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4\"/>
    </mc:Choice>
  </mc:AlternateContent>
  <xr:revisionPtr revIDLastSave="0" documentId="13_ncr:1_{0ACA8D86-2604-4041-A2BD-9FCC96B5CBFF}" xr6:coauthVersionLast="47" xr6:coauthVersionMax="47" xr10:uidLastSave="{00000000-0000-0000-0000-000000000000}"/>
  <bookViews>
    <workbookView xWindow="-108" yWindow="-108" windowWidth="23256" windowHeight="12456" firstSheet="20" activeTab="31" xr2:uid="{00000000-000D-0000-FFFF-FFFF00000000}"/>
  </bookViews>
  <sheets>
    <sheet name="1.5" sheetId="1" r:id="rId1"/>
    <sheet name="2.5" sheetId="2" r:id="rId2"/>
    <sheet name="3.5" sheetId="3" r:id="rId3"/>
    <sheet name="4.5" sheetId="4" r:id="rId4"/>
    <sheet name="5.5" sheetId="5" r:id="rId5"/>
    <sheet name="6.5" sheetId="6" r:id="rId6"/>
    <sheet name="7.5" sheetId="7" r:id="rId7"/>
    <sheet name="8.5" sheetId="8" r:id="rId8"/>
    <sheet name="9.5" sheetId="9" r:id="rId9"/>
    <sheet name="10.5" sheetId="10" r:id="rId10"/>
    <sheet name="11.5" sheetId="11" r:id="rId11"/>
    <sheet name="12.5" sheetId="12" r:id="rId12"/>
    <sheet name="13.5" sheetId="13" r:id="rId13"/>
    <sheet name="14.5" sheetId="14" r:id="rId14"/>
    <sheet name="15.5" sheetId="17" r:id="rId15"/>
    <sheet name="16.5" sheetId="18" r:id="rId16"/>
    <sheet name="17.5" sheetId="19" r:id="rId17"/>
    <sheet name="18.5" sheetId="20" r:id="rId18"/>
    <sheet name="19.5 " sheetId="21" r:id="rId19"/>
    <sheet name="20.5" sheetId="22" r:id="rId20"/>
    <sheet name="21.5" sheetId="23" r:id="rId21"/>
    <sheet name="22.5" sheetId="24" r:id="rId22"/>
    <sheet name="23.5" sheetId="25" r:id="rId23"/>
    <sheet name="24.5" sheetId="26" r:id="rId24"/>
    <sheet name="25.5" sheetId="28" r:id="rId25"/>
    <sheet name="HÀNH TÂY" sheetId="15" r:id="rId26"/>
    <sheet name="26.5" sheetId="29" r:id="rId27"/>
    <sheet name="27.5" sheetId="30" r:id="rId28"/>
    <sheet name="28.5" sheetId="31" r:id="rId29"/>
    <sheet name="29.5" sheetId="32" r:id="rId30"/>
    <sheet name="30.5" sheetId="33" r:id="rId31"/>
    <sheet name="31.5" sheetId="34" r:id="rId32"/>
  </sheets>
  <definedNames>
    <definedName name="_xlnm._FilterDatabase" localSheetId="0" hidden="1">'1.5'!$A$2:$D$665</definedName>
    <definedName name="_xlnm._FilterDatabase" localSheetId="9" hidden="1">'10.5'!$A$2:$D$665</definedName>
    <definedName name="_xlnm._FilterDatabase" localSheetId="10" hidden="1">'11.5'!$A$2:$D$665</definedName>
    <definedName name="_xlnm._FilterDatabase" localSheetId="11" hidden="1">'12.5'!$A$2:$D$665</definedName>
    <definedName name="_xlnm._FilterDatabase" localSheetId="12" hidden="1">'13.5'!$A$2:$D$665</definedName>
    <definedName name="_xlnm._FilterDatabase" localSheetId="13" hidden="1">'14.5'!$A$2:$D$665</definedName>
    <definedName name="_xlnm._FilterDatabase" localSheetId="14" hidden="1">'15.5'!$A$2:$D$665</definedName>
    <definedName name="_xlnm._FilterDatabase" localSheetId="15" hidden="1">'16.5'!$A$2:$D$665</definedName>
    <definedName name="_xlnm._FilterDatabase" localSheetId="16" hidden="1">'17.5'!$A$2:$D$665</definedName>
    <definedName name="_xlnm._FilterDatabase" localSheetId="17" hidden="1">'18.5'!$A$2:$D$665</definedName>
    <definedName name="_xlnm._FilterDatabase" localSheetId="18" hidden="1">'19.5 '!$A$2:$D$665</definedName>
    <definedName name="_xlnm._FilterDatabase" localSheetId="1" hidden="1">'2.5'!$A$2:$D$665</definedName>
    <definedName name="_xlnm._FilterDatabase" localSheetId="19" hidden="1">'20.5'!$A$2:$D$665</definedName>
    <definedName name="_xlnm._FilterDatabase" localSheetId="20" hidden="1">'21.5'!$A$2:$IT$663</definedName>
    <definedName name="_xlnm._FilterDatabase" localSheetId="21" hidden="1">'22.5'!$A$2:$E$665</definedName>
    <definedName name="_xlnm._FilterDatabase" localSheetId="22" hidden="1">'23.5'!$A$2:$WUO$665</definedName>
    <definedName name="_xlnm._FilterDatabase" localSheetId="23" hidden="1">'24.5'!$A$2:$C$665</definedName>
    <definedName name="_xlnm._FilterDatabase" localSheetId="24" hidden="1">'25.5'!$A$3:$D$667</definedName>
    <definedName name="_xlnm._FilterDatabase" localSheetId="26" hidden="1">'26.5'!$A$2:$D$665</definedName>
    <definedName name="_xlnm._FilterDatabase" localSheetId="27" hidden="1">'27.5'!$A$2:$D$665</definedName>
    <definedName name="_xlnm._FilterDatabase" localSheetId="28" hidden="1">'28.5'!$A$2:$D$666</definedName>
    <definedName name="_xlnm._FilterDatabase" localSheetId="29" hidden="1">'29.5'!$A$2:$H$664</definedName>
    <definedName name="_xlnm._FilterDatabase" localSheetId="2" hidden="1">'3.5'!$A$2:$D$665</definedName>
    <definedName name="_xlnm._FilterDatabase" localSheetId="30" hidden="1">'30.5'!$A$2:$D$666</definedName>
    <definedName name="_xlnm._FilterDatabase" localSheetId="31" hidden="1">'31.5'!$A$2:$D$671</definedName>
    <definedName name="_xlnm._FilterDatabase" localSheetId="3" hidden="1">'4.5'!$A$2:$D$665</definedName>
    <definedName name="_xlnm._FilterDatabase" localSheetId="4" hidden="1">'5.5'!$A$2:$D$665</definedName>
    <definedName name="_xlnm._FilterDatabase" localSheetId="5" hidden="1">'6.5'!$A$2:$D$665</definedName>
    <definedName name="_xlnm._FilterDatabase" localSheetId="6" hidden="1">'7.5'!$A$2:$D$665</definedName>
    <definedName name="_xlnm._FilterDatabase" localSheetId="7" hidden="1">'8.5'!$A$2:$H$665</definedName>
    <definedName name="_xlnm._FilterDatabase" localSheetId="8" hidden="1">'9.5'!$A$2:$D$665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7" i="34" l="1"/>
  <c r="D666" i="32" l="1"/>
  <c r="D668" i="31"/>
  <c r="D668" i="30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6" i="34"/>
  <c r="D27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2" i="34"/>
  <c r="D93" i="34"/>
  <c r="D94" i="34"/>
  <c r="D95" i="34"/>
  <c r="D96" i="34"/>
  <c r="D97" i="34"/>
  <c r="D98" i="34"/>
  <c r="D99" i="34"/>
  <c r="D100" i="34"/>
  <c r="D101" i="34"/>
  <c r="D102" i="34"/>
  <c r="D103" i="34"/>
  <c r="D104" i="34"/>
  <c r="D105" i="34"/>
  <c r="D106" i="34"/>
  <c r="D107" i="34"/>
  <c r="D108" i="34"/>
  <c r="D109" i="34"/>
  <c r="D110" i="34"/>
  <c r="D111" i="34"/>
  <c r="D112" i="34"/>
  <c r="D113" i="34"/>
  <c r="D114" i="34"/>
  <c r="D115" i="34"/>
  <c r="D116" i="34"/>
  <c r="D117" i="34"/>
  <c r="D118" i="34"/>
  <c r="D119" i="34"/>
  <c r="D120" i="34"/>
  <c r="D121" i="34"/>
  <c r="D122" i="34"/>
  <c r="D123" i="34"/>
  <c r="D124" i="34"/>
  <c r="D125" i="34"/>
  <c r="D126" i="34"/>
  <c r="D127" i="34"/>
  <c r="D128" i="34"/>
  <c r="D129" i="34"/>
  <c r="D130" i="34"/>
  <c r="D131" i="34"/>
  <c r="D132" i="34"/>
  <c r="D133" i="34"/>
  <c r="D134" i="34"/>
  <c r="D135" i="34"/>
  <c r="D136" i="34"/>
  <c r="D137" i="34"/>
  <c r="D138" i="34"/>
  <c r="D139" i="34"/>
  <c r="D140" i="34"/>
  <c r="D141" i="34"/>
  <c r="D142" i="34"/>
  <c r="D143" i="34"/>
  <c r="D144" i="34"/>
  <c r="D145" i="34"/>
  <c r="D146" i="34"/>
  <c r="D147" i="34"/>
  <c r="D148" i="34"/>
  <c r="D149" i="34"/>
  <c r="D150" i="34"/>
  <c r="D151" i="34"/>
  <c r="D152" i="34"/>
  <c r="D153" i="34"/>
  <c r="D154" i="34"/>
  <c r="D155" i="34"/>
  <c r="D156" i="34"/>
  <c r="D157" i="34"/>
  <c r="D158" i="34"/>
  <c r="D159" i="34"/>
  <c r="D160" i="34"/>
  <c r="D161" i="34"/>
  <c r="D162" i="34"/>
  <c r="D163" i="34"/>
  <c r="D164" i="34"/>
  <c r="D165" i="34"/>
  <c r="D166" i="34"/>
  <c r="D167" i="34"/>
  <c r="D168" i="34"/>
  <c r="D169" i="34"/>
  <c r="D170" i="34"/>
  <c r="D172" i="34"/>
  <c r="D173" i="34"/>
  <c r="D174" i="34"/>
  <c r="D175" i="34"/>
  <c r="D176" i="34"/>
  <c r="D177" i="34"/>
  <c r="D178" i="34"/>
  <c r="D179" i="34"/>
  <c r="D180" i="34"/>
  <c r="D181" i="34"/>
  <c r="D182" i="34"/>
  <c r="D183" i="34"/>
  <c r="D184" i="34"/>
  <c r="D186" i="34"/>
  <c r="D187" i="34"/>
  <c r="D188" i="34"/>
  <c r="D189" i="34"/>
  <c r="D190" i="34"/>
  <c r="D191" i="34"/>
  <c r="D192" i="34"/>
  <c r="D193" i="34"/>
  <c r="D194" i="34"/>
  <c r="D195" i="34"/>
  <c r="D196" i="34"/>
  <c r="D197" i="34"/>
  <c r="D198" i="34"/>
  <c r="D199" i="34"/>
  <c r="D200" i="34"/>
  <c r="D201" i="34"/>
  <c r="D204" i="34"/>
  <c r="D205" i="34"/>
  <c r="D206" i="34"/>
  <c r="D207" i="34"/>
  <c r="D208" i="34"/>
  <c r="D209" i="34"/>
  <c r="D210" i="34"/>
  <c r="D211" i="34"/>
  <c r="D212" i="34"/>
  <c r="D213" i="34"/>
  <c r="D214" i="34"/>
  <c r="D215" i="34"/>
  <c r="D216" i="34"/>
  <c r="D217" i="34"/>
  <c r="D219" i="34"/>
  <c r="D220" i="34"/>
  <c r="D221" i="34"/>
  <c r="D222" i="34"/>
  <c r="D223" i="34"/>
  <c r="D224" i="34"/>
  <c r="D225" i="34"/>
  <c r="D226" i="34"/>
  <c r="D227" i="34"/>
  <c r="D228" i="34"/>
  <c r="D231" i="34"/>
  <c r="D232" i="34"/>
  <c r="D233" i="34"/>
  <c r="D234" i="34"/>
  <c r="D235" i="34"/>
  <c r="D236" i="34"/>
  <c r="D237" i="34"/>
  <c r="D238" i="34"/>
  <c r="D239" i="34"/>
  <c r="D240" i="34"/>
  <c r="D241" i="34"/>
  <c r="D242" i="34"/>
  <c r="D243" i="34"/>
  <c r="D244" i="34"/>
  <c r="D245" i="34"/>
  <c r="D246" i="34"/>
  <c r="D247" i="34"/>
  <c r="D248" i="34"/>
  <c r="D249" i="34"/>
  <c r="D250" i="34"/>
  <c r="D252" i="34"/>
  <c r="D253" i="34"/>
  <c r="D255" i="34"/>
  <c r="D256" i="34"/>
  <c r="D257" i="34"/>
  <c r="D258" i="34"/>
  <c r="D260" i="34"/>
  <c r="D261" i="34"/>
  <c r="D262" i="34"/>
  <c r="D264" i="34"/>
  <c r="D265" i="34"/>
  <c r="D266" i="34"/>
  <c r="D267" i="34"/>
  <c r="D268" i="34"/>
  <c r="D269" i="34"/>
  <c r="D270" i="34"/>
  <c r="D271" i="34"/>
  <c r="D272" i="34"/>
  <c r="D273" i="34"/>
  <c r="D274" i="34"/>
  <c r="D275" i="34"/>
  <c r="D276" i="34"/>
  <c r="D277" i="34"/>
  <c r="D278" i="34"/>
  <c r="D279" i="34"/>
  <c r="D280" i="34"/>
  <c r="D281" i="34"/>
  <c r="D282" i="34"/>
  <c r="D283" i="34"/>
  <c r="D284" i="34"/>
  <c r="D285" i="34"/>
  <c r="D286" i="34"/>
  <c r="D287" i="34"/>
  <c r="D288" i="34"/>
  <c r="D289" i="34"/>
  <c r="D290" i="34"/>
  <c r="D291" i="34"/>
  <c r="D292" i="34"/>
  <c r="D293" i="34"/>
  <c r="D294" i="34"/>
  <c r="D295" i="34"/>
  <c r="D296" i="34"/>
  <c r="D297" i="34"/>
  <c r="D298" i="34"/>
  <c r="D299" i="34"/>
  <c r="D300" i="34"/>
  <c r="D301" i="34"/>
  <c r="D302" i="34"/>
  <c r="D303" i="34"/>
  <c r="D304" i="34"/>
  <c r="D305" i="34"/>
  <c r="D306" i="34"/>
  <c r="D307" i="34"/>
  <c r="D308" i="34"/>
  <c r="D309" i="34"/>
  <c r="D310" i="34"/>
  <c r="D311" i="34"/>
  <c r="D312" i="34"/>
  <c r="D313" i="34"/>
  <c r="D314" i="34"/>
  <c r="D315" i="34"/>
  <c r="D316" i="34"/>
  <c r="D317" i="34"/>
  <c r="D318" i="34"/>
  <c r="D319" i="34"/>
  <c r="D320" i="34"/>
  <c r="D321" i="34"/>
  <c r="D322" i="34"/>
  <c r="D323" i="34"/>
  <c r="D324" i="34"/>
  <c r="D325" i="34"/>
  <c r="D326" i="34"/>
  <c r="D327" i="34"/>
  <c r="D328" i="34"/>
  <c r="D329" i="34"/>
  <c r="D330" i="34"/>
  <c r="D331" i="34"/>
  <c r="D332" i="34"/>
  <c r="D333" i="34"/>
  <c r="D334" i="34"/>
  <c r="D335" i="34"/>
  <c r="D336" i="34"/>
  <c r="D337" i="34"/>
  <c r="D338" i="34"/>
  <c r="D340" i="34"/>
  <c r="D343" i="34"/>
  <c r="D344" i="34"/>
  <c r="D345" i="34"/>
  <c r="D346" i="34"/>
  <c r="D347" i="34"/>
  <c r="D348" i="34"/>
  <c r="D349" i="34"/>
  <c r="D350" i="34"/>
  <c r="D351" i="34"/>
  <c r="D352" i="34"/>
  <c r="D353" i="34"/>
  <c r="D354" i="34"/>
  <c r="D355" i="34"/>
  <c r="D356" i="34"/>
  <c r="D357" i="34"/>
  <c r="D358" i="34"/>
  <c r="D359" i="34"/>
  <c r="D360" i="34"/>
  <c r="D361" i="34"/>
  <c r="D362" i="34"/>
  <c r="D363" i="34"/>
  <c r="D364" i="34"/>
  <c r="D365" i="34"/>
  <c r="D366" i="34"/>
  <c r="D367" i="34"/>
  <c r="D368" i="34"/>
  <c r="D369" i="34"/>
  <c r="D370" i="34"/>
  <c r="D371" i="34"/>
  <c r="D372" i="34"/>
  <c r="D373" i="34"/>
  <c r="D374" i="34"/>
  <c r="D375" i="34"/>
  <c r="D377" i="34"/>
  <c r="D378" i="34"/>
  <c r="D379" i="34"/>
  <c r="D380" i="34"/>
  <c r="D381" i="34"/>
  <c r="D382" i="34"/>
  <c r="D383" i="34"/>
  <c r="D385" i="34"/>
  <c r="D386" i="34"/>
  <c r="D387" i="34"/>
  <c r="D389" i="34"/>
  <c r="D390" i="34"/>
  <c r="D391" i="34"/>
  <c r="D392" i="34"/>
  <c r="D393" i="34"/>
  <c r="D394" i="34"/>
  <c r="D395" i="34"/>
  <c r="D396" i="34"/>
  <c r="D397" i="34"/>
  <c r="D398" i="34"/>
  <c r="D399" i="34"/>
  <c r="D400" i="34"/>
  <c r="D401" i="34"/>
  <c r="D402" i="34"/>
  <c r="D403" i="34"/>
  <c r="D404" i="34"/>
  <c r="D405" i="34"/>
  <c r="D406" i="34"/>
  <c r="D407" i="34"/>
  <c r="D408" i="34"/>
  <c r="D409" i="34"/>
  <c r="D410" i="34"/>
  <c r="D411" i="34"/>
  <c r="D412" i="34"/>
  <c r="D413" i="34"/>
  <c r="D414" i="34"/>
  <c r="D415" i="34"/>
  <c r="D416" i="34"/>
  <c r="D417" i="34"/>
  <c r="D418" i="34"/>
  <c r="D419" i="34"/>
  <c r="D420" i="34"/>
  <c r="D421" i="34"/>
  <c r="D422" i="34"/>
  <c r="D423" i="34"/>
  <c r="D424" i="34"/>
  <c r="D425" i="34"/>
  <c r="D426" i="34"/>
  <c r="D427" i="34"/>
  <c r="D428" i="34"/>
  <c r="D429" i="34"/>
  <c r="D430" i="34"/>
  <c r="D431" i="34"/>
  <c r="D432" i="34"/>
  <c r="D433" i="34"/>
  <c r="D434" i="34"/>
  <c r="D435" i="34"/>
  <c r="D436" i="34"/>
  <c r="D437" i="34"/>
  <c r="D438" i="34"/>
  <c r="D439" i="34"/>
  <c r="D440" i="34"/>
  <c r="D441" i="34"/>
  <c r="D442" i="34"/>
  <c r="D443" i="34"/>
  <c r="D444" i="34"/>
  <c r="D445" i="34"/>
  <c r="D446" i="34"/>
  <c r="D447" i="34"/>
  <c r="D448" i="34"/>
  <c r="D449" i="34"/>
  <c r="D450" i="34"/>
  <c r="D451" i="34"/>
  <c r="D452" i="34"/>
  <c r="D453" i="34"/>
  <c r="D454" i="34"/>
  <c r="D455" i="34"/>
  <c r="D456" i="34"/>
  <c r="D457" i="34"/>
  <c r="D458" i="34"/>
  <c r="D459" i="34"/>
  <c r="D461" i="34"/>
  <c r="D462" i="34"/>
  <c r="D463" i="34"/>
  <c r="D464" i="34"/>
  <c r="D465" i="34"/>
  <c r="D466" i="34"/>
  <c r="D467" i="34"/>
  <c r="D468" i="34"/>
  <c r="D469" i="34"/>
  <c r="D470" i="34"/>
  <c r="D471" i="34"/>
  <c r="D472" i="34"/>
  <c r="D473" i="34"/>
  <c r="D474" i="34"/>
  <c r="D475" i="34"/>
  <c r="D476" i="34"/>
  <c r="D477" i="34"/>
  <c r="D478" i="34"/>
  <c r="D479" i="34"/>
  <c r="D480" i="34"/>
  <c r="D481" i="34"/>
  <c r="D482" i="34"/>
  <c r="D483" i="34"/>
  <c r="D484" i="34"/>
  <c r="D486" i="34"/>
  <c r="D487" i="34"/>
  <c r="D488" i="34"/>
  <c r="D489" i="34"/>
  <c r="D490" i="34"/>
  <c r="D491" i="34"/>
  <c r="D492" i="34"/>
  <c r="D493" i="34"/>
  <c r="D494" i="34"/>
  <c r="D495" i="34"/>
  <c r="D496" i="34"/>
  <c r="D497" i="34"/>
  <c r="D498" i="34"/>
  <c r="D499" i="34"/>
  <c r="D500" i="34"/>
  <c r="D501" i="34"/>
  <c r="D502" i="34"/>
  <c r="D503" i="34"/>
  <c r="D504" i="34"/>
  <c r="D505" i="34"/>
  <c r="D506" i="34"/>
  <c r="D507" i="34"/>
  <c r="D508" i="34"/>
  <c r="D509" i="34"/>
  <c r="D510" i="34"/>
  <c r="D511" i="34"/>
  <c r="D512" i="34"/>
  <c r="D513" i="34"/>
  <c r="D514" i="34"/>
  <c r="D515" i="34"/>
  <c r="D516" i="34"/>
  <c r="D517" i="34"/>
  <c r="D518" i="34"/>
  <c r="D519" i="34"/>
  <c r="D520" i="34"/>
  <c r="D521" i="34"/>
  <c r="D522" i="34"/>
  <c r="D523" i="34"/>
  <c r="D524" i="34"/>
  <c r="D525" i="34"/>
  <c r="D526" i="34"/>
  <c r="D527" i="34"/>
  <c r="D528" i="34"/>
  <c r="D529" i="34"/>
  <c r="D530" i="34"/>
  <c r="D531" i="34"/>
  <c r="D532" i="34"/>
  <c r="D533" i="34"/>
  <c r="D534" i="34"/>
  <c r="D535" i="34"/>
  <c r="D536" i="34"/>
  <c r="D537" i="34"/>
  <c r="D539" i="34"/>
  <c r="D540" i="34"/>
  <c r="D541" i="34"/>
  <c r="D542" i="34"/>
  <c r="D543" i="34"/>
  <c r="D544" i="34"/>
  <c r="D545" i="34"/>
  <c r="D546" i="34"/>
  <c r="D547" i="34"/>
  <c r="D548" i="34"/>
  <c r="D549" i="34"/>
  <c r="D550" i="34"/>
  <c r="D551" i="34"/>
  <c r="D552" i="34"/>
  <c r="D553" i="34"/>
  <c r="D554" i="34"/>
  <c r="D555" i="34"/>
  <c r="D556" i="34"/>
  <c r="D557" i="34"/>
  <c r="D558" i="34"/>
  <c r="D559" i="34"/>
  <c r="D560" i="34"/>
  <c r="D561" i="34"/>
  <c r="D562" i="34"/>
  <c r="D563" i="34"/>
  <c r="D564" i="34"/>
  <c r="D565" i="34"/>
  <c r="D566" i="34"/>
  <c r="D567" i="34"/>
  <c r="D568" i="34"/>
  <c r="D569" i="34"/>
  <c r="D570" i="34"/>
  <c r="D571" i="34"/>
  <c r="D572" i="34"/>
  <c r="D573" i="34"/>
  <c r="D574" i="34"/>
  <c r="D575" i="34"/>
  <c r="D576" i="34"/>
  <c r="D577" i="34"/>
  <c r="D578" i="34"/>
  <c r="D579" i="34"/>
  <c r="D580" i="34"/>
  <c r="D581" i="34"/>
  <c r="D582" i="34"/>
  <c r="D583" i="34"/>
  <c r="D584" i="34"/>
  <c r="D585" i="34"/>
  <c r="D586" i="34"/>
  <c r="D587" i="34"/>
  <c r="D588" i="34"/>
  <c r="D589" i="34"/>
  <c r="D590" i="34"/>
  <c r="D591" i="34"/>
  <c r="D592" i="34"/>
  <c r="D593" i="34"/>
  <c r="D594" i="34"/>
  <c r="D595" i="34"/>
  <c r="D596" i="34"/>
  <c r="D597" i="34"/>
  <c r="D598" i="34"/>
  <c r="D599" i="34"/>
  <c r="D600" i="34"/>
  <c r="D601" i="34"/>
  <c r="D602" i="34"/>
  <c r="D603" i="34"/>
  <c r="D604" i="34"/>
  <c r="D605" i="34"/>
  <c r="D606" i="34"/>
  <c r="D607" i="34"/>
  <c r="D608" i="34"/>
  <c r="D609" i="34"/>
  <c r="D610" i="34"/>
  <c r="D611" i="34"/>
  <c r="D612" i="34"/>
  <c r="D613" i="34"/>
  <c r="D614" i="34"/>
  <c r="D615" i="34"/>
  <c r="D616" i="34"/>
  <c r="D617" i="34"/>
  <c r="D618" i="34"/>
  <c r="D619" i="34"/>
  <c r="D620" i="34"/>
  <c r="D621" i="34"/>
  <c r="D622" i="34"/>
  <c r="D623" i="34"/>
  <c r="D624" i="34"/>
  <c r="D625" i="34"/>
  <c r="D627" i="34"/>
  <c r="D628" i="34"/>
  <c r="D629" i="34"/>
  <c r="D630" i="34"/>
  <c r="D631" i="34"/>
  <c r="D632" i="34"/>
  <c r="D633" i="34"/>
  <c r="D634" i="34"/>
  <c r="D635" i="34"/>
  <c r="D636" i="34"/>
  <c r="D637" i="34"/>
  <c r="D638" i="34"/>
  <c r="D639" i="34"/>
  <c r="D640" i="34"/>
  <c r="D641" i="34"/>
  <c r="D642" i="34"/>
  <c r="D643" i="34"/>
  <c r="D644" i="34"/>
  <c r="D645" i="34"/>
  <c r="D646" i="34"/>
  <c r="D647" i="34"/>
  <c r="D648" i="34"/>
  <c r="D649" i="34"/>
  <c r="D650" i="34"/>
  <c r="D651" i="34"/>
  <c r="D652" i="34"/>
  <c r="D653" i="34"/>
  <c r="D654" i="34"/>
  <c r="D655" i="34"/>
  <c r="D656" i="34"/>
  <c r="D657" i="34"/>
  <c r="D658" i="34"/>
  <c r="D659" i="34"/>
  <c r="D660" i="34"/>
  <c r="D661" i="34"/>
  <c r="D662" i="34"/>
  <c r="D663" i="34"/>
  <c r="D664" i="34"/>
  <c r="D665" i="34"/>
  <c r="D666" i="34"/>
  <c r="D667" i="34"/>
  <c r="D668" i="34"/>
  <c r="D669" i="34"/>
  <c r="D670" i="34"/>
  <c r="D3" i="34"/>
  <c r="B626" i="34"/>
  <c r="D626" i="34" s="1"/>
  <c r="B538" i="34"/>
  <c r="D538" i="34" s="1"/>
  <c r="B485" i="34"/>
  <c r="D485" i="34" s="1"/>
  <c r="B460" i="34"/>
  <c r="D460" i="34" s="1"/>
  <c r="B453" i="34"/>
  <c r="B388" i="34"/>
  <c r="D388" i="34" s="1"/>
  <c r="B384" i="34"/>
  <c r="D384" i="34" s="1"/>
  <c r="B376" i="34"/>
  <c r="B263" i="34"/>
  <c r="D263" i="34" s="1"/>
  <c r="B259" i="34"/>
  <c r="D259" i="34" s="1"/>
  <c r="B254" i="34"/>
  <c r="D254" i="34" s="1"/>
  <c r="B251" i="34"/>
  <c r="D251" i="34" s="1"/>
  <c r="B230" i="34"/>
  <c r="D230" i="34" s="1"/>
  <c r="B229" i="34"/>
  <c r="D229" i="34" s="1"/>
  <c r="B218" i="34"/>
  <c r="D218" i="34" s="1"/>
  <c r="B203" i="34"/>
  <c r="D203" i="34" s="1"/>
  <c r="B202" i="34"/>
  <c r="D202" i="34" s="1"/>
  <c r="B185" i="34"/>
  <c r="D185" i="34" s="1"/>
  <c r="B171" i="34"/>
  <c r="D171" i="34" s="1"/>
  <c r="B91" i="34"/>
  <c r="D91" i="34" s="1"/>
  <c r="B76" i="34"/>
  <c r="D76" i="34" s="1"/>
  <c r="B36" i="34"/>
  <c r="B28" i="34"/>
  <c r="D28" i="34" s="1"/>
  <c r="B25" i="34"/>
  <c r="B339" i="34" l="1"/>
  <c r="B671" i="34"/>
  <c r="D376" i="34"/>
  <c r="D671" i="34" s="1"/>
  <c r="D25" i="34"/>
  <c r="D339" i="34" s="1"/>
  <c r="D674" i="34" s="1"/>
  <c r="D4" i="33"/>
  <c r="D5" i="33"/>
  <c r="D6" i="33"/>
  <c r="D7" i="33"/>
  <c r="D8" i="33"/>
  <c r="D9" i="33"/>
  <c r="D10" i="33"/>
  <c r="D11" i="33"/>
  <c r="D12" i="33"/>
  <c r="D13" i="33"/>
  <c r="D14" i="33"/>
  <c r="D16" i="33"/>
  <c r="D17" i="33"/>
  <c r="D18" i="33"/>
  <c r="D19" i="33"/>
  <c r="D20" i="33"/>
  <c r="D21" i="33"/>
  <c r="D22" i="33"/>
  <c r="D23" i="33"/>
  <c r="D24" i="33"/>
  <c r="D26" i="33"/>
  <c r="D27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103" i="33"/>
  <c r="D104" i="33"/>
  <c r="D105" i="33"/>
  <c r="D106" i="33"/>
  <c r="D107" i="33"/>
  <c r="D108" i="33"/>
  <c r="D109" i="33"/>
  <c r="D110" i="33"/>
  <c r="D111" i="33"/>
  <c r="D112" i="33"/>
  <c r="D113" i="33"/>
  <c r="D114" i="33"/>
  <c r="D115" i="33"/>
  <c r="D116" i="33"/>
  <c r="D117" i="33"/>
  <c r="D118" i="33"/>
  <c r="D119" i="33"/>
  <c r="D120" i="33"/>
  <c r="D121" i="33"/>
  <c r="D122" i="33"/>
  <c r="D123" i="33"/>
  <c r="D124" i="33"/>
  <c r="D125" i="33"/>
  <c r="D126" i="33"/>
  <c r="D127" i="33"/>
  <c r="D128" i="33"/>
  <c r="D129" i="33"/>
  <c r="D130" i="33"/>
  <c r="D131" i="33"/>
  <c r="D132" i="33"/>
  <c r="D133" i="33"/>
  <c r="D134" i="33"/>
  <c r="D135" i="33"/>
  <c r="D136" i="33"/>
  <c r="D137" i="33"/>
  <c r="D138" i="33"/>
  <c r="D139" i="33"/>
  <c r="D140" i="33"/>
  <c r="D141" i="33"/>
  <c r="D142" i="33"/>
  <c r="D143" i="33"/>
  <c r="D144" i="33"/>
  <c r="D145" i="33"/>
  <c r="D146" i="33"/>
  <c r="D147" i="33"/>
  <c r="D148" i="33"/>
  <c r="D149" i="33"/>
  <c r="D150" i="33"/>
  <c r="D151" i="33"/>
  <c r="D152" i="33"/>
  <c r="D153" i="33"/>
  <c r="D154" i="33"/>
  <c r="D155" i="33"/>
  <c r="D156" i="33"/>
  <c r="D157" i="33"/>
  <c r="D158" i="33"/>
  <c r="D159" i="33"/>
  <c r="D160" i="33"/>
  <c r="D161" i="33"/>
  <c r="D162" i="33"/>
  <c r="D164" i="33"/>
  <c r="D165" i="33"/>
  <c r="D166" i="33"/>
  <c r="D167" i="33"/>
  <c r="D168" i="33"/>
  <c r="D169" i="33"/>
  <c r="D170" i="33"/>
  <c r="D171" i="33"/>
  <c r="D172" i="33"/>
  <c r="D173" i="33"/>
  <c r="D174" i="33"/>
  <c r="D175" i="33"/>
  <c r="D176" i="33"/>
  <c r="D177" i="33"/>
  <c r="D178" i="33"/>
  <c r="D180" i="33"/>
  <c r="D181" i="33"/>
  <c r="D182" i="33"/>
  <c r="D183" i="33"/>
  <c r="D184" i="33"/>
  <c r="D185" i="33"/>
  <c r="D186" i="33"/>
  <c r="D187" i="33"/>
  <c r="D188" i="33"/>
  <c r="D189" i="33"/>
  <c r="D190" i="33"/>
  <c r="D191" i="33"/>
  <c r="D192" i="33"/>
  <c r="D193" i="33"/>
  <c r="D194" i="33"/>
  <c r="D195" i="33"/>
  <c r="D198" i="33"/>
  <c r="D199" i="33"/>
  <c r="D200" i="33"/>
  <c r="D201" i="33"/>
  <c r="D202" i="33"/>
  <c r="D203" i="33"/>
  <c r="D204" i="33"/>
  <c r="D205" i="33"/>
  <c r="D206" i="33"/>
  <c r="D207" i="33"/>
  <c r="D208" i="33"/>
  <c r="D209" i="33"/>
  <c r="D210" i="33"/>
  <c r="D211" i="33"/>
  <c r="D212" i="33"/>
  <c r="D213" i="33"/>
  <c r="D214" i="33"/>
  <c r="D215" i="33"/>
  <c r="D216" i="33"/>
  <c r="D217" i="33"/>
  <c r="D218" i="33"/>
  <c r="D219" i="33"/>
  <c r="D220" i="33"/>
  <c r="D221" i="33"/>
  <c r="D222" i="33"/>
  <c r="D225" i="33"/>
  <c r="D226" i="33"/>
  <c r="D227" i="33"/>
  <c r="D228" i="33"/>
  <c r="D229" i="33"/>
  <c r="D230" i="33"/>
  <c r="D231" i="33"/>
  <c r="D232" i="33"/>
  <c r="D233" i="33"/>
  <c r="D234" i="33"/>
  <c r="D235" i="33"/>
  <c r="D236" i="33"/>
  <c r="D237" i="33"/>
  <c r="D238" i="33"/>
  <c r="D239" i="33"/>
  <c r="D240" i="33"/>
  <c r="D241" i="33"/>
  <c r="D242" i="33"/>
  <c r="D243" i="33"/>
  <c r="D244" i="33"/>
  <c r="D246" i="33"/>
  <c r="D247" i="33"/>
  <c r="D248" i="33"/>
  <c r="D249" i="33"/>
  <c r="D250" i="33"/>
  <c r="D251" i="33"/>
  <c r="D252" i="33"/>
  <c r="D253" i="33"/>
  <c r="D254" i="33"/>
  <c r="D255" i="33"/>
  <c r="D256" i="33"/>
  <c r="D258" i="33"/>
  <c r="D259" i="33"/>
  <c r="D260" i="33"/>
  <c r="D261" i="33"/>
  <c r="D262" i="33"/>
  <c r="D263" i="33"/>
  <c r="D264" i="33"/>
  <c r="D265" i="33"/>
  <c r="D266" i="33"/>
  <c r="D267" i="33"/>
  <c r="D268" i="33"/>
  <c r="D269" i="33"/>
  <c r="D270" i="33"/>
  <c r="D271" i="33"/>
  <c r="D272" i="33"/>
  <c r="D273" i="33"/>
  <c r="D274" i="33"/>
  <c r="D275" i="33"/>
  <c r="D276" i="33"/>
  <c r="D277" i="33"/>
  <c r="D278" i="33"/>
  <c r="D279" i="33"/>
  <c r="D280" i="33"/>
  <c r="D281" i="33"/>
  <c r="D282" i="33"/>
  <c r="D283" i="33"/>
  <c r="D284" i="33"/>
  <c r="D285" i="33"/>
  <c r="D286" i="33"/>
  <c r="D287" i="33"/>
  <c r="D289" i="33"/>
  <c r="D290" i="33"/>
  <c r="D291" i="33"/>
  <c r="D292" i="33"/>
  <c r="D293" i="33"/>
  <c r="D294" i="33"/>
  <c r="D295" i="33"/>
  <c r="D296" i="33"/>
  <c r="D297" i="33"/>
  <c r="D298" i="33"/>
  <c r="D299" i="33"/>
  <c r="D300" i="33"/>
  <c r="D301" i="33"/>
  <c r="D302" i="33"/>
  <c r="D303" i="33"/>
  <c r="D304" i="33"/>
  <c r="D305" i="33"/>
  <c r="D306" i="33"/>
  <c r="D307" i="33"/>
  <c r="D308" i="33"/>
  <c r="D309" i="33"/>
  <c r="D310" i="33"/>
  <c r="D311" i="33"/>
  <c r="D312" i="33"/>
  <c r="D313" i="33"/>
  <c r="D314" i="33"/>
  <c r="D315" i="33"/>
  <c r="D316" i="33"/>
  <c r="D317" i="33"/>
  <c r="D318" i="33"/>
  <c r="D319" i="33"/>
  <c r="D320" i="33"/>
  <c r="D321" i="33"/>
  <c r="D322" i="33"/>
  <c r="D323" i="33"/>
  <c r="D324" i="33"/>
  <c r="D325" i="33"/>
  <c r="D326" i="33"/>
  <c r="D327" i="33"/>
  <c r="D328" i="33"/>
  <c r="D329" i="33"/>
  <c r="D330" i="33"/>
  <c r="D331" i="33"/>
  <c r="D332" i="33"/>
  <c r="D333" i="33"/>
  <c r="D335" i="33"/>
  <c r="D338" i="33"/>
  <c r="D339" i="33"/>
  <c r="D340" i="33"/>
  <c r="D341" i="33"/>
  <c r="D342" i="33"/>
  <c r="D343" i="33"/>
  <c r="D344" i="33"/>
  <c r="D345" i="33"/>
  <c r="D346" i="33"/>
  <c r="D347" i="33"/>
  <c r="D348" i="33"/>
  <c r="D349" i="33"/>
  <c r="D350" i="33"/>
  <c r="D351" i="33"/>
  <c r="D352" i="33"/>
  <c r="D353" i="33"/>
  <c r="D354" i="33"/>
  <c r="D355" i="33"/>
  <c r="D357" i="33"/>
  <c r="D358" i="33"/>
  <c r="D359" i="33"/>
  <c r="D360" i="33"/>
  <c r="D361" i="33"/>
  <c r="D362" i="33"/>
  <c r="D363" i="33"/>
  <c r="D364" i="33"/>
  <c r="D365" i="33"/>
  <c r="D366" i="33"/>
  <c r="D367" i="33"/>
  <c r="D368" i="33"/>
  <c r="D369" i="33"/>
  <c r="D370" i="33"/>
  <c r="D371" i="33"/>
  <c r="D372" i="33"/>
  <c r="D373" i="33"/>
  <c r="D374" i="33"/>
  <c r="D375" i="33"/>
  <c r="D376" i="33"/>
  <c r="D377" i="33"/>
  <c r="D378" i="33"/>
  <c r="D379" i="33"/>
  <c r="D380" i="33"/>
  <c r="D381" i="33"/>
  <c r="D382" i="33"/>
  <c r="D383" i="33"/>
  <c r="D384" i="33"/>
  <c r="D385" i="33"/>
  <c r="D386" i="33"/>
  <c r="D387" i="33"/>
  <c r="D388" i="33"/>
  <c r="D389" i="33"/>
  <c r="D390" i="33"/>
  <c r="D391" i="33"/>
  <c r="D392" i="33"/>
  <c r="D393" i="33"/>
  <c r="D394" i="33"/>
  <c r="D395" i="33"/>
  <c r="D396" i="33"/>
  <c r="D397" i="33"/>
  <c r="D398" i="33"/>
  <c r="D399" i="33"/>
  <c r="D400" i="33"/>
  <c r="D401" i="33"/>
  <c r="D402" i="33"/>
  <c r="D403" i="33"/>
  <c r="D404" i="33"/>
  <c r="D405" i="33"/>
  <c r="D406" i="33"/>
  <c r="D407" i="33"/>
  <c r="D408" i="33"/>
  <c r="D409" i="33"/>
  <c r="D410" i="33"/>
  <c r="D411" i="33"/>
  <c r="D412" i="33"/>
  <c r="D413" i="33"/>
  <c r="D414" i="33"/>
  <c r="D415" i="33"/>
  <c r="D416" i="33"/>
  <c r="D417" i="33"/>
  <c r="D418" i="33"/>
  <c r="D419" i="33"/>
  <c r="D420" i="33"/>
  <c r="D421" i="33"/>
  <c r="D422" i="33"/>
  <c r="D423" i="33"/>
  <c r="D424" i="33"/>
  <c r="D425" i="33"/>
  <c r="D426" i="33"/>
  <c r="D427" i="33"/>
  <c r="D428" i="33"/>
  <c r="D429" i="33"/>
  <c r="D430" i="33"/>
  <c r="D431" i="33"/>
  <c r="D432" i="33"/>
  <c r="D433" i="33"/>
  <c r="D434" i="33"/>
  <c r="D435" i="33"/>
  <c r="D436" i="33"/>
  <c r="D437" i="33"/>
  <c r="D438" i="33"/>
  <c r="D439" i="33"/>
  <c r="D440" i="33"/>
  <c r="D441" i="33"/>
  <c r="D442" i="33"/>
  <c r="D443" i="33"/>
  <c r="D444" i="33"/>
  <c r="D445" i="33"/>
  <c r="D446" i="33"/>
  <c r="D447" i="33"/>
  <c r="D448" i="33"/>
  <c r="D449" i="33"/>
  <c r="D450" i="33"/>
  <c r="D451" i="33"/>
  <c r="D452" i="33"/>
  <c r="D453" i="33"/>
  <c r="D454" i="33"/>
  <c r="D455" i="33"/>
  <c r="D456" i="33"/>
  <c r="D457" i="33"/>
  <c r="D458" i="33"/>
  <c r="D459" i="33"/>
  <c r="D460" i="33"/>
  <c r="D461" i="33"/>
  <c r="D462" i="33"/>
  <c r="D463" i="33"/>
  <c r="D464" i="33"/>
  <c r="D465" i="33"/>
  <c r="D467" i="33"/>
  <c r="D468" i="33"/>
  <c r="D469" i="33"/>
  <c r="D470" i="33"/>
  <c r="D471" i="33"/>
  <c r="D472" i="33"/>
  <c r="D473" i="33"/>
  <c r="D474" i="33"/>
  <c r="D475" i="33"/>
  <c r="D476" i="33"/>
  <c r="D477" i="33"/>
  <c r="D478" i="33"/>
  <c r="D479" i="33"/>
  <c r="D480" i="33"/>
  <c r="D481" i="33"/>
  <c r="D482" i="33"/>
  <c r="D483" i="33"/>
  <c r="D484" i="33"/>
  <c r="D485" i="33"/>
  <c r="D486" i="33"/>
  <c r="D487" i="33"/>
  <c r="D488" i="33"/>
  <c r="D489" i="33"/>
  <c r="D490" i="33"/>
  <c r="D491" i="33"/>
  <c r="D492" i="33"/>
  <c r="D493" i="33"/>
  <c r="D494" i="33"/>
  <c r="D495" i="33"/>
  <c r="D496" i="33"/>
  <c r="D497" i="33"/>
  <c r="D499" i="33"/>
  <c r="D500" i="33"/>
  <c r="D501" i="33"/>
  <c r="D502" i="33"/>
  <c r="D503" i="33"/>
  <c r="D504" i="33"/>
  <c r="D505" i="33"/>
  <c r="D506" i="33"/>
  <c r="D507" i="33"/>
  <c r="D508" i="33"/>
  <c r="D509" i="33"/>
  <c r="D510" i="33"/>
  <c r="D511" i="33"/>
  <c r="D512" i="33"/>
  <c r="D513" i="33"/>
  <c r="D514" i="33"/>
  <c r="D515" i="33"/>
  <c r="D516" i="33"/>
  <c r="D517" i="33"/>
  <c r="D518" i="33"/>
  <c r="D519" i="33"/>
  <c r="D520" i="33"/>
  <c r="D521" i="33"/>
  <c r="D522" i="33"/>
  <c r="D523" i="33"/>
  <c r="D524" i="33"/>
  <c r="D525" i="33"/>
  <c r="D526" i="33"/>
  <c r="D527" i="33"/>
  <c r="D528" i="33"/>
  <c r="D529" i="33"/>
  <c r="D530" i="33"/>
  <c r="D531" i="33"/>
  <c r="D532" i="33"/>
  <c r="D533" i="33"/>
  <c r="D534" i="33"/>
  <c r="D535" i="33"/>
  <c r="D537" i="33"/>
  <c r="D538" i="33"/>
  <c r="D539" i="33"/>
  <c r="D540" i="33"/>
  <c r="D541" i="33"/>
  <c r="D542" i="33"/>
  <c r="D543" i="33"/>
  <c r="D544" i="33"/>
  <c r="D546" i="33"/>
  <c r="D547" i="33"/>
  <c r="D548" i="33"/>
  <c r="D549" i="33"/>
  <c r="D551" i="33"/>
  <c r="D552" i="33"/>
  <c r="D553" i="33"/>
  <c r="D554" i="33"/>
  <c r="D555" i="33"/>
  <c r="D556" i="33"/>
  <c r="D557" i="33"/>
  <c r="D558" i="33"/>
  <c r="D559" i="33"/>
  <c r="D560" i="33"/>
  <c r="D561" i="33"/>
  <c r="D562" i="33"/>
  <c r="D563" i="33"/>
  <c r="D564" i="33"/>
  <c r="D566" i="33"/>
  <c r="D567" i="33"/>
  <c r="D568" i="33"/>
  <c r="D569" i="33"/>
  <c r="D570" i="33"/>
  <c r="D571" i="33"/>
  <c r="D572" i="33"/>
  <c r="D573" i="33"/>
  <c r="D574" i="33"/>
  <c r="D575" i="33"/>
  <c r="D576" i="33"/>
  <c r="D577" i="33"/>
  <c r="D578" i="33"/>
  <c r="D579" i="33"/>
  <c r="D580" i="33"/>
  <c r="D581" i="33"/>
  <c r="D582" i="33"/>
  <c r="D583" i="33"/>
  <c r="D584" i="33"/>
  <c r="D585" i="33"/>
  <c r="D586" i="33"/>
  <c r="D587" i="33"/>
  <c r="D588" i="33"/>
  <c r="D589" i="33"/>
  <c r="D590" i="33"/>
  <c r="D591" i="33"/>
  <c r="D592" i="33"/>
  <c r="D593" i="33"/>
  <c r="D594" i="33"/>
  <c r="D595" i="33"/>
  <c r="D596" i="33"/>
  <c r="D597" i="33"/>
  <c r="D598" i="33"/>
  <c r="D599" i="33"/>
  <c r="D600" i="33"/>
  <c r="D601" i="33"/>
  <c r="D602" i="33"/>
  <c r="D603" i="33"/>
  <c r="D604" i="33"/>
  <c r="D605" i="33"/>
  <c r="D606" i="33"/>
  <c r="D607" i="33"/>
  <c r="D608" i="33"/>
  <c r="D609" i="33"/>
  <c r="D610" i="33"/>
  <c r="D611" i="33"/>
  <c r="D612" i="33"/>
  <c r="D613" i="33"/>
  <c r="D614" i="33"/>
  <c r="D615" i="33"/>
  <c r="D616" i="33"/>
  <c r="D617" i="33"/>
  <c r="D618" i="33"/>
  <c r="D619" i="33"/>
  <c r="D620" i="33"/>
  <c r="D621" i="33"/>
  <c r="D622" i="33"/>
  <c r="D623" i="33"/>
  <c r="D624" i="33"/>
  <c r="D625" i="33"/>
  <c r="D626" i="33"/>
  <c r="D627" i="33"/>
  <c r="D628" i="33"/>
  <c r="D629" i="33"/>
  <c r="D630" i="33"/>
  <c r="D631" i="33"/>
  <c r="D632" i="33"/>
  <c r="D633" i="33"/>
  <c r="D634" i="33"/>
  <c r="D635" i="33"/>
  <c r="D636" i="33"/>
  <c r="D637" i="33"/>
  <c r="D638" i="33"/>
  <c r="D639" i="33"/>
  <c r="D640" i="33"/>
  <c r="D641" i="33"/>
  <c r="D642" i="33"/>
  <c r="D643" i="33"/>
  <c r="D644" i="33"/>
  <c r="D645" i="33"/>
  <c r="D646" i="33"/>
  <c r="D647" i="33"/>
  <c r="D648" i="33"/>
  <c r="D649" i="33"/>
  <c r="D650" i="33"/>
  <c r="D651" i="33"/>
  <c r="D652" i="33"/>
  <c r="D653" i="33"/>
  <c r="D654" i="33"/>
  <c r="D655" i="33"/>
  <c r="D656" i="33"/>
  <c r="D657" i="33"/>
  <c r="D658" i="33"/>
  <c r="D659" i="33"/>
  <c r="D660" i="33"/>
  <c r="D661" i="33"/>
  <c r="D662" i="33"/>
  <c r="D663" i="33"/>
  <c r="D664" i="33"/>
  <c r="D665" i="33"/>
  <c r="D3" i="33"/>
  <c r="B565" i="33"/>
  <c r="D565" i="33" s="1"/>
  <c r="B550" i="33"/>
  <c r="D550" i="33" s="1"/>
  <c r="B545" i="33"/>
  <c r="D545" i="33" s="1"/>
  <c r="B536" i="33"/>
  <c r="D536" i="33" s="1"/>
  <c r="B498" i="33"/>
  <c r="D498" i="33" s="1"/>
  <c r="B466" i="33"/>
  <c r="D466" i="33" s="1"/>
  <c r="B455" i="33"/>
  <c r="B383" i="33"/>
  <c r="B356" i="33"/>
  <c r="D356" i="33" s="1"/>
  <c r="B288" i="33"/>
  <c r="D288" i="33" s="1"/>
  <c r="B257" i="33"/>
  <c r="D257" i="33" s="1"/>
  <c r="B248" i="33"/>
  <c r="B245" i="33"/>
  <c r="D245" i="33" s="1"/>
  <c r="B224" i="33"/>
  <c r="D224" i="33" s="1"/>
  <c r="B223" i="33"/>
  <c r="D223" i="33" s="1"/>
  <c r="B197" i="33"/>
  <c r="D197" i="33" s="1"/>
  <c r="B196" i="33"/>
  <c r="D196" i="33" s="1"/>
  <c r="B179" i="33"/>
  <c r="D179" i="33" s="1"/>
  <c r="B163" i="33"/>
  <c r="D163" i="33" s="1"/>
  <c r="B28" i="33"/>
  <c r="D28" i="33" s="1"/>
  <c r="B25" i="33"/>
  <c r="D25" i="33" s="1"/>
  <c r="B15" i="33"/>
  <c r="D15" i="33" s="1"/>
  <c r="D334" i="33" l="1"/>
  <c r="D669" i="33" s="1"/>
  <c r="B666" i="33"/>
  <c r="B334" i="33"/>
  <c r="D666" i="33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103" i="32"/>
  <c r="D104" i="32"/>
  <c r="D105" i="32"/>
  <c r="D106" i="32"/>
  <c r="D107" i="32"/>
  <c r="D108" i="32"/>
  <c r="D109" i="32"/>
  <c r="D110" i="32"/>
  <c r="D111" i="32"/>
  <c r="D112" i="32"/>
  <c r="D113" i="32"/>
  <c r="D114" i="32"/>
  <c r="D115" i="32"/>
  <c r="D116" i="32"/>
  <c r="D117" i="32"/>
  <c r="D118" i="32"/>
  <c r="D119" i="32"/>
  <c r="D120" i="32"/>
  <c r="D121" i="32"/>
  <c r="D122" i="32"/>
  <c r="D123" i="32"/>
  <c r="D124" i="32"/>
  <c r="D125" i="32"/>
  <c r="D126" i="32"/>
  <c r="D127" i="32"/>
  <c r="D128" i="32"/>
  <c r="D129" i="32"/>
  <c r="D130" i="32"/>
  <c r="D131" i="32"/>
  <c r="D132" i="32"/>
  <c r="D133" i="32"/>
  <c r="D134" i="32"/>
  <c r="D135" i="32"/>
  <c r="D136" i="32"/>
  <c r="D137" i="32"/>
  <c r="D138" i="32"/>
  <c r="D139" i="32"/>
  <c r="D140" i="32"/>
  <c r="D141" i="32"/>
  <c r="D142" i="32"/>
  <c r="D143" i="32"/>
  <c r="D144" i="32"/>
  <c r="D145" i="32"/>
  <c r="D146" i="32"/>
  <c r="D147" i="32"/>
  <c r="D148" i="32"/>
  <c r="D149" i="32"/>
  <c r="D150" i="32"/>
  <c r="D151" i="32"/>
  <c r="D152" i="32"/>
  <c r="D153" i="32"/>
  <c r="D154" i="32"/>
  <c r="D155" i="32"/>
  <c r="D156" i="32"/>
  <c r="D157" i="32"/>
  <c r="D158" i="32"/>
  <c r="D159" i="32"/>
  <c r="D160" i="32"/>
  <c r="D161" i="32"/>
  <c r="D162" i="32"/>
  <c r="D164" i="32"/>
  <c r="D166" i="32"/>
  <c r="D167" i="32"/>
  <c r="D168" i="32"/>
  <c r="D169" i="32"/>
  <c r="D170" i="32"/>
  <c r="D171" i="32"/>
  <c r="D172" i="32"/>
  <c r="D173" i="32"/>
  <c r="D174" i="32"/>
  <c r="D175" i="32"/>
  <c r="D176" i="32"/>
  <c r="D177" i="32"/>
  <c r="D178" i="32"/>
  <c r="D180" i="32"/>
  <c r="D181" i="32"/>
  <c r="D182" i="32"/>
  <c r="D183" i="32"/>
  <c r="D184" i="32"/>
  <c r="D185" i="32"/>
  <c r="D186" i="32"/>
  <c r="D187" i="32"/>
  <c r="D188" i="32"/>
  <c r="D189" i="32"/>
  <c r="D190" i="32"/>
  <c r="D191" i="32"/>
  <c r="D192" i="32"/>
  <c r="D193" i="32"/>
  <c r="D194" i="32"/>
  <c r="D195" i="32"/>
  <c r="D198" i="32"/>
  <c r="D199" i="32"/>
  <c r="D200" i="32"/>
  <c r="D201" i="32"/>
  <c r="D202" i="32"/>
  <c r="D203" i="32"/>
  <c r="D204" i="32"/>
  <c r="D205" i="32"/>
  <c r="D206" i="32"/>
  <c r="D207" i="32"/>
  <c r="D208" i="32"/>
  <c r="D209" i="32"/>
  <c r="D210" i="32"/>
  <c r="D211" i="32"/>
  <c r="D212" i="32"/>
  <c r="D213" i="32"/>
  <c r="D214" i="32"/>
  <c r="D215" i="32"/>
  <c r="D216" i="32"/>
  <c r="D217" i="32"/>
  <c r="D218" i="32"/>
  <c r="D219" i="32"/>
  <c r="D220" i="32"/>
  <c r="D221" i="32"/>
  <c r="D222" i="32"/>
  <c r="D225" i="32"/>
  <c r="D226" i="32"/>
  <c r="D227" i="32"/>
  <c r="D228" i="32"/>
  <c r="D229" i="32"/>
  <c r="D230" i="32"/>
  <c r="D231" i="32"/>
  <c r="D232" i="32"/>
  <c r="D233" i="32"/>
  <c r="D234" i="32"/>
  <c r="D235" i="32"/>
  <c r="D236" i="32"/>
  <c r="D237" i="32"/>
  <c r="D238" i="32"/>
  <c r="D239" i="32"/>
  <c r="D240" i="32"/>
  <c r="D241" i="32"/>
  <c r="D242" i="32"/>
  <c r="D243" i="32"/>
  <c r="D245" i="32"/>
  <c r="D246" i="32"/>
  <c r="D247" i="32"/>
  <c r="D248" i="32"/>
  <c r="D249" i="32"/>
  <c r="D250" i="32"/>
  <c r="D251" i="32"/>
  <c r="D252" i="32"/>
  <c r="D253" i="32"/>
  <c r="D254" i="32"/>
  <c r="D255" i="32"/>
  <c r="D257" i="32"/>
  <c r="D258" i="32"/>
  <c r="D259" i="32"/>
  <c r="D260" i="32"/>
  <c r="D261" i="32"/>
  <c r="D262" i="32"/>
  <c r="D263" i="32"/>
  <c r="D264" i="32"/>
  <c r="D265" i="32"/>
  <c r="D266" i="32"/>
  <c r="D267" i="32"/>
  <c r="D268" i="32"/>
  <c r="D269" i="32"/>
  <c r="D270" i="32"/>
  <c r="D271" i="32"/>
  <c r="D272" i="32"/>
  <c r="D273" i="32"/>
  <c r="D274" i="32"/>
  <c r="D275" i="32"/>
  <c r="D276" i="32"/>
  <c r="D277" i="32"/>
  <c r="D278" i="32"/>
  <c r="D279" i="32"/>
  <c r="D280" i="32"/>
  <c r="D281" i="32"/>
  <c r="D282" i="32"/>
  <c r="D283" i="32"/>
  <c r="D284" i="32"/>
  <c r="D285" i="32"/>
  <c r="D286" i="32"/>
  <c r="D287" i="32"/>
  <c r="D288" i="32"/>
  <c r="D289" i="32"/>
  <c r="D290" i="32"/>
  <c r="D291" i="32"/>
  <c r="D292" i="32"/>
  <c r="D293" i="32"/>
  <c r="D294" i="32"/>
  <c r="D295" i="32"/>
  <c r="D296" i="32"/>
  <c r="D297" i="32"/>
  <c r="D298" i="32"/>
  <c r="D299" i="32"/>
  <c r="D300" i="32"/>
  <c r="D301" i="32"/>
  <c r="D302" i="32"/>
  <c r="D303" i="32"/>
  <c r="D304" i="32"/>
  <c r="D305" i="32"/>
  <c r="D306" i="32"/>
  <c r="D307" i="32"/>
  <c r="D308" i="32"/>
  <c r="D309" i="32"/>
  <c r="D310" i="32"/>
  <c r="D311" i="32"/>
  <c r="D312" i="32"/>
  <c r="D313" i="32"/>
  <c r="D314" i="32"/>
  <c r="D315" i="32"/>
  <c r="D316" i="32"/>
  <c r="D317" i="32"/>
  <c r="D318" i="32"/>
  <c r="D319" i="32"/>
  <c r="D320" i="32"/>
  <c r="D321" i="32"/>
  <c r="D322" i="32"/>
  <c r="D323" i="32"/>
  <c r="D324" i="32"/>
  <c r="D325" i="32"/>
  <c r="D326" i="32"/>
  <c r="D327" i="32"/>
  <c r="D328" i="32"/>
  <c r="D329" i="32"/>
  <c r="D330" i="32"/>
  <c r="D331" i="32"/>
  <c r="D333" i="32"/>
  <c r="D336" i="32"/>
  <c r="D337" i="32"/>
  <c r="D338" i="32"/>
  <c r="D339" i="32"/>
  <c r="D340" i="32"/>
  <c r="D341" i="32"/>
  <c r="D342" i="32"/>
  <c r="D343" i="32"/>
  <c r="D344" i="32"/>
  <c r="D345" i="32"/>
  <c r="D346" i="32"/>
  <c r="D347" i="32"/>
  <c r="D348" i="32"/>
  <c r="D349" i="32"/>
  <c r="D350" i="32"/>
  <c r="D351" i="32"/>
  <c r="D352" i="32"/>
  <c r="D353" i="32"/>
  <c r="D354" i="32"/>
  <c r="D355" i="32"/>
  <c r="D356" i="32"/>
  <c r="D357" i="32"/>
  <c r="D358" i="32"/>
  <c r="D359" i="32"/>
  <c r="D360" i="32"/>
  <c r="D361" i="32"/>
  <c r="D362" i="32"/>
  <c r="D363" i="32"/>
  <c r="D364" i="32"/>
  <c r="D365" i="32"/>
  <c r="D366" i="32"/>
  <c r="D367" i="32"/>
  <c r="D368" i="32"/>
  <c r="D370" i="32"/>
  <c r="D371" i="32"/>
  <c r="D372" i="32"/>
  <c r="D373" i="32"/>
  <c r="D374" i="32"/>
  <c r="D375" i="32"/>
  <c r="D376" i="32"/>
  <c r="D378" i="32"/>
  <c r="D379" i="32"/>
  <c r="D380" i="32"/>
  <c r="D381" i="32"/>
  <c r="D382" i="32"/>
  <c r="D383" i="32"/>
  <c r="D384" i="32"/>
  <c r="D385" i="32"/>
  <c r="D387" i="32"/>
  <c r="D388" i="32"/>
  <c r="D389" i="32"/>
  <c r="D390" i="32"/>
  <c r="D391" i="32"/>
  <c r="D392" i="32"/>
  <c r="D393" i="32"/>
  <c r="D394" i="32"/>
  <c r="D395" i="32"/>
  <c r="D396" i="32"/>
  <c r="D397" i="32"/>
  <c r="D398" i="32"/>
  <c r="D399" i="32"/>
  <c r="D400" i="32"/>
  <c r="D401" i="32"/>
  <c r="D402" i="32"/>
  <c r="D403" i="32"/>
  <c r="D404" i="32"/>
  <c r="D405" i="32"/>
  <c r="D406" i="32"/>
  <c r="D407" i="32"/>
  <c r="D408" i="32"/>
  <c r="D409" i="32"/>
  <c r="D410" i="32"/>
  <c r="D411" i="32"/>
  <c r="D412" i="32"/>
  <c r="D413" i="32"/>
  <c r="D414" i="32"/>
  <c r="D415" i="32"/>
  <c r="D416" i="32"/>
  <c r="D417" i="32"/>
  <c r="D418" i="32"/>
  <c r="D419" i="32"/>
  <c r="D420" i="32"/>
  <c r="D421" i="32"/>
  <c r="D422" i="32"/>
  <c r="D423" i="32"/>
  <c r="D424" i="32"/>
  <c r="D425" i="32"/>
  <c r="D426" i="32"/>
  <c r="D427" i="32"/>
  <c r="D428" i="32"/>
  <c r="D429" i="32"/>
  <c r="D430" i="32"/>
  <c r="D431" i="32"/>
  <c r="D432" i="32"/>
  <c r="D433" i="32"/>
  <c r="D434" i="32"/>
  <c r="D435" i="32"/>
  <c r="D436" i="32"/>
  <c r="D437" i="32"/>
  <c r="D438" i="32"/>
  <c r="D439" i="32"/>
  <c r="D440" i="32"/>
  <c r="D441" i="32"/>
  <c r="D442" i="32"/>
  <c r="D443" i="32"/>
  <c r="D444" i="32"/>
  <c r="D445" i="32"/>
  <c r="D447" i="32"/>
  <c r="D448" i="32"/>
  <c r="D449" i="32"/>
  <c r="D450" i="32"/>
  <c r="D451" i="32"/>
  <c r="D452" i="32"/>
  <c r="D454" i="32"/>
  <c r="D455" i="32"/>
  <c r="D456" i="32"/>
  <c r="D457" i="32"/>
  <c r="D458" i="32"/>
  <c r="D459" i="32"/>
  <c r="D460" i="32"/>
  <c r="D461" i="32"/>
  <c r="D462" i="32"/>
  <c r="D463" i="32"/>
  <c r="D464" i="32"/>
  <c r="D465" i="32"/>
  <c r="D466" i="32"/>
  <c r="D467" i="32"/>
  <c r="D468" i="32"/>
  <c r="D469" i="32"/>
  <c r="D470" i="32"/>
  <c r="D471" i="32"/>
  <c r="D472" i="32"/>
  <c r="D473" i="32"/>
  <c r="D474" i="32"/>
  <c r="D475" i="32"/>
  <c r="D476" i="32"/>
  <c r="D477" i="32"/>
  <c r="D478" i="32"/>
  <c r="D479" i="32"/>
  <c r="D480" i="32"/>
  <c r="D481" i="32"/>
  <c r="D482" i="32"/>
  <c r="D483" i="32"/>
  <c r="D484" i="32"/>
  <c r="D485" i="32"/>
  <c r="D486" i="32"/>
  <c r="D487" i="32"/>
  <c r="D488" i="32"/>
  <c r="D489" i="32"/>
  <c r="D490" i="32"/>
  <c r="D491" i="32"/>
  <c r="D492" i="32"/>
  <c r="D493" i="32"/>
  <c r="D494" i="32"/>
  <c r="D495" i="32"/>
  <c r="D496" i="32"/>
  <c r="D497" i="32"/>
  <c r="D498" i="32"/>
  <c r="D499" i="32"/>
  <c r="D500" i="32"/>
  <c r="D501" i="32"/>
  <c r="D502" i="32"/>
  <c r="D503" i="32"/>
  <c r="D504" i="32"/>
  <c r="D505" i="32"/>
  <c r="D506" i="32"/>
  <c r="D507" i="32"/>
  <c r="D508" i="32"/>
  <c r="D509" i="32"/>
  <c r="D510" i="32"/>
  <c r="D511" i="32"/>
  <c r="D512" i="32"/>
  <c r="D513" i="32"/>
  <c r="D515" i="32"/>
  <c r="D516" i="32"/>
  <c r="D517" i="32"/>
  <c r="D518" i="32"/>
  <c r="D519" i="32"/>
  <c r="D520" i="32"/>
  <c r="D521" i="32"/>
  <c r="D523" i="32"/>
  <c r="D524" i="32"/>
  <c r="D525" i="32"/>
  <c r="D526" i="32"/>
  <c r="D527" i="32"/>
  <c r="D528" i="32"/>
  <c r="D529" i="32"/>
  <c r="D530" i="32"/>
  <c r="D531" i="32"/>
  <c r="D532" i="32"/>
  <c r="D533" i="32"/>
  <c r="D534" i="32"/>
  <c r="D535" i="32"/>
  <c r="D536" i="32"/>
  <c r="D537" i="32"/>
  <c r="D538" i="32"/>
  <c r="D539" i="32"/>
  <c r="D540" i="32"/>
  <c r="D541" i="32"/>
  <c r="D542" i="32"/>
  <c r="D543" i="32"/>
  <c r="D544" i="32"/>
  <c r="D545" i="32"/>
  <c r="D546" i="32"/>
  <c r="D547" i="32"/>
  <c r="D548" i="32"/>
  <c r="D549" i="32"/>
  <c r="D550" i="32"/>
  <c r="D551" i="32"/>
  <c r="D552" i="32"/>
  <c r="D553" i="32"/>
  <c r="D554" i="32"/>
  <c r="D555" i="32"/>
  <c r="D556" i="32"/>
  <c r="D557" i="32"/>
  <c r="D558" i="32"/>
  <c r="D559" i="32"/>
  <c r="D560" i="32"/>
  <c r="D561" i="32"/>
  <c r="D562" i="32"/>
  <c r="D563" i="32"/>
  <c r="D564" i="32"/>
  <c r="D565" i="32"/>
  <c r="D566" i="32"/>
  <c r="D567" i="32"/>
  <c r="D568" i="32"/>
  <c r="D569" i="32"/>
  <c r="D570" i="32"/>
  <c r="D571" i="32"/>
  <c r="D572" i="32"/>
  <c r="D573" i="32"/>
  <c r="D574" i="32"/>
  <c r="D575" i="32"/>
  <c r="D576" i="32"/>
  <c r="D577" i="32"/>
  <c r="D578" i="32"/>
  <c r="D579" i="32"/>
  <c r="D580" i="32"/>
  <c r="D581" i="32"/>
  <c r="D582" i="32"/>
  <c r="D583" i="32"/>
  <c r="D584" i="32"/>
  <c r="D585" i="32"/>
  <c r="D586" i="32"/>
  <c r="D587" i="32"/>
  <c r="D588" i="32"/>
  <c r="D589" i="32"/>
  <c r="D590" i="32"/>
  <c r="D591" i="32"/>
  <c r="D592" i="32"/>
  <c r="D593" i="32"/>
  <c r="D594" i="32"/>
  <c r="D595" i="32"/>
  <c r="D596" i="32"/>
  <c r="D597" i="32"/>
  <c r="D598" i="32"/>
  <c r="D599" i="32"/>
  <c r="D600" i="32"/>
  <c r="D601" i="32"/>
  <c r="D602" i="32"/>
  <c r="D603" i="32"/>
  <c r="D604" i="32"/>
  <c r="D605" i="32"/>
  <c r="D606" i="32"/>
  <c r="D607" i="32"/>
  <c r="D608" i="32"/>
  <c r="D609" i="32"/>
  <c r="D610" i="32"/>
  <c r="D611" i="32"/>
  <c r="D612" i="32"/>
  <c r="D613" i="32"/>
  <c r="D614" i="32"/>
  <c r="D615" i="32"/>
  <c r="D616" i="32"/>
  <c r="D617" i="32"/>
  <c r="D618" i="32"/>
  <c r="D619" i="32"/>
  <c r="D620" i="32"/>
  <c r="D621" i="32"/>
  <c r="D622" i="32"/>
  <c r="D623" i="32"/>
  <c r="D624" i="32"/>
  <c r="D625" i="32"/>
  <c r="D626" i="32"/>
  <c r="D627" i="32"/>
  <c r="D628" i="32"/>
  <c r="D629" i="32"/>
  <c r="D630" i="32"/>
  <c r="D631" i="32"/>
  <c r="D632" i="32"/>
  <c r="D633" i="32"/>
  <c r="D634" i="32"/>
  <c r="D635" i="32"/>
  <c r="D636" i="32"/>
  <c r="D637" i="32"/>
  <c r="D638" i="32"/>
  <c r="D639" i="32"/>
  <c r="D640" i="32"/>
  <c r="D641" i="32"/>
  <c r="D642" i="32"/>
  <c r="D643" i="32"/>
  <c r="D644" i="32"/>
  <c r="D645" i="32"/>
  <c r="D646" i="32"/>
  <c r="D647" i="32"/>
  <c r="D648" i="32"/>
  <c r="D649" i="32"/>
  <c r="D650" i="32"/>
  <c r="D651" i="32"/>
  <c r="D652" i="32"/>
  <c r="D653" i="32"/>
  <c r="D654" i="32"/>
  <c r="D655" i="32"/>
  <c r="D656" i="32"/>
  <c r="D657" i="32"/>
  <c r="D658" i="32"/>
  <c r="D659" i="32"/>
  <c r="D660" i="32"/>
  <c r="D661" i="32"/>
  <c r="D662" i="32"/>
  <c r="D663" i="32"/>
  <c r="B650" i="32"/>
  <c r="B522" i="32"/>
  <c r="D522" i="32" s="1"/>
  <c r="B514" i="32"/>
  <c r="D514" i="32" s="1"/>
  <c r="B478" i="32"/>
  <c r="B453" i="32"/>
  <c r="D453" i="32" s="1"/>
  <c r="B446" i="32"/>
  <c r="D446" i="32" s="1"/>
  <c r="B386" i="32"/>
  <c r="D386" i="32" s="1"/>
  <c r="B377" i="32"/>
  <c r="D377" i="32" s="1"/>
  <c r="B369" i="32"/>
  <c r="B664" i="32" s="1"/>
  <c r="B256" i="32"/>
  <c r="D256" i="32" s="1"/>
  <c r="B244" i="32"/>
  <c r="D244" i="32" s="1"/>
  <c r="B224" i="32"/>
  <c r="D224" i="32" s="1"/>
  <c r="B223" i="32"/>
  <c r="D223" i="32" s="1"/>
  <c r="B197" i="32"/>
  <c r="D197" i="32" s="1"/>
  <c r="B196" i="32"/>
  <c r="D196" i="32" s="1"/>
  <c r="B179" i="32"/>
  <c r="D179" i="32" s="1"/>
  <c r="B165" i="32"/>
  <c r="D165" i="32" s="1"/>
  <c r="B163" i="32"/>
  <c r="D163" i="32" s="1"/>
  <c r="B50" i="32"/>
  <c r="D50" i="32" s="1"/>
  <c r="B28" i="32"/>
  <c r="D28" i="32" s="1"/>
  <c r="B3" i="32"/>
  <c r="B332" i="32" s="1"/>
  <c r="D3" i="32" l="1"/>
  <c r="D332" i="32" s="1"/>
  <c r="D369" i="32"/>
  <c r="D664" i="32" s="1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20" i="31"/>
  <c r="D21" i="31"/>
  <c r="D22" i="31"/>
  <c r="D23" i="31"/>
  <c r="D24" i="31"/>
  <c r="D25" i="31"/>
  <c r="D26" i="31"/>
  <c r="D27" i="31"/>
  <c r="D29" i="31"/>
  <c r="D30" i="31"/>
  <c r="D31" i="31"/>
  <c r="D32" i="31"/>
  <c r="D33" i="31"/>
  <c r="D34" i="31"/>
  <c r="D35" i="31"/>
  <c r="D36" i="31"/>
  <c r="D37" i="31"/>
  <c r="D38" i="31"/>
  <c r="D39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6" i="31"/>
  <c r="D247" i="31"/>
  <c r="D248" i="31"/>
  <c r="D249" i="31"/>
  <c r="D250" i="31"/>
  <c r="D251" i="31"/>
  <c r="D252" i="31"/>
  <c r="D253" i="31"/>
  <c r="D254" i="31"/>
  <c r="D255" i="31"/>
  <c r="D256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2" i="31"/>
  <c r="D273" i="31"/>
  <c r="D274" i="31"/>
  <c r="D275" i="3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D320" i="31"/>
  <c r="D321" i="31"/>
  <c r="D322" i="31"/>
  <c r="D323" i="31"/>
  <c r="D324" i="31"/>
  <c r="D325" i="31"/>
  <c r="D326" i="31"/>
  <c r="D327" i="31"/>
  <c r="D328" i="31"/>
  <c r="D329" i="31"/>
  <c r="D330" i="31"/>
  <c r="D331" i="31"/>
  <c r="D332" i="31"/>
  <c r="D333" i="31"/>
  <c r="D335" i="31"/>
  <c r="D338" i="31"/>
  <c r="D339" i="31"/>
  <c r="D340" i="31"/>
  <c r="D341" i="31"/>
  <c r="D342" i="31"/>
  <c r="D343" i="31"/>
  <c r="D344" i="31"/>
  <c r="D345" i="31"/>
  <c r="D346" i="31"/>
  <c r="D347" i="31"/>
  <c r="D348" i="31"/>
  <c r="D349" i="31"/>
  <c r="D350" i="31"/>
  <c r="D351" i="31"/>
  <c r="D352" i="31"/>
  <c r="D353" i="31"/>
  <c r="D354" i="31"/>
  <c r="D355" i="31"/>
  <c r="D356" i="31"/>
  <c r="D357" i="31"/>
  <c r="D358" i="31"/>
  <c r="D359" i="31"/>
  <c r="D360" i="31"/>
  <c r="D361" i="31"/>
  <c r="D362" i="31"/>
  <c r="D363" i="31"/>
  <c r="D364" i="31"/>
  <c r="D365" i="31"/>
  <c r="D366" i="31"/>
  <c r="D367" i="31"/>
  <c r="D368" i="31"/>
  <c r="D369" i="31"/>
  <c r="D370" i="31"/>
  <c r="D372" i="31"/>
  <c r="D373" i="31"/>
  <c r="D374" i="31"/>
  <c r="D375" i="31"/>
  <c r="D376" i="31"/>
  <c r="D377" i="31"/>
  <c r="D378" i="31"/>
  <c r="D380" i="31"/>
  <c r="D381" i="31"/>
  <c r="D382" i="31"/>
  <c r="D383" i="31"/>
  <c r="D384" i="31"/>
  <c r="D385" i="31"/>
  <c r="D386" i="31"/>
  <c r="D387" i="31"/>
  <c r="D389" i="31"/>
  <c r="D390" i="31"/>
  <c r="D391" i="31"/>
  <c r="D392" i="31"/>
  <c r="D393" i="31"/>
  <c r="D394" i="31"/>
  <c r="D395" i="31"/>
  <c r="D396" i="31"/>
  <c r="D397" i="31"/>
  <c r="D398" i="31"/>
  <c r="D399" i="31"/>
  <c r="D400" i="31"/>
  <c r="D401" i="31"/>
  <c r="D402" i="31"/>
  <c r="D403" i="31"/>
  <c r="D404" i="31"/>
  <c r="D405" i="31"/>
  <c r="D406" i="31"/>
  <c r="D407" i="31"/>
  <c r="D408" i="31"/>
  <c r="D409" i="31"/>
  <c r="D410" i="31"/>
  <c r="D411" i="31"/>
  <c r="D412" i="31"/>
  <c r="D413" i="31"/>
  <c r="D414" i="31"/>
  <c r="D415" i="31"/>
  <c r="D416" i="31"/>
  <c r="D417" i="31"/>
  <c r="D418" i="31"/>
  <c r="D419" i="31"/>
  <c r="D420" i="31"/>
  <c r="D421" i="31"/>
  <c r="D422" i="31"/>
  <c r="D423" i="31"/>
  <c r="D424" i="31"/>
  <c r="D425" i="31"/>
  <c r="D426" i="31"/>
  <c r="D427" i="31"/>
  <c r="D428" i="31"/>
  <c r="D429" i="31"/>
  <c r="D430" i="31"/>
  <c r="D431" i="31"/>
  <c r="D432" i="31"/>
  <c r="D433" i="31"/>
  <c r="D434" i="31"/>
  <c r="D435" i="31"/>
  <c r="D436" i="31"/>
  <c r="D437" i="31"/>
  <c r="D438" i="31"/>
  <c r="D439" i="31"/>
  <c r="D440" i="31"/>
  <c r="D441" i="31"/>
  <c r="D442" i="31"/>
  <c r="D443" i="31"/>
  <c r="D444" i="31"/>
  <c r="D445" i="31"/>
  <c r="D446" i="31"/>
  <c r="D447" i="31"/>
  <c r="D449" i="31"/>
  <c r="D450" i="31"/>
  <c r="D451" i="31"/>
  <c r="D452" i="31"/>
  <c r="D453" i="31"/>
  <c r="D454" i="31"/>
  <c r="D456" i="31"/>
  <c r="D457" i="31"/>
  <c r="D458" i="31"/>
  <c r="D459" i="31"/>
  <c r="D460" i="31"/>
  <c r="D461" i="31"/>
  <c r="D462" i="31"/>
  <c r="D463" i="31"/>
  <c r="D464" i="31"/>
  <c r="D465" i="31"/>
  <c r="D466" i="31"/>
  <c r="D467" i="31"/>
  <c r="D468" i="31"/>
  <c r="D469" i="31"/>
  <c r="D470" i="31"/>
  <c r="D471" i="31"/>
  <c r="D472" i="31"/>
  <c r="D473" i="31"/>
  <c r="D474" i="31"/>
  <c r="D475" i="31"/>
  <c r="D476" i="31"/>
  <c r="D477" i="31"/>
  <c r="D478" i="31"/>
  <c r="D479" i="31"/>
  <c r="D481" i="31"/>
  <c r="D482" i="31"/>
  <c r="D483" i="31"/>
  <c r="D484" i="31"/>
  <c r="D485" i="31"/>
  <c r="D486" i="31"/>
  <c r="D487" i="31"/>
  <c r="D488" i="31"/>
  <c r="D489" i="31"/>
  <c r="D490" i="31"/>
  <c r="D491" i="31"/>
  <c r="D492" i="31"/>
  <c r="D493" i="31"/>
  <c r="D494" i="31"/>
  <c r="D495" i="31"/>
  <c r="D496" i="31"/>
  <c r="D497" i="31"/>
  <c r="D498" i="31"/>
  <c r="D500" i="31"/>
  <c r="D501" i="31"/>
  <c r="D503" i="31"/>
  <c r="D504" i="31"/>
  <c r="D505" i="31"/>
  <c r="D506" i="31"/>
  <c r="D507" i="31"/>
  <c r="D508" i="31"/>
  <c r="D509" i="31"/>
  <c r="D510" i="31"/>
  <c r="D511" i="31"/>
  <c r="D512" i="31"/>
  <c r="D513" i="31"/>
  <c r="D514" i="31"/>
  <c r="D515" i="31"/>
  <c r="D517" i="31"/>
  <c r="D518" i="31"/>
  <c r="D519" i="31"/>
  <c r="D520" i="31"/>
  <c r="D521" i="31"/>
  <c r="D522" i="31"/>
  <c r="D523" i="31"/>
  <c r="D525" i="31"/>
  <c r="D526" i="31"/>
  <c r="D527" i="31"/>
  <c r="D528" i="31"/>
  <c r="D529" i="31"/>
  <c r="D530" i="31"/>
  <c r="D531" i="31"/>
  <c r="D532" i="31"/>
  <c r="D534" i="31"/>
  <c r="D535" i="31"/>
  <c r="D536" i="31"/>
  <c r="D537" i="31"/>
  <c r="D538" i="31"/>
  <c r="D539" i="31"/>
  <c r="D540" i="31"/>
  <c r="D541" i="31"/>
  <c r="D542" i="31"/>
  <c r="D543" i="31"/>
  <c r="D544" i="31"/>
  <c r="D545" i="31"/>
  <c r="D546" i="31"/>
  <c r="D547" i="31"/>
  <c r="D548" i="31"/>
  <c r="D549" i="31"/>
  <c r="D550" i="31"/>
  <c r="D551" i="31"/>
  <c r="D552" i="31"/>
  <c r="D553" i="31"/>
  <c r="D554" i="31"/>
  <c r="D555" i="31"/>
  <c r="D556" i="31"/>
  <c r="D557" i="31"/>
  <c r="D558" i="31"/>
  <c r="D559" i="31"/>
  <c r="D560" i="31"/>
  <c r="D561" i="31"/>
  <c r="D562" i="31"/>
  <c r="D563" i="31"/>
  <c r="D564" i="31"/>
  <c r="D565" i="31"/>
  <c r="D566" i="31"/>
  <c r="D567" i="31"/>
  <c r="D568" i="31"/>
  <c r="D569" i="31"/>
  <c r="D570" i="31"/>
  <c r="D571" i="31"/>
  <c r="D572" i="31"/>
  <c r="D573" i="31"/>
  <c r="D574" i="31"/>
  <c r="D575" i="31"/>
  <c r="D576" i="31"/>
  <c r="D577" i="31"/>
  <c r="D578" i="31"/>
  <c r="D579" i="31"/>
  <c r="D580" i="31"/>
  <c r="D581" i="31"/>
  <c r="D582" i="31"/>
  <c r="D583" i="31"/>
  <c r="D584" i="31"/>
  <c r="D585" i="31"/>
  <c r="D586" i="31"/>
  <c r="D587" i="31"/>
  <c r="D588" i="31"/>
  <c r="D589" i="31"/>
  <c r="D590" i="31"/>
  <c r="D591" i="31"/>
  <c r="D592" i="31"/>
  <c r="D593" i="31"/>
  <c r="D594" i="31"/>
  <c r="D595" i="31"/>
  <c r="D596" i="31"/>
  <c r="D597" i="31"/>
  <c r="D598" i="31"/>
  <c r="D599" i="31"/>
  <c r="D600" i="31"/>
  <c r="D601" i="31"/>
  <c r="D602" i="31"/>
  <c r="D603" i="31"/>
  <c r="D604" i="31"/>
  <c r="D605" i="31"/>
  <c r="D606" i="31"/>
  <c r="D607" i="31"/>
  <c r="D608" i="31"/>
  <c r="D609" i="31"/>
  <c r="D610" i="31"/>
  <c r="D611" i="31"/>
  <c r="D612" i="31"/>
  <c r="D613" i="31"/>
  <c r="D614" i="31"/>
  <c r="D615" i="31"/>
  <c r="D616" i="31"/>
  <c r="D617" i="31"/>
  <c r="D618" i="31"/>
  <c r="D619" i="31"/>
  <c r="D620" i="31"/>
  <c r="D622" i="31"/>
  <c r="D623" i="31"/>
  <c r="D624" i="31"/>
  <c r="D625" i="31"/>
  <c r="D626" i="31"/>
  <c r="D627" i="31"/>
  <c r="D628" i="31"/>
  <c r="D629" i="31"/>
  <c r="D630" i="31"/>
  <c r="D631" i="31"/>
  <c r="D632" i="31"/>
  <c r="D633" i="31"/>
  <c r="D634" i="31"/>
  <c r="D635" i="31"/>
  <c r="D636" i="31"/>
  <c r="D637" i="31"/>
  <c r="D638" i="31"/>
  <c r="D639" i="31"/>
  <c r="D640" i="31"/>
  <c r="D641" i="31"/>
  <c r="D642" i="31"/>
  <c r="D643" i="31"/>
  <c r="D644" i="31"/>
  <c r="D645" i="31"/>
  <c r="D646" i="31"/>
  <c r="D647" i="31"/>
  <c r="D648" i="31"/>
  <c r="D649" i="31"/>
  <c r="D650" i="31"/>
  <c r="D651" i="31"/>
  <c r="D653" i="31"/>
  <c r="D654" i="31"/>
  <c r="D655" i="31"/>
  <c r="D656" i="31"/>
  <c r="D657" i="31"/>
  <c r="D658" i="31"/>
  <c r="D659" i="31"/>
  <c r="D660" i="31"/>
  <c r="D661" i="31"/>
  <c r="D662" i="31"/>
  <c r="D663" i="31"/>
  <c r="D664" i="31"/>
  <c r="D665" i="31"/>
  <c r="D3" i="31"/>
  <c r="B652" i="31"/>
  <c r="D652" i="31" s="1"/>
  <c r="B621" i="31"/>
  <c r="D621" i="31" s="1"/>
  <c r="B533" i="31"/>
  <c r="D533" i="31" s="1"/>
  <c r="B524" i="31"/>
  <c r="D524" i="31" s="1"/>
  <c r="B516" i="31"/>
  <c r="D516" i="31" s="1"/>
  <c r="B502" i="31"/>
  <c r="D502" i="31" s="1"/>
  <c r="B499" i="31"/>
  <c r="D499" i="31" s="1"/>
  <c r="B480" i="31"/>
  <c r="D480" i="31" s="1"/>
  <c r="B455" i="31"/>
  <c r="D455" i="31" s="1"/>
  <c r="B448" i="31"/>
  <c r="D448" i="31" s="1"/>
  <c r="B388" i="31"/>
  <c r="D388" i="31" s="1"/>
  <c r="B379" i="31"/>
  <c r="D379" i="31" s="1"/>
  <c r="B371" i="31"/>
  <c r="D371" i="31" s="1"/>
  <c r="B257" i="31"/>
  <c r="D257" i="31" s="1"/>
  <c r="B245" i="31"/>
  <c r="D245" i="31" s="1"/>
  <c r="B224" i="31"/>
  <c r="B197" i="31"/>
  <c r="D197" i="31" s="1"/>
  <c r="B196" i="31"/>
  <c r="D196" i="31" s="1"/>
  <c r="B179" i="31"/>
  <c r="D179" i="31" s="1"/>
  <c r="B165" i="31"/>
  <c r="D165" i="31" s="1"/>
  <c r="B135" i="31"/>
  <c r="D135" i="31" s="1"/>
  <c r="B70" i="31"/>
  <c r="D70" i="31" s="1"/>
  <c r="B40" i="31"/>
  <c r="D40" i="31" s="1"/>
  <c r="B28" i="31"/>
  <c r="D28" i="31" s="1"/>
  <c r="B19" i="31"/>
  <c r="D19" i="31" s="1"/>
  <c r="D334" i="31" l="1"/>
  <c r="D666" i="31"/>
  <c r="B334" i="31"/>
  <c r="B666" i="31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2" i="28"/>
  <c r="D203" i="28"/>
  <c r="D204" i="28"/>
  <c r="D205" i="28"/>
  <c r="D206" i="28"/>
  <c r="D207" i="28"/>
  <c r="D208" i="28"/>
  <c r="D209" i="28"/>
  <c r="D210" i="28"/>
  <c r="D211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7" i="28"/>
  <c r="D248" i="28"/>
  <c r="D249" i="28"/>
  <c r="D250" i="28"/>
  <c r="D251" i="28"/>
  <c r="D252" i="28"/>
  <c r="D253" i="28"/>
  <c r="D254" i="28"/>
  <c r="D255" i="28"/>
  <c r="D256" i="28"/>
  <c r="D257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6" i="28"/>
  <c r="D339" i="28"/>
  <c r="D340" i="28"/>
  <c r="D341" i="28"/>
  <c r="D342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504" i="28"/>
  <c r="D505" i="28"/>
  <c r="D506" i="28"/>
  <c r="D507" i="28"/>
  <c r="D508" i="28"/>
  <c r="D509" i="28"/>
  <c r="D510" i="28"/>
  <c r="D511" i="28"/>
  <c r="D512" i="28"/>
  <c r="D513" i="28"/>
  <c r="D514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5" i="28"/>
  <c r="B515" i="28"/>
  <c r="D515" i="28" s="1"/>
  <c r="B467" i="28"/>
  <c r="D467" i="28" s="1"/>
  <c r="B422" i="28"/>
  <c r="D422" i="28" s="1"/>
  <c r="B384" i="28"/>
  <c r="D384" i="28" s="1"/>
  <c r="B357" i="28"/>
  <c r="D357" i="28" s="1"/>
  <c r="B343" i="28"/>
  <c r="D343" i="28" s="1"/>
  <c r="B258" i="28"/>
  <c r="D258" i="28" s="1"/>
  <c r="B246" i="28"/>
  <c r="D246" i="28" s="1"/>
  <c r="B225" i="28"/>
  <c r="B212" i="28"/>
  <c r="D212" i="28" s="1"/>
  <c r="B201" i="28"/>
  <c r="D201" i="28" s="1"/>
  <c r="B165" i="28"/>
  <c r="D165" i="28" s="1"/>
  <c r="B72" i="28"/>
  <c r="D72" i="28" s="1"/>
  <c r="B30" i="28"/>
  <c r="D335" i="28" l="1"/>
  <c r="B667" i="28"/>
  <c r="B335" i="28"/>
  <c r="D667" i="28"/>
  <c r="D669" i="28" s="1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9" i="30"/>
  <c r="D20" i="30"/>
  <c r="D21" i="30"/>
  <c r="D22" i="30"/>
  <c r="D23" i="30"/>
  <c r="D24" i="30"/>
  <c r="D25" i="30"/>
  <c r="D26" i="30"/>
  <c r="D27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7" i="30"/>
  <c r="D258" i="30"/>
  <c r="D259" i="30"/>
  <c r="D260" i="30"/>
  <c r="D261" i="30"/>
  <c r="D262" i="30"/>
  <c r="D263" i="30"/>
  <c r="D264" i="30"/>
  <c r="D265" i="30"/>
  <c r="D266" i="30"/>
  <c r="D267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314" i="30"/>
  <c r="D315" i="30"/>
  <c r="D316" i="30"/>
  <c r="D317" i="30"/>
  <c r="D318" i="30"/>
  <c r="D319" i="30"/>
  <c r="D320" i="30"/>
  <c r="D321" i="30"/>
  <c r="D322" i="30"/>
  <c r="D323" i="30"/>
  <c r="D324" i="30"/>
  <c r="D325" i="30"/>
  <c r="D326" i="30"/>
  <c r="D327" i="30"/>
  <c r="D328" i="30"/>
  <c r="D329" i="30"/>
  <c r="D330" i="30"/>
  <c r="D331" i="30"/>
  <c r="D332" i="30"/>
  <c r="D334" i="30"/>
  <c r="D337" i="30"/>
  <c r="D338" i="30"/>
  <c r="D339" i="30"/>
  <c r="D340" i="30"/>
  <c r="D341" i="30"/>
  <c r="D342" i="30"/>
  <c r="D343" i="30"/>
  <c r="D344" i="30"/>
  <c r="D345" i="30"/>
  <c r="D346" i="30"/>
  <c r="D347" i="30"/>
  <c r="D349" i="30"/>
  <c r="D350" i="30"/>
  <c r="D351" i="30"/>
  <c r="D352" i="30"/>
  <c r="D353" i="30"/>
  <c r="D354" i="30"/>
  <c r="D356" i="30"/>
  <c r="D357" i="30"/>
  <c r="D358" i="30"/>
  <c r="D359" i="30"/>
  <c r="D360" i="30"/>
  <c r="D361" i="30"/>
  <c r="D362" i="30"/>
  <c r="D363" i="30"/>
  <c r="D364" i="30"/>
  <c r="D365" i="30"/>
  <c r="D366" i="30"/>
  <c r="D367" i="30"/>
  <c r="D368" i="30"/>
  <c r="D369" i="30"/>
  <c r="D370" i="30"/>
  <c r="D371" i="30"/>
  <c r="D372" i="30"/>
  <c r="D373" i="30"/>
  <c r="D374" i="30"/>
  <c r="D375" i="30"/>
  <c r="D376" i="30"/>
  <c r="D377" i="30"/>
  <c r="D378" i="30"/>
  <c r="D379" i="30"/>
  <c r="D380" i="30"/>
  <c r="D381" i="30"/>
  <c r="D383" i="30"/>
  <c r="D384" i="30"/>
  <c r="D385" i="30"/>
  <c r="D386" i="30"/>
  <c r="D387" i="30"/>
  <c r="D388" i="30"/>
  <c r="D389" i="30"/>
  <c r="D390" i="30"/>
  <c r="D391" i="30"/>
  <c r="D392" i="30"/>
  <c r="D393" i="30"/>
  <c r="D394" i="30"/>
  <c r="D395" i="30"/>
  <c r="D396" i="30"/>
  <c r="D397" i="30"/>
  <c r="D398" i="30"/>
  <c r="D399" i="30"/>
  <c r="D400" i="30"/>
  <c r="D401" i="30"/>
  <c r="D402" i="30"/>
  <c r="D403" i="30"/>
  <c r="D404" i="30"/>
  <c r="D405" i="30"/>
  <c r="D406" i="30"/>
  <c r="D407" i="30"/>
  <c r="D408" i="30"/>
  <c r="D409" i="30"/>
  <c r="D410" i="30"/>
  <c r="D411" i="30"/>
  <c r="D412" i="30"/>
  <c r="D413" i="30"/>
  <c r="D414" i="30"/>
  <c r="D415" i="30"/>
  <c r="D416" i="30"/>
  <c r="D417" i="30"/>
  <c r="D418" i="30"/>
  <c r="D419" i="30"/>
  <c r="D420" i="30"/>
  <c r="D421" i="30"/>
  <c r="D422" i="30"/>
  <c r="D423" i="30"/>
  <c r="D424" i="30"/>
  <c r="D425" i="30"/>
  <c r="D426" i="30"/>
  <c r="D427" i="30"/>
  <c r="D428" i="30"/>
  <c r="D429" i="30"/>
  <c r="D430" i="30"/>
  <c r="D431" i="30"/>
  <c r="D432" i="30"/>
  <c r="D433" i="30"/>
  <c r="D434" i="30"/>
  <c r="D435" i="30"/>
  <c r="D436" i="30"/>
  <c r="D437" i="30"/>
  <c r="D438" i="30"/>
  <c r="D439" i="30"/>
  <c r="D440" i="30"/>
  <c r="D441" i="30"/>
  <c r="D442" i="30"/>
  <c r="D443" i="30"/>
  <c r="D444" i="30"/>
  <c r="D445" i="30"/>
  <c r="D446" i="30"/>
  <c r="D447" i="30"/>
  <c r="D448" i="30"/>
  <c r="D449" i="30"/>
  <c r="D450" i="30"/>
  <c r="D451" i="30"/>
  <c r="D452" i="30"/>
  <c r="D453" i="30"/>
  <c r="D455" i="30"/>
  <c r="D456" i="30"/>
  <c r="D457" i="30"/>
  <c r="D458" i="30"/>
  <c r="D459" i="30"/>
  <c r="D460" i="30"/>
  <c r="D461" i="30"/>
  <c r="D462" i="30"/>
  <c r="D463" i="30"/>
  <c r="D464" i="30"/>
  <c r="D466" i="30"/>
  <c r="D467" i="30"/>
  <c r="D468" i="30"/>
  <c r="D469" i="30"/>
  <c r="D470" i="30"/>
  <c r="D471" i="30"/>
  <c r="D472" i="30"/>
  <c r="D473" i="30"/>
  <c r="D474" i="30"/>
  <c r="D475" i="30"/>
  <c r="D476" i="30"/>
  <c r="D477" i="30"/>
  <c r="D478" i="30"/>
  <c r="D479" i="30"/>
  <c r="D480" i="30"/>
  <c r="D481" i="30"/>
  <c r="D482" i="30"/>
  <c r="D483" i="30"/>
  <c r="D484" i="30"/>
  <c r="D485" i="30"/>
  <c r="D486" i="30"/>
  <c r="D487" i="30"/>
  <c r="D488" i="30"/>
  <c r="D489" i="30"/>
  <c r="D490" i="30"/>
  <c r="D491" i="30"/>
  <c r="D492" i="30"/>
  <c r="D493" i="30"/>
  <c r="D494" i="30"/>
  <c r="D495" i="30"/>
  <c r="D496" i="30"/>
  <c r="D497" i="30"/>
  <c r="D498" i="30"/>
  <c r="D499" i="30"/>
  <c r="D500" i="30"/>
  <c r="D501" i="30"/>
  <c r="D502" i="30"/>
  <c r="D503" i="30"/>
  <c r="D504" i="30"/>
  <c r="D505" i="30"/>
  <c r="D506" i="30"/>
  <c r="D507" i="30"/>
  <c r="D508" i="30"/>
  <c r="D509" i="30"/>
  <c r="D510" i="30"/>
  <c r="D511" i="30"/>
  <c r="D512" i="30"/>
  <c r="D514" i="30"/>
  <c r="D515" i="30"/>
  <c r="D516" i="30"/>
  <c r="D517" i="30"/>
  <c r="D518" i="30"/>
  <c r="D519" i="30"/>
  <c r="D520" i="30"/>
  <c r="D521" i="30"/>
  <c r="D522" i="30"/>
  <c r="D523" i="30"/>
  <c r="D524" i="30"/>
  <c r="D525" i="30"/>
  <c r="D526" i="30"/>
  <c r="D527" i="30"/>
  <c r="D528" i="30"/>
  <c r="D529" i="30"/>
  <c r="D530" i="30"/>
  <c r="D531" i="30"/>
  <c r="D532" i="30"/>
  <c r="D533" i="30"/>
  <c r="D534" i="30"/>
  <c r="D536" i="30"/>
  <c r="D537" i="30"/>
  <c r="D538" i="30"/>
  <c r="D539" i="30"/>
  <c r="D540" i="30"/>
  <c r="D541" i="30"/>
  <c r="D542" i="30"/>
  <c r="D543" i="30"/>
  <c r="D544" i="30"/>
  <c r="D545" i="30"/>
  <c r="D546" i="30"/>
  <c r="D547" i="30"/>
  <c r="D548" i="30"/>
  <c r="D550" i="30"/>
  <c r="D551" i="30"/>
  <c r="D552" i="30"/>
  <c r="D553" i="30"/>
  <c r="D554" i="30"/>
  <c r="D555" i="30"/>
  <c r="D556" i="30"/>
  <c r="D557" i="30"/>
  <c r="D558" i="30"/>
  <c r="D559" i="30"/>
  <c r="D560" i="30"/>
  <c r="D561" i="30"/>
  <c r="D562" i="30"/>
  <c r="D563" i="30"/>
  <c r="D565" i="30"/>
  <c r="D566" i="30"/>
  <c r="D567" i="30"/>
  <c r="D568" i="30"/>
  <c r="D569" i="30"/>
  <c r="D570" i="30"/>
  <c r="D571" i="30"/>
  <c r="D572" i="30"/>
  <c r="D573" i="30"/>
  <c r="D574" i="30"/>
  <c r="D575" i="30"/>
  <c r="D576" i="30"/>
  <c r="D577" i="30"/>
  <c r="D578" i="30"/>
  <c r="D579" i="30"/>
  <c r="D580" i="30"/>
  <c r="D581" i="30"/>
  <c r="D582" i="30"/>
  <c r="D583" i="30"/>
  <c r="D584" i="30"/>
  <c r="D585" i="30"/>
  <c r="D586" i="30"/>
  <c r="D587" i="30"/>
  <c r="D588" i="30"/>
  <c r="D589" i="30"/>
  <c r="D590" i="30"/>
  <c r="D591" i="30"/>
  <c r="D592" i="30"/>
  <c r="D593" i="30"/>
  <c r="D594" i="30"/>
  <c r="D595" i="30"/>
  <c r="D596" i="30"/>
  <c r="D597" i="30"/>
  <c r="D598" i="30"/>
  <c r="D599" i="30"/>
  <c r="D600" i="30"/>
  <c r="D601" i="30"/>
  <c r="D602" i="30"/>
  <c r="D603" i="30"/>
  <c r="D604" i="30"/>
  <c r="D605" i="30"/>
  <c r="D606" i="30"/>
  <c r="D607" i="30"/>
  <c r="D608" i="30"/>
  <c r="D609" i="30"/>
  <c r="D610" i="30"/>
  <c r="D611" i="30"/>
  <c r="D612" i="30"/>
  <c r="D613" i="30"/>
  <c r="D614" i="30"/>
  <c r="D615" i="30"/>
  <c r="D616" i="30"/>
  <c r="D617" i="30"/>
  <c r="D618" i="30"/>
  <c r="D619" i="30"/>
  <c r="D620" i="30"/>
  <c r="D621" i="30"/>
  <c r="D622" i="30"/>
  <c r="D623" i="30"/>
  <c r="D624" i="30"/>
  <c r="D625" i="30"/>
  <c r="D626" i="30"/>
  <c r="D627" i="30"/>
  <c r="D628" i="30"/>
  <c r="D629" i="30"/>
  <c r="D630" i="30"/>
  <c r="D631" i="30"/>
  <c r="D632" i="30"/>
  <c r="D633" i="30"/>
  <c r="D634" i="30"/>
  <c r="D635" i="30"/>
  <c r="D636" i="30"/>
  <c r="D637" i="30"/>
  <c r="D638" i="30"/>
  <c r="D639" i="30"/>
  <c r="D640" i="30"/>
  <c r="D641" i="30"/>
  <c r="D642" i="30"/>
  <c r="D643" i="30"/>
  <c r="D644" i="30"/>
  <c r="D645" i="30"/>
  <c r="D646" i="30"/>
  <c r="D647" i="30"/>
  <c r="D648" i="30"/>
  <c r="D649" i="30"/>
  <c r="D650" i="30"/>
  <c r="D651" i="30"/>
  <c r="D652" i="30"/>
  <c r="D653" i="30"/>
  <c r="D654" i="30"/>
  <c r="D655" i="30"/>
  <c r="D656" i="30"/>
  <c r="D657" i="30"/>
  <c r="D658" i="30"/>
  <c r="D659" i="30"/>
  <c r="D660" i="30"/>
  <c r="D661" i="30"/>
  <c r="D662" i="30"/>
  <c r="D663" i="30"/>
  <c r="D664" i="30"/>
  <c r="D3" i="30"/>
  <c r="B564" i="30"/>
  <c r="D564" i="30" s="1"/>
  <c r="B549" i="30"/>
  <c r="D549" i="30" s="1"/>
  <c r="B535" i="30"/>
  <c r="D535" i="30" s="1"/>
  <c r="B513" i="30"/>
  <c r="D513" i="30" s="1"/>
  <c r="B465" i="30"/>
  <c r="D465" i="30" s="1"/>
  <c r="B454" i="30"/>
  <c r="D454" i="30" s="1"/>
  <c r="B382" i="30"/>
  <c r="D382" i="30" s="1"/>
  <c r="B355" i="30"/>
  <c r="D355" i="30" s="1"/>
  <c r="B348" i="30"/>
  <c r="D348" i="30" s="1"/>
  <c r="B341" i="30"/>
  <c r="B268" i="30"/>
  <c r="D268" i="30" s="1"/>
  <c r="B256" i="30"/>
  <c r="D256" i="30" s="1"/>
  <c r="B197" i="30"/>
  <c r="D197" i="30" s="1"/>
  <c r="B179" i="30"/>
  <c r="B165" i="30"/>
  <c r="D165" i="30" s="1"/>
  <c r="B81" i="30"/>
  <c r="D81" i="30" s="1"/>
  <c r="B28" i="30"/>
  <c r="D28" i="30" s="1"/>
  <c r="B18" i="30"/>
  <c r="D18" i="30" s="1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5" i="29"/>
  <c r="D246" i="29"/>
  <c r="D247" i="29"/>
  <c r="D248" i="29"/>
  <c r="D249" i="29"/>
  <c r="D250" i="29"/>
  <c r="D251" i="29"/>
  <c r="D252" i="29"/>
  <c r="D253" i="29"/>
  <c r="D254" i="29"/>
  <c r="D255" i="29"/>
  <c r="D257" i="29"/>
  <c r="D258" i="29"/>
  <c r="D259" i="29"/>
  <c r="D260" i="29"/>
  <c r="D261" i="29"/>
  <c r="D262" i="29"/>
  <c r="D263" i="29"/>
  <c r="D264" i="29"/>
  <c r="D265" i="29"/>
  <c r="D266" i="29"/>
  <c r="D267" i="29"/>
  <c r="D269" i="29"/>
  <c r="D270" i="29"/>
  <c r="D271" i="29"/>
  <c r="D272" i="29"/>
  <c r="D273" i="29"/>
  <c r="D274" i="29"/>
  <c r="D275" i="29"/>
  <c r="D276" i="29"/>
  <c r="D277" i="29"/>
  <c r="D278" i="29"/>
  <c r="D279" i="29"/>
  <c r="D280" i="29"/>
  <c r="D281" i="29"/>
  <c r="D282" i="29"/>
  <c r="D283" i="29"/>
  <c r="D284" i="29"/>
  <c r="D285" i="29"/>
  <c r="D286" i="29"/>
  <c r="D287" i="29"/>
  <c r="D288" i="29"/>
  <c r="D289" i="29"/>
  <c r="D290" i="29"/>
  <c r="D291" i="29"/>
  <c r="D292" i="29"/>
  <c r="D293" i="29"/>
  <c r="D294" i="29"/>
  <c r="D295" i="29"/>
  <c r="D296" i="29"/>
  <c r="D297" i="29"/>
  <c r="D298" i="29"/>
  <c r="D299" i="29"/>
  <c r="D300" i="29"/>
  <c r="D301" i="29"/>
  <c r="D302" i="29"/>
  <c r="D303" i="29"/>
  <c r="D304" i="29"/>
  <c r="D305" i="29"/>
  <c r="D306" i="29"/>
  <c r="D307" i="29"/>
  <c r="D308" i="29"/>
  <c r="D309" i="29"/>
  <c r="D310" i="29"/>
  <c r="D311" i="29"/>
  <c r="D312" i="29"/>
  <c r="D313" i="29"/>
  <c r="D314" i="29"/>
  <c r="D315" i="29"/>
  <c r="D316" i="29"/>
  <c r="D317" i="29"/>
  <c r="D318" i="29"/>
  <c r="D319" i="29"/>
  <c r="D320" i="29"/>
  <c r="D321" i="29"/>
  <c r="D322" i="29"/>
  <c r="D323" i="29"/>
  <c r="D324" i="29"/>
  <c r="D325" i="29"/>
  <c r="D326" i="29"/>
  <c r="D327" i="29"/>
  <c r="D328" i="29"/>
  <c r="D329" i="29"/>
  <c r="D330" i="29"/>
  <c r="D331" i="29"/>
  <c r="D332" i="29"/>
  <c r="D334" i="29"/>
  <c r="D337" i="29"/>
  <c r="D338" i="29"/>
  <c r="D339" i="29"/>
  <c r="D340" i="29"/>
  <c r="D342" i="29"/>
  <c r="D343" i="29"/>
  <c r="D344" i="29"/>
  <c r="D345" i="29"/>
  <c r="D346" i="29"/>
  <c r="D347" i="29"/>
  <c r="D349" i="29"/>
  <c r="D350" i="29"/>
  <c r="D351" i="29"/>
  <c r="D352" i="29"/>
  <c r="D353" i="29"/>
  <c r="D354" i="29"/>
  <c r="D356" i="29"/>
  <c r="D357" i="29"/>
  <c r="D358" i="29"/>
  <c r="D359" i="29"/>
  <c r="D360" i="29"/>
  <c r="D361" i="29"/>
  <c r="D362" i="29"/>
  <c r="D363" i="29"/>
  <c r="D364" i="29"/>
  <c r="D365" i="29"/>
  <c r="D366" i="29"/>
  <c r="D367" i="29"/>
  <c r="D368" i="29"/>
  <c r="D369" i="29"/>
  <c r="D370" i="29"/>
  <c r="D371" i="29"/>
  <c r="D372" i="29"/>
  <c r="D373" i="29"/>
  <c r="D374" i="29"/>
  <c r="D375" i="29"/>
  <c r="D376" i="29"/>
  <c r="D377" i="29"/>
  <c r="D378" i="29"/>
  <c r="D379" i="29"/>
  <c r="D380" i="29"/>
  <c r="D381" i="29"/>
  <c r="D383" i="29"/>
  <c r="D384" i="29"/>
  <c r="D385" i="29"/>
  <c r="D386" i="29"/>
  <c r="D387" i="29"/>
  <c r="D388" i="29"/>
  <c r="D389" i="29"/>
  <c r="D390" i="29"/>
  <c r="D391" i="29"/>
  <c r="D392" i="29"/>
  <c r="D393" i="29"/>
  <c r="D394" i="29"/>
  <c r="D395" i="29"/>
  <c r="D396" i="29"/>
  <c r="D397" i="29"/>
  <c r="D398" i="29"/>
  <c r="D399" i="29"/>
  <c r="D400" i="29"/>
  <c r="D401" i="29"/>
  <c r="D402" i="29"/>
  <c r="D403" i="29"/>
  <c r="D404" i="29"/>
  <c r="D405" i="29"/>
  <c r="D406" i="29"/>
  <c r="D407" i="29"/>
  <c r="D408" i="29"/>
  <c r="D409" i="29"/>
  <c r="D410" i="29"/>
  <c r="D411" i="29"/>
  <c r="D412" i="29"/>
  <c r="D413" i="29"/>
  <c r="D414" i="29"/>
  <c r="D415" i="29"/>
  <c r="D416" i="29"/>
  <c r="D417" i="29"/>
  <c r="D418" i="29"/>
  <c r="D419" i="29"/>
  <c r="D420" i="29"/>
  <c r="D421" i="29"/>
  <c r="D422" i="29"/>
  <c r="D423" i="29"/>
  <c r="D424" i="29"/>
  <c r="D425" i="29"/>
  <c r="D426" i="29"/>
  <c r="D427" i="29"/>
  <c r="D428" i="29"/>
  <c r="D429" i="29"/>
  <c r="D430" i="29"/>
  <c r="D431" i="29"/>
  <c r="D432" i="29"/>
  <c r="D433" i="29"/>
  <c r="D434" i="29"/>
  <c r="D435" i="29"/>
  <c r="D436" i="29"/>
  <c r="D437" i="29"/>
  <c r="D438" i="29"/>
  <c r="D439" i="29"/>
  <c r="D440" i="29"/>
  <c r="D441" i="29"/>
  <c r="D442" i="29"/>
  <c r="D443" i="29"/>
  <c r="D444" i="29"/>
  <c r="D445" i="29"/>
  <c r="D446" i="29"/>
  <c r="D447" i="29"/>
  <c r="D448" i="29"/>
  <c r="D449" i="29"/>
  <c r="D450" i="29"/>
  <c r="D451" i="29"/>
  <c r="D452" i="29"/>
  <c r="D453" i="29"/>
  <c r="D454" i="29"/>
  <c r="D455" i="29"/>
  <c r="D456" i="29"/>
  <c r="D457" i="29"/>
  <c r="D458" i="29"/>
  <c r="D459" i="29"/>
  <c r="D460" i="29"/>
  <c r="D461" i="29"/>
  <c r="D462" i="29"/>
  <c r="D463" i="29"/>
  <c r="D464" i="29"/>
  <c r="D465" i="29"/>
  <c r="D466" i="29"/>
  <c r="D467" i="29"/>
  <c r="D468" i="29"/>
  <c r="D469" i="29"/>
  <c r="D470" i="29"/>
  <c r="D471" i="29"/>
  <c r="D472" i="29"/>
  <c r="D473" i="29"/>
  <c r="D474" i="29"/>
  <c r="D475" i="29"/>
  <c r="D476" i="29"/>
  <c r="D477" i="29"/>
  <c r="D478" i="29"/>
  <c r="D479" i="29"/>
  <c r="D480" i="29"/>
  <c r="D481" i="29"/>
  <c r="D482" i="29"/>
  <c r="D483" i="29"/>
  <c r="D484" i="29"/>
  <c r="D485" i="29"/>
  <c r="D486" i="29"/>
  <c r="D487" i="29"/>
  <c r="D488" i="29"/>
  <c r="D489" i="29"/>
  <c r="D490" i="29"/>
  <c r="D491" i="29"/>
  <c r="D492" i="29"/>
  <c r="D493" i="29"/>
  <c r="D494" i="29"/>
  <c r="D495" i="29"/>
  <c r="D496" i="29"/>
  <c r="D497" i="29"/>
  <c r="D498" i="29"/>
  <c r="D499" i="29"/>
  <c r="D500" i="29"/>
  <c r="D501" i="29"/>
  <c r="D502" i="29"/>
  <c r="D503" i="29"/>
  <c r="D504" i="29"/>
  <c r="D505" i="29"/>
  <c r="D506" i="29"/>
  <c r="D507" i="29"/>
  <c r="D508" i="29"/>
  <c r="D509" i="29"/>
  <c r="D510" i="29"/>
  <c r="D511" i="29"/>
  <c r="D512" i="29"/>
  <c r="D514" i="29"/>
  <c r="D515" i="29"/>
  <c r="D516" i="29"/>
  <c r="D517" i="29"/>
  <c r="D518" i="29"/>
  <c r="D519" i="29"/>
  <c r="D520" i="29"/>
  <c r="D521" i="29"/>
  <c r="D522" i="29"/>
  <c r="D523" i="29"/>
  <c r="D524" i="29"/>
  <c r="D525" i="29"/>
  <c r="D526" i="29"/>
  <c r="D527" i="29"/>
  <c r="D528" i="29"/>
  <c r="D529" i="29"/>
  <c r="D530" i="29"/>
  <c r="D531" i="29"/>
  <c r="D532" i="29"/>
  <c r="D533" i="29"/>
  <c r="D534" i="29"/>
  <c r="D535" i="29"/>
  <c r="D536" i="29"/>
  <c r="D537" i="29"/>
  <c r="D538" i="29"/>
  <c r="D539" i="29"/>
  <c r="D540" i="29"/>
  <c r="D541" i="29"/>
  <c r="D542" i="29"/>
  <c r="D543" i="29"/>
  <c r="D544" i="29"/>
  <c r="D545" i="29"/>
  <c r="D546" i="29"/>
  <c r="D547" i="29"/>
  <c r="D548" i="29"/>
  <c r="D549" i="29"/>
  <c r="D550" i="29"/>
  <c r="D551" i="29"/>
  <c r="D552" i="29"/>
  <c r="D553" i="29"/>
  <c r="D554" i="29"/>
  <c r="D555" i="29"/>
  <c r="D556" i="29"/>
  <c r="D557" i="29"/>
  <c r="D558" i="29"/>
  <c r="D559" i="29"/>
  <c r="D560" i="29"/>
  <c r="D561" i="29"/>
  <c r="D562" i="29"/>
  <c r="D563" i="29"/>
  <c r="D564" i="29"/>
  <c r="D565" i="29"/>
  <c r="D566" i="29"/>
  <c r="D567" i="29"/>
  <c r="D568" i="29"/>
  <c r="D569" i="29"/>
  <c r="D570" i="29"/>
  <c r="D571" i="29"/>
  <c r="D572" i="29"/>
  <c r="D573" i="29"/>
  <c r="D574" i="29"/>
  <c r="D575" i="29"/>
  <c r="D576" i="29"/>
  <c r="D577" i="29"/>
  <c r="D578" i="29"/>
  <c r="D579" i="29"/>
  <c r="D580" i="29"/>
  <c r="D581" i="29"/>
  <c r="D582" i="29"/>
  <c r="D583" i="29"/>
  <c r="D584" i="29"/>
  <c r="D585" i="29"/>
  <c r="D586" i="29"/>
  <c r="D587" i="29"/>
  <c r="D588" i="29"/>
  <c r="D589" i="29"/>
  <c r="D590" i="29"/>
  <c r="D591" i="29"/>
  <c r="D592" i="29"/>
  <c r="D593" i="29"/>
  <c r="D594" i="29"/>
  <c r="D595" i="29"/>
  <c r="D596" i="29"/>
  <c r="D597" i="29"/>
  <c r="D598" i="29"/>
  <c r="D599" i="29"/>
  <c r="D600" i="29"/>
  <c r="D601" i="29"/>
  <c r="D602" i="29"/>
  <c r="D603" i="29"/>
  <c r="D604" i="29"/>
  <c r="D605" i="29"/>
  <c r="D606" i="29"/>
  <c r="D607" i="29"/>
  <c r="D608" i="29"/>
  <c r="D609" i="29"/>
  <c r="D610" i="29"/>
  <c r="D611" i="29"/>
  <c r="D612" i="29"/>
  <c r="D613" i="29"/>
  <c r="D614" i="29"/>
  <c r="D615" i="29"/>
  <c r="D616" i="29"/>
  <c r="D617" i="29"/>
  <c r="D618" i="29"/>
  <c r="D619" i="29"/>
  <c r="D620" i="29"/>
  <c r="D621" i="29"/>
  <c r="D622" i="29"/>
  <c r="D623" i="29"/>
  <c r="D624" i="29"/>
  <c r="D625" i="29"/>
  <c r="D626" i="29"/>
  <c r="D627" i="29"/>
  <c r="D628" i="29"/>
  <c r="D629" i="29"/>
  <c r="D630" i="29"/>
  <c r="D631" i="29"/>
  <c r="D632" i="29"/>
  <c r="D633" i="29"/>
  <c r="D634" i="29"/>
  <c r="D635" i="29"/>
  <c r="D636" i="29"/>
  <c r="D637" i="29"/>
  <c r="D638" i="29"/>
  <c r="D639" i="29"/>
  <c r="D640" i="29"/>
  <c r="D641" i="29"/>
  <c r="D642" i="29"/>
  <c r="D643" i="29"/>
  <c r="D644" i="29"/>
  <c r="D645" i="29"/>
  <c r="D646" i="29"/>
  <c r="D647" i="29"/>
  <c r="D648" i="29"/>
  <c r="D649" i="29"/>
  <c r="D650" i="29"/>
  <c r="D651" i="29"/>
  <c r="D652" i="29"/>
  <c r="D653" i="29"/>
  <c r="D654" i="29"/>
  <c r="D655" i="29"/>
  <c r="D656" i="29"/>
  <c r="D657" i="29"/>
  <c r="D658" i="29"/>
  <c r="D659" i="29"/>
  <c r="D660" i="29"/>
  <c r="D661" i="29"/>
  <c r="D662" i="29"/>
  <c r="D663" i="29"/>
  <c r="D664" i="29"/>
  <c r="D3" i="29"/>
  <c r="B513" i="29"/>
  <c r="D513" i="29" s="1"/>
  <c r="B497" i="29"/>
  <c r="B382" i="29"/>
  <c r="D382" i="29" s="1"/>
  <c r="B355" i="29"/>
  <c r="D355" i="29" s="1"/>
  <c r="B348" i="29"/>
  <c r="D348" i="29" s="1"/>
  <c r="B341" i="29"/>
  <c r="B268" i="29"/>
  <c r="D268" i="29" s="1"/>
  <c r="B256" i="29"/>
  <c r="D256" i="29" s="1"/>
  <c r="B244" i="29"/>
  <c r="D244" i="29" s="1"/>
  <c r="B210" i="29"/>
  <c r="D210" i="29" s="1"/>
  <c r="B196" i="29"/>
  <c r="D196" i="29" s="1"/>
  <c r="B28" i="29"/>
  <c r="D28" i="29" s="1"/>
  <c r="D333" i="30" l="1"/>
  <c r="B665" i="29"/>
  <c r="B333" i="30"/>
  <c r="D333" i="29"/>
  <c r="B665" i="30"/>
  <c r="D665" i="30"/>
  <c r="B333" i="29"/>
  <c r="D341" i="29"/>
  <c r="D665" i="29" s="1"/>
  <c r="D667" i="29" s="1"/>
  <c r="E666" i="26"/>
  <c r="E666" i="25"/>
  <c r="E666" i="24"/>
  <c r="E664" i="23"/>
  <c r="D669" i="8" l="1"/>
  <c r="F513" i="7"/>
  <c r="F516" i="6"/>
  <c r="F513" i="5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9" i="22"/>
  <c r="D20" i="22"/>
  <c r="D21" i="22"/>
  <c r="D22" i="22"/>
  <c r="D23" i="22"/>
  <c r="D24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4" i="22"/>
  <c r="D65" i="22"/>
  <c r="D66" i="22"/>
  <c r="D67" i="22"/>
  <c r="D68" i="22"/>
  <c r="D69" i="22"/>
  <c r="D70" i="22"/>
  <c r="D71" i="22"/>
  <c r="D72" i="22"/>
  <c r="D73" i="22"/>
  <c r="D74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8" i="22"/>
  <c r="D249" i="22"/>
  <c r="D250" i="22"/>
  <c r="D251" i="22"/>
  <c r="D253" i="22"/>
  <c r="D254" i="22"/>
  <c r="D255" i="22"/>
  <c r="D257" i="22"/>
  <c r="D258" i="22"/>
  <c r="D259" i="22"/>
  <c r="D260" i="22"/>
  <c r="D261" i="22"/>
  <c r="D262" i="22"/>
  <c r="D263" i="22"/>
  <c r="D264" i="22"/>
  <c r="D265" i="22"/>
  <c r="D266" i="22"/>
  <c r="D267" i="22"/>
  <c r="D268" i="22"/>
  <c r="D269" i="22"/>
  <c r="D270" i="22"/>
  <c r="D271" i="22"/>
  <c r="D272" i="22"/>
  <c r="D273" i="22"/>
  <c r="D274" i="22"/>
  <c r="D275" i="22"/>
  <c r="D276" i="22"/>
  <c r="D277" i="22"/>
  <c r="D278" i="22"/>
  <c r="D279" i="22"/>
  <c r="D280" i="22"/>
  <c r="D281" i="22"/>
  <c r="D282" i="22"/>
  <c r="D283" i="22"/>
  <c r="D284" i="22"/>
  <c r="D285" i="22"/>
  <c r="D286" i="22"/>
  <c r="D287" i="22"/>
  <c r="D288" i="22"/>
  <c r="D289" i="22"/>
  <c r="D290" i="22"/>
  <c r="D291" i="22"/>
  <c r="D292" i="22"/>
  <c r="D293" i="22"/>
  <c r="D294" i="22"/>
  <c r="D295" i="22"/>
  <c r="D296" i="22"/>
  <c r="D297" i="22"/>
  <c r="D298" i="22"/>
  <c r="D299" i="22"/>
  <c r="D300" i="22"/>
  <c r="D301" i="22"/>
  <c r="D302" i="22"/>
  <c r="D303" i="22"/>
  <c r="D304" i="22"/>
  <c r="D305" i="22"/>
  <c r="D306" i="22"/>
  <c r="D307" i="22"/>
  <c r="D308" i="22"/>
  <c r="D309" i="22"/>
  <c r="D310" i="22"/>
  <c r="D311" i="22"/>
  <c r="D312" i="22"/>
  <c r="D313" i="22"/>
  <c r="D314" i="22"/>
  <c r="D315" i="22"/>
  <c r="D316" i="22"/>
  <c r="D317" i="22"/>
  <c r="D318" i="22"/>
  <c r="D319" i="22"/>
  <c r="D320" i="22"/>
  <c r="D321" i="22"/>
  <c r="D322" i="22"/>
  <c r="D323" i="22"/>
  <c r="D324" i="22"/>
  <c r="D325" i="22"/>
  <c r="D326" i="22"/>
  <c r="D328" i="22"/>
  <c r="D329" i="22"/>
  <c r="D330" i="22"/>
  <c r="D331" i="22"/>
  <c r="D332" i="22"/>
  <c r="D334" i="22"/>
  <c r="D337" i="22"/>
  <c r="D338" i="22"/>
  <c r="D339" i="22"/>
  <c r="D340" i="22"/>
  <c r="D341" i="22"/>
  <c r="D342" i="22"/>
  <c r="D343" i="22"/>
  <c r="D344" i="22"/>
  <c r="D345" i="22"/>
  <c r="D346" i="22"/>
  <c r="D347" i="22"/>
  <c r="D348" i="22"/>
  <c r="D349" i="22"/>
  <c r="D350" i="22"/>
  <c r="D351" i="22"/>
  <c r="D352" i="22"/>
  <c r="D353" i="22"/>
  <c r="D354" i="22"/>
  <c r="D356" i="22"/>
  <c r="D357" i="22"/>
  <c r="D358" i="22"/>
  <c r="D359" i="22"/>
  <c r="D360" i="22"/>
  <c r="D361" i="22"/>
  <c r="D362" i="22"/>
  <c r="D363" i="22"/>
  <c r="D364" i="22"/>
  <c r="D365" i="22"/>
  <c r="D366" i="22"/>
  <c r="D367" i="22"/>
  <c r="D368" i="22"/>
  <c r="D369" i="22"/>
  <c r="D370" i="22"/>
  <c r="D371" i="22"/>
  <c r="D372" i="22"/>
  <c r="D373" i="22"/>
  <c r="D374" i="22"/>
  <c r="D375" i="22"/>
  <c r="D376" i="22"/>
  <c r="D377" i="22"/>
  <c r="D378" i="22"/>
  <c r="D379" i="22"/>
  <c r="D380" i="22"/>
  <c r="D381" i="22"/>
  <c r="D383" i="22"/>
  <c r="D384" i="22"/>
  <c r="D385" i="22"/>
  <c r="D386" i="22"/>
  <c r="D387" i="22"/>
  <c r="D388" i="22"/>
  <c r="D389" i="22"/>
  <c r="D390" i="22"/>
  <c r="D391" i="22"/>
  <c r="D392" i="22"/>
  <c r="D393" i="22"/>
  <c r="D394" i="22"/>
  <c r="D395" i="22"/>
  <c r="D396" i="22"/>
  <c r="D397" i="22"/>
  <c r="D398" i="22"/>
  <c r="D399" i="22"/>
  <c r="D400" i="22"/>
  <c r="D401" i="22"/>
  <c r="D402" i="22"/>
  <c r="D403" i="22"/>
  <c r="D404" i="22"/>
  <c r="D405" i="22"/>
  <c r="D406" i="22"/>
  <c r="D408" i="22"/>
  <c r="D409" i="22"/>
  <c r="D410" i="22"/>
  <c r="D411" i="22"/>
  <c r="D412" i="22"/>
  <c r="D413" i="22"/>
  <c r="D414" i="22"/>
  <c r="D415" i="22"/>
  <c r="D416" i="22"/>
  <c r="D417" i="22"/>
  <c r="D418" i="22"/>
  <c r="D419" i="22"/>
  <c r="D421" i="22"/>
  <c r="D422" i="22"/>
  <c r="D423" i="22"/>
  <c r="D424" i="22"/>
  <c r="D425" i="22"/>
  <c r="D426" i="22"/>
  <c r="D427" i="22"/>
  <c r="D428" i="22"/>
  <c r="D429" i="22"/>
  <c r="D430" i="22"/>
  <c r="D431" i="22"/>
  <c r="D432" i="22"/>
  <c r="D433" i="22"/>
  <c r="D434" i="22"/>
  <c r="D435" i="22"/>
  <c r="D436" i="22"/>
  <c r="D437" i="22"/>
  <c r="D438" i="22"/>
  <c r="D439" i="22"/>
  <c r="D440" i="22"/>
  <c r="D441" i="22"/>
  <c r="D442" i="22"/>
  <c r="D443" i="22"/>
  <c r="D444" i="22"/>
  <c r="D445" i="22"/>
  <c r="D446" i="22"/>
  <c r="D447" i="22"/>
  <c r="D448" i="22"/>
  <c r="D449" i="22"/>
  <c r="D450" i="22"/>
  <c r="D451" i="22"/>
  <c r="D452" i="22"/>
  <c r="D453" i="22"/>
  <c r="D454" i="22"/>
  <c r="D455" i="22"/>
  <c r="D456" i="22"/>
  <c r="D457" i="22"/>
  <c r="D458" i="22"/>
  <c r="D459" i="22"/>
  <c r="D460" i="22"/>
  <c r="D461" i="22"/>
  <c r="D462" i="22"/>
  <c r="D463" i="22"/>
  <c r="D464" i="22"/>
  <c r="D465" i="22"/>
  <c r="D466" i="22"/>
  <c r="D467" i="22"/>
  <c r="D468" i="22"/>
  <c r="D469" i="22"/>
  <c r="D470" i="22"/>
  <c r="D471" i="22"/>
  <c r="D472" i="22"/>
  <c r="D473" i="22"/>
  <c r="D474" i="22"/>
  <c r="D475" i="22"/>
  <c r="D476" i="22"/>
  <c r="D477" i="22"/>
  <c r="D478" i="22"/>
  <c r="D479" i="22"/>
  <c r="D480" i="22"/>
  <c r="D481" i="22"/>
  <c r="D482" i="22"/>
  <c r="D483" i="22"/>
  <c r="D484" i="22"/>
  <c r="D485" i="22"/>
  <c r="D486" i="22"/>
  <c r="D487" i="22"/>
  <c r="D488" i="22"/>
  <c r="D489" i="22"/>
  <c r="D490" i="22"/>
  <c r="D491" i="22"/>
  <c r="D492" i="22"/>
  <c r="D493" i="22"/>
  <c r="D494" i="22"/>
  <c r="D495" i="22"/>
  <c r="D496" i="22"/>
  <c r="D497" i="22"/>
  <c r="D498" i="22"/>
  <c r="D499" i="22"/>
  <c r="D500" i="22"/>
  <c r="D501" i="22"/>
  <c r="D502" i="22"/>
  <c r="D503" i="22"/>
  <c r="D504" i="22"/>
  <c r="D505" i="22"/>
  <c r="D506" i="22"/>
  <c r="D507" i="22"/>
  <c r="D508" i="22"/>
  <c r="D509" i="22"/>
  <c r="D510" i="22"/>
  <c r="D511" i="22"/>
  <c r="D512" i="22"/>
  <c r="D514" i="22"/>
  <c r="D515" i="22"/>
  <c r="D516" i="22"/>
  <c r="D517" i="22"/>
  <c r="D518" i="22"/>
  <c r="D519" i="22"/>
  <c r="D520" i="22"/>
  <c r="D521" i="22"/>
  <c r="D522" i="22"/>
  <c r="D523" i="22"/>
  <c r="D524" i="22"/>
  <c r="D525" i="22"/>
  <c r="D526" i="22"/>
  <c r="D527" i="22"/>
  <c r="D528" i="22"/>
  <c r="D529" i="22"/>
  <c r="D530" i="22"/>
  <c r="D531" i="22"/>
  <c r="D532" i="22"/>
  <c r="D533" i="22"/>
  <c r="D534" i="22"/>
  <c r="D536" i="22"/>
  <c r="D537" i="22"/>
  <c r="D538" i="22"/>
  <c r="D539" i="22"/>
  <c r="D540" i="22"/>
  <c r="D541" i="22"/>
  <c r="D542" i="22"/>
  <c r="D543" i="22"/>
  <c r="D544" i="22"/>
  <c r="D545" i="22"/>
  <c r="D546" i="22"/>
  <c r="D547" i="22"/>
  <c r="D548" i="22"/>
  <c r="D550" i="22"/>
  <c r="D551" i="22"/>
  <c r="D552" i="22"/>
  <c r="D553" i="22"/>
  <c r="D554" i="22"/>
  <c r="D555" i="22"/>
  <c r="D556" i="22"/>
  <c r="D557" i="22"/>
  <c r="D558" i="22"/>
  <c r="D559" i="22"/>
  <c r="D560" i="22"/>
  <c r="D561" i="22"/>
  <c r="D562" i="22"/>
  <c r="D563" i="22"/>
  <c r="D564" i="22"/>
  <c r="D565" i="22"/>
  <c r="D566" i="22"/>
  <c r="D567" i="22"/>
  <c r="D568" i="22"/>
  <c r="D569" i="22"/>
  <c r="D570" i="22"/>
  <c r="D571" i="22"/>
  <c r="D572" i="22"/>
  <c r="D573" i="22"/>
  <c r="D574" i="22"/>
  <c r="D575" i="22"/>
  <c r="D576" i="22"/>
  <c r="D577" i="22"/>
  <c r="D578" i="22"/>
  <c r="D579" i="22"/>
  <c r="D580" i="22"/>
  <c r="D581" i="22"/>
  <c r="D582" i="22"/>
  <c r="D583" i="22"/>
  <c r="D584" i="22"/>
  <c r="D585" i="22"/>
  <c r="D586" i="22"/>
  <c r="D587" i="22"/>
  <c r="D588" i="22"/>
  <c r="D589" i="22"/>
  <c r="D590" i="22"/>
  <c r="D591" i="22"/>
  <c r="D592" i="22"/>
  <c r="D593" i="22"/>
  <c r="D594" i="22"/>
  <c r="D595" i="22"/>
  <c r="D596" i="22"/>
  <c r="D597" i="22"/>
  <c r="D598" i="22"/>
  <c r="D599" i="22"/>
  <c r="D600" i="22"/>
  <c r="D601" i="22"/>
  <c r="D602" i="22"/>
  <c r="D603" i="22"/>
  <c r="D604" i="22"/>
  <c r="D605" i="22"/>
  <c r="D606" i="22"/>
  <c r="D607" i="22"/>
  <c r="D608" i="22"/>
  <c r="D609" i="22"/>
  <c r="D610" i="22"/>
  <c r="D611" i="22"/>
  <c r="D612" i="22"/>
  <c r="D613" i="22"/>
  <c r="D614" i="22"/>
  <c r="D615" i="22"/>
  <c r="D616" i="22"/>
  <c r="D617" i="22"/>
  <c r="D618" i="22"/>
  <c r="D619" i="22"/>
  <c r="D620" i="22"/>
  <c r="D621" i="22"/>
  <c r="D622" i="22"/>
  <c r="D623" i="22"/>
  <c r="D624" i="22"/>
  <c r="D625" i="22"/>
  <c r="D626" i="22"/>
  <c r="D627" i="22"/>
  <c r="D628" i="22"/>
  <c r="D629" i="22"/>
  <c r="D630" i="22"/>
  <c r="D631" i="22"/>
  <c r="D632" i="22"/>
  <c r="D633" i="22"/>
  <c r="D634" i="22"/>
  <c r="D635" i="22"/>
  <c r="D636" i="22"/>
  <c r="D637" i="22"/>
  <c r="D638" i="22"/>
  <c r="D639" i="22"/>
  <c r="D640" i="22"/>
  <c r="D641" i="22"/>
  <c r="D642" i="22"/>
  <c r="D643" i="22"/>
  <c r="D644" i="22"/>
  <c r="D645" i="22"/>
  <c r="D646" i="22"/>
  <c r="D647" i="22"/>
  <c r="D648" i="22"/>
  <c r="D649" i="22"/>
  <c r="D650" i="22"/>
  <c r="D651" i="22"/>
  <c r="D652" i="22"/>
  <c r="D653" i="22"/>
  <c r="D654" i="22"/>
  <c r="D655" i="22"/>
  <c r="D656" i="22"/>
  <c r="D657" i="22"/>
  <c r="D658" i="22"/>
  <c r="D659" i="22"/>
  <c r="D660" i="22"/>
  <c r="D661" i="22"/>
  <c r="D662" i="22"/>
  <c r="D663" i="22"/>
  <c r="D664" i="22"/>
  <c r="D3" i="22"/>
  <c r="B549" i="22"/>
  <c r="D549" i="22" s="1"/>
  <c r="B535" i="22"/>
  <c r="D535" i="22" s="1"/>
  <c r="B513" i="22"/>
  <c r="D513" i="22" s="1"/>
  <c r="B420" i="22"/>
  <c r="D420" i="22" s="1"/>
  <c r="B407" i="22"/>
  <c r="D407" i="22" s="1"/>
  <c r="B382" i="22"/>
  <c r="D382" i="22" s="1"/>
  <c r="B355" i="22"/>
  <c r="B327" i="22"/>
  <c r="D327" i="22" s="1"/>
  <c r="B256" i="22"/>
  <c r="D256" i="22" s="1"/>
  <c r="B252" i="22"/>
  <c r="D252" i="22" s="1"/>
  <c r="B247" i="22"/>
  <c r="D247" i="22" s="1"/>
  <c r="B197" i="22"/>
  <c r="D197" i="22" s="1"/>
  <c r="B196" i="22"/>
  <c r="D196" i="22" s="1"/>
  <c r="B179" i="22"/>
  <c r="D179" i="22" s="1"/>
  <c r="B75" i="22"/>
  <c r="D75" i="22" s="1"/>
  <c r="B63" i="22"/>
  <c r="D63" i="22" s="1"/>
  <c r="B25" i="22"/>
  <c r="D25" i="22" s="1"/>
  <c r="B18" i="22"/>
  <c r="D18" i="22" s="1"/>
  <c r="B665" i="22" l="1"/>
  <c r="D355" i="22"/>
  <c r="D333" i="22"/>
  <c r="D665" i="22"/>
  <c r="B333" i="22"/>
  <c r="D546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5" i="21"/>
  <c r="D246" i="21"/>
  <c r="D247" i="21"/>
  <c r="D248" i="21"/>
  <c r="D249" i="21"/>
  <c r="D250" i="21"/>
  <c r="D251" i="21"/>
  <c r="D253" i="21"/>
  <c r="D254" i="21"/>
  <c r="D255" i="21"/>
  <c r="D257" i="21"/>
  <c r="D258" i="21"/>
  <c r="D259" i="21"/>
  <c r="D260" i="21"/>
  <c r="D261" i="21"/>
  <c r="D262" i="21"/>
  <c r="D263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11" i="21"/>
  <c r="D312" i="21"/>
  <c r="D313" i="21"/>
  <c r="D314" i="21"/>
  <c r="D315" i="21"/>
  <c r="D316" i="21"/>
  <c r="D317" i="21"/>
  <c r="D318" i="21"/>
  <c r="D319" i="21"/>
  <c r="D320" i="21"/>
  <c r="D321" i="21"/>
  <c r="D322" i="21"/>
  <c r="D323" i="21"/>
  <c r="D324" i="21"/>
  <c r="D325" i="21"/>
  <c r="D326" i="21"/>
  <c r="D327" i="21"/>
  <c r="D328" i="21"/>
  <c r="D329" i="21"/>
  <c r="D330" i="21"/>
  <c r="D331" i="21"/>
  <c r="D332" i="21"/>
  <c r="D334" i="21"/>
  <c r="D337" i="21"/>
  <c r="D338" i="21"/>
  <c r="D339" i="21"/>
  <c r="D340" i="21"/>
  <c r="D341" i="21"/>
  <c r="D342" i="21"/>
  <c r="D343" i="21"/>
  <c r="D344" i="21"/>
  <c r="D345" i="21"/>
  <c r="D346" i="21"/>
  <c r="D347" i="21"/>
  <c r="D348" i="21"/>
  <c r="D349" i="21"/>
  <c r="D350" i="21"/>
  <c r="D351" i="21"/>
  <c r="D352" i="21"/>
  <c r="D353" i="21"/>
  <c r="D354" i="21"/>
  <c r="D356" i="21"/>
  <c r="D357" i="21"/>
  <c r="D358" i="21"/>
  <c r="D359" i="21"/>
  <c r="D360" i="21"/>
  <c r="D361" i="21"/>
  <c r="D362" i="21"/>
  <c r="D363" i="21"/>
  <c r="D364" i="21"/>
  <c r="D365" i="21"/>
  <c r="D366" i="21"/>
  <c r="D367" i="21"/>
  <c r="D368" i="21"/>
  <c r="D369" i="21"/>
  <c r="D370" i="21"/>
  <c r="D371" i="21"/>
  <c r="D372" i="21"/>
  <c r="D373" i="21"/>
  <c r="D374" i="21"/>
  <c r="D375" i="21"/>
  <c r="D376" i="21"/>
  <c r="D377" i="21"/>
  <c r="D378" i="21"/>
  <c r="D379" i="21"/>
  <c r="D380" i="21"/>
  <c r="D381" i="21"/>
  <c r="D383" i="21"/>
  <c r="D384" i="21"/>
  <c r="D385" i="21"/>
  <c r="D386" i="21"/>
  <c r="D387" i="21"/>
  <c r="D388" i="21"/>
  <c r="D389" i="21"/>
  <c r="D390" i="21"/>
  <c r="D391" i="21"/>
  <c r="D392" i="21"/>
  <c r="D393" i="21"/>
  <c r="D394" i="21"/>
  <c r="D395" i="21"/>
  <c r="D396" i="21"/>
  <c r="D397" i="21"/>
  <c r="D398" i="21"/>
  <c r="D399" i="21"/>
  <c r="D400" i="21"/>
  <c r="D401" i="21"/>
  <c r="D402" i="21"/>
  <c r="D403" i="21"/>
  <c r="D404" i="21"/>
  <c r="D405" i="21"/>
  <c r="D406" i="21"/>
  <c r="D407" i="21"/>
  <c r="D408" i="21"/>
  <c r="D409" i="21"/>
  <c r="D410" i="21"/>
  <c r="D411" i="21"/>
  <c r="D412" i="21"/>
  <c r="D413" i="21"/>
  <c r="D414" i="21"/>
  <c r="D415" i="21"/>
  <c r="D416" i="21"/>
  <c r="D417" i="21"/>
  <c r="D418" i="21"/>
  <c r="D419" i="21"/>
  <c r="D420" i="21"/>
  <c r="D421" i="21"/>
  <c r="D422" i="21"/>
  <c r="D423" i="21"/>
  <c r="D424" i="21"/>
  <c r="D425" i="21"/>
  <c r="D426" i="21"/>
  <c r="D427" i="21"/>
  <c r="D428" i="21"/>
  <c r="D429" i="21"/>
  <c r="D430" i="21"/>
  <c r="D431" i="21"/>
  <c r="D432" i="21"/>
  <c r="D433" i="21"/>
  <c r="D434" i="21"/>
  <c r="D435" i="21"/>
  <c r="D436" i="21"/>
  <c r="D437" i="21"/>
  <c r="D438" i="21"/>
  <c r="D439" i="21"/>
  <c r="D440" i="21"/>
  <c r="D441" i="21"/>
  <c r="D442" i="21"/>
  <c r="D443" i="21"/>
  <c r="D444" i="21"/>
  <c r="D445" i="21"/>
  <c r="D446" i="21"/>
  <c r="D447" i="21"/>
  <c r="D448" i="21"/>
  <c r="D449" i="21"/>
  <c r="D450" i="21"/>
  <c r="D451" i="21"/>
  <c r="D452" i="21"/>
  <c r="D453" i="21"/>
  <c r="D454" i="21"/>
  <c r="D455" i="21"/>
  <c r="D456" i="21"/>
  <c r="D457" i="21"/>
  <c r="D458" i="21"/>
  <c r="D459" i="21"/>
  <c r="D460" i="21"/>
  <c r="D461" i="21"/>
  <c r="D462" i="21"/>
  <c r="D463" i="21"/>
  <c r="D464" i="21"/>
  <c r="D466" i="21"/>
  <c r="D467" i="21"/>
  <c r="D468" i="21"/>
  <c r="D469" i="21"/>
  <c r="D470" i="21"/>
  <c r="D471" i="21"/>
  <c r="D472" i="21"/>
  <c r="D473" i="21"/>
  <c r="D474" i="21"/>
  <c r="D475" i="21"/>
  <c r="D476" i="21"/>
  <c r="D477" i="21"/>
  <c r="D478" i="21"/>
  <c r="D479" i="21"/>
  <c r="D480" i="21"/>
  <c r="D481" i="21"/>
  <c r="D482" i="21"/>
  <c r="D483" i="21"/>
  <c r="D484" i="21"/>
  <c r="D485" i="21"/>
  <c r="D486" i="21"/>
  <c r="D487" i="21"/>
  <c r="D488" i="21"/>
  <c r="D489" i="21"/>
  <c r="D490" i="21"/>
  <c r="D491" i="21"/>
  <c r="D492" i="21"/>
  <c r="D493" i="21"/>
  <c r="D494" i="21"/>
  <c r="D495" i="21"/>
  <c r="D496" i="21"/>
  <c r="D498" i="21"/>
  <c r="D499" i="21"/>
  <c r="D500" i="21"/>
  <c r="D501" i="21"/>
  <c r="D502" i="21"/>
  <c r="D503" i="21"/>
  <c r="D504" i="21"/>
  <c r="D505" i="21"/>
  <c r="D506" i="21"/>
  <c r="D507" i="21"/>
  <c r="D508" i="21"/>
  <c r="D509" i="21"/>
  <c r="D510" i="21"/>
  <c r="D511" i="21"/>
  <c r="D512" i="21"/>
  <c r="D514" i="21"/>
  <c r="D515" i="21"/>
  <c r="D516" i="21"/>
  <c r="D517" i="21"/>
  <c r="D518" i="21"/>
  <c r="D519" i="21"/>
  <c r="D520" i="21"/>
  <c r="D521" i="21"/>
  <c r="D522" i="21"/>
  <c r="D523" i="21"/>
  <c r="D524" i="21"/>
  <c r="D525" i="21"/>
  <c r="D526" i="21"/>
  <c r="D527" i="21"/>
  <c r="D528" i="21"/>
  <c r="D529" i="21"/>
  <c r="D530" i="21"/>
  <c r="D531" i="21"/>
  <c r="D532" i="21"/>
  <c r="D533" i="21"/>
  <c r="D534" i="21"/>
  <c r="D536" i="21"/>
  <c r="D537" i="21"/>
  <c r="D538" i="21"/>
  <c r="D539" i="21"/>
  <c r="D540" i="21"/>
  <c r="D541" i="21"/>
  <c r="D542" i="21"/>
  <c r="D543" i="21"/>
  <c r="D544" i="21"/>
  <c r="D545" i="21"/>
  <c r="D547" i="21"/>
  <c r="D548" i="21"/>
  <c r="D549" i="21"/>
  <c r="D550" i="21"/>
  <c r="D551" i="21"/>
  <c r="D552" i="21"/>
  <c r="D553" i="21"/>
  <c r="D554" i="21"/>
  <c r="D555" i="21"/>
  <c r="D556" i="21"/>
  <c r="D557" i="21"/>
  <c r="D558" i="21"/>
  <c r="D559" i="21"/>
  <c r="D560" i="21"/>
  <c r="D561" i="21"/>
  <c r="D562" i="21"/>
  <c r="D563" i="21"/>
  <c r="D564" i="21"/>
  <c r="D565" i="21"/>
  <c r="D566" i="21"/>
  <c r="D567" i="21"/>
  <c r="D568" i="21"/>
  <c r="D569" i="21"/>
  <c r="D570" i="21"/>
  <c r="D571" i="21"/>
  <c r="D572" i="21"/>
  <c r="D573" i="21"/>
  <c r="D574" i="21"/>
  <c r="D575" i="21"/>
  <c r="D576" i="21"/>
  <c r="D577" i="21"/>
  <c r="D578" i="21"/>
  <c r="D579" i="21"/>
  <c r="D580" i="21"/>
  <c r="D581" i="21"/>
  <c r="D582" i="21"/>
  <c r="D583" i="21"/>
  <c r="D584" i="21"/>
  <c r="D585" i="21"/>
  <c r="D586" i="21"/>
  <c r="D587" i="21"/>
  <c r="D588" i="21"/>
  <c r="D589" i="21"/>
  <c r="D590" i="21"/>
  <c r="D591" i="21"/>
  <c r="D592" i="21"/>
  <c r="D593" i="21"/>
  <c r="D594" i="21"/>
  <c r="D595" i="21"/>
  <c r="D596" i="21"/>
  <c r="D597" i="21"/>
  <c r="D598" i="21"/>
  <c r="D599" i="21"/>
  <c r="D600" i="21"/>
  <c r="D601" i="21"/>
  <c r="D602" i="21"/>
  <c r="D603" i="21"/>
  <c r="D604" i="21"/>
  <c r="D605" i="21"/>
  <c r="D606" i="21"/>
  <c r="D607" i="21"/>
  <c r="D608" i="21"/>
  <c r="D609" i="21"/>
  <c r="D610" i="21"/>
  <c r="D611" i="21"/>
  <c r="D612" i="21"/>
  <c r="D613" i="21"/>
  <c r="D614" i="21"/>
  <c r="D615" i="21"/>
  <c r="D616" i="21"/>
  <c r="D617" i="21"/>
  <c r="D618" i="21"/>
  <c r="D619" i="21"/>
  <c r="D620" i="21"/>
  <c r="D621" i="21"/>
  <c r="D622" i="21"/>
  <c r="D623" i="21"/>
  <c r="D624" i="21"/>
  <c r="D625" i="21"/>
  <c r="D626" i="21"/>
  <c r="D627" i="21"/>
  <c r="D628" i="21"/>
  <c r="D629" i="21"/>
  <c r="D630" i="21"/>
  <c r="D631" i="21"/>
  <c r="D632" i="21"/>
  <c r="D633" i="21"/>
  <c r="D634" i="21"/>
  <c r="D635" i="21"/>
  <c r="D636" i="21"/>
  <c r="D637" i="21"/>
  <c r="D638" i="21"/>
  <c r="D639" i="21"/>
  <c r="D640" i="21"/>
  <c r="D641" i="21"/>
  <c r="D642" i="21"/>
  <c r="D643" i="21"/>
  <c r="D644" i="21"/>
  <c r="D645" i="21"/>
  <c r="D646" i="21"/>
  <c r="D647" i="21"/>
  <c r="D648" i="21"/>
  <c r="D649" i="21"/>
  <c r="D650" i="21"/>
  <c r="D651" i="21"/>
  <c r="D652" i="21"/>
  <c r="D653" i="21"/>
  <c r="D654" i="21"/>
  <c r="D655" i="21"/>
  <c r="D656" i="21"/>
  <c r="D657" i="21"/>
  <c r="D658" i="21"/>
  <c r="D659" i="21"/>
  <c r="D660" i="21"/>
  <c r="D661" i="21"/>
  <c r="D662" i="21"/>
  <c r="D663" i="21"/>
  <c r="D664" i="21"/>
  <c r="D3" i="21"/>
  <c r="B535" i="21"/>
  <c r="D535" i="21" s="1"/>
  <c r="B513" i="21"/>
  <c r="D513" i="21" s="1"/>
  <c r="B497" i="21"/>
  <c r="D497" i="21" s="1"/>
  <c r="B465" i="21"/>
  <c r="D465" i="21" s="1"/>
  <c r="B382" i="21"/>
  <c r="D382" i="21" s="1"/>
  <c r="B355" i="21"/>
  <c r="D355" i="21" s="1"/>
  <c r="B264" i="21"/>
  <c r="D264" i="21" s="1"/>
  <c r="B256" i="21"/>
  <c r="D256" i="21" s="1"/>
  <c r="B252" i="21"/>
  <c r="D252" i="21" s="1"/>
  <c r="B244" i="21"/>
  <c r="D244" i="21" s="1"/>
  <c r="B197" i="21"/>
  <c r="D197" i="21" s="1"/>
  <c r="B75" i="21"/>
  <c r="D668" i="22" l="1"/>
  <c r="B333" i="21"/>
  <c r="B665" i="21"/>
  <c r="D75" i="21"/>
  <c r="D333" i="21" s="1"/>
  <c r="D665" i="21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6" i="20"/>
  <c r="D77" i="20"/>
  <c r="D78" i="20"/>
  <c r="D79" i="20"/>
  <c r="D80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312" i="20"/>
  <c r="D313" i="20"/>
  <c r="D314" i="20"/>
  <c r="D315" i="20"/>
  <c r="D316" i="20"/>
  <c r="D317" i="20"/>
  <c r="D318" i="20"/>
  <c r="D319" i="20"/>
  <c r="D320" i="20"/>
  <c r="D321" i="20"/>
  <c r="D322" i="20"/>
  <c r="D323" i="20"/>
  <c r="D324" i="20"/>
  <c r="D325" i="20"/>
  <c r="D326" i="20"/>
  <c r="D327" i="20"/>
  <c r="D328" i="20"/>
  <c r="D329" i="20"/>
  <c r="D330" i="20"/>
  <c r="D331" i="20"/>
  <c r="D332" i="20"/>
  <c r="D334" i="20"/>
  <c r="D337" i="20"/>
  <c r="D338" i="20"/>
  <c r="D339" i="20"/>
  <c r="D340" i="20"/>
  <c r="D341" i="20"/>
  <c r="D342" i="20"/>
  <c r="D343" i="20"/>
  <c r="D344" i="20"/>
  <c r="D345" i="20"/>
  <c r="D346" i="20"/>
  <c r="D347" i="20"/>
  <c r="D348" i="20"/>
  <c r="D349" i="20"/>
  <c r="D350" i="20"/>
  <c r="D351" i="20"/>
  <c r="D352" i="20"/>
  <c r="D353" i="20"/>
  <c r="D354" i="20"/>
  <c r="D356" i="20"/>
  <c r="D357" i="20"/>
  <c r="D358" i="20"/>
  <c r="D359" i="20"/>
  <c r="D360" i="20"/>
  <c r="D361" i="20"/>
  <c r="D362" i="20"/>
  <c r="D363" i="20"/>
  <c r="D364" i="20"/>
  <c r="D365" i="20"/>
  <c r="D366" i="20"/>
  <c r="D367" i="20"/>
  <c r="D368" i="20"/>
  <c r="D369" i="20"/>
  <c r="D370" i="20"/>
  <c r="D371" i="20"/>
  <c r="D372" i="20"/>
  <c r="D373" i="20"/>
  <c r="D374" i="20"/>
  <c r="D375" i="20"/>
  <c r="D376" i="20"/>
  <c r="D377" i="20"/>
  <c r="D378" i="20"/>
  <c r="D379" i="20"/>
  <c r="D380" i="20"/>
  <c r="D381" i="20"/>
  <c r="D383" i="20"/>
  <c r="D384" i="20"/>
  <c r="D385" i="20"/>
  <c r="D386" i="20"/>
  <c r="D387" i="20"/>
  <c r="D388" i="20"/>
  <c r="D389" i="20"/>
  <c r="D390" i="20"/>
  <c r="D391" i="20"/>
  <c r="D392" i="20"/>
  <c r="D393" i="20"/>
  <c r="D394" i="20"/>
  <c r="D395" i="20"/>
  <c r="D396" i="20"/>
  <c r="D397" i="20"/>
  <c r="D398" i="20"/>
  <c r="D399" i="20"/>
  <c r="D400" i="20"/>
  <c r="D401" i="20"/>
  <c r="D402" i="20"/>
  <c r="D403" i="20"/>
  <c r="D404" i="20"/>
  <c r="D405" i="20"/>
  <c r="D406" i="20"/>
  <c r="D408" i="20"/>
  <c r="D409" i="20"/>
  <c r="D410" i="20"/>
  <c r="D411" i="20"/>
  <c r="D412" i="20"/>
  <c r="D413" i="20"/>
  <c r="D414" i="20"/>
  <c r="D415" i="20"/>
  <c r="D416" i="20"/>
  <c r="D417" i="20"/>
  <c r="D418" i="20"/>
  <c r="D419" i="20"/>
  <c r="D420" i="20"/>
  <c r="D421" i="20"/>
  <c r="D422" i="20"/>
  <c r="D423" i="20"/>
  <c r="D424" i="20"/>
  <c r="D425" i="20"/>
  <c r="D426" i="20"/>
  <c r="D427" i="20"/>
  <c r="D428" i="20"/>
  <c r="D429" i="20"/>
  <c r="D430" i="20"/>
  <c r="D431" i="20"/>
  <c r="D432" i="20"/>
  <c r="D433" i="20"/>
  <c r="D434" i="20"/>
  <c r="D435" i="20"/>
  <c r="D436" i="20"/>
  <c r="D437" i="20"/>
  <c r="D438" i="20"/>
  <c r="D439" i="20"/>
  <c r="D440" i="20"/>
  <c r="D441" i="20"/>
  <c r="D442" i="20"/>
  <c r="D443" i="20"/>
  <c r="D444" i="20"/>
  <c r="D445" i="20"/>
  <c r="D446" i="20"/>
  <c r="D447" i="20"/>
  <c r="D448" i="20"/>
  <c r="D449" i="20"/>
  <c r="D450" i="20"/>
  <c r="D451" i="20"/>
  <c r="D452" i="20"/>
  <c r="D453" i="20"/>
  <c r="D454" i="20"/>
  <c r="D455" i="20"/>
  <c r="D456" i="20"/>
  <c r="D457" i="20"/>
  <c r="D458" i="20"/>
  <c r="D459" i="20"/>
  <c r="D460" i="20"/>
  <c r="D461" i="20"/>
  <c r="D462" i="20"/>
  <c r="D463" i="20"/>
  <c r="D464" i="20"/>
  <c r="D465" i="20"/>
  <c r="D466" i="20"/>
  <c r="D467" i="20"/>
  <c r="D468" i="20"/>
  <c r="D469" i="20"/>
  <c r="D470" i="20"/>
  <c r="D471" i="20"/>
  <c r="D472" i="20"/>
  <c r="D473" i="20"/>
  <c r="D474" i="20"/>
  <c r="D475" i="20"/>
  <c r="D476" i="20"/>
  <c r="D477" i="20"/>
  <c r="D478" i="20"/>
  <c r="D479" i="20"/>
  <c r="D480" i="20"/>
  <c r="D481" i="20"/>
  <c r="D482" i="20"/>
  <c r="D483" i="20"/>
  <c r="D484" i="20"/>
  <c r="D485" i="20"/>
  <c r="D486" i="20"/>
  <c r="D487" i="20"/>
  <c r="D488" i="20"/>
  <c r="D489" i="20"/>
  <c r="D490" i="20"/>
  <c r="D491" i="20"/>
  <c r="D492" i="20"/>
  <c r="D493" i="20"/>
  <c r="D494" i="20"/>
  <c r="D495" i="20"/>
  <c r="D496" i="20"/>
  <c r="D498" i="20"/>
  <c r="D499" i="20"/>
  <c r="D500" i="20"/>
  <c r="D501" i="20"/>
  <c r="D502" i="20"/>
  <c r="D503" i="20"/>
  <c r="D504" i="20"/>
  <c r="D505" i="20"/>
  <c r="D506" i="20"/>
  <c r="D507" i="20"/>
  <c r="D508" i="20"/>
  <c r="D509" i="20"/>
  <c r="D510" i="20"/>
  <c r="D511" i="20"/>
  <c r="D512" i="20"/>
  <c r="D513" i="20"/>
  <c r="D514" i="20"/>
  <c r="D515" i="20"/>
  <c r="D516" i="20"/>
  <c r="D517" i="20"/>
  <c r="D518" i="20"/>
  <c r="D519" i="20"/>
  <c r="D520" i="20"/>
  <c r="D521" i="20"/>
  <c r="D522" i="20"/>
  <c r="D523" i="20"/>
  <c r="D524" i="20"/>
  <c r="D525" i="20"/>
  <c r="D526" i="20"/>
  <c r="D527" i="20"/>
  <c r="D528" i="20"/>
  <c r="D529" i="20"/>
  <c r="D530" i="20"/>
  <c r="D531" i="20"/>
  <c r="D532" i="20"/>
  <c r="D533" i="20"/>
  <c r="D534" i="20"/>
  <c r="D536" i="20"/>
  <c r="D537" i="20"/>
  <c r="D538" i="20"/>
  <c r="D539" i="20"/>
  <c r="D540" i="20"/>
  <c r="D541" i="20"/>
  <c r="D542" i="20"/>
  <c r="D543" i="20"/>
  <c r="D544" i="20"/>
  <c r="D545" i="20"/>
  <c r="D546" i="20"/>
  <c r="D547" i="20"/>
  <c r="D548" i="20"/>
  <c r="D550" i="20"/>
  <c r="D551" i="20"/>
  <c r="D552" i="20"/>
  <c r="D553" i="20"/>
  <c r="D554" i="20"/>
  <c r="D555" i="20"/>
  <c r="D556" i="20"/>
  <c r="D557" i="20"/>
  <c r="D558" i="20"/>
  <c r="D559" i="20"/>
  <c r="D560" i="20"/>
  <c r="D561" i="20"/>
  <c r="D562" i="20"/>
  <c r="D563" i="20"/>
  <c r="D564" i="20"/>
  <c r="D565" i="20"/>
  <c r="D566" i="20"/>
  <c r="D567" i="20"/>
  <c r="D568" i="20"/>
  <c r="D569" i="20"/>
  <c r="D570" i="20"/>
  <c r="D571" i="20"/>
  <c r="D572" i="20"/>
  <c r="D573" i="20"/>
  <c r="D574" i="20"/>
  <c r="D575" i="20"/>
  <c r="D576" i="20"/>
  <c r="D577" i="20"/>
  <c r="D578" i="20"/>
  <c r="D579" i="20"/>
  <c r="D580" i="20"/>
  <c r="D581" i="20"/>
  <c r="D582" i="20"/>
  <c r="D583" i="20"/>
  <c r="D584" i="20"/>
  <c r="D585" i="20"/>
  <c r="D586" i="20"/>
  <c r="D587" i="20"/>
  <c r="D588" i="20"/>
  <c r="D589" i="20"/>
  <c r="D590" i="20"/>
  <c r="D591" i="20"/>
  <c r="D592" i="20"/>
  <c r="D593" i="20"/>
  <c r="D594" i="20"/>
  <c r="D595" i="20"/>
  <c r="D596" i="20"/>
  <c r="D597" i="20"/>
  <c r="D598" i="20"/>
  <c r="D599" i="20"/>
  <c r="D600" i="20"/>
  <c r="D601" i="20"/>
  <c r="D602" i="20"/>
  <c r="D603" i="20"/>
  <c r="D604" i="20"/>
  <c r="D605" i="20"/>
  <c r="D606" i="20"/>
  <c r="D607" i="20"/>
  <c r="D608" i="20"/>
  <c r="D609" i="20"/>
  <c r="D610" i="20"/>
  <c r="D611" i="20"/>
  <c r="D612" i="20"/>
  <c r="D613" i="20"/>
  <c r="D614" i="20"/>
  <c r="D615" i="20"/>
  <c r="D616" i="20"/>
  <c r="D617" i="20"/>
  <c r="D618" i="20"/>
  <c r="D619" i="20"/>
  <c r="D620" i="20"/>
  <c r="D621" i="20"/>
  <c r="D622" i="20"/>
  <c r="D623" i="20"/>
  <c r="D624" i="20"/>
  <c r="D625" i="20"/>
  <c r="D626" i="20"/>
  <c r="D627" i="20"/>
  <c r="D628" i="20"/>
  <c r="D629" i="20"/>
  <c r="D630" i="20"/>
  <c r="D631" i="20"/>
  <c r="D632" i="20"/>
  <c r="D633" i="20"/>
  <c r="D634" i="20"/>
  <c r="D635" i="20"/>
  <c r="D636" i="20"/>
  <c r="D637" i="20"/>
  <c r="D638" i="20"/>
  <c r="D639" i="20"/>
  <c r="D640" i="20"/>
  <c r="D641" i="20"/>
  <c r="D642" i="20"/>
  <c r="D643" i="20"/>
  <c r="D644" i="20"/>
  <c r="D645" i="20"/>
  <c r="D646" i="20"/>
  <c r="D647" i="20"/>
  <c r="D648" i="20"/>
  <c r="D649" i="20"/>
  <c r="D650" i="20"/>
  <c r="D651" i="20"/>
  <c r="D652" i="20"/>
  <c r="D653" i="20"/>
  <c r="D654" i="20"/>
  <c r="D655" i="20"/>
  <c r="D656" i="20"/>
  <c r="D657" i="20"/>
  <c r="D658" i="20"/>
  <c r="D659" i="20"/>
  <c r="D660" i="20"/>
  <c r="D661" i="20"/>
  <c r="D662" i="20"/>
  <c r="D663" i="20"/>
  <c r="D664" i="20"/>
  <c r="B549" i="20"/>
  <c r="D549" i="20" s="1"/>
  <c r="B535" i="20"/>
  <c r="D535" i="20" s="1"/>
  <c r="B497" i="20"/>
  <c r="D497" i="20" s="1"/>
  <c r="B407" i="20"/>
  <c r="D407" i="20" s="1"/>
  <c r="B382" i="20"/>
  <c r="D382" i="20" s="1"/>
  <c r="B355" i="20"/>
  <c r="D355" i="20" s="1"/>
  <c r="B264" i="20"/>
  <c r="D264" i="20" s="1"/>
  <c r="B244" i="20"/>
  <c r="D244" i="20" s="1"/>
  <c r="B81" i="20"/>
  <c r="D81" i="20" s="1"/>
  <c r="B75" i="20"/>
  <c r="D75" i="20" s="1"/>
  <c r="B25" i="20"/>
  <c r="D668" i="21" l="1"/>
  <c r="B333" i="20"/>
  <c r="B665" i="20"/>
  <c r="D25" i="20"/>
  <c r="D333" i="20" s="1"/>
  <c r="D665" i="20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4" i="19"/>
  <c r="D337" i="19"/>
  <c r="D338" i="19"/>
  <c r="D339" i="19"/>
  <c r="D340" i="19"/>
  <c r="D341" i="19"/>
  <c r="D342" i="19"/>
  <c r="D343" i="19"/>
  <c r="D344" i="19"/>
  <c r="D345" i="19"/>
  <c r="D346" i="19"/>
  <c r="D347" i="19"/>
  <c r="D348" i="19"/>
  <c r="D349" i="19"/>
  <c r="D350" i="19"/>
  <c r="D351" i="19"/>
  <c r="D352" i="19"/>
  <c r="D353" i="19"/>
  <c r="D354" i="19"/>
  <c r="D356" i="19"/>
  <c r="D357" i="19"/>
  <c r="D358" i="19"/>
  <c r="D359" i="19"/>
  <c r="D360" i="19"/>
  <c r="D361" i="19"/>
  <c r="D362" i="19"/>
  <c r="D363" i="19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D383" i="19"/>
  <c r="D384" i="19"/>
  <c r="D385" i="19"/>
  <c r="D386" i="19"/>
  <c r="D387" i="19"/>
  <c r="D388" i="19"/>
  <c r="D389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404" i="19"/>
  <c r="D405" i="19"/>
  <c r="D406" i="19"/>
  <c r="D407" i="19"/>
  <c r="D408" i="19"/>
  <c r="D409" i="19"/>
  <c r="D410" i="19"/>
  <c r="D411" i="19"/>
  <c r="D412" i="19"/>
  <c r="D413" i="19"/>
  <c r="D414" i="19"/>
  <c r="D415" i="19"/>
  <c r="D416" i="19"/>
  <c r="D417" i="19"/>
  <c r="D418" i="19"/>
  <c r="D419" i="19"/>
  <c r="D420" i="19"/>
  <c r="D421" i="19"/>
  <c r="D422" i="19"/>
  <c r="D423" i="19"/>
  <c r="D424" i="19"/>
  <c r="D425" i="19"/>
  <c r="D426" i="19"/>
  <c r="D427" i="19"/>
  <c r="D428" i="19"/>
  <c r="D429" i="19"/>
  <c r="D430" i="19"/>
  <c r="D431" i="19"/>
  <c r="D432" i="19"/>
  <c r="D433" i="19"/>
  <c r="D434" i="19"/>
  <c r="D435" i="19"/>
  <c r="D436" i="19"/>
  <c r="D437" i="19"/>
  <c r="D438" i="19"/>
  <c r="D439" i="19"/>
  <c r="D440" i="19"/>
  <c r="D441" i="19"/>
  <c r="D442" i="19"/>
  <c r="D443" i="19"/>
  <c r="D444" i="19"/>
  <c r="D445" i="19"/>
  <c r="D446" i="19"/>
  <c r="D447" i="19"/>
  <c r="D448" i="19"/>
  <c r="D449" i="19"/>
  <c r="D450" i="19"/>
  <c r="D451" i="19"/>
  <c r="D452" i="19"/>
  <c r="D453" i="19"/>
  <c r="D454" i="19"/>
  <c r="D455" i="19"/>
  <c r="D456" i="19"/>
  <c r="D457" i="19"/>
  <c r="D458" i="19"/>
  <c r="D459" i="19"/>
  <c r="D460" i="19"/>
  <c r="D461" i="19"/>
  <c r="D462" i="19"/>
  <c r="D463" i="19"/>
  <c r="D464" i="19"/>
  <c r="D465" i="19"/>
  <c r="D466" i="19"/>
  <c r="D467" i="19"/>
  <c r="D468" i="19"/>
  <c r="D469" i="19"/>
  <c r="D470" i="19"/>
  <c r="D471" i="19"/>
  <c r="D472" i="19"/>
  <c r="D473" i="19"/>
  <c r="D474" i="19"/>
  <c r="D475" i="19"/>
  <c r="D476" i="19"/>
  <c r="D477" i="19"/>
  <c r="D478" i="19"/>
  <c r="D479" i="19"/>
  <c r="D480" i="19"/>
  <c r="D481" i="19"/>
  <c r="D482" i="19"/>
  <c r="D483" i="19"/>
  <c r="D484" i="19"/>
  <c r="D485" i="19"/>
  <c r="D486" i="19"/>
  <c r="D487" i="19"/>
  <c r="D488" i="19"/>
  <c r="D489" i="19"/>
  <c r="D490" i="19"/>
  <c r="D491" i="19"/>
  <c r="D492" i="19"/>
  <c r="D493" i="19"/>
  <c r="D494" i="19"/>
  <c r="D495" i="19"/>
  <c r="D496" i="19"/>
  <c r="D497" i="19"/>
  <c r="D498" i="19"/>
  <c r="D499" i="19"/>
  <c r="D500" i="19"/>
  <c r="D501" i="19"/>
  <c r="D502" i="19"/>
  <c r="D503" i="19"/>
  <c r="D504" i="19"/>
  <c r="D505" i="19"/>
  <c r="D506" i="19"/>
  <c r="D507" i="19"/>
  <c r="D508" i="19"/>
  <c r="D509" i="19"/>
  <c r="D510" i="19"/>
  <c r="D511" i="19"/>
  <c r="D512" i="19"/>
  <c r="D514" i="19"/>
  <c r="D515" i="19"/>
  <c r="D516" i="19"/>
  <c r="D517" i="19"/>
  <c r="D518" i="19"/>
  <c r="D519" i="19"/>
  <c r="D520" i="19"/>
  <c r="D521" i="19"/>
  <c r="D522" i="19"/>
  <c r="D523" i="19"/>
  <c r="D524" i="19"/>
  <c r="D525" i="19"/>
  <c r="D526" i="19"/>
  <c r="D527" i="19"/>
  <c r="D528" i="19"/>
  <c r="D529" i="19"/>
  <c r="D530" i="19"/>
  <c r="D531" i="19"/>
  <c r="D532" i="19"/>
  <c r="D533" i="19"/>
  <c r="D534" i="19"/>
  <c r="D535" i="19"/>
  <c r="D536" i="19"/>
  <c r="D537" i="19"/>
  <c r="D538" i="19"/>
  <c r="D539" i="19"/>
  <c r="D540" i="19"/>
  <c r="D541" i="19"/>
  <c r="D542" i="19"/>
  <c r="D543" i="19"/>
  <c r="D544" i="19"/>
  <c r="D545" i="19"/>
  <c r="D546" i="19"/>
  <c r="D547" i="19"/>
  <c r="D548" i="19"/>
  <c r="D550" i="19"/>
  <c r="D551" i="19"/>
  <c r="D552" i="19"/>
  <c r="D553" i="19"/>
  <c r="D554" i="19"/>
  <c r="D555" i="19"/>
  <c r="D556" i="19"/>
  <c r="D557" i="19"/>
  <c r="D558" i="19"/>
  <c r="D559" i="19"/>
  <c r="D560" i="19"/>
  <c r="D561" i="19"/>
  <c r="D562" i="19"/>
  <c r="D563" i="19"/>
  <c r="D564" i="19"/>
  <c r="D565" i="19"/>
  <c r="D566" i="19"/>
  <c r="D567" i="19"/>
  <c r="D568" i="19"/>
  <c r="D569" i="19"/>
  <c r="D570" i="19"/>
  <c r="D571" i="19"/>
  <c r="D572" i="19"/>
  <c r="D573" i="19"/>
  <c r="D574" i="19"/>
  <c r="D575" i="19"/>
  <c r="D576" i="19"/>
  <c r="D577" i="19"/>
  <c r="D578" i="19"/>
  <c r="D579" i="19"/>
  <c r="D580" i="19"/>
  <c r="D581" i="19"/>
  <c r="D582" i="19"/>
  <c r="D583" i="19"/>
  <c r="D584" i="19"/>
  <c r="D585" i="19"/>
  <c r="D586" i="19"/>
  <c r="D587" i="19"/>
  <c r="D588" i="19"/>
  <c r="D589" i="19"/>
  <c r="D590" i="19"/>
  <c r="D591" i="19"/>
  <c r="D592" i="19"/>
  <c r="D593" i="19"/>
  <c r="D594" i="19"/>
  <c r="D595" i="19"/>
  <c r="D596" i="19"/>
  <c r="D597" i="19"/>
  <c r="D598" i="19"/>
  <c r="D599" i="19"/>
  <c r="D600" i="19"/>
  <c r="D601" i="19"/>
  <c r="D602" i="19"/>
  <c r="D603" i="19"/>
  <c r="D604" i="19"/>
  <c r="D605" i="19"/>
  <c r="D606" i="19"/>
  <c r="D607" i="19"/>
  <c r="D608" i="19"/>
  <c r="D609" i="19"/>
  <c r="D610" i="19"/>
  <c r="D611" i="19"/>
  <c r="D612" i="19"/>
  <c r="D613" i="19"/>
  <c r="D614" i="19"/>
  <c r="D615" i="19"/>
  <c r="D616" i="19"/>
  <c r="D617" i="19"/>
  <c r="D618" i="19"/>
  <c r="D619" i="19"/>
  <c r="D620" i="19"/>
  <c r="D621" i="19"/>
  <c r="D622" i="19"/>
  <c r="D623" i="19"/>
  <c r="D624" i="19"/>
  <c r="D625" i="19"/>
  <c r="D626" i="19"/>
  <c r="D627" i="19"/>
  <c r="D628" i="19"/>
  <c r="D629" i="19"/>
  <c r="D630" i="19"/>
  <c r="D631" i="19"/>
  <c r="D632" i="19"/>
  <c r="D633" i="19"/>
  <c r="D634" i="19"/>
  <c r="D635" i="19"/>
  <c r="D636" i="19"/>
  <c r="D637" i="19"/>
  <c r="D638" i="19"/>
  <c r="D639" i="19"/>
  <c r="D640" i="19"/>
  <c r="D641" i="19"/>
  <c r="D642" i="19"/>
  <c r="D643" i="19"/>
  <c r="D644" i="19"/>
  <c r="D645" i="19"/>
  <c r="D646" i="19"/>
  <c r="D647" i="19"/>
  <c r="D648" i="19"/>
  <c r="D649" i="19"/>
  <c r="D650" i="19"/>
  <c r="D651" i="19"/>
  <c r="D652" i="19"/>
  <c r="D653" i="19"/>
  <c r="D654" i="19"/>
  <c r="D655" i="19"/>
  <c r="D656" i="19"/>
  <c r="D657" i="19"/>
  <c r="D658" i="19"/>
  <c r="D659" i="19"/>
  <c r="D660" i="19"/>
  <c r="D661" i="19"/>
  <c r="D662" i="19"/>
  <c r="D663" i="19"/>
  <c r="D664" i="19"/>
  <c r="D3" i="19"/>
  <c r="B549" i="19"/>
  <c r="D549" i="19" s="1"/>
  <c r="B513" i="19"/>
  <c r="D513" i="19" s="1"/>
  <c r="B382" i="19"/>
  <c r="D382" i="19" s="1"/>
  <c r="B355" i="19"/>
  <c r="B256" i="19"/>
  <c r="B127" i="19"/>
  <c r="D127" i="19" s="1"/>
  <c r="D669" i="20" l="1"/>
  <c r="B665" i="19"/>
  <c r="B333" i="19"/>
  <c r="D355" i="19"/>
  <c r="D256" i="19"/>
  <c r="D333" i="19" s="1"/>
  <c r="D665" i="19"/>
  <c r="D668" i="19" s="1"/>
  <c r="D4" i="18" l="1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9" i="18"/>
  <c r="D20" i="18"/>
  <c r="D21" i="18"/>
  <c r="D22" i="18"/>
  <c r="D23" i="18"/>
  <c r="D24" i="18"/>
  <c r="D25" i="18"/>
  <c r="D26" i="18"/>
  <c r="D27" i="18"/>
  <c r="D29" i="18"/>
  <c r="D31" i="18"/>
  <c r="D32" i="18"/>
  <c r="D33" i="18"/>
  <c r="D34" i="18"/>
  <c r="D35" i="18"/>
  <c r="D36" i="18"/>
  <c r="D37" i="18"/>
  <c r="D38" i="18"/>
  <c r="D39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5" i="18"/>
  <c r="D246" i="18"/>
  <c r="D247" i="18"/>
  <c r="D248" i="18"/>
  <c r="D249" i="18"/>
  <c r="D250" i="18"/>
  <c r="D251" i="18"/>
  <c r="D253" i="18"/>
  <c r="D254" i="18"/>
  <c r="D255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4" i="18"/>
  <c r="D337" i="18"/>
  <c r="D338" i="18"/>
  <c r="D339" i="18"/>
  <c r="D340" i="18"/>
  <c r="D341" i="18"/>
  <c r="D342" i="18"/>
  <c r="D343" i="18"/>
  <c r="D344" i="18"/>
  <c r="D345" i="18"/>
  <c r="D346" i="18"/>
  <c r="D347" i="18"/>
  <c r="D349" i="18"/>
  <c r="D350" i="18"/>
  <c r="D351" i="18"/>
  <c r="D352" i="18"/>
  <c r="D353" i="18"/>
  <c r="D354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464" i="18"/>
  <c r="D466" i="18"/>
  <c r="D467" i="18"/>
  <c r="D468" i="18"/>
  <c r="D469" i="18"/>
  <c r="D470" i="18"/>
  <c r="D471" i="18"/>
  <c r="D472" i="18"/>
  <c r="D473" i="18"/>
  <c r="D474" i="18"/>
  <c r="D475" i="18"/>
  <c r="D476" i="18"/>
  <c r="D477" i="18"/>
  <c r="D478" i="18"/>
  <c r="D479" i="18"/>
  <c r="D480" i="18"/>
  <c r="D481" i="18"/>
  <c r="D482" i="18"/>
  <c r="D483" i="18"/>
  <c r="D484" i="18"/>
  <c r="D485" i="18"/>
  <c r="D486" i="18"/>
  <c r="D487" i="18"/>
  <c r="D488" i="18"/>
  <c r="D489" i="18"/>
  <c r="D490" i="18"/>
  <c r="D491" i="18"/>
  <c r="D492" i="18"/>
  <c r="D493" i="18"/>
  <c r="D494" i="18"/>
  <c r="D495" i="18"/>
  <c r="D496" i="18"/>
  <c r="D498" i="18"/>
  <c r="D499" i="18"/>
  <c r="D500" i="18"/>
  <c r="D501" i="18"/>
  <c r="D502" i="18"/>
  <c r="D503" i="18"/>
  <c r="D504" i="18"/>
  <c r="D505" i="18"/>
  <c r="D506" i="18"/>
  <c r="D507" i="18"/>
  <c r="D508" i="18"/>
  <c r="D509" i="18"/>
  <c r="D510" i="18"/>
  <c r="D511" i="18"/>
  <c r="D512" i="18"/>
  <c r="D514" i="18"/>
  <c r="D515" i="18"/>
  <c r="D516" i="18"/>
  <c r="D517" i="18"/>
  <c r="D518" i="18"/>
  <c r="D519" i="18"/>
  <c r="D520" i="18"/>
  <c r="D521" i="18"/>
  <c r="D522" i="18"/>
  <c r="D523" i="18"/>
  <c r="D524" i="18"/>
  <c r="D525" i="18"/>
  <c r="D526" i="18"/>
  <c r="D527" i="18"/>
  <c r="D528" i="18"/>
  <c r="D529" i="18"/>
  <c r="D530" i="18"/>
  <c r="D531" i="18"/>
  <c r="D532" i="18"/>
  <c r="D533" i="18"/>
  <c r="D534" i="18"/>
  <c r="D535" i="18"/>
  <c r="D536" i="18"/>
  <c r="D537" i="18"/>
  <c r="D538" i="18"/>
  <c r="D539" i="18"/>
  <c r="D540" i="18"/>
  <c r="D541" i="18"/>
  <c r="D542" i="18"/>
  <c r="D543" i="18"/>
  <c r="D544" i="18"/>
  <c r="D545" i="18"/>
  <c r="D546" i="18"/>
  <c r="D547" i="18"/>
  <c r="D548" i="18"/>
  <c r="D550" i="18"/>
  <c r="D551" i="18"/>
  <c r="D552" i="18"/>
  <c r="D553" i="18"/>
  <c r="D554" i="18"/>
  <c r="D555" i="18"/>
  <c r="D556" i="18"/>
  <c r="D557" i="18"/>
  <c r="D558" i="18"/>
  <c r="D559" i="18"/>
  <c r="D560" i="18"/>
  <c r="D561" i="18"/>
  <c r="D562" i="18"/>
  <c r="D563" i="18"/>
  <c r="D564" i="18"/>
  <c r="D565" i="18"/>
  <c r="D566" i="18"/>
  <c r="D567" i="18"/>
  <c r="D568" i="18"/>
  <c r="D569" i="18"/>
  <c r="D570" i="18"/>
  <c r="D571" i="18"/>
  <c r="D572" i="18"/>
  <c r="D573" i="18"/>
  <c r="D574" i="18"/>
  <c r="D575" i="18"/>
  <c r="D576" i="18"/>
  <c r="D577" i="18"/>
  <c r="D578" i="18"/>
  <c r="D579" i="18"/>
  <c r="D580" i="18"/>
  <c r="D581" i="18"/>
  <c r="D582" i="18"/>
  <c r="D583" i="18"/>
  <c r="D584" i="18"/>
  <c r="D585" i="18"/>
  <c r="D586" i="18"/>
  <c r="D587" i="18"/>
  <c r="D588" i="18"/>
  <c r="D589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D604" i="18"/>
  <c r="D605" i="18"/>
  <c r="D606" i="18"/>
  <c r="D607" i="18"/>
  <c r="D608" i="18"/>
  <c r="D609" i="18"/>
  <c r="D610" i="18"/>
  <c r="D611" i="18"/>
  <c r="D612" i="18"/>
  <c r="D613" i="18"/>
  <c r="D614" i="18"/>
  <c r="D615" i="18"/>
  <c r="D616" i="18"/>
  <c r="D617" i="18"/>
  <c r="D618" i="18"/>
  <c r="D619" i="18"/>
  <c r="D620" i="18"/>
  <c r="D621" i="18"/>
  <c r="D622" i="18"/>
  <c r="D623" i="18"/>
  <c r="D624" i="18"/>
  <c r="D625" i="18"/>
  <c r="D626" i="18"/>
  <c r="D627" i="18"/>
  <c r="D628" i="18"/>
  <c r="D629" i="18"/>
  <c r="D630" i="18"/>
  <c r="D631" i="18"/>
  <c r="D632" i="18"/>
  <c r="D633" i="18"/>
  <c r="D634" i="18"/>
  <c r="D635" i="18"/>
  <c r="D636" i="18"/>
  <c r="D637" i="18"/>
  <c r="D638" i="18"/>
  <c r="D639" i="18"/>
  <c r="D640" i="18"/>
  <c r="D641" i="18"/>
  <c r="D642" i="18"/>
  <c r="D643" i="18"/>
  <c r="D644" i="18"/>
  <c r="D645" i="18"/>
  <c r="D646" i="18"/>
  <c r="D647" i="18"/>
  <c r="D648" i="18"/>
  <c r="D649" i="18"/>
  <c r="D650" i="18"/>
  <c r="D651" i="18"/>
  <c r="D652" i="18"/>
  <c r="D653" i="18"/>
  <c r="D654" i="18"/>
  <c r="D655" i="18"/>
  <c r="D656" i="18"/>
  <c r="D657" i="18"/>
  <c r="D658" i="18"/>
  <c r="D659" i="18"/>
  <c r="D660" i="18"/>
  <c r="D661" i="18"/>
  <c r="D662" i="18"/>
  <c r="D663" i="18"/>
  <c r="D664" i="18"/>
  <c r="D3" i="18"/>
  <c r="B590" i="18"/>
  <c r="D590" i="18" s="1"/>
  <c r="B549" i="18"/>
  <c r="D549" i="18" s="1"/>
  <c r="B513" i="18"/>
  <c r="D513" i="18" s="1"/>
  <c r="B497" i="18"/>
  <c r="D497" i="18" s="1"/>
  <c r="B465" i="18"/>
  <c r="D465" i="18" s="1"/>
  <c r="B420" i="18"/>
  <c r="D420" i="18" s="1"/>
  <c r="B407" i="18"/>
  <c r="D407" i="18" s="1"/>
  <c r="B382" i="18"/>
  <c r="D382" i="18" s="1"/>
  <c r="B355" i="18"/>
  <c r="D355" i="18" s="1"/>
  <c r="B348" i="18"/>
  <c r="D348" i="18" s="1"/>
  <c r="B256" i="18"/>
  <c r="D256" i="18" s="1"/>
  <c r="B252" i="18"/>
  <c r="D252" i="18" s="1"/>
  <c r="B244" i="18"/>
  <c r="D244" i="18" s="1"/>
  <c r="B224" i="18"/>
  <c r="D224" i="18" s="1"/>
  <c r="B223" i="18"/>
  <c r="D223" i="18" s="1"/>
  <c r="B179" i="18"/>
  <c r="D179" i="18" s="1"/>
  <c r="B148" i="18"/>
  <c r="D148" i="18" s="1"/>
  <c r="B41" i="18"/>
  <c r="D41" i="18" s="1"/>
  <c r="B40" i="18"/>
  <c r="D40" i="18" s="1"/>
  <c r="B30" i="18"/>
  <c r="D30" i="18" s="1"/>
  <c r="B28" i="18"/>
  <c r="D28" i="18" s="1"/>
  <c r="B18" i="18"/>
  <c r="D18" i="18" s="1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8" i="17"/>
  <c r="D199" i="17"/>
  <c r="D200" i="17"/>
  <c r="D201" i="17"/>
  <c r="D202" i="17"/>
  <c r="D203" i="17"/>
  <c r="D204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4" i="17"/>
  <c r="D337" i="17"/>
  <c r="D338" i="17"/>
  <c r="D339" i="17"/>
  <c r="D340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6" i="17"/>
  <c r="D357" i="17"/>
  <c r="D358" i="17"/>
  <c r="D359" i="17"/>
  <c r="D360" i="17"/>
  <c r="D361" i="17"/>
  <c r="D362" i="17"/>
  <c r="D363" i="17"/>
  <c r="D364" i="17"/>
  <c r="D365" i="17"/>
  <c r="D366" i="17"/>
  <c r="D367" i="17"/>
  <c r="D368" i="17"/>
  <c r="D369" i="17"/>
  <c r="D370" i="17"/>
  <c r="D371" i="17"/>
  <c r="D372" i="17"/>
  <c r="D373" i="17"/>
  <c r="D374" i="17"/>
  <c r="D375" i="17"/>
  <c r="D376" i="17"/>
  <c r="D377" i="17"/>
  <c r="D378" i="17"/>
  <c r="D379" i="17"/>
  <c r="D380" i="17"/>
  <c r="D381" i="17"/>
  <c r="D383" i="17"/>
  <c r="D384" i="17"/>
  <c r="D385" i="17"/>
  <c r="D386" i="17"/>
  <c r="D387" i="17"/>
  <c r="D388" i="17"/>
  <c r="D389" i="17"/>
  <c r="D390" i="17"/>
  <c r="D391" i="17"/>
  <c r="D392" i="17"/>
  <c r="D393" i="17"/>
  <c r="D394" i="17"/>
  <c r="D395" i="17"/>
  <c r="D396" i="17"/>
  <c r="D397" i="17"/>
  <c r="D398" i="17"/>
  <c r="D399" i="17"/>
  <c r="D400" i="17"/>
  <c r="D401" i="17"/>
  <c r="D402" i="17"/>
  <c r="D403" i="17"/>
  <c r="D404" i="17"/>
  <c r="D405" i="17"/>
  <c r="D406" i="17"/>
  <c r="D407" i="17"/>
  <c r="D408" i="17"/>
  <c r="D409" i="17"/>
  <c r="D410" i="17"/>
  <c r="D411" i="17"/>
  <c r="D412" i="17"/>
  <c r="D413" i="17"/>
  <c r="D414" i="17"/>
  <c r="D415" i="17"/>
  <c r="D416" i="17"/>
  <c r="D417" i="17"/>
  <c r="D418" i="17"/>
  <c r="D419" i="17"/>
  <c r="D420" i="17"/>
  <c r="D421" i="17"/>
  <c r="D422" i="17"/>
  <c r="D423" i="17"/>
  <c r="D424" i="17"/>
  <c r="D425" i="17"/>
  <c r="D426" i="17"/>
  <c r="D427" i="17"/>
  <c r="D428" i="17"/>
  <c r="D429" i="17"/>
  <c r="D430" i="17"/>
  <c r="D431" i="17"/>
  <c r="D432" i="17"/>
  <c r="D433" i="17"/>
  <c r="D434" i="17"/>
  <c r="D435" i="17"/>
  <c r="D436" i="17"/>
  <c r="D437" i="17"/>
  <c r="D438" i="17"/>
  <c r="D439" i="17"/>
  <c r="D440" i="17"/>
  <c r="D441" i="17"/>
  <c r="D442" i="17"/>
  <c r="D443" i="17"/>
  <c r="D444" i="17"/>
  <c r="D445" i="17"/>
  <c r="D446" i="17"/>
  <c r="D447" i="17"/>
  <c r="D448" i="17"/>
  <c r="D449" i="17"/>
  <c r="D450" i="17"/>
  <c r="D451" i="17"/>
  <c r="D452" i="17"/>
  <c r="D453" i="17"/>
  <c r="D454" i="17"/>
  <c r="D455" i="17"/>
  <c r="D456" i="17"/>
  <c r="D457" i="17"/>
  <c r="D458" i="17"/>
  <c r="D459" i="17"/>
  <c r="D460" i="17"/>
  <c r="D461" i="17"/>
  <c r="D462" i="17"/>
  <c r="D463" i="17"/>
  <c r="D464" i="17"/>
  <c r="D466" i="17"/>
  <c r="D467" i="17"/>
  <c r="D468" i="17"/>
  <c r="D469" i="17"/>
  <c r="D470" i="17"/>
  <c r="D471" i="17"/>
  <c r="D472" i="17"/>
  <c r="D473" i="17"/>
  <c r="D474" i="17"/>
  <c r="D475" i="17"/>
  <c r="D476" i="17"/>
  <c r="D477" i="17"/>
  <c r="D478" i="17"/>
  <c r="D479" i="17"/>
  <c r="D480" i="17"/>
  <c r="D481" i="17"/>
  <c r="D482" i="17"/>
  <c r="D483" i="17"/>
  <c r="D484" i="17"/>
  <c r="D485" i="17"/>
  <c r="D486" i="17"/>
  <c r="D487" i="17"/>
  <c r="D488" i="17"/>
  <c r="D489" i="17"/>
  <c r="D490" i="17"/>
  <c r="D491" i="17"/>
  <c r="D492" i="17"/>
  <c r="D493" i="17"/>
  <c r="D494" i="17"/>
  <c r="D495" i="17"/>
  <c r="D496" i="17"/>
  <c r="D497" i="17"/>
  <c r="D498" i="17"/>
  <c r="D499" i="17"/>
  <c r="D500" i="17"/>
  <c r="D501" i="17"/>
  <c r="D502" i="17"/>
  <c r="D503" i="17"/>
  <c r="D504" i="17"/>
  <c r="D505" i="17"/>
  <c r="D506" i="17"/>
  <c r="D507" i="17"/>
  <c r="D508" i="17"/>
  <c r="D509" i="17"/>
  <c r="D510" i="17"/>
  <c r="D511" i="17"/>
  <c r="D512" i="17"/>
  <c r="D513" i="17"/>
  <c r="D514" i="17"/>
  <c r="D515" i="17"/>
  <c r="D516" i="17"/>
  <c r="D517" i="17"/>
  <c r="D518" i="17"/>
  <c r="D519" i="17"/>
  <c r="D520" i="17"/>
  <c r="D521" i="17"/>
  <c r="D522" i="17"/>
  <c r="D523" i="17"/>
  <c r="D524" i="17"/>
  <c r="D525" i="17"/>
  <c r="D526" i="17"/>
  <c r="D527" i="17"/>
  <c r="D528" i="17"/>
  <c r="D529" i="17"/>
  <c r="D530" i="17"/>
  <c r="D531" i="17"/>
  <c r="D532" i="17"/>
  <c r="D533" i="17"/>
  <c r="D534" i="17"/>
  <c r="D535" i="17"/>
  <c r="D536" i="17"/>
  <c r="D537" i="17"/>
  <c r="D538" i="17"/>
  <c r="D539" i="17"/>
  <c r="D540" i="17"/>
  <c r="D541" i="17"/>
  <c r="D542" i="17"/>
  <c r="D543" i="17"/>
  <c r="D544" i="17"/>
  <c r="D545" i="17"/>
  <c r="D546" i="17"/>
  <c r="D547" i="17"/>
  <c r="D548" i="17"/>
  <c r="D550" i="17"/>
  <c r="D551" i="17"/>
  <c r="D552" i="17"/>
  <c r="D553" i="17"/>
  <c r="D554" i="17"/>
  <c r="D555" i="17"/>
  <c r="D556" i="17"/>
  <c r="D557" i="17"/>
  <c r="D558" i="17"/>
  <c r="D559" i="17"/>
  <c r="D560" i="17"/>
  <c r="D561" i="17"/>
  <c r="D562" i="17"/>
  <c r="D563" i="17"/>
  <c r="D564" i="17"/>
  <c r="D565" i="17"/>
  <c r="D566" i="17"/>
  <c r="D567" i="17"/>
  <c r="D568" i="17"/>
  <c r="D569" i="17"/>
  <c r="D570" i="17"/>
  <c r="D571" i="17"/>
  <c r="D572" i="17"/>
  <c r="D573" i="17"/>
  <c r="D574" i="17"/>
  <c r="D575" i="17"/>
  <c r="D576" i="17"/>
  <c r="D577" i="17"/>
  <c r="D578" i="17"/>
  <c r="D579" i="17"/>
  <c r="D580" i="17"/>
  <c r="D581" i="17"/>
  <c r="D582" i="17"/>
  <c r="D583" i="17"/>
  <c r="D584" i="17"/>
  <c r="D585" i="17"/>
  <c r="D586" i="17"/>
  <c r="D587" i="17"/>
  <c r="D588" i="17"/>
  <c r="D589" i="17"/>
  <c r="D590" i="17"/>
  <c r="D591" i="17"/>
  <c r="D592" i="17"/>
  <c r="D593" i="17"/>
  <c r="D594" i="17"/>
  <c r="D595" i="17"/>
  <c r="D596" i="17"/>
  <c r="D597" i="17"/>
  <c r="D598" i="17"/>
  <c r="D599" i="17"/>
  <c r="D600" i="17"/>
  <c r="D601" i="17"/>
  <c r="D602" i="17"/>
  <c r="D603" i="17"/>
  <c r="D604" i="17"/>
  <c r="D605" i="17"/>
  <c r="D606" i="17"/>
  <c r="D607" i="17"/>
  <c r="D608" i="17"/>
  <c r="D609" i="17"/>
  <c r="D610" i="17"/>
  <c r="D611" i="17"/>
  <c r="D612" i="17"/>
  <c r="D613" i="17"/>
  <c r="D614" i="17"/>
  <c r="D615" i="17"/>
  <c r="D616" i="17"/>
  <c r="D617" i="17"/>
  <c r="D618" i="17"/>
  <c r="D619" i="17"/>
  <c r="D620" i="17"/>
  <c r="D621" i="17"/>
  <c r="D622" i="17"/>
  <c r="D623" i="17"/>
  <c r="D624" i="17"/>
  <c r="D625" i="17"/>
  <c r="D626" i="17"/>
  <c r="D627" i="17"/>
  <c r="D628" i="17"/>
  <c r="D629" i="17"/>
  <c r="D630" i="17"/>
  <c r="D631" i="17"/>
  <c r="D632" i="17"/>
  <c r="D633" i="17"/>
  <c r="D634" i="17"/>
  <c r="D635" i="17"/>
  <c r="D636" i="17"/>
  <c r="D637" i="17"/>
  <c r="D638" i="17"/>
  <c r="D639" i="17"/>
  <c r="D640" i="17"/>
  <c r="D641" i="17"/>
  <c r="D642" i="17"/>
  <c r="D643" i="17"/>
  <c r="D644" i="17"/>
  <c r="D645" i="17"/>
  <c r="D646" i="17"/>
  <c r="D647" i="17"/>
  <c r="D648" i="17"/>
  <c r="D649" i="17"/>
  <c r="D650" i="17"/>
  <c r="D651" i="17"/>
  <c r="D652" i="17"/>
  <c r="D653" i="17"/>
  <c r="D654" i="17"/>
  <c r="D655" i="17"/>
  <c r="D656" i="17"/>
  <c r="D657" i="17"/>
  <c r="D658" i="17"/>
  <c r="D659" i="17"/>
  <c r="D660" i="17"/>
  <c r="D661" i="17"/>
  <c r="D662" i="17"/>
  <c r="D663" i="17"/>
  <c r="D664" i="17"/>
  <c r="D3" i="17"/>
  <c r="B549" i="17"/>
  <c r="D549" i="17" s="1"/>
  <c r="B465" i="17"/>
  <c r="D465" i="17" s="1"/>
  <c r="B382" i="17"/>
  <c r="B355" i="17"/>
  <c r="D355" i="17" s="1"/>
  <c r="B341" i="17"/>
  <c r="D341" i="17" s="1"/>
  <c r="B256" i="17"/>
  <c r="D256" i="17" s="1"/>
  <c r="B205" i="17"/>
  <c r="D205" i="17" s="1"/>
  <c r="B197" i="17"/>
  <c r="D197" i="17" s="1"/>
  <c r="B179" i="17"/>
  <c r="B18" i="17"/>
  <c r="D18" i="17" s="1"/>
  <c r="D333" i="18" l="1"/>
  <c r="B665" i="17"/>
  <c r="B333" i="17"/>
  <c r="D665" i="18"/>
  <c r="D668" i="18" s="1"/>
  <c r="B333" i="18"/>
  <c r="B665" i="18"/>
  <c r="D179" i="17"/>
  <c r="D333" i="17" s="1"/>
  <c r="D382" i="17"/>
  <c r="D665" i="17" s="1"/>
  <c r="D669" i="17" s="1"/>
  <c r="B666" i="11"/>
  <c r="D666" i="11" s="1"/>
  <c r="K9" i="15"/>
  <c r="K8" i="15"/>
  <c r="K7" i="15"/>
  <c r="K6" i="15"/>
  <c r="K5" i="15"/>
  <c r="J4" i="15"/>
  <c r="L4" i="15" s="1"/>
  <c r="J5" i="15" s="1"/>
  <c r="L5" i="15" s="1"/>
  <c r="J6" i="15" s="1"/>
  <c r="L6" i="15" s="1"/>
  <c r="J7" i="15" l="1"/>
  <c r="L7" i="15" s="1"/>
  <c r="N6" i="15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9" i="14"/>
  <c r="D20" i="14"/>
  <c r="D21" i="14"/>
  <c r="D22" i="14"/>
  <c r="D23" i="14"/>
  <c r="D24" i="14"/>
  <c r="D25" i="14"/>
  <c r="D26" i="14"/>
  <c r="D27" i="14"/>
  <c r="D28" i="14"/>
  <c r="D29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2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7" i="14"/>
  <c r="D258" i="14"/>
  <c r="D259" i="14"/>
  <c r="D260" i="14"/>
  <c r="D261" i="14"/>
  <c r="D262" i="14"/>
  <c r="D263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4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9" i="14"/>
  <c r="D450" i="14"/>
  <c r="D451" i="14"/>
  <c r="D452" i="14"/>
  <c r="D453" i="14"/>
  <c r="D454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3" i="14"/>
  <c r="B516" i="14"/>
  <c r="D516" i="14" s="1"/>
  <c r="B480" i="14"/>
  <c r="D480" i="14" s="1"/>
  <c r="B455" i="14"/>
  <c r="D455" i="14" s="1"/>
  <c r="B448" i="14"/>
  <c r="D448" i="14" s="1"/>
  <c r="B378" i="14"/>
  <c r="D378" i="14" s="1"/>
  <c r="B264" i="14"/>
  <c r="D264" i="14" s="1"/>
  <c r="B256" i="14"/>
  <c r="D256" i="14" s="1"/>
  <c r="B212" i="14"/>
  <c r="D212" i="14" s="1"/>
  <c r="B197" i="14"/>
  <c r="D197" i="14" s="1"/>
  <c r="B196" i="14"/>
  <c r="D196" i="14" s="1"/>
  <c r="B179" i="14"/>
  <c r="D179" i="14" s="1"/>
  <c r="B163" i="14"/>
  <c r="D163" i="14" s="1"/>
  <c r="B161" i="14"/>
  <c r="D161" i="14" s="1"/>
  <c r="B30" i="14"/>
  <c r="D30" i="14" s="1"/>
  <c r="B18" i="14"/>
  <c r="J8" i="15" l="1"/>
  <c r="L8" i="15" s="1"/>
  <c r="N7" i="15"/>
  <c r="B333" i="14"/>
  <c r="D665" i="14"/>
  <c r="B665" i="14"/>
  <c r="D18" i="14"/>
  <c r="D333" i="14" s="1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5" i="13"/>
  <c r="D26" i="13"/>
  <c r="D27" i="13"/>
  <c r="D28" i="13"/>
  <c r="D30" i="13"/>
  <c r="D31" i="13"/>
  <c r="D32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4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1" i="13"/>
  <c r="D372" i="13"/>
  <c r="D373" i="13"/>
  <c r="D374" i="13"/>
  <c r="D375" i="13"/>
  <c r="D376" i="13"/>
  <c r="D377" i="13"/>
  <c r="D379" i="13"/>
  <c r="D380" i="13"/>
  <c r="D381" i="13"/>
  <c r="D382" i="13"/>
  <c r="D383" i="13"/>
  <c r="D384" i="13"/>
  <c r="D385" i="13"/>
  <c r="D386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9" i="13"/>
  <c r="D450" i="13"/>
  <c r="D451" i="13"/>
  <c r="D452" i="13"/>
  <c r="D453" i="13"/>
  <c r="D454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1" i="13"/>
  <c r="D532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3" i="13"/>
  <c r="B533" i="13"/>
  <c r="D533" i="13" s="1"/>
  <c r="B530" i="13"/>
  <c r="D530" i="13" s="1"/>
  <c r="B516" i="13"/>
  <c r="D516" i="13" s="1"/>
  <c r="B480" i="13"/>
  <c r="D480" i="13" s="1"/>
  <c r="B455" i="13"/>
  <c r="D455" i="13" s="1"/>
  <c r="B448" i="13"/>
  <c r="D448" i="13" s="1"/>
  <c r="B430" i="13"/>
  <c r="D430" i="13" s="1"/>
  <c r="B387" i="13"/>
  <c r="D387" i="13" s="1"/>
  <c r="B378" i="13"/>
  <c r="D378" i="13" s="1"/>
  <c r="B370" i="13"/>
  <c r="D370" i="13" s="1"/>
  <c r="B283" i="13"/>
  <c r="D283" i="13" s="1"/>
  <c r="B196" i="13"/>
  <c r="D196" i="13" s="1"/>
  <c r="B82" i="13"/>
  <c r="D82" i="13" s="1"/>
  <c r="B68" i="13"/>
  <c r="D68" i="13" s="1"/>
  <c r="B33" i="13"/>
  <c r="D33" i="13" s="1"/>
  <c r="B29" i="13"/>
  <c r="D29" i="13" s="1"/>
  <c r="B24" i="13"/>
  <c r="D24" i="13" s="1"/>
  <c r="D667" i="14" l="1"/>
  <c r="J9" i="15"/>
  <c r="L9" i="15" s="1"/>
  <c r="N8" i="15"/>
  <c r="D333" i="13"/>
  <c r="B333" i="13"/>
  <c r="D665" i="13"/>
  <c r="B665" i="13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5" i="12"/>
  <c r="D246" i="12"/>
  <c r="D247" i="12"/>
  <c r="D248" i="12"/>
  <c r="D249" i="12"/>
  <c r="D250" i="12"/>
  <c r="D251" i="12"/>
  <c r="D253" i="12"/>
  <c r="D254" i="12"/>
  <c r="D255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4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1" i="12"/>
  <c r="D372" i="12"/>
  <c r="D373" i="12"/>
  <c r="D374" i="12"/>
  <c r="D375" i="12"/>
  <c r="D376" i="12"/>
  <c r="D377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D646" i="12"/>
  <c r="D647" i="12"/>
  <c r="D648" i="12"/>
  <c r="D649" i="12"/>
  <c r="D650" i="12"/>
  <c r="D651" i="12"/>
  <c r="D652" i="12"/>
  <c r="D653" i="12"/>
  <c r="D654" i="12"/>
  <c r="D655" i="12"/>
  <c r="D656" i="12"/>
  <c r="D657" i="12"/>
  <c r="D658" i="12"/>
  <c r="D659" i="12"/>
  <c r="D660" i="12"/>
  <c r="D661" i="12"/>
  <c r="D662" i="12"/>
  <c r="D663" i="12"/>
  <c r="D664" i="12"/>
  <c r="D3" i="12"/>
  <c r="B516" i="12"/>
  <c r="D516" i="12" s="1"/>
  <c r="B480" i="12"/>
  <c r="D480" i="12" s="1"/>
  <c r="B448" i="12"/>
  <c r="D448" i="12" s="1"/>
  <c r="B378" i="12"/>
  <c r="D378" i="12" s="1"/>
  <c r="B370" i="12"/>
  <c r="D370" i="12" s="1"/>
  <c r="B256" i="12"/>
  <c r="D256" i="12" s="1"/>
  <c r="B252" i="12"/>
  <c r="D252" i="12" s="1"/>
  <c r="B244" i="12"/>
  <c r="D244" i="12" s="1"/>
  <c r="B179" i="12"/>
  <c r="D179" i="12" s="1"/>
  <c r="B163" i="12"/>
  <c r="D163" i="12" s="1"/>
  <c r="B18" i="12"/>
  <c r="D18" i="12" s="1"/>
  <c r="D667" i="13" l="1"/>
  <c r="D333" i="12"/>
  <c r="J10" i="15"/>
  <c r="L10" i="15" s="1"/>
  <c r="J11" i="15" s="1"/>
  <c r="L11" i="15" s="1"/>
  <c r="J12" i="15" s="1"/>
  <c r="L12" i="15" s="1"/>
  <c r="J13" i="15" s="1"/>
  <c r="L13" i="15" s="1"/>
  <c r="J14" i="15" s="1"/>
  <c r="L14" i="15" s="1"/>
  <c r="J15" i="15" s="1"/>
  <c r="L15" i="15" s="1"/>
  <c r="J16" i="15" s="1"/>
  <c r="L16" i="15" s="1"/>
  <c r="J17" i="15" s="1"/>
  <c r="L17" i="15" s="1"/>
  <c r="J18" i="15" s="1"/>
  <c r="L18" i="15" s="1"/>
  <c r="J19" i="15" s="1"/>
  <c r="L19" i="15" s="1"/>
  <c r="N9" i="15"/>
  <c r="B665" i="12"/>
  <c r="D665" i="12"/>
  <c r="D668" i="12" s="1"/>
  <c r="B333" i="12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9" i="11"/>
  <c r="D20" i="11"/>
  <c r="D21" i="11"/>
  <c r="D22" i="11"/>
  <c r="D23" i="11"/>
  <c r="D24" i="11"/>
  <c r="D26" i="11"/>
  <c r="D27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5" i="11"/>
  <c r="D246" i="11"/>
  <c r="D247" i="11"/>
  <c r="D248" i="11"/>
  <c r="D249" i="11"/>
  <c r="D250" i="11"/>
  <c r="D251" i="11"/>
  <c r="D253" i="11"/>
  <c r="D254" i="11"/>
  <c r="D255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4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9" i="11"/>
  <c r="D380" i="11"/>
  <c r="D381" i="11"/>
  <c r="D382" i="11"/>
  <c r="D383" i="11"/>
  <c r="D384" i="11"/>
  <c r="D385" i="11"/>
  <c r="D386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9" i="11"/>
  <c r="D450" i="11"/>
  <c r="D451" i="11"/>
  <c r="D452" i="11"/>
  <c r="D453" i="11"/>
  <c r="D454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3" i="11"/>
  <c r="B621" i="11"/>
  <c r="D621" i="11" s="1"/>
  <c r="B533" i="11"/>
  <c r="D533" i="11" s="1"/>
  <c r="B502" i="11"/>
  <c r="D502" i="11" s="1"/>
  <c r="B480" i="11"/>
  <c r="D480" i="11" s="1"/>
  <c r="B455" i="11"/>
  <c r="D455" i="11" s="1"/>
  <c r="B448" i="11"/>
  <c r="D448" i="11" s="1"/>
  <c r="B387" i="11"/>
  <c r="D387" i="11" s="1"/>
  <c r="B378" i="11"/>
  <c r="D378" i="11" s="1"/>
  <c r="B256" i="11"/>
  <c r="D256" i="11" s="1"/>
  <c r="B252" i="11"/>
  <c r="D252" i="11" s="1"/>
  <c r="B244" i="11"/>
  <c r="D244" i="11" s="1"/>
  <c r="B212" i="11"/>
  <c r="D212" i="11" s="1"/>
  <c r="B197" i="11"/>
  <c r="D197" i="11" s="1"/>
  <c r="B196" i="11"/>
  <c r="D196" i="11" s="1"/>
  <c r="B75" i="11"/>
  <c r="D75" i="11" s="1"/>
  <c r="B74" i="11"/>
  <c r="D74" i="11" s="1"/>
  <c r="B41" i="11"/>
  <c r="D41" i="11" s="1"/>
  <c r="B28" i="11"/>
  <c r="D28" i="11" s="1"/>
  <c r="B25" i="11"/>
  <c r="D25" i="11" s="1"/>
  <c r="B18" i="11"/>
  <c r="D18" i="11" s="1"/>
  <c r="D333" i="11" l="1"/>
  <c r="B333" i="11"/>
  <c r="B665" i="11"/>
  <c r="D665" i="11"/>
  <c r="D4" i="10"/>
  <c r="D5" i="10"/>
  <c r="D6" i="10"/>
  <c r="D7" i="10"/>
  <c r="D8" i="10"/>
  <c r="D9" i="10"/>
  <c r="D10" i="10"/>
  <c r="D11" i="10"/>
  <c r="D12" i="10"/>
  <c r="D13" i="10"/>
  <c r="D14" i="10"/>
  <c r="D16" i="10"/>
  <c r="D17" i="10"/>
  <c r="D19" i="10"/>
  <c r="D20" i="10"/>
  <c r="D21" i="10"/>
  <c r="D22" i="10"/>
  <c r="D23" i="10"/>
  <c r="D24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5" i="10"/>
  <c r="D246" i="10"/>
  <c r="D247" i="10"/>
  <c r="D248" i="10"/>
  <c r="D249" i="10"/>
  <c r="D250" i="10"/>
  <c r="D251" i="10"/>
  <c r="D253" i="10"/>
  <c r="D254" i="10"/>
  <c r="D255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4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7" i="10"/>
  <c r="D518" i="10"/>
  <c r="D519" i="10"/>
  <c r="D520" i="10"/>
  <c r="D521" i="10"/>
  <c r="D522" i="10"/>
  <c r="D523" i="10"/>
  <c r="D524" i="10"/>
  <c r="D525" i="10"/>
  <c r="D526" i="10"/>
  <c r="D527" i="10"/>
  <c r="D529" i="10"/>
  <c r="D530" i="10"/>
  <c r="D531" i="10"/>
  <c r="D532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3" i="10"/>
  <c r="B533" i="10"/>
  <c r="D533" i="10" s="1"/>
  <c r="B528" i="10"/>
  <c r="D528" i="10" s="1"/>
  <c r="B516" i="10"/>
  <c r="D516" i="10" s="1"/>
  <c r="B502" i="10"/>
  <c r="D502" i="10" s="1"/>
  <c r="B480" i="10"/>
  <c r="D480" i="10" s="1"/>
  <c r="B455" i="10"/>
  <c r="D455" i="10" s="1"/>
  <c r="B430" i="10"/>
  <c r="D430" i="10" s="1"/>
  <c r="B378" i="10"/>
  <c r="D378" i="10" s="1"/>
  <c r="B281" i="10"/>
  <c r="D281" i="10" s="1"/>
  <c r="B256" i="10"/>
  <c r="D256" i="10" s="1"/>
  <c r="B252" i="10"/>
  <c r="D252" i="10" s="1"/>
  <c r="B244" i="10"/>
  <c r="D244" i="10" s="1"/>
  <c r="B197" i="10"/>
  <c r="D197" i="10" s="1"/>
  <c r="B196" i="10"/>
  <c r="D196" i="10" s="1"/>
  <c r="B165" i="10"/>
  <c r="D165" i="10" s="1"/>
  <c r="B81" i="10"/>
  <c r="D81" i="10" s="1"/>
  <c r="B25" i="10"/>
  <c r="D25" i="10" s="1"/>
  <c r="B18" i="10"/>
  <c r="D18" i="10" s="1"/>
  <c r="B15" i="10"/>
  <c r="D15" i="10" s="1"/>
  <c r="D669" i="11" l="1"/>
  <c r="D333" i="10"/>
  <c r="B333" i="10"/>
  <c r="D665" i="10"/>
  <c r="B665" i="10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9" i="9"/>
  <c r="D20" i="9"/>
  <c r="D21" i="9"/>
  <c r="D22" i="9"/>
  <c r="D23" i="9"/>
  <c r="D24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5" i="9"/>
  <c r="D246" i="9"/>
  <c r="D247" i="9"/>
  <c r="D248" i="9"/>
  <c r="D249" i="9"/>
  <c r="D250" i="9"/>
  <c r="D251" i="9"/>
  <c r="D252" i="9"/>
  <c r="D253" i="9"/>
  <c r="D254" i="9"/>
  <c r="D255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4" i="9"/>
  <c r="D337" i="9"/>
  <c r="D338" i="9"/>
  <c r="D339" i="9"/>
  <c r="D340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3" i="9"/>
  <c r="B549" i="9"/>
  <c r="D549" i="9" s="1"/>
  <c r="B535" i="9"/>
  <c r="D535" i="9" s="1"/>
  <c r="B497" i="9"/>
  <c r="D497" i="9" s="1"/>
  <c r="B355" i="9"/>
  <c r="D355" i="9" s="1"/>
  <c r="B341" i="9"/>
  <c r="D341" i="9" s="1"/>
  <c r="B256" i="9"/>
  <c r="D256" i="9" s="1"/>
  <c r="B244" i="9"/>
  <c r="D244" i="9" s="1"/>
  <c r="B197" i="9"/>
  <c r="D197" i="9" s="1"/>
  <c r="B196" i="9"/>
  <c r="D196" i="9" s="1"/>
  <c r="B163" i="9"/>
  <c r="D163" i="9" s="1"/>
  <c r="B81" i="9"/>
  <c r="D81" i="9" s="1"/>
  <c r="B25" i="9"/>
  <c r="D25" i="9" s="1"/>
  <c r="B18" i="9"/>
  <c r="D18" i="9" s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2" i="8"/>
  <c r="D43" i="8"/>
  <c r="D44" i="8"/>
  <c r="D45" i="8"/>
  <c r="D46" i="8"/>
  <c r="D47" i="8"/>
  <c r="D48" i="8"/>
  <c r="D49" i="8"/>
  <c r="D51" i="8"/>
  <c r="D52" i="8"/>
  <c r="D53" i="8"/>
  <c r="D54" i="8"/>
  <c r="D55" i="8"/>
  <c r="D56" i="8"/>
  <c r="D57" i="8"/>
  <c r="D58" i="8"/>
  <c r="D59" i="8"/>
  <c r="D60" i="8"/>
  <c r="D61" i="8"/>
  <c r="D62" i="8"/>
  <c r="D64" i="8"/>
  <c r="D65" i="8"/>
  <c r="D66" i="8"/>
  <c r="D67" i="8"/>
  <c r="D68" i="8"/>
  <c r="D69" i="8"/>
  <c r="D70" i="8"/>
  <c r="D71" i="8"/>
  <c r="D72" i="8"/>
  <c r="D73" i="8"/>
  <c r="D74" i="8"/>
  <c r="D76" i="8"/>
  <c r="D77" i="8"/>
  <c r="D78" i="8"/>
  <c r="D79" i="8"/>
  <c r="D80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3" i="8"/>
  <c r="D214" i="8"/>
  <c r="D215" i="8"/>
  <c r="D216" i="8"/>
  <c r="D217" i="8"/>
  <c r="D218" i="8"/>
  <c r="D219" i="8"/>
  <c r="D220" i="8"/>
  <c r="D221" i="8"/>
  <c r="D222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3" i="8"/>
  <c r="D254" i="8"/>
  <c r="D255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4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5" i="8"/>
  <c r="D456" i="8"/>
  <c r="D457" i="8"/>
  <c r="D458" i="8"/>
  <c r="D459" i="8"/>
  <c r="D460" i="8"/>
  <c r="D461" i="8"/>
  <c r="D462" i="8"/>
  <c r="D463" i="8"/>
  <c r="D464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3" i="8"/>
  <c r="B620" i="8"/>
  <c r="D620" i="8" s="1"/>
  <c r="B549" i="8"/>
  <c r="D549" i="8" s="1"/>
  <c r="B535" i="8"/>
  <c r="D535" i="8" s="1"/>
  <c r="B465" i="8"/>
  <c r="D465" i="8" s="1"/>
  <c r="B454" i="8"/>
  <c r="D454" i="8" s="1"/>
  <c r="B407" i="8"/>
  <c r="D407" i="8" s="1"/>
  <c r="B382" i="8"/>
  <c r="D382" i="8" s="1"/>
  <c r="B355" i="8"/>
  <c r="B256" i="8"/>
  <c r="D256" i="8" s="1"/>
  <c r="B252" i="8"/>
  <c r="D252" i="8" s="1"/>
  <c r="B223" i="8"/>
  <c r="D223" i="8" s="1"/>
  <c r="B212" i="8"/>
  <c r="D212" i="8" s="1"/>
  <c r="B197" i="8"/>
  <c r="D197" i="8" s="1"/>
  <c r="B169" i="8"/>
  <c r="D169" i="8" s="1"/>
  <c r="B81" i="8"/>
  <c r="D81" i="8" s="1"/>
  <c r="B75" i="8"/>
  <c r="D75" i="8" s="1"/>
  <c r="B63" i="8"/>
  <c r="D63" i="8" s="1"/>
  <c r="B50" i="8"/>
  <c r="D50" i="8" s="1"/>
  <c r="B41" i="8"/>
  <c r="D41" i="8" s="1"/>
  <c r="B25" i="8"/>
  <c r="D669" i="10" l="1"/>
  <c r="D333" i="9"/>
  <c r="D665" i="9"/>
  <c r="B333" i="9"/>
  <c r="B665" i="9"/>
  <c r="B333" i="8"/>
  <c r="B665" i="8"/>
  <c r="D355" i="8"/>
  <c r="D665" i="8" s="1"/>
  <c r="D25" i="8"/>
  <c r="D333" i="8" s="1"/>
  <c r="D669" i="9" l="1"/>
  <c r="D668" i="8"/>
  <c r="D670" i="8" s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5" i="7"/>
  <c r="D246" i="7"/>
  <c r="D247" i="7"/>
  <c r="D248" i="7"/>
  <c r="D249" i="7"/>
  <c r="D250" i="7"/>
  <c r="D251" i="7"/>
  <c r="D253" i="7"/>
  <c r="D254" i="7"/>
  <c r="D255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4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3" i="7"/>
  <c r="B617" i="7"/>
  <c r="D617" i="7" s="1"/>
  <c r="B549" i="7"/>
  <c r="D549" i="7" s="1"/>
  <c r="B535" i="7"/>
  <c r="D535" i="7" s="1"/>
  <c r="B497" i="7"/>
  <c r="D497" i="7" s="1"/>
  <c r="B465" i="7"/>
  <c r="D465" i="7" s="1"/>
  <c r="B382" i="7"/>
  <c r="D382" i="7" s="1"/>
  <c r="B355" i="7"/>
  <c r="B665" i="7" s="1"/>
  <c r="B256" i="7"/>
  <c r="D256" i="7" s="1"/>
  <c r="B252" i="7"/>
  <c r="D252" i="7" s="1"/>
  <c r="B244" i="7"/>
  <c r="D244" i="7" s="1"/>
  <c r="B197" i="7"/>
  <c r="D197" i="7" s="1"/>
  <c r="B196" i="7"/>
  <c r="D196" i="7" s="1"/>
  <c r="B165" i="7"/>
  <c r="D165" i="7" s="1"/>
  <c r="B75" i="7"/>
  <c r="D75" i="7" s="1"/>
  <c r="B19" i="7"/>
  <c r="D19" i="7" s="1"/>
  <c r="D333" i="7" l="1"/>
  <c r="B333" i="7"/>
  <c r="D355" i="7"/>
  <c r="D665" i="7" s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9" i="6"/>
  <c r="D20" i="6"/>
  <c r="D21" i="6"/>
  <c r="D22" i="6"/>
  <c r="D23" i="6"/>
  <c r="D24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4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9" i="6"/>
  <c r="D450" i="6"/>
  <c r="D451" i="6"/>
  <c r="D452" i="6"/>
  <c r="D453" i="6"/>
  <c r="D454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B533" i="6"/>
  <c r="D533" i="6" s="1"/>
  <c r="B502" i="6"/>
  <c r="D502" i="6" s="1"/>
  <c r="B480" i="6"/>
  <c r="D480" i="6" s="1"/>
  <c r="B455" i="6"/>
  <c r="D455" i="6" s="1"/>
  <c r="B448" i="6"/>
  <c r="D448" i="6" s="1"/>
  <c r="B378" i="6"/>
  <c r="B256" i="6"/>
  <c r="D256" i="6" s="1"/>
  <c r="B224" i="6"/>
  <c r="D224" i="6" s="1"/>
  <c r="B197" i="6"/>
  <c r="D197" i="6" s="1"/>
  <c r="B196" i="6"/>
  <c r="D196" i="6" s="1"/>
  <c r="B81" i="6"/>
  <c r="D81" i="6" s="1"/>
  <c r="B63" i="6"/>
  <c r="D63" i="6" s="1"/>
  <c r="B41" i="6"/>
  <c r="D41" i="6" s="1"/>
  <c r="B25" i="6"/>
  <c r="D25" i="6" s="1"/>
  <c r="B18" i="6"/>
  <c r="D18" i="6" s="1"/>
  <c r="B3" i="6"/>
  <c r="B665" i="6" l="1"/>
  <c r="D667" i="7"/>
  <c r="D669" i="7" s="1"/>
  <c r="B333" i="6"/>
  <c r="D3" i="6"/>
  <c r="D333" i="6" s="1"/>
  <c r="D378" i="6"/>
  <c r="D665" i="6" s="1"/>
  <c r="D667" i="6" s="1"/>
  <c r="D669" i="6" s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5" i="5"/>
  <c r="D246" i="5"/>
  <c r="D247" i="5"/>
  <c r="D248" i="5"/>
  <c r="D249" i="5"/>
  <c r="D250" i="5"/>
  <c r="D251" i="5"/>
  <c r="D252" i="5"/>
  <c r="D253" i="5"/>
  <c r="D254" i="5"/>
  <c r="D255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4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7" i="5"/>
  <c r="D548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3" i="5"/>
  <c r="B549" i="5"/>
  <c r="D549" i="5" s="1"/>
  <c r="B546" i="5"/>
  <c r="D546" i="5" s="1"/>
  <c r="B497" i="5"/>
  <c r="D497" i="5" s="1"/>
  <c r="B420" i="5"/>
  <c r="D420" i="5" s="1"/>
  <c r="B407" i="5"/>
  <c r="D407" i="5" s="1"/>
  <c r="B382" i="5"/>
  <c r="B355" i="5"/>
  <c r="D355" i="5" s="1"/>
  <c r="B256" i="5"/>
  <c r="D256" i="5" s="1"/>
  <c r="B244" i="5"/>
  <c r="D244" i="5" s="1"/>
  <c r="B197" i="5"/>
  <c r="D197" i="5" s="1"/>
  <c r="B25" i="5"/>
  <c r="B665" i="5" l="1"/>
  <c r="B333" i="5"/>
  <c r="D382" i="5"/>
  <c r="D665" i="5" s="1"/>
  <c r="D25" i="5"/>
  <c r="D333" i="5" s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4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1" i="4"/>
  <c r="D372" i="4"/>
  <c r="D373" i="4"/>
  <c r="D374" i="4"/>
  <c r="D375" i="4"/>
  <c r="D376" i="4"/>
  <c r="D377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3" i="4"/>
  <c r="B480" i="4"/>
  <c r="D480" i="4" s="1"/>
  <c r="B455" i="4"/>
  <c r="D455" i="4" s="1"/>
  <c r="B378" i="4"/>
  <c r="D378" i="4" s="1"/>
  <c r="B370" i="4"/>
  <c r="D370" i="4" s="1"/>
  <c r="B257" i="4"/>
  <c r="D257" i="4" s="1"/>
  <c r="B197" i="4"/>
  <c r="D197" i="4" s="1"/>
  <c r="B163" i="4"/>
  <c r="D163" i="4" s="1"/>
  <c r="B28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4" i="3"/>
  <c r="D337" i="3"/>
  <c r="D338" i="3"/>
  <c r="D339" i="3"/>
  <c r="D340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5" i="3"/>
  <c r="D456" i="3"/>
  <c r="D457" i="3"/>
  <c r="D458" i="3"/>
  <c r="D459" i="3"/>
  <c r="D460" i="3"/>
  <c r="D461" i="3"/>
  <c r="D462" i="3"/>
  <c r="D463" i="3"/>
  <c r="D464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3" i="3"/>
  <c r="B617" i="3"/>
  <c r="D617" i="3" s="1"/>
  <c r="B549" i="3"/>
  <c r="D549" i="3" s="1"/>
  <c r="B535" i="3"/>
  <c r="D535" i="3" s="1"/>
  <c r="B497" i="3"/>
  <c r="D497" i="3" s="1"/>
  <c r="B465" i="3"/>
  <c r="D465" i="3" s="1"/>
  <c r="B454" i="3"/>
  <c r="D454" i="3" s="1"/>
  <c r="B420" i="3"/>
  <c r="D420" i="3" s="1"/>
  <c r="B382" i="3"/>
  <c r="D382" i="3" s="1"/>
  <c r="B355" i="3"/>
  <c r="B341" i="3"/>
  <c r="D341" i="3" s="1"/>
  <c r="B197" i="3"/>
  <c r="B333" i="3" s="1"/>
  <c r="B333" i="4" l="1"/>
  <c r="D667" i="5"/>
  <c r="D669" i="5" s="1"/>
  <c r="B665" i="3"/>
  <c r="B665" i="4"/>
  <c r="D665" i="4"/>
  <c r="D28" i="4"/>
  <c r="D333" i="4" s="1"/>
  <c r="D197" i="3"/>
  <c r="D333" i="3" s="1"/>
  <c r="D355" i="3"/>
  <c r="D665" i="3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5" i="2"/>
  <c r="D76" i="2"/>
  <c r="D77" i="2"/>
  <c r="D78" i="2"/>
  <c r="D79" i="2"/>
  <c r="D80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8" i="2"/>
  <c r="D189" i="2"/>
  <c r="D190" i="2"/>
  <c r="D191" i="2"/>
  <c r="D192" i="2"/>
  <c r="D193" i="2"/>
  <c r="D194" i="2"/>
  <c r="D195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4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1" i="2"/>
  <c r="D372" i="2"/>
  <c r="D373" i="2"/>
  <c r="D374" i="2"/>
  <c r="D376" i="2"/>
  <c r="D377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9" i="2"/>
  <c r="D450" i="2"/>
  <c r="D451" i="2"/>
  <c r="D452" i="2"/>
  <c r="D453" i="2"/>
  <c r="D454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5" i="2"/>
  <c r="D526" i="2"/>
  <c r="D527" i="2"/>
  <c r="D529" i="2"/>
  <c r="D531" i="2"/>
  <c r="D532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3" i="2"/>
  <c r="B621" i="2"/>
  <c r="D621" i="2" s="1"/>
  <c r="B533" i="2"/>
  <c r="D533" i="2" s="1"/>
  <c r="B530" i="2"/>
  <c r="D530" i="2" s="1"/>
  <c r="B528" i="2"/>
  <c r="D528" i="2" s="1"/>
  <c r="B524" i="2"/>
  <c r="D524" i="2" s="1"/>
  <c r="B502" i="2"/>
  <c r="D502" i="2" s="1"/>
  <c r="B480" i="2"/>
  <c r="D480" i="2" s="1"/>
  <c r="B455" i="2"/>
  <c r="D455" i="2" s="1"/>
  <c r="B448" i="2"/>
  <c r="D448" i="2" s="1"/>
  <c r="B430" i="2"/>
  <c r="D430" i="2" s="1"/>
  <c r="B378" i="2"/>
  <c r="D378" i="2" s="1"/>
  <c r="B375" i="2"/>
  <c r="D375" i="2" s="1"/>
  <c r="B370" i="2"/>
  <c r="B266" i="2"/>
  <c r="D266" i="2" s="1"/>
  <c r="B246" i="2"/>
  <c r="D246" i="2" s="1"/>
  <c r="B197" i="2"/>
  <c r="D197" i="2" s="1"/>
  <c r="B196" i="2"/>
  <c r="D196" i="2" s="1"/>
  <c r="B187" i="2"/>
  <c r="D187" i="2" s="1"/>
  <c r="B81" i="2"/>
  <c r="D81" i="2" s="1"/>
  <c r="B74" i="2"/>
  <c r="D74" i="2" s="1"/>
  <c r="B25" i="2"/>
  <c r="D25" i="2" s="1"/>
  <c r="D667" i="3" l="1"/>
  <c r="D667" i="4"/>
  <c r="D333" i="2"/>
  <c r="B333" i="2"/>
  <c r="B665" i="2"/>
  <c r="D370" i="2"/>
  <c r="D665" i="2" s="1"/>
  <c r="D667" i="2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5" i="1"/>
  <c r="D26" i="1"/>
  <c r="D27" i="1"/>
  <c r="D28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3" i="1"/>
  <c r="D274" i="1"/>
  <c r="D275" i="1"/>
  <c r="D277" i="1"/>
  <c r="D278" i="1"/>
  <c r="D279" i="1"/>
  <c r="D280" i="1"/>
  <c r="D281" i="1"/>
  <c r="D282" i="1"/>
  <c r="D283" i="1"/>
  <c r="D284" i="1"/>
  <c r="D285" i="1"/>
  <c r="D286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4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1" i="1"/>
  <c r="D372" i="1"/>
  <c r="D373" i="1"/>
  <c r="D374" i="1"/>
  <c r="D376" i="1"/>
  <c r="D377" i="1"/>
  <c r="D379" i="1"/>
  <c r="D380" i="1"/>
  <c r="D381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9" i="1"/>
  <c r="D450" i="1"/>
  <c r="D451" i="1"/>
  <c r="D452" i="1"/>
  <c r="D453" i="1"/>
  <c r="D454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500" i="1"/>
  <c r="D501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5" i="1"/>
  <c r="D526" i="1"/>
  <c r="D527" i="1"/>
  <c r="D529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3" i="1"/>
  <c r="B621" i="1"/>
  <c r="D621" i="1" s="1"/>
  <c r="B530" i="1"/>
  <c r="D530" i="1" s="1"/>
  <c r="B528" i="1"/>
  <c r="D528" i="1" s="1"/>
  <c r="B524" i="1"/>
  <c r="D524" i="1" s="1"/>
  <c r="B502" i="1"/>
  <c r="D502" i="1" s="1"/>
  <c r="B499" i="1"/>
  <c r="D499" i="1" s="1"/>
  <c r="B480" i="1"/>
  <c r="D480" i="1" s="1"/>
  <c r="B455" i="1"/>
  <c r="D455" i="1" s="1"/>
  <c r="B448" i="1"/>
  <c r="D448" i="1" s="1"/>
  <c r="B430" i="1"/>
  <c r="D430" i="1" s="1"/>
  <c r="B404" i="1"/>
  <c r="D404" i="1" s="1"/>
  <c r="B382" i="1"/>
  <c r="D382" i="1" s="1"/>
  <c r="B378" i="1"/>
  <c r="D378" i="1" s="1"/>
  <c r="B375" i="1"/>
  <c r="D375" i="1" s="1"/>
  <c r="B370" i="1"/>
  <c r="D370" i="1" s="1"/>
  <c r="B308" i="1"/>
  <c r="D308" i="1" s="1"/>
  <c r="B287" i="1"/>
  <c r="D287" i="1" s="1"/>
  <c r="B276" i="1"/>
  <c r="D276" i="1" s="1"/>
  <c r="B272" i="1"/>
  <c r="D272" i="1" s="1"/>
  <c r="B237" i="1"/>
  <c r="D237" i="1" s="1"/>
  <c r="B200" i="1"/>
  <c r="D200" i="1" s="1"/>
  <c r="B171" i="1"/>
  <c r="D171" i="1" s="1"/>
  <c r="B170" i="1"/>
  <c r="D170" i="1" s="1"/>
  <c r="B68" i="1"/>
  <c r="D68" i="1" s="1"/>
  <c r="B29" i="1"/>
  <c r="D29" i="1" s="1"/>
  <c r="B24" i="1"/>
  <c r="D24" i="1" s="1"/>
  <c r="D333" i="1" l="1"/>
  <c r="D665" i="1"/>
  <c r="B333" i="1"/>
  <c r="B665" i="1"/>
  <c r="D667" i="1" l="1"/>
</calcChain>
</file>

<file path=xl/sharedStrings.xml><?xml version="1.0" encoding="utf-8"?>
<sst xmlns="http://schemas.openxmlformats.org/spreadsheetml/2006/main" count="23401" uniqueCount="476">
  <si>
    <t>NGÀY  03/05/2024</t>
  </si>
  <si>
    <t>TÊN SẢN PHẨM</t>
  </si>
  <si>
    <t>TỒN TRƯỚC</t>
  </si>
  <si>
    <t>CÀ CHUA SÔCOLA 250GR (HỘP) VR</t>
  </si>
  <si>
    <t>CÀ CHUA SÔCOLA 250GR (KG) -NA</t>
  </si>
  <si>
    <t>CÀ CHUA SÔCOLA 250GR (KG) VR</t>
  </si>
  <si>
    <t>CÀ CHUA SÔCOLA 250GR(KG) KQ</t>
  </si>
  <si>
    <t>CÀ CHUA SÔCOLA 300GR (HỘP) VR</t>
  </si>
  <si>
    <t>CÀ CHUA SOCOLA XÁ</t>
  </si>
  <si>
    <t>CÀ CHUA SÔCOLA(HỘP) KQ</t>
  </si>
  <si>
    <t>CÀ RỐT BABY</t>
  </si>
  <si>
    <t>CÀ RỐT BABY (KG) KQ</t>
  </si>
  <si>
    <t>CÀ RỐT BABY 200GR</t>
  </si>
  <si>
    <t>CẢI CẦU VỒNG</t>
  </si>
  <si>
    <t>CẢI CẦU VỒNG 300GR</t>
  </si>
  <si>
    <t>CẢI KALE</t>
  </si>
  <si>
    <t>CẢI KALE 150GR</t>
  </si>
  <si>
    <t>CẢI KALE 300GR</t>
  </si>
  <si>
    <t>CHANH VÀNG (KG)</t>
  </si>
  <si>
    <t>CHANH VÀNG TRÁI 180UP</t>
  </si>
  <si>
    <t>CẦN TÂY (KG)</t>
  </si>
  <si>
    <t>CẦN TÂY THUỶ CANH</t>
  </si>
  <si>
    <t>CẦN TÂY(CÂY)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</si>
  <si>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</si>
  <si>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</si>
  <si>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</si>
  <si>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</si>
  <si>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</si>
  <si>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</si>
  <si>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</si>
  <si>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</si>
  <si>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</si>
  <si>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</si>
  <si>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</si>
  <si>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</si>
  <si>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</si>
  <si>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CỦ DỀN</t>
  </si>
  <si>
    <t>CỦ DỀN 600G</t>
  </si>
  <si>
    <t>GỪNG 250GR</t>
  </si>
  <si>
    <t>HỒNG GIÒN</t>
  </si>
  <si>
    <t>XÀ LÁCH MỸ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</si>
  <si>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</si>
  <si>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</si>
  <si>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</si>
  <si>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</si>
  <si>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</si>
  <si>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TRUNG TÚI LƯỚI 500G</t>
  </si>
  <si>
    <t>CẢI THẢO DL</t>
  </si>
  <si>
    <t>CẢI THẢO DL(BẮP)</t>
  </si>
  <si>
    <t>CẢI THẢO KIM CHI</t>
  </si>
  <si>
    <t>CẢI THẢO VR</t>
  </si>
  <si>
    <t>BẦU</t>
  </si>
  <si>
    <t>BÍ ĐAO XANH</t>
  </si>
  <si>
    <t>BÍ ĐAO XANH 400G</t>
  </si>
  <si>
    <t>DƯA LEO</t>
  </si>
  <si>
    <t>DƯA LEO 400G</t>
  </si>
  <si>
    <t>KHỔ QUA</t>
  </si>
  <si>
    <t>KHỔ QUA 400GR</t>
  </si>
  <si>
    <t>MƯỚP HƯƠNG</t>
  </si>
  <si>
    <t>MƯỚP HƯƠNG 300G</t>
  </si>
  <si>
    <t>BÍ MINI VÀNG 300GR</t>
  </si>
  <si>
    <t>BÍ MINI VÀNG KG</t>
  </si>
  <si>
    <t>DƯA LEO GIỐNG NHẬT 600GR</t>
  </si>
  <si>
    <t>DƯA LEO GIỐNG NHẬT KG</t>
  </si>
  <si>
    <t>BƠ 034</t>
  </si>
  <si>
    <t>BƠ BOOTH</t>
  </si>
  <si>
    <t>BƠ SÁP</t>
  </si>
  <si>
    <t>KHOAI LANG MẬT (KG) 2-3 CỦ</t>
  </si>
  <si>
    <t>KHOAI LANG MẬT (KG) 4-6 CỦ</t>
  </si>
  <si>
    <t>KHOAI LANG MẬT 500G KQ</t>
  </si>
  <si>
    <t>KHOAI LANG MẬT 500G VR</t>
  </si>
  <si>
    <t>PARO</t>
  </si>
  <si>
    <t>PARO (CÂY)</t>
  </si>
  <si>
    <t>BẮP CẢI TÍM</t>
  </si>
  <si>
    <t>BẮP CẢI TÍM (BẮP)</t>
  </si>
  <si>
    <t>BẮP CẢI TÍM SUSHI</t>
  </si>
  <si>
    <t>CÀ CHUA CHERRY MIX 300G</t>
  </si>
  <si>
    <t>TÍA TÔ 50G</t>
  </si>
  <si>
    <t>XÀ LÁCH LOLO XANH</t>
  </si>
  <si>
    <t>XÀ LÁCH LOLO XANH SUSHI</t>
  </si>
  <si>
    <t>XÀ LÁCH LOLO XANH TÚI 300GR</t>
  </si>
  <si>
    <t>XÀ LÁCH ROMEN THUỶ CANH (KG) VR</t>
  </si>
  <si>
    <t xml:space="preserve">CÀ RỐT DL </t>
  </si>
  <si>
    <t>CÀ RỐT DL L1</t>
  </si>
  <si>
    <t>CÀ RỐT DL TÚI LƯỚI 500GR VR</t>
  </si>
  <si>
    <t>CÀ RỐT TRUNG</t>
  </si>
  <si>
    <t>CÀ RỐT TÚI LƯỚI 800G KQ</t>
  </si>
  <si>
    <t>GỪNG</t>
  </si>
  <si>
    <t>MỒNG TƠI</t>
  </si>
  <si>
    <t>NGÒ RÍ</t>
  </si>
  <si>
    <t>NGÒ RÍ TÚI 50GR</t>
  </si>
  <si>
    <t>ỚT HIỂM</t>
  </si>
  <si>
    <t>ỚT HIỂM 100G</t>
  </si>
  <si>
    <t>THÌ LÀ</t>
  </si>
  <si>
    <t>THÌ LÀ TÚI 80GR</t>
  </si>
  <si>
    <t>CHUỐI LABA</t>
  </si>
  <si>
    <t>BÔNG BÍ TÚI 300GR</t>
  </si>
  <si>
    <t>BÔNG CẢI TRẮNG</t>
  </si>
  <si>
    <t>BÔNG CẢI TRẮNG (CÂY)</t>
  </si>
  <si>
    <t>SET RAU KÈM ỚT</t>
  </si>
  <si>
    <t>SET RAU KHÔNG KÈM ỚT</t>
  </si>
  <si>
    <t>ĐẬU BO</t>
  </si>
  <si>
    <t>ĐẬU BO 250GR</t>
  </si>
  <si>
    <t>ĐẬU CÚC</t>
  </si>
  <si>
    <t>ĐẬU CÚC 250GR</t>
  </si>
  <si>
    <t>ĐẬU ĐỎ</t>
  </si>
  <si>
    <t>ĐẬU ĐỎ 250GR</t>
  </si>
  <si>
    <t>ĐẬU HÀ LAN-FUJI</t>
  </si>
  <si>
    <t>ĐẬU NGỰ</t>
  </si>
  <si>
    <t>ĐẬU NGỰ 250GR</t>
  </si>
  <si>
    <t>DAU THAP CAM (HON HOP) TUOI 100G</t>
  </si>
  <si>
    <t>ĐẬU TRẮNG</t>
  </si>
  <si>
    <t>ĐẬU TRẮNG 250GR</t>
  </si>
  <si>
    <t>CÀ CHUA</t>
  </si>
  <si>
    <t>CÀ CHUA L1</t>
  </si>
  <si>
    <t>CÀ CHUA VỈ 400GR</t>
  </si>
  <si>
    <t>CÀ CHUA VR</t>
  </si>
  <si>
    <t>BÍ ĐỎ MINI</t>
  </si>
  <si>
    <t>ỚT SỪNG 100G</t>
  </si>
  <si>
    <t>XẢ CÂY</t>
  </si>
  <si>
    <t>BÍ ĐỎ TRÒN</t>
  </si>
  <si>
    <t>BÔNG ATISO</t>
  </si>
  <si>
    <t>BÔNG CẢI XANH BABY (KG)</t>
  </si>
  <si>
    <t>BÔNG CẢI XANH BABY 200G</t>
  </si>
  <si>
    <t>CỦ CẢI ĐỎ 300GR (KG) VR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</si>
  <si>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</si>
  <si>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</si>
  <si>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</si>
  <si>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</si>
  <si>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</si>
  <si>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ĐẬU HÀ LAN</t>
  </si>
  <si>
    <t>LÁ É</t>
  </si>
  <si>
    <t>LÁ É 300G</t>
  </si>
  <si>
    <t>LÁ GIANG</t>
  </si>
  <si>
    <t>LÁ GIANG 200G</t>
  </si>
  <si>
    <t>LÁ MÈ</t>
  </si>
  <si>
    <t>LÁ MÈ (KG) KQ</t>
  </si>
  <si>
    <t>LÁ MÈ TÚI 50G</t>
  </si>
  <si>
    <t>LÁ MÈ TÚI 50G SB</t>
  </si>
  <si>
    <t>NGÒ TÂY</t>
  </si>
  <si>
    <t>NGUYEN LIEU COM CHIEN DUONG CHAU AL 150G</t>
  </si>
  <si>
    <t>ROCKET</t>
  </si>
  <si>
    <t>ROCKET 200G</t>
  </si>
  <si>
    <t>SÚ TRÁI TIM</t>
  </si>
  <si>
    <t>SÚ TRÁI TIM (BẮP)</t>
  </si>
  <si>
    <t>XẠ HƯƠNG</t>
  </si>
  <si>
    <t>KHOAI LANG NHẬT</t>
  </si>
  <si>
    <t>KHOAI LANG TÚI LƯỚI 1KG</t>
  </si>
  <si>
    <t>KHOAI LANG TÚI LƯỚI 500GR</t>
  </si>
  <si>
    <t>BÔNG BÍ</t>
  </si>
  <si>
    <t>RAU BẦU ĐẤT</t>
  </si>
  <si>
    <t>CÀ CHUA BI</t>
  </si>
  <si>
    <t>CÀ CHUA BI (HỘP) 300GR KQ</t>
  </si>
  <si>
    <t>CÀ CHUA BI (HỘP) 300GR VR</t>
  </si>
  <si>
    <t>CÀ CHUA BI 300GR KQ (KG)</t>
  </si>
  <si>
    <t>CÀ CHUA BI 300GR VR (KG)</t>
  </si>
  <si>
    <t>CÀ CHUA BI CAM SỮA (KG) VR</t>
  </si>
  <si>
    <t>CÀ CHUA BI COOP</t>
  </si>
  <si>
    <t>CÀ CHUA BI-NA</t>
  </si>
  <si>
    <t>CÀ CHUA NGỌT</t>
  </si>
  <si>
    <t>CÀ CHUA NGỌT 300GR (KG)</t>
  </si>
  <si>
    <t>CÀ CHUA NGỌT XÁ</t>
  </si>
  <si>
    <t>ĐẬU QUE TRẮNG (KG NA)</t>
  </si>
  <si>
    <t>ĐẬU QUE TRẮNG (KG) KQ</t>
  </si>
  <si>
    <t>ĐẬU QUE TRẮNG (KG) VR</t>
  </si>
  <si>
    <t>ĐẬU QUE TRẮNG (TÚI) KQ</t>
  </si>
  <si>
    <t>ĐẬU QUE TRẮNG (TÚI) VR</t>
  </si>
  <si>
    <t>ĐẬU QUE TRẮNG (TÚI) VR 300gr</t>
  </si>
  <si>
    <t>CÀ CHUA Ý</t>
  </si>
  <si>
    <t>CÀ CHUA Ý 500G</t>
  </si>
  <si>
    <t>CÀ CHUA Ý CHÙM</t>
  </si>
  <si>
    <t>CÀ CHUA Ý(VỈ) KG</t>
  </si>
  <si>
    <t>CÀ CHUA Ý(VỈ) KG KQ</t>
  </si>
  <si>
    <t>CÀ Ý VỈ 650GR</t>
  </si>
  <si>
    <t>XÀ LÁCH CAROL</t>
  </si>
  <si>
    <t>XÀ LÁCH ROMEN (KG)</t>
  </si>
  <si>
    <t>XÀ LÁCH ROMEN TÚI 300GR</t>
  </si>
  <si>
    <t>CÀ TÍM SỌC PHA LÊ 300G</t>
  </si>
  <si>
    <t>CÀ TÍM SỌC PHA LÊ HỘP 500GR  VR</t>
  </si>
  <si>
    <t>CÀ TÍM SỌC PHA LÊ TÍM (KG) VR</t>
  </si>
  <si>
    <t>HÀNH TÂY DL</t>
  </si>
  <si>
    <t>HÀNH TÂY DL BABY</t>
  </si>
  <si>
    <t>HÀNH TÂY DL L1</t>
  </si>
  <si>
    <t>HÀNH TÂY DL L1 TÚI LƯỚI 300GR</t>
  </si>
  <si>
    <t>HÀNH TÂY DL TRUNG</t>
  </si>
  <si>
    <t>HANH TAY TIM</t>
  </si>
  <si>
    <t>HANH TAY TIM ĐL (TÚI LƯỚI)</t>
  </si>
  <si>
    <t>HÀNH TÂY TÚI LƯỚI 300GR</t>
  </si>
  <si>
    <t>KHOAI TÂY BI</t>
  </si>
  <si>
    <t>KHOAI TÂY BI 500G VR</t>
  </si>
  <si>
    <t>KHOAI TÂY BI TÚI LƯỚI 500GR</t>
  </si>
  <si>
    <t>KHOAI TÂY DT TÚI LƯỚI 1KG</t>
  </si>
  <si>
    <t>CẢI THẢO HỎA TIỄN</t>
  </si>
  <si>
    <t>CẢI THẢO HỎA TIỄN 250GR</t>
  </si>
  <si>
    <t>CÀ TÍM</t>
  </si>
  <si>
    <t>CÀ TÍM CẶP 400G</t>
  </si>
  <si>
    <t>BẮP CẢI TRẮNG</t>
  </si>
  <si>
    <t>BẮP CẢI TRẮNG (BẮP)</t>
  </si>
  <si>
    <t>BẮP CẢI TRẮNG SUSHI</t>
  </si>
  <si>
    <t>DƯA LEO BABY KQ(KG)</t>
  </si>
  <si>
    <t>DƯA LEO BABY VR</t>
  </si>
  <si>
    <t>DƯA LEO BABY VR 300G</t>
  </si>
  <si>
    <t>DƯA LEO BABY VR(KG)</t>
  </si>
  <si>
    <t>DƯA LEO BABY VR(KG)-NA</t>
  </si>
  <si>
    <t>DƯA LEO BABY XÁ</t>
  </si>
  <si>
    <t>MÂM XÔI ĐEN</t>
  </si>
  <si>
    <t>BÍ ĐỎ HỒ LÔ</t>
  </si>
  <si>
    <t>CẢI CÚC 500GR</t>
  </si>
  <si>
    <t>CHANH DÂY</t>
  </si>
  <si>
    <t>CHANH DÂY NGỌT L2</t>
  </si>
  <si>
    <t>CHANH DÂY NGỌT VỈ 300GR</t>
  </si>
  <si>
    <t>CHANH KHÔNG HẠT</t>
  </si>
  <si>
    <t>CÓC NON 200G</t>
  </si>
  <si>
    <t>CỦ ĐẬU 400G</t>
  </si>
  <si>
    <t>CỦ HÀNH ĐỎ</t>
  </si>
  <si>
    <t>CỦ HÀNH ĐỎ 500GR</t>
  </si>
  <si>
    <t>CỦ NGHỆ</t>
  </si>
  <si>
    <t>KHOAI MỠ</t>
  </si>
  <si>
    <t>KHOAI MÔN CAO</t>
  </si>
  <si>
    <t>KHOAI MÔN SỌ</t>
  </si>
  <si>
    <t>NHA DAM</t>
  </si>
  <si>
    <t>ỔI GĂNG</t>
  </si>
  <si>
    <t>OT HIEM XANH</t>
  </si>
  <si>
    <t>ỚT SỪNG</t>
  </si>
  <si>
    <t>SẦU RIÊNG RI 6</t>
  </si>
  <si>
    <t>TỎI</t>
  </si>
  <si>
    <t>TỎI 250G</t>
  </si>
  <si>
    <t>BẮP MỸ</t>
  </si>
  <si>
    <t>BÓ XÔI</t>
  </si>
  <si>
    <t>BÓ XÔI 300G VR</t>
  </si>
  <si>
    <t>BÓ XÔI-HN KQ</t>
  </si>
  <si>
    <t>BÓ XÔI-NA</t>
  </si>
  <si>
    <t>ỚT CHUÔNG BABY</t>
  </si>
  <si>
    <t>ỚT CHUÔNG MÀU SNACK MÀU</t>
  </si>
  <si>
    <t>ỚT CHUÔNG MÀU SNACK MÀU(KG) KQ</t>
  </si>
  <si>
    <t>ỚT NGỌT PALERMO (KG) KQ</t>
  </si>
  <si>
    <t>ỚT NGỌT PALERMO (KG) VR</t>
  </si>
  <si>
    <t>ỚT NGỌT PALERMO TÚI 300GR</t>
  </si>
  <si>
    <t>ỚT TRÁI CÂY TÚI 150GR</t>
  </si>
  <si>
    <t>SET ỚT CHUÔNG BABY 250G</t>
  </si>
  <si>
    <t>HÀNH LÁ</t>
  </si>
  <si>
    <t>HÀNH LÁ THUỶ CANH</t>
  </si>
  <si>
    <t>HÀNH LÁ THUỶ CANH(KG) VR</t>
  </si>
  <si>
    <t>XÀ LÁCH BÚP MỠ</t>
  </si>
  <si>
    <t>XÀ LÁCH LOLO TÍM</t>
  </si>
  <si>
    <t>XÀ LÁCH LOLO TÍM TÚI 300G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</si>
  <si>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</si>
  <si>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</si>
  <si>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</si>
  <si>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</si>
  <si>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</si>
  <si>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</si>
  <si>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</si>
  <si>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</si>
  <si>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</si>
  <si>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</si>
  <si>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</si>
  <si>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</si>
  <si>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</si>
  <si>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</si>
  <si>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</si>
  <si>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</si>
  <si>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</si>
  <si>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</si>
  <si>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</si>
  <si>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</si>
  <si>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XÀ LÁCH XOONG THUỶ CANH</t>
  </si>
  <si>
    <t>SU HÀO</t>
  </si>
  <si>
    <t>SU HÀO 400G</t>
  </si>
  <si>
    <t>SU HÀO MỘC CHÂU</t>
  </si>
  <si>
    <t>BÍ NGÒI VÀNG</t>
  </si>
  <si>
    <t>BÍ NGÒI VÀNG (TRÁI)</t>
  </si>
  <si>
    <t>BÍ NGÒI XANH</t>
  </si>
  <si>
    <t>BÍ NGÒI XANH(TRÁI)</t>
  </si>
  <si>
    <t>BÍ NHẬT</t>
  </si>
  <si>
    <t>BÔNG CẢI XANH 10P</t>
  </si>
  <si>
    <t>BÔNG CẢI XANH AEON</t>
  </si>
  <si>
    <t>BÔNG CẢI XANH AEON (CÂY)</t>
  </si>
  <si>
    <t>BÔNG CẢI XANH BIGC</t>
  </si>
  <si>
    <t>BÔNG CẢI XANH CITI</t>
  </si>
  <si>
    <t>CỦ CẢI MUỐI (VỈ) 250G KQ</t>
  </si>
  <si>
    <t>CỦ CẢI MUỐI(KG)</t>
  </si>
  <si>
    <t>CỦ CẢI TRẮNG</t>
  </si>
  <si>
    <t>CỦ CẢI TRẮNG CẶP 400GR</t>
  </si>
  <si>
    <t>SU SU</t>
  </si>
  <si>
    <t>SU SU 400G</t>
  </si>
  <si>
    <t>BÍ ĐỎ NON (KG)KQ</t>
  </si>
  <si>
    <t>BÍ ĐỎ NON TRÁI VR</t>
  </si>
  <si>
    <t>BÍ ĐỎ NON( KG) VR</t>
  </si>
  <si>
    <t>ĐẬU QUE XANH (KG) KQ</t>
  </si>
  <si>
    <t>ĐẬU QUE XANH( KG) VR</t>
  </si>
  <si>
    <t>ĐẬU QUE XANH( TÚI) KQ</t>
  </si>
  <si>
    <t>ĐẬU QUE XANH( TÚI) VR</t>
  </si>
  <si>
    <t>BẮP CẢI TRẮNG MỘC CHÂU</t>
  </si>
  <si>
    <t>BẮP CẢI TRẮNG SÓI BIỂN</t>
  </si>
  <si>
    <t>CÀ CHUA MỘC CHÂU</t>
  </si>
  <si>
    <t>CÀ CHUA ROSEBERRY 300G</t>
  </si>
  <si>
    <t>CẢI MÈO MỘC CHÂU</t>
  </si>
  <si>
    <t>CẢI THẢO MỘC CHÂU</t>
  </si>
  <si>
    <t>CHẬU CÂY CẢI CẦU VỒNG</t>
  </si>
  <si>
    <t>CHẬU CÂY CẢI KALE</t>
  </si>
  <si>
    <t>CHẬU CÂY CẦN TÂY</t>
  </si>
  <si>
    <t>ĐẬU COVE MỘC CHÂU</t>
  </si>
  <si>
    <t>DỨA 350G</t>
  </si>
  <si>
    <t>DƯA LEO KG (VỈ)</t>
  </si>
  <si>
    <t>HẠT DẺ TƯƠI BẮC KINH</t>
  </si>
  <si>
    <t>HẠT DẺ TƯƠI SIZE 24</t>
  </si>
  <si>
    <t>HẠT DẺ TƯƠI SIZE 26</t>
  </si>
  <si>
    <t>HẠT DẺ TƯƠI TÚI 500GR</t>
  </si>
  <si>
    <t>HỒNG TREO GIÓ</t>
  </si>
  <si>
    <t>HÚNG CAY 50G VR</t>
  </si>
  <si>
    <t>HÚNG LỦI TA 50G VR</t>
  </si>
  <si>
    <t>HÚNG QUẾ 50G VR</t>
  </si>
  <si>
    <t>HƯƠNG THẢO 50G VGR</t>
  </si>
  <si>
    <t>LÊ</t>
  </si>
  <si>
    <t>MẬN HẬU 500G</t>
  </si>
  <si>
    <t>MĂNG TÂY</t>
  </si>
  <si>
    <t>MĂNG TÂY 300GR</t>
  </si>
  <si>
    <t>MIT RUOT DO XE</t>
  </si>
  <si>
    <t>MÍT THÁI</t>
  </si>
  <si>
    <t>MÍT TỐ NỮ</t>
  </si>
  <si>
    <t>NẤM MỠ NÂU 170G</t>
  </si>
  <si>
    <t>NẤM MỠ TRẮNG 170G</t>
  </si>
  <si>
    <t>NGÒ GAI 50G VR</t>
  </si>
  <si>
    <t>NGÒ TÂY 50G VR</t>
  </si>
  <si>
    <t>QUẾ TÂY 50G VR</t>
  </si>
  <si>
    <t>RAU DIẾP CÁ 50G</t>
  </si>
  <si>
    <t>RAU RĂM 50G VR</t>
  </si>
  <si>
    <t>SU SU MỘC CHÂU</t>
  </si>
  <si>
    <t>TRÁI SAKE</t>
  </si>
  <si>
    <t>VÚ SỮA</t>
  </si>
  <si>
    <t>XOÀI CẮT 200G</t>
  </si>
  <si>
    <t>XOÀI CÁT HOÀ LỘC</t>
  </si>
  <si>
    <t>KHOAI TÂY VÀNG RỬA</t>
  </si>
  <si>
    <t>DƯA LEO BABY KQ</t>
  </si>
  <si>
    <t>CẢI CANH</t>
  </si>
  <si>
    <t>CẢI CHÍP</t>
  </si>
  <si>
    <t>CẢI NGỌT</t>
  </si>
  <si>
    <t>CHANH DÂY TÍM</t>
  </si>
  <si>
    <t>CỦ SẮN</t>
  </si>
  <si>
    <t>KHOAI SỌ</t>
  </si>
  <si>
    <t>TỎI CÔ ĐƠN</t>
  </si>
  <si>
    <t>ỚT NGỌT PALERMO TÚI 300GR KQ</t>
  </si>
  <si>
    <t>RAU NGÓT</t>
  </si>
  <si>
    <t>hàng tồn cuối ngày 1/5 vr</t>
  </si>
  <si>
    <t>THÀNH TIỀN</t>
  </si>
  <si>
    <t>GIÁ NHẬP</t>
  </si>
  <si>
    <t xml:space="preserve">THÀNH TIỀN </t>
  </si>
  <si>
    <t>CẢI CÚC 300GR</t>
  </si>
  <si>
    <t>hàng tồn cuối ngày 3/5 vr</t>
  </si>
  <si>
    <t>hàng tồn cuối ngày 3/5 kq</t>
  </si>
  <si>
    <t>BẮP MỸ CẶP</t>
  </si>
  <si>
    <t>QUẢ MƠ</t>
  </si>
  <si>
    <t>GIÁ NHÂP</t>
  </si>
  <si>
    <t>hàng tồn cuối ngày 4/5 vr</t>
  </si>
  <si>
    <t>NGÀY  06/05/2024</t>
  </si>
  <si>
    <t>VẢI THIỀU</t>
  </si>
  <si>
    <t>NGÀY  07/05/2024</t>
  </si>
  <si>
    <t>hàng tồn cuối ngày 5/5 vr</t>
  </si>
  <si>
    <t>NGÀY  08/05/2024</t>
  </si>
  <si>
    <t>hàng tồn cuối ngày 6/5 vr</t>
  </si>
  <si>
    <t>NGÀY  09/05/2024</t>
  </si>
  <si>
    <t>MẬN HẬU ĐẶC BIỆT</t>
  </si>
  <si>
    <t>SUNG GIỐNG MỸ</t>
  </si>
  <si>
    <t>hàng tồn cuối ngày 7/5 vr</t>
  </si>
  <si>
    <t xml:space="preserve">Stock </t>
  </si>
  <si>
    <t xml:space="preserve">Safety stock </t>
  </si>
  <si>
    <t>hàng tồn cuối ngày 8/5 vr</t>
  </si>
  <si>
    <t>THÀNH TIÊN</t>
  </si>
  <si>
    <t>hàng tồn cuối ngày 8/5 kq</t>
  </si>
  <si>
    <t>hàng tồn cuối ngày 9/5 vr</t>
  </si>
  <si>
    <t>hàng tồn cuối ngày 9/5 kq</t>
  </si>
  <si>
    <t>hàng tồn cuối ngày 10/5 vr</t>
  </si>
  <si>
    <t>hàng tồn cuối ngày 10/5 kq</t>
  </si>
  <si>
    <t>hàng tồn cuối ngày 11/5 vr</t>
  </si>
  <si>
    <t>hàng tồn cuối ngày 11/5 kq</t>
  </si>
  <si>
    <t>NGÀY 14 /05/2024</t>
  </si>
  <si>
    <t>hàng tồn cuối ngày 12/5 vr</t>
  </si>
  <si>
    <t>hàng tồn cuối ngày 13/5 vr</t>
  </si>
  <si>
    <t>hàng tồn cuối ngày 13/5 kq</t>
  </si>
  <si>
    <t>NGÀY  16/05/2024</t>
  </si>
  <si>
    <t>SUNG GIỐNG MỸ 300G</t>
  </si>
  <si>
    <t>hàng tồn cuối ngày 14/5 vr</t>
  </si>
  <si>
    <t>Mận trên đường về</t>
  </si>
  <si>
    <t>QUYÊN CẦN TÂY</t>
  </si>
  <si>
    <t>HANH TAY DALAT</t>
  </si>
  <si>
    <t>kg</t>
  </si>
  <si>
    <t>Tồn trước</t>
  </si>
  <si>
    <t>Nhập</t>
  </si>
  <si>
    <t>Tồn N</t>
  </si>
  <si>
    <t xml:space="preserve">Xuất </t>
  </si>
  <si>
    <t>HÀNH TÂY ĐL</t>
  </si>
  <si>
    <t>hàng tồn cuối ngày 15/5 vr</t>
  </si>
  <si>
    <t>hàng tồn cuối ngày 15/5 kq</t>
  </si>
  <si>
    <t>NGÀY 18 /05/2024</t>
  </si>
  <si>
    <t>hàng tồn cuối ngày  16/5 vr</t>
  </si>
  <si>
    <t>NGÀY  19/05/2024</t>
  </si>
  <si>
    <t>MẬN HẬU</t>
  </si>
  <si>
    <t>hàng tồn cuối ngày 17/5 vr</t>
  </si>
  <si>
    <t>VẢI THANH HÀ</t>
  </si>
  <si>
    <t>hàng tồn cuối ngày 18/5 vr</t>
  </si>
  <si>
    <t>hàng tồn cuối ngày 18/5 kq</t>
  </si>
  <si>
    <t>NGÀY  21/05/2024</t>
  </si>
  <si>
    <t>hàng tồn cuối ngày 19/5 vr</t>
  </si>
  <si>
    <t>hàng tồn cuối ngày 20/5 vr</t>
  </si>
  <si>
    <t>NGÀY 22 /05/2024</t>
  </si>
  <si>
    <t>Tồn kho đã chỉnh sl hành 6000-&gt;4000</t>
  </si>
  <si>
    <t>Tồn kho đã chỉnh số hành 5000&gt;3500</t>
  </si>
  <si>
    <t>Tồn kho đã chỉnh số hành từ 5000&gt;3000</t>
  </si>
  <si>
    <t xml:space="preserve">Tồn kho có thêm sl hành </t>
  </si>
  <si>
    <t>Hành tây đl</t>
  </si>
  <si>
    <t>ĐVT</t>
  </si>
  <si>
    <t>Kg</t>
  </si>
  <si>
    <t>BẮP</t>
  </si>
  <si>
    <t>CẶP</t>
  </si>
  <si>
    <t>TRÁI</t>
  </si>
  <si>
    <t>TÚI</t>
  </si>
  <si>
    <t>VỈ</t>
  </si>
  <si>
    <t>CÂY</t>
  </si>
  <si>
    <t>HỘP</t>
  </si>
  <si>
    <t>KG</t>
  </si>
  <si>
    <t>BÓ</t>
  </si>
  <si>
    <t>CHẬU</t>
  </si>
  <si>
    <t>TÊN SẢN PHẨM VR</t>
  </si>
  <si>
    <t>TÊN SẢN PHẨM KQ</t>
  </si>
  <si>
    <t>DATE</t>
  </si>
  <si>
    <t>THỰC NHẬN</t>
  </si>
  <si>
    <t>TEM VR</t>
  </si>
  <si>
    <t>LÁ VR</t>
  </si>
  <si>
    <t>TEM KQ</t>
  </si>
  <si>
    <t>LÁ KQ</t>
  </si>
  <si>
    <t>TEM VR KHO</t>
  </si>
  <si>
    <t>LÁ VR KHO</t>
  </si>
  <si>
    <t>TEM KQ KHO</t>
  </si>
  <si>
    <t>LÁ KQ KHO</t>
  </si>
  <si>
    <t>KG/ KHAY</t>
  </si>
  <si>
    <t>VẢI THIỀU MB</t>
  </si>
  <si>
    <t>MẬN HẬU VIP BIC</t>
  </si>
  <si>
    <t>ĐÀO VN</t>
  </si>
  <si>
    <t>MẬN HẬU 500G VIP</t>
  </si>
  <si>
    <t>hàng tồn cuối ngày 26/5 vr</t>
  </si>
  <si>
    <t>hàng tồn cuối ngày 26/5 kq</t>
  </si>
  <si>
    <t>ỚT SỪNG VÀNG</t>
  </si>
  <si>
    <t>hàng tồn cuối ngày 27/5 vr</t>
  </si>
  <si>
    <t>hàng tồn cuối ngày 27/5 kq</t>
  </si>
  <si>
    <t>NGÀY  27/05/2024</t>
  </si>
  <si>
    <t>hàng tồn cuối ngày 25/5 vr</t>
  </si>
  <si>
    <t>MẬN RUBY</t>
  </si>
  <si>
    <t>hàng tồn cuối ngày 28/5 vr</t>
  </si>
  <si>
    <t xml:space="preserve">GIÁ NHẬP </t>
  </si>
  <si>
    <t>hàng tồn cuối ngày 28/5 kq</t>
  </si>
  <si>
    <t>hàng tồn cuối ngày 29/5 vr</t>
  </si>
  <si>
    <t>NGÀY  31/05/2024</t>
  </si>
  <si>
    <t>NGÀY  01/06/2024</t>
  </si>
  <si>
    <t>hàng tồn cuối ngày 30/5</t>
  </si>
  <si>
    <t>NGÀY  02/06/2024</t>
  </si>
  <si>
    <t>BO HOA CHUONG</t>
  </si>
  <si>
    <t>BO HOA CUC TANA</t>
  </si>
  <si>
    <t>BO HOA DONG TIEN HN</t>
  </si>
  <si>
    <t>BO HOA PHANG</t>
  </si>
  <si>
    <t>BO HOA SEN QUAN AM</t>
  </si>
  <si>
    <t>BO HOA SEN SUPER</t>
  </si>
  <si>
    <t>hàng tồn cuối ngày 31/5 vr</t>
  </si>
  <si>
    <t>Kho Ngọc Thụy</t>
  </si>
  <si>
    <t>Đà Lạt</t>
  </si>
  <si>
    <t>Hàng nhập trong kỳ</t>
  </si>
  <si>
    <t>Nga đang ghi nhận 5811</t>
  </si>
  <si>
    <t>HĐ đầu ra</t>
  </si>
  <si>
    <t>Phân bổ HH xuất kho</t>
  </si>
  <si>
    <t>Xuất trong kỳ</t>
  </si>
  <si>
    <t>KQ</t>
  </si>
  <si>
    <t>VRĐL</t>
  </si>
  <si>
    <t xml:space="preserve">Feb </t>
  </si>
  <si>
    <t xml:space="preserve">31st Jan tới 28 th Feb </t>
  </si>
  <si>
    <t>Tồn cuối T4 (30/4/2024)</t>
  </si>
  <si>
    <t>Tồn cuối T5 (31/05/2024)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</si>
</sst>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3"/>
      <color theme="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  <font>
      <sz val="14"/>
      <color rgb="FFFF0000"/>
      <name val="Times New Roman"/>
      <family val="1"/>
    </font>
    <font>
      <sz val="10"/>
      <color theme="1"/>
      <name val="Cambria"/>
      <family val="1"/>
      <charset val="163"/>
      <scheme val="major"/>
    </font>
    <font>
      <sz val="12"/>
      <color theme="1"/>
      <name val="Calibri"/>
      <family val="2"/>
      <scheme val="minor"/>
    </font>
    <font>
      <sz val="11"/>
      <color rgb="FF081C36"/>
      <name val="Segoe UI"/>
      <family val="2"/>
    </font>
    <font>
      <sz val="12"/>
      <color rgb="FFFF0000"/>
      <name val="Times New Roman"/>
      <family val="1"/>
    </font>
    <font>
      <sz val="6"/>
      <name val="Times New Roman"/>
      <family val="1"/>
    </font>
    <font>
      <b/>
      <sz val="12"/>
      <color theme="1"/>
      <name val="Cambria"/>
      <family val="1"/>
      <charset val="163"/>
      <scheme val="major"/>
    </font>
    <font>
      <b/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charset val="163"/>
      <scheme val="minor"/>
    </font>
    <font>
      <b/>
      <sz val="11"/>
      <color rgb="FFFF0000"/>
      <name val="Cambria"/>
      <family val="1"/>
      <charset val="163"/>
      <scheme val="major"/>
    </font>
    <font>
      <b/>
      <sz val="9"/>
      <name val="Times New Roman"/>
      <family val="1"/>
    </font>
    <font>
      <b/>
      <sz val="13"/>
      <name val="Times New Roman"/>
      <family val="1"/>
    </font>
    <font>
      <sz val="9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2"/>
      <name val="Times New Roman"/>
      <family val="1"/>
    </font>
    <font>
      <b/>
      <sz val="12"/>
      <name val="Times New Roman"/>
      <family val="1"/>
      <charset val="163"/>
    </font>
    <font>
      <b/>
      <sz val="16"/>
      <name val="Times New Roman"/>
      <family val="1"/>
    </font>
    <font>
      <b/>
      <sz val="12"/>
      <color rgb="FFFF0000"/>
      <name val="Times New Roman"/>
      <family val="1"/>
      <charset val="163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0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vertical="center" shrinkToFit="1"/>
    </xf>
    <xf numFmtId="165" fontId="5" fillId="0" borderId="2" xfId="1" applyNumberFormat="1" applyFont="1" applyFill="1" applyBorder="1" applyAlignment="1">
      <alignment horizontal="left" vertical="center" shrinkToFit="1"/>
    </xf>
    <xf numFmtId="165" fontId="5" fillId="0" borderId="2" xfId="2" applyNumberFormat="1" applyFont="1" applyFill="1" applyBorder="1" applyAlignment="1">
      <alignment horizontal="left" vertical="center" shrinkToFit="1"/>
    </xf>
    <xf numFmtId="164" fontId="7" fillId="0" borderId="2" xfId="0" applyNumberFormat="1" applyFont="1" applyBorder="1" applyAlignment="1">
      <alignment horizontal="left" vertical="center" shrinkToFit="1"/>
    </xf>
    <xf numFmtId="3" fontId="8" fillId="0" borderId="2" xfId="0" applyNumberFormat="1" applyFont="1" applyBorder="1"/>
    <xf numFmtId="1" fontId="5" fillId="0" borderId="2" xfId="0" applyNumberFormat="1" applyFont="1" applyBorder="1" applyAlignment="1">
      <alignment horizontal="left" vertical="center" shrinkToFit="1"/>
    </xf>
    <xf numFmtId="166" fontId="5" fillId="0" borderId="2" xfId="1" applyNumberFormat="1" applyFont="1" applyFill="1" applyBorder="1" applyAlignment="1">
      <alignment horizontal="left" vertical="center" shrinkToFit="1"/>
    </xf>
    <xf numFmtId="166" fontId="5" fillId="0" borderId="2" xfId="2" applyNumberFormat="1" applyFont="1" applyFill="1" applyBorder="1" applyAlignment="1">
      <alignment horizontal="left" vertical="center" shrinkToFit="1"/>
    </xf>
    <xf numFmtId="1" fontId="7" fillId="0" borderId="2" xfId="0" applyNumberFormat="1" applyFont="1" applyBorder="1" applyAlignment="1">
      <alignment horizontal="left" vertical="center" shrinkToFit="1"/>
    </xf>
    <xf numFmtId="164" fontId="8" fillId="0" borderId="2" xfId="0" applyNumberFormat="1" applyFont="1" applyBorder="1" applyAlignment="1">
      <alignment horizontal="left" vertical="center" shrinkToFit="1"/>
    </xf>
    <xf numFmtId="3" fontId="5" fillId="0" borderId="2" xfId="0" applyNumberFormat="1" applyFont="1" applyBorder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3" fontId="8" fillId="0" borderId="2" xfId="0" applyNumberFormat="1" applyFont="1" applyBorder="1" applyAlignment="1">
      <alignment horizontal="left" vertical="center" shrinkToFit="1"/>
    </xf>
    <xf numFmtId="1" fontId="5" fillId="0" borderId="0" xfId="0" applyNumberFormat="1" applyFont="1" applyAlignment="1">
      <alignment horizontal="left" vertical="center" shrinkToFit="1"/>
    </xf>
    <xf numFmtId="1" fontId="9" fillId="0" borderId="2" xfId="0" applyNumberFormat="1" applyFont="1" applyBorder="1" applyAlignment="1">
      <alignment horizontal="left" vertical="center" shrinkToFit="1"/>
    </xf>
    <xf numFmtId="165" fontId="9" fillId="0" borderId="2" xfId="1" applyNumberFormat="1" applyFont="1" applyFill="1" applyBorder="1" applyAlignment="1">
      <alignment horizontal="left" vertical="center" shrinkToFit="1"/>
    </xf>
    <xf numFmtId="165" fontId="9" fillId="0" borderId="2" xfId="2" applyNumberFormat="1" applyFont="1" applyFill="1" applyBorder="1" applyAlignment="1">
      <alignment horizontal="left" vertical="center" shrinkToFit="1"/>
    </xf>
    <xf numFmtId="0" fontId="5" fillId="0" borderId="2" xfId="0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vertical="center" shrinkToFit="1"/>
    </xf>
    <xf numFmtId="1" fontId="8" fillId="0" borderId="2" xfId="0" applyNumberFormat="1" applyFont="1" applyBorder="1" applyAlignment="1">
      <alignment horizontal="left" vertical="center" shrinkToFit="1"/>
    </xf>
    <xf numFmtId="165" fontId="10" fillId="0" borderId="2" xfId="1" applyNumberFormat="1" applyFont="1" applyFill="1" applyBorder="1" applyAlignment="1">
      <alignment horizontal="center" vertical="center"/>
    </xf>
    <xf numFmtId="165" fontId="10" fillId="0" borderId="2" xfId="2" applyNumberFormat="1" applyFon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left" vertical="center" shrinkToFit="1"/>
    </xf>
    <xf numFmtId="1" fontId="5" fillId="0" borderId="4" xfId="0" applyNumberFormat="1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wrapText="1" shrinkToFit="1"/>
    </xf>
    <xf numFmtId="166" fontId="5" fillId="0" borderId="2" xfId="1" applyNumberFormat="1" applyFont="1" applyFill="1" applyBorder="1" applyAlignment="1">
      <alignment horizontal="left" vertical="top"/>
    </xf>
    <xf numFmtId="166" fontId="5" fillId="0" borderId="2" xfId="2" applyNumberFormat="1" applyFont="1" applyFill="1" applyBorder="1" applyAlignment="1">
      <alignment horizontal="left" vertical="top"/>
    </xf>
    <xf numFmtId="1" fontId="11" fillId="0" borderId="2" xfId="0" applyNumberFormat="1" applyFont="1" applyBorder="1" applyAlignment="1">
      <alignment horizontal="left" vertical="center" shrinkToFit="1"/>
    </xf>
    <xf numFmtId="164" fontId="5" fillId="3" borderId="2" xfId="0" applyNumberFormat="1" applyFont="1" applyFill="1" applyBorder="1" applyAlignment="1">
      <alignment horizontal="left" vertical="center" shrinkToFit="1"/>
    </xf>
    <xf numFmtId="1" fontId="7" fillId="0" borderId="2" xfId="0" applyNumberFormat="1" applyFont="1" applyBorder="1" applyAlignment="1">
      <alignment horizontal="left" vertical="center" wrapText="1" shrinkToFit="1"/>
    </xf>
    <xf numFmtId="164" fontId="7" fillId="0" borderId="2" xfId="0" applyNumberFormat="1" applyFont="1" applyBorder="1" applyAlignment="1">
      <alignment horizontal="left" vertical="center" wrapText="1" shrinkToFit="1"/>
    </xf>
    <xf numFmtId="0" fontId="9" fillId="0" borderId="2" xfId="0" applyFont="1" applyBorder="1" applyAlignment="1">
      <alignment vertical="center"/>
    </xf>
    <xf numFmtId="1" fontId="10" fillId="0" borderId="2" xfId="0" applyNumberFormat="1" applyFont="1" applyBorder="1" applyAlignment="1">
      <alignment vertical="center" shrinkToFit="1"/>
    </xf>
    <xf numFmtId="165" fontId="4" fillId="0" borderId="2" xfId="1" applyNumberFormat="1" applyFont="1" applyFill="1" applyBorder="1" applyAlignment="1">
      <alignment horizontal="center" vertical="center"/>
    </xf>
    <xf numFmtId="165" fontId="4" fillId="0" borderId="2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left" vertical="center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4" xfId="0" applyNumberFormat="1" applyFont="1" applyBorder="1" applyAlignment="1">
      <alignment horizontal="left" vertical="center" wrapText="1" shrinkToFit="1"/>
    </xf>
    <xf numFmtId="165" fontId="5" fillId="0" borderId="2" xfId="2" applyNumberFormat="1" applyFont="1" applyFill="1" applyBorder="1" applyAlignment="1">
      <alignment horizontal="left" vertical="center" wrapText="1" shrinkToFit="1"/>
    </xf>
    <xf numFmtId="165" fontId="12" fillId="0" borderId="2" xfId="2" applyNumberFormat="1" applyFont="1" applyFill="1" applyBorder="1" applyAlignment="1">
      <alignment horizontal="left" vertical="center" wrapText="1" shrinkToFit="1"/>
    </xf>
    <xf numFmtId="165" fontId="13" fillId="0" borderId="2" xfId="2" applyNumberFormat="1" applyFont="1" applyFill="1" applyBorder="1" applyAlignment="1">
      <alignment horizontal="left" vertical="center" wrapText="1" shrinkToFit="1"/>
    </xf>
    <xf numFmtId="165" fontId="14" fillId="4" borderId="0" xfId="0" applyNumberFormat="1" applyFont="1" applyFill="1"/>
    <xf numFmtId="165" fontId="15" fillId="4" borderId="0" xfId="0" applyNumberFormat="1" applyFont="1" applyFill="1"/>
    <xf numFmtId="164" fontId="16" fillId="0" borderId="2" xfId="0" applyNumberFormat="1" applyFont="1" applyBorder="1" applyAlignment="1">
      <alignment horizontal="left" vertical="center" shrinkToFit="1"/>
    </xf>
    <xf numFmtId="165" fontId="16" fillId="0" borderId="2" xfId="2" applyNumberFormat="1" applyFont="1" applyFill="1" applyBorder="1" applyAlignment="1">
      <alignment horizontal="left" vertical="center" shrinkToFit="1"/>
    </xf>
    <xf numFmtId="1" fontId="8" fillId="5" borderId="2" xfId="0" applyNumberFormat="1" applyFont="1" applyFill="1" applyBorder="1" applyAlignment="1">
      <alignment horizontal="left" vertical="center" shrinkToFit="1"/>
    </xf>
    <xf numFmtId="164" fontId="5" fillId="5" borderId="2" xfId="0" applyNumberFormat="1" applyFont="1" applyFill="1" applyBorder="1" applyAlignment="1">
      <alignment horizontal="left" vertical="center" shrinkToFit="1"/>
    </xf>
    <xf numFmtId="1" fontId="5" fillId="5" borderId="2" xfId="0" applyNumberFormat="1" applyFont="1" applyFill="1" applyBorder="1" applyAlignment="1">
      <alignment horizontal="left" vertical="center" shrinkToFit="1"/>
    </xf>
    <xf numFmtId="165" fontId="16" fillId="0" borderId="2" xfId="1" applyNumberFormat="1" applyFont="1" applyFill="1" applyBorder="1" applyAlignment="1">
      <alignment horizontal="left" vertical="center" shrinkToFit="1"/>
    </xf>
    <xf numFmtId="165" fontId="0" fillId="0" borderId="0" xfId="0" applyNumberFormat="1"/>
    <xf numFmtId="0" fontId="17" fillId="0" borderId="0" xfId="0" applyFont="1"/>
    <xf numFmtId="164" fontId="5" fillId="4" borderId="2" xfId="0" applyNumberFormat="1" applyFont="1" applyFill="1" applyBorder="1" applyAlignment="1">
      <alignment horizontal="left" vertical="center" shrinkToFit="1"/>
    </xf>
    <xf numFmtId="165" fontId="5" fillId="4" borderId="2" xfId="2" applyNumberFormat="1" applyFont="1" applyFill="1" applyBorder="1" applyAlignment="1">
      <alignment horizontal="left" vertical="center" shrinkToFit="1"/>
    </xf>
    <xf numFmtId="1" fontId="5" fillId="0" borderId="5" xfId="0" applyNumberFormat="1" applyFont="1" applyBorder="1" applyAlignment="1">
      <alignment horizontal="left" vertical="center" shrinkToFit="1"/>
    </xf>
    <xf numFmtId="165" fontId="5" fillId="0" borderId="5" xfId="2" applyNumberFormat="1" applyFont="1" applyFill="1" applyBorder="1" applyAlignment="1">
      <alignment horizontal="left" vertical="center" shrinkToFit="1"/>
    </xf>
    <xf numFmtId="165" fontId="18" fillId="4" borderId="0" xfId="0" applyNumberFormat="1" applyFont="1" applyFill="1"/>
    <xf numFmtId="164" fontId="7" fillId="4" borderId="2" xfId="0" applyNumberFormat="1" applyFont="1" applyFill="1" applyBorder="1" applyAlignment="1">
      <alignment horizontal="left" vertical="center" shrinkToFit="1"/>
    </xf>
    <xf numFmtId="164" fontId="8" fillId="4" borderId="2" xfId="0" applyNumberFormat="1" applyFont="1" applyFill="1" applyBorder="1" applyAlignment="1">
      <alignment horizontal="left" vertical="center" shrinkToFit="1"/>
    </xf>
    <xf numFmtId="0" fontId="19" fillId="0" borderId="0" xfId="0" applyFont="1"/>
    <xf numFmtId="164" fontId="20" fillId="0" borderId="2" xfId="0" applyNumberFormat="1" applyFont="1" applyBorder="1" applyAlignment="1">
      <alignment horizontal="left" vertical="center" shrinkToFit="1"/>
    </xf>
    <xf numFmtId="165" fontId="5" fillId="0" borderId="0" xfId="2" applyNumberFormat="1" applyFont="1" applyFill="1" applyBorder="1" applyAlignment="1">
      <alignment horizontal="left" vertical="center" shrinkToFit="1"/>
    </xf>
    <xf numFmtId="0" fontId="19" fillId="0" borderId="2" xfId="0" applyFont="1" applyBorder="1"/>
    <xf numFmtId="165" fontId="21" fillId="0" borderId="2" xfId="2" applyNumberFormat="1" applyFont="1" applyFill="1" applyBorder="1" applyAlignment="1">
      <alignment horizontal="left" vertical="center" wrapText="1" shrinkToFit="1"/>
    </xf>
    <xf numFmtId="165" fontId="22" fillId="4" borderId="0" xfId="0" applyNumberFormat="1" applyFont="1" applyFill="1"/>
    <xf numFmtId="165" fontId="0" fillId="0" borderId="0" xfId="1" applyNumberFormat="1" applyFont="1"/>
    <xf numFmtId="165" fontId="23" fillId="4" borderId="0" xfId="0" applyNumberFormat="1" applyFont="1" applyFill="1"/>
    <xf numFmtId="14" fontId="24" fillId="0" borderId="2" xfId="0" applyNumberFormat="1" applyFont="1" applyBorder="1" applyAlignment="1">
      <alignment horizontal="center" vertical="center"/>
    </xf>
    <xf numFmtId="1" fontId="24" fillId="0" borderId="2" xfId="0" applyNumberFormat="1" applyFont="1" applyBorder="1"/>
    <xf numFmtId="0" fontId="0" fillId="0" borderId="2" xfId="0" applyBorder="1" applyAlignment="1">
      <alignment horizontal="left" wrapText="1"/>
    </xf>
    <xf numFmtId="39" fontId="0" fillId="0" borderId="2" xfId="0" applyNumberFormat="1" applyBorder="1" applyAlignment="1">
      <alignment horizontal="right" wrapText="1"/>
    </xf>
    <xf numFmtId="0" fontId="0" fillId="0" borderId="6" xfId="0" applyBorder="1" applyAlignment="1">
      <alignment horizontal="left" wrapText="1"/>
    </xf>
    <xf numFmtId="0" fontId="0" fillId="0" borderId="2" xfId="0" applyBorder="1"/>
    <xf numFmtId="0" fontId="23" fillId="0" borderId="2" xfId="0" applyFont="1" applyBorder="1"/>
    <xf numFmtId="39" fontId="0" fillId="0" borderId="2" xfId="0" applyNumberFormat="1" applyBorder="1"/>
    <xf numFmtId="39" fontId="0" fillId="4" borderId="2" xfId="0" applyNumberFormat="1" applyFill="1" applyBorder="1"/>
    <xf numFmtId="39" fontId="25" fillId="0" borderId="2" xfId="0" applyNumberFormat="1" applyFont="1" applyBorder="1"/>
    <xf numFmtId="39" fontId="0" fillId="0" borderId="0" xfId="0" applyNumberFormat="1"/>
    <xf numFmtId="43" fontId="0" fillId="0" borderId="0" xfId="1" applyFont="1"/>
    <xf numFmtId="165" fontId="26" fillId="4" borderId="0" xfId="0" applyNumberFormat="1" applyFont="1" applyFill="1"/>
    <xf numFmtId="165" fontId="0" fillId="4" borderId="0" xfId="0" applyNumberFormat="1" applyFill="1"/>
    <xf numFmtId="0" fontId="0" fillId="4" borderId="0" xfId="0" applyFill="1"/>
    <xf numFmtId="165" fontId="27" fillId="0" borderId="0" xfId="1" applyNumberFormat="1" applyFont="1"/>
    <xf numFmtId="165" fontId="3" fillId="0" borderId="0" xfId="2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165" fontId="4" fillId="0" borderId="2" xfId="2" applyNumberFormat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165" fontId="12" fillId="0" borderId="2" xfId="2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165" fontId="34" fillId="0" borderId="2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2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3" fontId="28" fillId="3" borderId="10" xfId="0" applyNumberFormat="1" applyFont="1" applyFill="1" applyBorder="1" applyAlignment="1">
      <alignment horizontal="center" vertical="center" wrapText="1"/>
    </xf>
    <xf numFmtId="3" fontId="29" fillId="3" borderId="11" xfId="0" applyNumberFormat="1" applyFont="1" applyFill="1" applyBorder="1" applyAlignment="1">
      <alignment horizontal="center" vertical="center" wrapText="1"/>
    </xf>
    <xf numFmtId="3" fontId="5" fillId="3" borderId="10" xfId="0" applyNumberFormat="1" applyFont="1" applyFill="1" applyBorder="1" applyAlignment="1">
      <alignment horizontal="left" vertical="center" shrinkToFit="1"/>
    </xf>
    <xf numFmtId="3" fontId="29" fillId="3" borderId="11" xfId="0" applyNumberFormat="1" applyFont="1" applyFill="1" applyBorder="1" applyAlignment="1">
      <alignment horizontal="left" vertical="center" shrinkToFit="1"/>
    </xf>
    <xf numFmtId="3" fontId="5" fillId="3" borderId="12" xfId="0" applyNumberFormat="1" applyFont="1" applyFill="1" applyBorder="1" applyAlignment="1">
      <alignment horizontal="left" vertical="center" shrinkToFit="1"/>
    </xf>
    <xf numFmtId="3" fontId="10" fillId="3" borderId="11" xfId="0" applyNumberFormat="1" applyFont="1" applyFill="1" applyBorder="1" applyAlignment="1">
      <alignment horizontal="left" vertical="center" wrapText="1"/>
    </xf>
    <xf numFmtId="3" fontId="29" fillId="3" borderId="11" xfId="0" applyNumberFormat="1" applyFont="1" applyFill="1" applyBorder="1" applyAlignment="1">
      <alignment horizontal="left" vertical="center" wrapText="1" shrinkToFit="1"/>
    </xf>
    <xf numFmtId="3" fontId="5" fillId="3" borderId="10" xfId="0" applyNumberFormat="1" applyFont="1" applyFill="1" applyBorder="1" applyAlignment="1">
      <alignment horizontal="left" vertical="center"/>
    </xf>
    <xf numFmtId="3" fontId="10" fillId="3" borderId="11" xfId="0" applyNumberFormat="1" applyFont="1" applyFill="1" applyBorder="1" applyAlignment="1">
      <alignment horizontal="center" vertical="center" wrapText="1"/>
    </xf>
    <xf numFmtId="3" fontId="9" fillId="3" borderId="10" xfId="0" applyNumberFormat="1" applyFont="1" applyFill="1" applyBorder="1" applyAlignment="1">
      <alignment horizontal="left" vertical="center" shrinkToFit="1"/>
    </xf>
    <xf numFmtId="3" fontId="35" fillId="3" borderId="11" xfId="0" applyNumberFormat="1" applyFont="1" applyFill="1" applyBorder="1" applyAlignment="1">
      <alignment horizontal="left" vertical="center" shrinkToFit="1"/>
    </xf>
    <xf numFmtId="3" fontId="5" fillId="3" borderId="10" xfId="0" applyNumberFormat="1" applyFont="1" applyFill="1" applyBorder="1" applyAlignment="1">
      <alignment horizontal="left" vertical="top"/>
    </xf>
    <xf numFmtId="3" fontId="5" fillId="3" borderId="8" xfId="0" applyNumberFormat="1" applyFont="1" applyFill="1" applyBorder="1" applyAlignment="1">
      <alignment horizontal="left" vertical="center" shrinkToFit="1"/>
    </xf>
    <xf numFmtId="3" fontId="29" fillId="3" borderId="9" xfId="0" applyNumberFormat="1" applyFont="1" applyFill="1" applyBorder="1" applyAlignment="1">
      <alignment horizontal="left" vertical="center" shrinkToFit="1"/>
    </xf>
    <xf numFmtId="0" fontId="7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</xf>
    <xf numFmtId="165" fontId="4" fillId="6" borderId="2" xfId="2" applyNumberFormat="1" applyFont="1" applyFill="1" applyBorder="1" applyAlignment="1">
      <alignment vertical="center" wrapText="1"/>
    </xf>
    <xf numFmtId="3" fontId="4" fillId="6" borderId="2" xfId="0" applyNumberFormat="1" applyFont="1" applyFill="1" applyBorder="1" applyAlignment="1">
      <alignment horizontal="center" vertical="center" wrapText="1"/>
    </xf>
    <xf numFmtId="3" fontId="28" fillId="6" borderId="10" xfId="0" applyNumberFormat="1" applyFont="1" applyFill="1" applyBorder="1" applyAlignment="1">
      <alignment horizontal="center" vertical="center" wrapText="1"/>
    </xf>
    <xf numFmtId="3" fontId="28" fillId="6" borderId="1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5" fontId="10" fillId="0" borderId="2" xfId="2" applyNumberFormat="1" applyFont="1" applyFill="1" applyBorder="1" applyAlignment="1">
      <alignment horizontal="left" vertical="center"/>
    </xf>
    <xf numFmtId="165" fontId="37" fillId="0" borderId="2" xfId="2" applyNumberFormat="1" applyFont="1" applyFill="1" applyBorder="1" applyAlignment="1">
      <alignment horizontal="center" vertical="center"/>
    </xf>
    <xf numFmtId="165" fontId="38" fillId="0" borderId="2" xfId="2" applyNumberFormat="1" applyFont="1" applyFill="1" applyBorder="1" applyAlignment="1">
      <alignment horizontal="center" vertical="center"/>
    </xf>
    <xf numFmtId="165" fontId="39" fillId="0" borderId="2" xfId="2" applyNumberFormat="1" applyFont="1" applyFill="1" applyBorder="1" applyAlignment="1">
      <alignment horizontal="center" vertical="center"/>
    </xf>
    <xf numFmtId="165" fontId="41" fillId="0" borderId="2" xfId="2" applyNumberFormat="1" applyFont="1" applyFill="1" applyBorder="1" applyAlignment="1">
      <alignment horizontal="center" vertical="center"/>
    </xf>
    <xf numFmtId="165" fontId="36" fillId="0" borderId="2" xfId="2" applyNumberFormat="1" applyFont="1" applyFill="1" applyBorder="1" applyAlignment="1">
      <alignment horizontal="center" vertical="center"/>
    </xf>
    <xf numFmtId="165" fontId="36" fillId="0" borderId="2" xfId="2" applyNumberFormat="1" applyFont="1" applyFill="1" applyBorder="1" applyAlignment="1">
      <alignment horizontal="left" vertical="center"/>
    </xf>
    <xf numFmtId="165" fontId="42" fillId="0" borderId="2" xfId="2" applyNumberFormat="1" applyFont="1" applyFill="1" applyBorder="1" applyAlignment="1">
      <alignment horizontal="center" vertical="center"/>
    </xf>
    <xf numFmtId="165" fontId="2" fillId="0" borderId="2" xfId="2" applyNumberFormat="1" applyFont="1" applyFill="1" applyBorder="1" applyAlignment="1">
      <alignment horizontal="center" vertical="center"/>
    </xf>
    <xf numFmtId="3" fontId="5" fillId="3" borderId="8" xfId="0" applyNumberFormat="1" applyFont="1" applyFill="1" applyBorder="1" applyAlignment="1">
      <alignment horizontal="left" vertical="center"/>
    </xf>
    <xf numFmtId="3" fontId="40" fillId="3" borderId="11" xfId="0" applyNumberFormat="1" applyFont="1" applyFill="1" applyBorder="1" applyAlignment="1">
      <alignment horizontal="left" vertical="center" wrapText="1" shrinkToFit="1"/>
    </xf>
    <xf numFmtId="165" fontId="4" fillId="0" borderId="3" xfId="2" applyNumberFormat="1" applyFont="1" applyFill="1" applyBorder="1" applyAlignment="1">
      <alignment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28" fillId="3" borderId="13" xfId="0" applyNumberFormat="1" applyFont="1" applyFill="1" applyBorder="1" applyAlignment="1">
      <alignment horizontal="center" vertical="center" wrapText="1"/>
    </xf>
    <xf numFmtId="3" fontId="29" fillId="3" borderId="14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left" vertical="center" shrinkToFit="1"/>
    </xf>
    <xf numFmtId="3" fontId="29" fillId="3" borderId="2" xfId="0" applyNumberFormat="1" applyFont="1" applyFill="1" applyBorder="1" applyAlignment="1">
      <alignment horizontal="left" vertical="center" shrinkToFit="1"/>
    </xf>
    <xf numFmtId="1" fontId="5" fillId="0" borderId="3" xfId="0" applyNumberFormat="1" applyFont="1" applyBorder="1" applyAlignment="1">
      <alignment horizontal="left" vertical="center" shrinkToFit="1"/>
    </xf>
    <xf numFmtId="165" fontId="12" fillId="0" borderId="3" xfId="2" applyNumberFormat="1" applyFont="1" applyFill="1" applyBorder="1" applyAlignment="1">
      <alignment horizontal="center" vertical="center"/>
    </xf>
    <xf numFmtId="165" fontId="5" fillId="0" borderId="3" xfId="2" applyNumberFormat="1" applyFont="1" applyFill="1" applyBorder="1" applyAlignment="1">
      <alignment horizontal="left" vertical="center" shrinkToFit="1"/>
    </xf>
    <xf numFmtId="3" fontId="5" fillId="3" borderId="13" xfId="0" applyNumberFormat="1" applyFont="1" applyFill="1" applyBorder="1" applyAlignment="1">
      <alignment horizontal="left" vertical="center" shrinkToFit="1"/>
    </xf>
    <xf numFmtId="3" fontId="29" fillId="3" borderId="14" xfId="0" applyNumberFormat="1" applyFont="1" applyFill="1" applyBorder="1" applyAlignment="1">
      <alignment horizontal="left" vertical="center" shrinkToFit="1"/>
    </xf>
    <xf numFmtId="164" fontId="5" fillId="0" borderId="3" xfId="0" applyNumberFormat="1" applyFont="1" applyBorder="1" applyAlignment="1">
      <alignment horizontal="left" vertical="center" shrinkToFit="1"/>
    </xf>
    <xf numFmtId="164" fontId="7" fillId="0" borderId="3" xfId="0" applyNumberFormat="1" applyFont="1" applyBorder="1" applyAlignment="1">
      <alignment horizontal="left" vertical="center" shrinkToFit="1"/>
    </xf>
    <xf numFmtId="166" fontId="5" fillId="0" borderId="3" xfId="2" applyNumberFormat="1" applyFont="1" applyFill="1" applyBorder="1" applyAlignment="1">
      <alignment horizontal="left" vertical="center" shrinkToFit="1"/>
    </xf>
    <xf numFmtId="1" fontId="8" fillId="0" borderId="3" xfId="0" applyNumberFormat="1" applyFont="1" applyBorder="1" applyAlignment="1">
      <alignment horizontal="left" vertical="center" shrinkToFit="1"/>
    </xf>
    <xf numFmtId="3" fontId="5" fillId="3" borderId="2" xfId="0" applyNumberFormat="1" applyFont="1" applyFill="1" applyBorder="1" applyAlignment="1">
      <alignment horizontal="left" vertical="center"/>
    </xf>
    <xf numFmtId="3" fontId="5" fillId="3" borderId="13" xfId="0" applyNumberFormat="1" applyFont="1" applyFill="1" applyBorder="1" applyAlignment="1">
      <alignment horizontal="left" vertical="center"/>
    </xf>
    <xf numFmtId="1" fontId="7" fillId="0" borderId="3" xfId="0" applyNumberFormat="1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wrapText="1" shrinkToFit="1"/>
    </xf>
    <xf numFmtId="3" fontId="8" fillId="0" borderId="3" xfId="0" applyNumberFormat="1" applyFont="1" applyBorder="1"/>
    <xf numFmtId="0" fontId="9" fillId="0" borderId="3" xfId="0" applyFont="1" applyBorder="1" applyAlignment="1">
      <alignment vertical="center"/>
    </xf>
    <xf numFmtId="3" fontId="8" fillId="0" borderId="3" xfId="0" applyNumberFormat="1" applyFont="1" applyBorder="1" applyAlignment="1">
      <alignment horizontal="left" vertical="center" shrinkToFit="1"/>
    </xf>
    <xf numFmtId="3" fontId="5" fillId="0" borderId="3" xfId="0" applyNumberFormat="1" applyFont="1" applyBorder="1" applyAlignment="1">
      <alignment horizontal="left" vertical="center" shrinkToFit="1"/>
    </xf>
    <xf numFmtId="164" fontId="8" fillId="0" borderId="3" xfId="0" applyNumberFormat="1" applyFont="1" applyBorder="1" applyAlignment="1">
      <alignment horizontal="left" vertical="center" shrinkToFit="1"/>
    </xf>
    <xf numFmtId="164" fontId="7" fillId="0" borderId="3" xfId="0" applyNumberFormat="1" applyFont="1" applyBorder="1" applyAlignment="1">
      <alignment horizontal="left" vertical="center" wrapText="1" shrinkToFit="1"/>
    </xf>
    <xf numFmtId="3" fontId="10" fillId="3" borderId="14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left" vertical="top"/>
    </xf>
    <xf numFmtId="3" fontId="29" fillId="3" borderId="2" xfId="0" applyNumberFormat="1" applyFont="1" applyFill="1" applyBorder="1" applyAlignment="1">
      <alignment horizontal="left" vertical="center" wrapText="1" shrinkToFit="1"/>
    </xf>
    <xf numFmtId="3" fontId="29" fillId="3" borderId="14" xfId="0" applyNumberFormat="1" applyFont="1" applyFill="1" applyBorder="1" applyAlignment="1">
      <alignment horizontal="left" vertical="center" wrapText="1" shrinkToFit="1"/>
    </xf>
    <xf numFmtId="0" fontId="4" fillId="6" borderId="2" xfId="0" applyFont="1" applyFill="1" applyBorder="1" applyAlignment="1">
      <alignment horizontal="center" vertical="center" wrapText="1"/>
    </xf>
    <xf numFmtId="16" fontId="2" fillId="0" borderId="0" xfId="0" applyNumberFormat="1" applyFont="1"/>
    <xf numFmtId="0" fontId="12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 shrinkToFit="1"/>
    </xf>
    <xf numFmtId="165" fontId="7" fillId="0" borderId="2" xfId="2" applyNumberFormat="1" applyFont="1" applyFill="1" applyBorder="1" applyAlignment="1">
      <alignment horizontal="center" vertical="center"/>
    </xf>
    <xf numFmtId="165" fontId="7" fillId="0" borderId="2" xfId="2" applyNumberFormat="1" applyFont="1" applyFill="1" applyBorder="1" applyAlignment="1">
      <alignment horizontal="left" vertical="center" shrinkToFit="1"/>
    </xf>
    <xf numFmtId="166" fontId="7" fillId="0" borderId="2" xfId="2" applyNumberFormat="1" applyFont="1" applyFill="1" applyBorder="1" applyAlignment="1">
      <alignment horizontal="left" vertical="center" shrinkToFit="1"/>
    </xf>
    <xf numFmtId="165" fontId="8" fillId="0" borderId="2" xfId="2" applyNumberFormat="1" applyFont="1" applyFill="1" applyBorder="1" applyAlignment="1">
      <alignment horizontal="center" vertical="center"/>
    </xf>
    <xf numFmtId="165" fontId="8" fillId="0" borderId="2" xfId="2" applyNumberFormat="1" applyFont="1" applyFill="1" applyBorder="1" applyAlignment="1">
      <alignment horizontal="left" vertical="center" shrinkToFit="1"/>
    </xf>
    <xf numFmtId="1" fontId="38" fillId="0" borderId="2" xfId="0" applyNumberFormat="1" applyFont="1" applyBorder="1" applyAlignment="1">
      <alignment vertical="center" shrinkToFit="1"/>
    </xf>
    <xf numFmtId="165" fontId="38" fillId="6" borderId="2" xfId="2" applyNumberFormat="1" applyFont="1" applyFill="1" applyBorder="1" applyAlignment="1">
      <alignment vertical="center" wrapText="1"/>
    </xf>
    <xf numFmtId="3" fontId="38" fillId="6" borderId="2" xfId="0" applyNumberFormat="1" applyFont="1" applyFill="1" applyBorder="1" applyAlignment="1">
      <alignment horizontal="center" vertical="center" wrapText="1"/>
    </xf>
    <xf numFmtId="0" fontId="38" fillId="6" borderId="2" xfId="0" applyFont="1" applyFill="1" applyBorder="1" applyAlignment="1">
      <alignment horizontal="center" vertical="center" wrapText="1"/>
    </xf>
    <xf numFmtId="165" fontId="7" fillId="0" borderId="3" xfId="2" applyNumberFormat="1" applyFont="1" applyFill="1" applyBorder="1" applyAlignment="1">
      <alignment horizontal="center" vertical="center"/>
    </xf>
    <xf numFmtId="165" fontId="7" fillId="0" borderId="3" xfId="2" applyNumberFormat="1" applyFont="1" applyFill="1" applyBorder="1" applyAlignment="1">
      <alignment horizontal="left" vertical="center" shrinkToFit="1"/>
    </xf>
    <xf numFmtId="165" fontId="38" fillId="4" borderId="0" xfId="0" applyNumberFormat="1" applyFont="1" applyFill="1" applyAlignment="1">
      <alignment horizontal="left" vertical="center"/>
    </xf>
    <xf numFmtId="165" fontId="29" fillId="4" borderId="0" xfId="0" applyNumberFormat="1" applyFont="1" applyFill="1" applyAlignment="1">
      <alignment horizontal="left" vertical="center"/>
    </xf>
    <xf numFmtId="165" fontId="38" fillId="3" borderId="10" xfId="2" applyNumberFormat="1" applyFont="1" applyFill="1" applyBorder="1" applyAlignment="1">
      <alignment horizontal="center" vertical="center"/>
    </xf>
    <xf numFmtId="165" fontId="38" fillId="3" borderId="11" xfId="2" applyNumberFormat="1" applyFont="1" applyFill="1" applyBorder="1" applyAlignment="1">
      <alignment horizontal="center" vertical="center"/>
    </xf>
    <xf numFmtId="165" fontId="38" fillId="3" borderId="2" xfId="2" applyNumberFormat="1" applyFont="1" applyFill="1" applyBorder="1" applyAlignment="1">
      <alignment horizontal="center" vertical="center"/>
    </xf>
    <xf numFmtId="165" fontId="7" fillId="0" borderId="2" xfId="2" applyNumberFormat="1" applyFont="1" applyFill="1" applyBorder="1" applyAlignment="1">
      <alignment horizontal="left" vertical="center"/>
    </xf>
    <xf numFmtId="3" fontId="7" fillId="3" borderId="10" xfId="0" applyNumberFormat="1" applyFont="1" applyFill="1" applyBorder="1" applyAlignment="1">
      <alignment horizontal="right" vertical="center" shrinkToFit="1"/>
    </xf>
    <xf numFmtId="3" fontId="7" fillId="3" borderId="13" xfId="0" applyNumberFormat="1" applyFont="1" applyFill="1" applyBorder="1" applyAlignment="1">
      <alignment horizontal="right" vertical="center" shrinkToFit="1"/>
    </xf>
    <xf numFmtId="3" fontId="7" fillId="3" borderId="2" xfId="0" applyNumberFormat="1" applyFont="1" applyFill="1" applyBorder="1" applyAlignment="1">
      <alignment horizontal="right" vertical="center" shrinkToFit="1"/>
    </xf>
    <xf numFmtId="3" fontId="7" fillId="3" borderId="2" xfId="0" applyNumberFormat="1" applyFont="1" applyFill="1" applyBorder="1" applyAlignment="1">
      <alignment horizontal="right" vertical="center"/>
    </xf>
    <xf numFmtId="3" fontId="7" fillId="3" borderId="10" xfId="0" applyNumberFormat="1" applyFont="1" applyFill="1" applyBorder="1" applyAlignment="1">
      <alignment horizontal="right" vertical="top"/>
    </xf>
    <xf numFmtId="3" fontId="7" fillId="3" borderId="11" xfId="0" applyNumberFormat="1" applyFont="1" applyFill="1" applyBorder="1" applyAlignment="1">
      <alignment horizontal="right" vertical="center" shrinkToFit="1"/>
    </xf>
    <xf numFmtId="1" fontId="5" fillId="3" borderId="2" xfId="0" applyNumberFormat="1" applyFont="1" applyFill="1" applyBorder="1" applyAlignment="1">
      <alignment horizontal="left" vertical="center" shrinkToFit="1"/>
    </xf>
    <xf numFmtId="0" fontId="4" fillId="3" borderId="1" xfId="0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left" vertical="center" shrinkToFit="1"/>
    </xf>
    <xf numFmtId="1" fontId="7" fillId="0" borderId="4" xfId="0" applyNumberFormat="1" applyFont="1" applyBorder="1" applyAlignment="1">
      <alignment horizontal="left" vertical="center" shrinkToFit="1"/>
    </xf>
    <xf numFmtId="0" fontId="0" fillId="4" borderId="0" xfId="0" applyFill="1" applyAlignment="1">
      <alignment horizontal="center"/>
    </xf>
    <xf numFmtId="165" fontId="25" fillId="3" borderId="0" xfId="1" applyNumberFormat="1" applyFont="1" applyFill="1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8" fillId="6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67"/>
  <sheetViews>
    <sheetView topLeftCell="A292" workbookViewId="0">
      <selection activeCell="I499" sqref="I499"/>
    </sheetView>
  </sheetViews>
  <sheetFormatPr defaultRowHeight="14.4" x14ac:dyDescent="0.3"/>
  <cols>
    <col min="1" max="1" width="33.109375" customWidth="1"/>
    <col min="3" max="3" width="14.88671875" customWidth="1"/>
    <col min="4" max="4" width="22.44140625" customWidth="1"/>
  </cols>
  <sheetData>
    <row r="1" spans="1:4" x14ac:dyDescent="0.3">
      <c r="A1" s="1" t="s">
        <v>344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hidden="1" x14ac:dyDescent="0.3">
      <c r="A3" s="5" t="s">
        <v>3</v>
      </c>
      <c r="B3" s="6"/>
      <c r="C3" s="6"/>
      <c r="D3" s="7">
        <f>B3*C3</f>
        <v>0</v>
      </c>
    </row>
    <row r="4" spans="1:4" ht="18" hidden="1" x14ac:dyDescent="0.3">
      <c r="A4" s="8" t="s">
        <v>4</v>
      </c>
      <c r="B4" s="6"/>
      <c r="C4" s="6"/>
      <c r="D4" s="7">
        <f t="shared" ref="D4:D67" si="0">B4*C4</f>
        <v>0</v>
      </c>
    </row>
    <row r="5" spans="1:4" ht="18" hidden="1" x14ac:dyDescent="0.3">
      <c r="A5" s="5" t="s">
        <v>5</v>
      </c>
      <c r="B5" s="6"/>
      <c r="C5" s="6"/>
      <c r="D5" s="7">
        <f t="shared" si="0"/>
        <v>0</v>
      </c>
    </row>
    <row r="6" spans="1:4" ht="18" hidden="1" x14ac:dyDescent="0.3">
      <c r="A6" s="5" t="s">
        <v>6</v>
      </c>
      <c r="B6" s="6"/>
      <c r="C6" s="6"/>
      <c r="D6" s="7">
        <f t="shared" si="0"/>
        <v>0</v>
      </c>
    </row>
    <row r="7" spans="1:4" ht="18" hidden="1" x14ac:dyDescent="0.3">
      <c r="A7" s="5" t="s">
        <v>7</v>
      </c>
      <c r="B7" s="6"/>
      <c r="C7" s="6"/>
      <c r="D7" s="7">
        <f t="shared" si="0"/>
        <v>0</v>
      </c>
    </row>
    <row r="8" spans="1:4" ht="18" hidden="1" x14ac:dyDescent="0.3">
      <c r="A8" s="9" t="s">
        <v>8</v>
      </c>
      <c r="B8" s="6"/>
      <c r="C8" s="6"/>
      <c r="D8" s="7">
        <f t="shared" si="0"/>
        <v>0</v>
      </c>
    </row>
    <row r="9" spans="1:4" ht="18" hidden="1" x14ac:dyDescent="0.3">
      <c r="A9" s="10" t="s">
        <v>9</v>
      </c>
      <c r="B9" s="6"/>
      <c r="C9" s="6"/>
      <c r="D9" s="7">
        <f t="shared" si="0"/>
        <v>0</v>
      </c>
    </row>
    <row r="10" spans="1:4" ht="18" hidden="1" x14ac:dyDescent="0.3">
      <c r="A10" s="5" t="s">
        <v>10</v>
      </c>
      <c r="B10" s="11"/>
      <c r="C10" s="11"/>
      <c r="D10" s="7">
        <f t="shared" si="0"/>
        <v>0</v>
      </c>
    </row>
    <row r="11" spans="1:4" ht="18" hidden="1" x14ac:dyDescent="0.3">
      <c r="A11" s="5" t="s">
        <v>11</v>
      </c>
      <c r="B11" s="11"/>
      <c r="C11" s="11"/>
      <c r="D11" s="7">
        <f t="shared" si="0"/>
        <v>0</v>
      </c>
    </row>
    <row r="12" spans="1:4" ht="18" hidden="1" x14ac:dyDescent="0.3">
      <c r="A12" s="5" t="s">
        <v>12</v>
      </c>
      <c r="B12" s="11"/>
      <c r="C12" s="11"/>
      <c r="D12" s="7">
        <f t="shared" si="0"/>
        <v>0</v>
      </c>
    </row>
    <row r="13" spans="1:4" ht="18" hidden="1" x14ac:dyDescent="0.3">
      <c r="A13" s="10" t="s">
        <v>13</v>
      </c>
      <c r="B13" s="6"/>
      <c r="C13" s="6"/>
      <c r="D13" s="7">
        <f t="shared" si="0"/>
        <v>0</v>
      </c>
    </row>
    <row r="14" spans="1:4" ht="18" hidden="1" x14ac:dyDescent="0.3">
      <c r="A14" s="10" t="s">
        <v>14</v>
      </c>
      <c r="B14" s="6"/>
      <c r="C14" s="6"/>
      <c r="D14" s="7">
        <f t="shared" si="0"/>
        <v>0</v>
      </c>
    </row>
    <row r="15" spans="1:4" ht="18" hidden="1" x14ac:dyDescent="0.3">
      <c r="A15" s="10" t="s">
        <v>15</v>
      </c>
      <c r="B15" s="11"/>
      <c r="C15" s="11"/>
      <c r="D15" s="7">
        <f t="shared" si="0"/>
        <v>0</v>
      </c>
    </row>
    <row r="16" spans="1:4" ht="18" hidden="1" x14ac:dyDescent="0.3">
      <c r="A16" s="8" t="s">
        <v>16</v>
      </c>
      <c r="B16" s="6"/>
      <c r="C16" s="6"/>
      <c r="D16" s="7">
        <f t="shared" si="0"/>
        <v>0</v>
      </c>
    </row>
    <row r="17" spans="1:4" ht="18" hidden="1" x14ac:dyDescent="0.3">
      <c r="A17" s="13" t="s">
        <v>17</v>
      </c>
      <c r="B17" s="6"/>
      <c r="C17" s="6"/>
      <c r="D17" s="7">
        <f t="shared" si="0"/>
        <v>0</v>
      </c>
    </row>
    <row r="18" spans="1:4" ht="18" hidden="1" x14ac:dyDescent="0.3">
      <c r="A18" s="8" t="s">
        <v>18</v>
      </c>
      <c r="B18" s="6"/>
      <c r="C18" s="6"/>
      <c r="D18" s="7">
        <f t="shared" si="0"/>
        <v>0</v>
      </c>
    </row>
    <row r="19" spans="1:4" ht="18" hidden="1" x14ac:dyDescent="0.3">
      <c r="A19" s="13" t="s">
        <v>19</v>
      </c>
      <c r="B19" s="6"/>
      <c r="C19" s="6"/>
      <c r="D19" s="7">
        <f t="shared" si="0"/>
        <v>0</v>
      </c>
    </row>
    <row r="20" spans="1:4" ht="18" hidden="1" x14ac:dyDescent="0.3">
      <c r="A20" s="10" t="s">
        <v>20</v>
      </c>
      <c r="B20" s="6"/>
      <c r="C20" s="6"/>
      <c r="D20" s="7">
        <f t="shared" si="0"/>
        <v>0</v>
      </c>
    </row>
    <row r="21" spans="1:4" ht="18" hidden="1" x14ac:dyDescent="0.3">
      <c r="A21" s="10" t="s">
        <v>21</v>
      </c>
      <c r="B21" s="6"/>
      <c r="C21" s="6"/>
      <c r="D21" s="7">
        <f t="shared" si="0"/>
        <v>0</v>
      </c>
    </row>
    <row r="22" spans="1:4" ht="18" hidden="1" x14ac:dyDescent="0.3">
      <c r="A22" s="10" t="s">
        <v>22</v>
      </c>
      <c r="B22" s="6"/>
      <c r="C22" s="6"/>
      <c r="D22" s="7">
        <f t="shared" si="0"/>
        <v>0</v>
      </c>
    </row>
    <row r="23" spans="1:4" ht="18" hidden="1" x14ac:dyDescent="0.3">
      <c r="A23" s="8" t="s">
        <v>23</v>
      </c>
      <c r="B23" s="6"/>
      <c r="C23" s="6"/>
      <c r="D23" s="7">
        <f t="shared" si="0"/>
        <v>0</v>
      </c>
    </row>
    <row r="24" spans="1:4" ht="18" x14ac:dyDescent="0.3">
      <c r="A24" s="10" t="s">
        <v>24</v>
      </c>
      <c r="B24" s="6">
        <f>100+28+5</f>
        <v>133</v>
      </c>
      <c r="C24" s="6">
        <v>34000</v>
      </c>
      <c r="D24" s="7">
        <f t="shared" si="0"/>
        <v>4522000</v>
      </c>
    </row>
    <row r="25" spans="1:4" ht="18" hidden="1" x14ac:dyDescent="0.3">
      <c r="A25" s="10" t="s">
        <v>25</v>
      </c>
      <c r="B25" s="6"/>
      <c r="C25" s="6"/>
      <c r="D25" s="7">
        <f t="shared" si="0"/>
        <v>0</v>
      </c>
    </row>
    <row r="26" spans="1:4" ht="18" x14ac:dyDescent="0.3">
      <c r="A26" s="10" t="s">
        <v>26</v>
      </c>
      <c r="B26" s="6">
        <v>25</v>
      </c>
      <c r="C26" s="6">
        <v>8000</v>
      </c>
      <c r="D26" s="7">
        <f t="shared" si="0"/>
        <v>200000</v>
      </c>
    </row>
    <row r="27" spans="1:4" ht="18" x14ac:dyDescent="0.3">
      <c r="A27" s="10" t="s">
        <v>27</v>
      </c>
      <c r="B27" s="6">
        <v>3</v>
      </c>
      <c r="C27" s="6">
        <v>12000</v>
      </c>
      <c r="D27" s="7">
        <f t="shared" si="0"/>
        <v>36000</v>
      </c>
    </row>
    <row r="28" spans="1:4" ht="18" hidden="1" x14ac:dyDescent="0.3">
      <c r="A28" s="10" t="s">
        <v>28</v>
      </c>
      <c r="B28" s="6"/>
      <c r="C28" s="6"/>
      <c r="D28" s="7">
        <f t="shared" si="0"/>
        <v>0</v>
      </c>
    </row>
    <row r="29" spans="1:4" ht="18" x14ac:dyDescent="0.3">
      <c r="A29" s="10" t="s">
        <v>29</v>
      </c>
      <c r="B29" s="6">
        <f>20+23</f>
        <v>43</v>
      </c>
      <c r="C29" s="6">
        <v>35000</v>
      </c>
      <c r="D29" s="7">
        <f t="shared" si="0"/>
        <v>1505000</v>
      </c>
    </row>
    <row r="30" spans="1:4" ht="18" hidden="1" x14ac:dyDescent="0.3">
      <c r="A30" s="10" t="s">
        <v>30</v>
      </c>
      <c r="B30" s="6"/>
      <c r="C30" s="6"/>
      <c r="D30" s="7">
        <f t="shared" si="0"/>
        <v>0</v>
      </c>
    </row>
    <row r="31" spans="1:4" ht="18" hidden="1" x14ac:dyDescent="0.3">
      <c r="A31" s="10" t="s">
        <v>31</v>
      </c>
      <c r="B31" s="6"/>
      <c r="C31" s="6"/>
      <c r="D31" s="7">
        <f t="shared" si="0"/>
        <v>0</v>
      </c>
    </row>
    <row r="32" spans="1:4" ht="18" hidden="1" x14ac:dyDescent="0.3">
      <c r="A32" s="10" t="s">
        <v>32</v>
      </c>
      <c r="B32" s="6"/>
      <c r="C32" s="6"/>
      <c r="D32" s="7">
        <f t="shared" si="0"/>
        <v>0</v>
      </c>
    </row>
    <row r="33" spans="1:4" ht="18" hidden="1" x14ac:dyDescent="0.3">
      <c r="A33" s="10" t="s">
        <v>33</v>
      </c>
      <c r="B33" s="6"/>
      <c r="C33" s="6"/>
      <c r="D33" s="7">
        <f t="shared" si="0"/>
        <v>0</v>
      </c>
    </row>
    <row r="34" spans="1:4" ht="18" hidden="1" x14ac:dyDescent="0.3">
      <c r="A34" s="10" t="s">
        <v>34</v>
      </c>
      <c r="B34" s="6"/>
      <c r="C34" s="6"/>
      <c r="D34" s="7">
        <f t="shared" si="0"/>
        <v>0</v>
      </c>
    </row>
    <row r="35" spans="1:4" ht="18" hidden="1" x14ac:dyDescent="0.3">
      <c r="A35" s="10" t="s">
        <v>35</v>
      </c>
      <c r="B35" s="6"/>
      <c r="C35" s="6"/>
      <c r="D35" s="7">
        <f t="shared" si="0"/>
        <v>0</v>
      </c>
    </row>
    <row r="36" spans="1:4" ht="18" hidden="1" x14ac:dyDescent="0.3">
      <c r="A36" s="10" t="s">
        <v>36</v>
      </c>
      <c r="B36" s="6"/>
      <c r="C36" s="6"/>
      <c r="D36" s="7">
        <f t="shared" si="0"/>
        <v>0</v>
      </c>
    </row>
    <row r="37" spans="1:4" ht="18" hidden="1" x14ac:dyDescent="0.3">
      <c r="A37" s="14" t="s">
        <v>37</v>
      </c>
      <c r="B37" s="6"/>
      <c r="C37" s="6"/>
      <c r="D37" s="7">
        <f t="shared" si="0"/>
        <v>0</v>
      </c>
    </row>
    <row r="38" spans="1:4" ht="18" hidden="1" x14ac:dyDescent="0.3">
      <c r="A38" s="10" t="s">
        <v>38</v>
      </c>
      <c r="B38" s="6"/>
      <c r="C38" s="6"/>
      <c r="D38" s="7">
        <f t="shared" si="0"/>
        <v>0</v>
      </c>
    </row>
    <row r="39" spans="1:4" ht="18" hidden="1" x14ac:dyDescent="0.3">
      <c r="A39" s="5" t="s">
        <v>39</v>
      </c>
      <c r="B39" s="6"/>
      <c r="C39" s="6"/>
      <c r="D39" s="7">
        <f t="shared" si="0"/>
        <v>0</v>
      </c>
    </row>
    <row r="40" spans="1:4" ht="18" hidden="1" x14ac:dyDescent="0.3">
      <c r="A40" s="10" t="s">
        <v>40</v>
      </c>
      <c r="B40" s="6"/>
      <c r="C40" s="6"/>
      <c r="D40" s="7">
        <f t="shared" si="0"/>
        <v>0</v>
      </c>
    </row>
    <row r="41" spans="1:4" ht="18" hidden="1" x14ac:dyDescent="0.3">
      <c r="A41" s="10" t="s">
        <v>41</v>
      </c>
      <c r="B41" s="6"/>
      <c r="C41" s="6"/>
      <c r="D41" s="7">
        <f t="shared" si="0"/>
        <v>0</v>
      </c>
    </row>
    <row r="42" spans="1:4" ht="18" hidden="1" x14ac:dyDescent="0.3">
      <c r="A42" s="15" t="s">
        <v>42</v>
      </c>
      <c r="B42" s="6"/>
      <c r="C42" s="6"/>
      <c r="D42" s="7">
        <f t="shared" si="0"/>
        <v>0</v>
      </c>
    </row>
    <row r="43" spans="1:4" ht="18" hidden="1" x14ac:dyDescent="0.3">
      <c r="A43" s="10" t="s">
        <v>43</v>
      </c>
      <c r="B43" s="6"/>
      <c r="C43" s="6"/>
      <c r="D43" s="7">
        <f t="shared" si="0"/>
        <v>0</v>
      </c>
    </row>
    <row r="44" spans="1:4" ht="18" hidden="1" x14ac:dyDescent="0.3">
      <c r="A44" s="10" t="s">
        <v>44</v>
      </c>
      <c r="B44" s="6"/>
      <c r="C44" s="6"/>
      <c r="D44" s="7">
        <f t="shared" si="0"/>
        <v>0</v>
      </c>
    </row>
    <row r="45" spans="1:4" ht="18" hidden="1" x14ac:dyDescent="0.3">
      <c r="A45" s="10" t="s">
        <v>45</v>
      </c>
      <c r="B45" s="6"/>
      <c r="C45" s="6"/>
      <c r="D45" s="7">
        <f t="shared" si="0"/>
        <v>0</v>
      </c>
    </row>
    <row r="46" spans="1:4" ht="18" hidden="1" x14ac:dyDescent="0.3">
      <c r="A46" s="10" t="s">
        <v>46</v>
      </c>
      <c r="B46" s="6"/>
      <c r="C46" s="6"/>
      <c r="D46" s="7">
        <f t="shared" si="0"/>
        <v>0</v>
      </c>
    </row>
    <row r="47" spans="1:4" ht="18" hidden="1" x14ac:dyDescent="0.3">
      <c r="A47" s="10" t="s">
        <v>47</v>
      </c>
      <c r="B47" s="6"/>
      <c r="C47" s="6"/>
      <c r="D47" s="7">
        <f t="shared" si="0"/>
        <v>0</v>
      </c>
    </row>
    <row r="48" spans="1:4" ht="18" hidden="1" x14ac:dyDescent="0.3">
      <c r="A48" s="16" t="s">
        <v>48</v>
      </c>
      <c r="B48" s="6"/>
      <c r="C48" s="6"/>
      <c r="D48" s="7">
        <f t="shared" si="0"/>
        <v>0</v>
      </c>
    </row>
    <row r="49" spans="1:4" ht="18" hidden="1" x14ac:dyDescent="0.3">
      <c r="A49" s="8" t="s">
        <v>49</v>
      </c>
      <c r="B49" s="6"/>
      <c r="C49" s="6"/>
      <c r="D49" s="7">
        <f t="shared" si="0"/>
        <v>0</v>
      </c>
    </row>
    <row r="50" spans="1:4" ht="18" hidden="1" x14ac:dyDescent="0.3">
      <c r="A50" s="10" t="s">
        <v>50</v>
      </c>
      <c r="B50" s="6"/>
      <c r="C50" s="6"/>
      <c r="D50" s="7">
        <f t="shared" si="0"/>
        <v>0</v>
      </c>
    </row>
    <row r="51" spans="1:4" ht="18" hidden="1" x14ac:dyDescent="0.3">
      <c r="A51" s="10" t="s">
        <v>51</v>
      </c>
      <c r="B51" s="6"/>
      <c r="C51" s="6"/>
      <c r="D51" s="7">
        <f t="shared" si="0"/>
        <v>0</v>
      </c>
    </row>
    <row r="52" spans="1:4" ht="18" hidden="1" x14ac:dyDescent="0.3">
      <c r="A52" s="10" t="s">
        <v>52</v>
      </c>
      <c r="B52" s="6"/>
      <c r="C52" s="6"/>
      <c r="D52" s="7">
        <f t="shared" si="0"/>
        <v>0</v>
      </c>
    </row>
    <row r="53" spans="1:4" ht="18" hidden="1" x14ac:dyDescent="0.3">
      <c r="A53" s="5" t="s">
        <v>53</v>
      </c>
      <c r="B53" s="6"/>
      <c r="C53" s="6"/>
      <c r="D53" s="7">
        <f t="shared" si="0"/>
        <v>0</v>
      </c>
    </row>
    <row r="54" spans="1:4" ht="18" x14ac:dyDescent="0.3">
      <c r="A54" s="10" t="s">
        <v>54</v>
      </c>
      <c r="B54" s="6">
        <v>10</v>
      </c>
      <c r="C54" s="6">
        <v>5000</v>
      </c>
      <c r="D54" s="7">
        <f t="shared" si="0"/>
        <v>50000</v>
      </c>
    </row>
    <row r="55" spans="1:4" ht="18" hidden="1" x14ac:dyDescent="0.3">
      <c r="A55" s="14" t="s">
        <v>55</v>
      </c>
      <c r="B55" s="6"/>
      <c r="C55" s="6"/>
      <c r="D55" s="7">
        <f t="shared" si="0"/>
        <v>0</v>
      </c>
    </row>
    <row r="56" spans="1:4" ht="18" hidden="1" x14ac:dyDescent="0.3">
      <c r="A56" s="10" t="s">
        <v>56</v>
      </c>
      <c r="B56" s="6"/>
      <c r="C56" s="6"/>
      <c r="D56" s="7">
        <f t="shared" si="0"/>
        <v>0</v>
      </c>
    </row>
    <row r="57" spans="1:4" ht="18" hidden="1" x14ac:dyDescent="0.3">
      <c r="A57" s="17" t="s">
        <v>57</v>
      </c>
      <c r="B57" s="6"/>
      <c r="C57" s="6"/>
      <c r="D57" s="7">
        <f t="shared" si="0"/>
        <v>0</v>
      </c>
    </row>
    <row r="58" spans="1:4" ht="18" hidden="1" x14ac:dyDescent="0.3">
      <c r="A58" s="10" t="s">
        <v>58</v>
      </c>
      <c r="B58" s="6"/>
      <c r="C58" s="6"/>
      <c r="D58" s="7">
        <f t="shared" si="0"/>
        <v>0</v>
      </c>
    </row>
    <row r="59" spans="1:4" ht="18" hidden="1" x14ac:dyDescent="0.3">
      <c r="A59" s="10" t="s">
        <v>59</v>
      </c>
      <c r="B59" s="6"/>
      <c r="C59" s="6"/>
      <c r="D59" s="7">
        <f t="shared" si="0"/>
        <v>0</v>
      </c>
    </row>
    <row r="60" spans="1:4" ht="18" hidden="1" x14ac:dyDescent="0.3">
      <c r="A60" s="5" t="s">
        <v>60</v>
      </c>
      <c r="B60" s="6"/>
      <c r="C60" s="6"/>
      <c r="D60" s="7">
        <f t="shared" si="0"/>
        <v>0</v>
      </c>
    </row>
    <row r="61" spans="1:4" ht="18" hidden="1" x14ac:dyDescent="0.3">
      <c r="A61" s="5" t="s">
        <v>61</v>
      </c>
      <c r="B61" s="6"/>
      <c r="C61" s="6"/>
      <c r="D61" s="7">
        <f t="shared" si="0"/>
        <v>0</v>
      </c>
    </row>
    <row r="62" spans="1:4" ht="18" hidden="1" x14ac:dyDescent="0.3">
      <c r="A62" s="18" t="s">
        <v>62</v>
      </c>
      <c r="B62" s="6"/>
      <c r="C62" s="6"/>
      <c r="D62" s="7">
        <f t="shared" si="0"/>
        <v>0</v>
      </c>
    </row>
    <row r="63" spans="1:4" ht="18" x14ac:dyDescent="0.3">
      <c r="A63" s="19" t="s">
        <v>63</v>
      </c>
      <c r="B63" s="20">
        <v>18</v>
      </c>
      <c r="C63" s="20">
        <v>9000</v>
      </c>
      <c r="D63" s="7">
        <f t="shared" si="0"/>
        <v>162000</v>
      </c>
    </row>
    <row r="64" spans="1:4" ht="18" hidden="1" x14ac:dyDescent="0.3">
      <c r="A64" s="10" t="s">
        <v>64</v>
      </c>
      <c r="B64" s="6"/>
      <c r="C64" s="6"/>
      <c r="D64" s="7">
        <f t="shared" si="0"/>
        <v>0</v>
      </c>
    </row>
    <row r="65" spans="1:4" ht="18" hidden="1" x14ac:dyDescent="0.3">
      <c r="A65" s="5" t="s">
        <v>65</v>
      </c>
      <c r="B65" s="6"/>
      <c r="C65" s="6"/>
      <c r="D65" s="7">
        <f t="shared" si="0"/>
        <v>0</v>
      </c>
    </row>
    <row r="66" spans="1:4" ht="18" hidden="1" x14ac:dyDescent="0.3">
      <c r="A66" s="5" t="s">
        <v>66</v>
      </c>
      <c r="B66" s="6"/>
      <c r="C66" s="6"/>
      <c r="D66" s="7">
        <f t="shared" si="0"/>
        <v>0</v>
      </c>
    </row>
    <row r="67" spans="1:4" ht="18" x14ac:dyDescent="0.3">
      <c r="A67" s="10" t="s">
        <v>67</v>
      </c>
      <c r="B67" s="6">
        <v>360</v>
      </c>
      <c r="C67" s="6">
        <v>20000</v>
      </c>
      <c r="D67" s="7">
        <f t="shared" si="0"/>
        <v>7200000</v>
      </c>
    </row>
    <row r="68" spans="1:4" ht="18" x14ac:dyDescent="0.3">
      <c r="A68" s="5" t="s">
        <v>68</v>
      </c>
      <c r="B68" s="6">
        <f>300+260+480</f>
        <v>1040</v>
      </c>
      <c r="C68" s="6">
        <v>20000</v>
      </c>
      <c r="D68" s="7">
        <f t="shared" ref="D68:D131" si="1">B68*C68</f>
        <v>20800000</v>
      </c>
    </row>
    <row r="69" spans="1:4" ht="18" hidden="1" x14ac:dyDescent="0.3">
      <c r="A69" s="10" t="s">
        <v>69</v>
      </c>
      <c r="B69" s="6"/>
      <c r="C69" s="6"/>
      <c r="D69" s="7">
        <f t="shared" si="1"/>
        <v>0</v>
      </c>
    </row>
    <row r="70" spans="1:4" ht="18" hidden="1" x14ac:dyDescent="0.3">
      <c r="A70" s="10" t="s">
        <v>70</v>
      </c>
      <c r="B70" s="6"/>
      <c r="C70" s="6"/>
      <c r="D70" s="7">
        <f t="shared" si="1"/>
        <v>0</v>
      </c>
    </row>
    <row r="71" spans="1:4" ht="18" hidden="1" x14ac:dyDescent="0.3">
      <c r="A71" s="10" t="s">
        <v>71</v>
      </c>
      <c r="B71" s="6"/>
      <c r="C71" s="6"/>
      <c r="D71" s="7">
        <f t="shared" si="1"/>
        <v>0</v>
      </c>
    </row>
    <row r="72" spans="1:4" ht="18" hidden="1" x14ac:dyDescent="0.3">
      <c r="A72" s="10" t="s">
        <v>72</v>
      </c>
      <c r="B72" s="6"/>
      <c r="C72" s="6"/>
      <c r="D72" s="7">
        <f t="shared" si="1"/>
        <v>0</v>
      </c>
    </row>
    <row r="73" spans="1:4" ht="18" hidden="1" x14ac:dyDescent="0.3">
      <c r="A73" s="22" t="s">
        <v>73</v>
      </c>
      <c r="B73" s="6"/>
      <c r="C73" s="6"/>
      <c r="D73" s="7">
        <f t="shared" si="1"/>
        <v>0</v>
      </c>
    </row>
    <row r="74" spans="1:4" ht="18" hidden="1" x14ac:dyDescent="0.3">
      <c r="A74" s="23" t="s">
        <v>74</v>
      </c>
      <c r="B74" s="6"/>
      <c r="C74" s="6"/>
      <c r="D74" s="7">
        <f t="shared" si="1"/>
        <v>0</v>
      </c>
    </row>
    <row r="75" spans="1:4" ht="18" hidden="1" x14ac:dyDescent="0.3">
      <c r="A75" s="22" t="s">
        <v>75</v>
      </c>
      <c r="B75" s="6"/>
      <c r="C75" s="6"/>
      <c r="D75" s="7">
        <f t="shared" si="1"/>
        <v>0</v>
      </c>
    </row>
    <row r="76" spans="1:4" ht="18" hidden="1" x14ac:dyDescent="0.3">
      <c r="A76" s="14" t="s">
        <v>76</v>
      </c>
      <c r="B76" s="6"/>
      <c r="C76" s="6"/>
      <c r="D76" s="7">
        <f t="shared" si="1"/>
        <v>0</v>
      </c>
    </row>
    <row r="77" spans="1:4" ht="18" hidden="1" x14ac:dyDescent="0.3">
      <c r="A77" s="24" t="s">
        <v>77</v>
      </c>
      <c r="B77" s="6"/>
      <c r="C77" s="6"/>
      <c r="D77" s="7">
        <f t="shared" si="1"/>
        <v>0</v>
      </c>
    </row>
    <row r="78" spans="1:4" ht="18" x14ac:dyDescent="0.3">
      <c r="A78" s="24" t="s">
        <v>78</v>
      </c>
      <c r="B78" s="6">
        <v>4</v>
      </c>
      <c r="C78" s="6">
        <v>20000</v>
      </c>
      <c r="D78" s="7">
        <f t="shared" si="1"/>
        <v>80000</v>
      </c>
    </row>
    <row r="79" spans="1:4" ht="18" hidden="1" x14ac:dyDescent="0.3">
      <c r="A79" s="24" t="s">
        <v>79</v>
      </c>
      <c r="B79" s="6"/>
      <c r="C79" s="6"/>
      <c r="D79" s="7">
        <f t="shared" si="1"/>
        <v>0</v>
      </c>
    </row>
    <row r="80" spans="1:4" ht="18" hidden="1" x14ac:dyDescent="0.3">
      <c r="A80" s="24" t="s">
        <v>80</v>
      </c>
      <c r="B80" s="6"/>
      <c r="C80" s="6"/>
      <c r="D80" s="7">
        <f t="shared" si="1"/>
        <v>0</v>
      </c>
    </row>
    <row r="81" spans="1:4" ht="18" hidden="1" x14ac:dyDescent="0.3">
      <c r="A81" s="10" t="s">
        <v>81</v>
      </c>
      <c r="B81" s="25"/>
      <c r="C81" s="25"/>
      <c r="D81" s="7">
        <f t="shared" si="1"/>
        <v>0</v>
      </c>
    </row>
    <row r="82" spans="1:4" ht="18" hidden="1" x14ac:dyDescent="0.3">
      <c r="A82" s="10" t="s">
        <v>82</v>
      </c>
      <c r="B82" s="6"/>
      <c r="C82" s="6"/>
      <c r="D82" s="7">
        <f t="shared" si="1"/>
        <v>0</v>
      </c>
    </row>
    <row r="83" spans="1:4" ht="18" x14ac:dyDescent="0.3">
      <c r="A83" s="10" t="s">
        <v>83</v>
      </c>
      <c r="B83" s="6">
        <v>120</v>
      </c>
      <c r="C83" s="6">
        <v>8000</v>
      </c>
      <c r="D83" s="7">
        <f t="shared" si="1"/>
        <v>960000</v>
      </c>
    </row>
    <row r="84" spans="1:4" ht="18" hidden="1" x14ac:dyDescent="0.3">
      <c r="A84" s="10" t="s">
        <v>84</v>
      </c>
      <c r="B84" s="6"/>
      <c r="C84" s="6"/>
      <c r="D84" s="7">
        <f t="shared" si="1"/>
        <v>0</v>
      </c>
    </row>
    <row r="85" spans="1:4" ht="18" hidden="1" x14ac:dyDescent="0.3">
      <c r="A85" s="10" t="s">
        <v>85</v>
      </c>
      <c r="B85" s="6"/>
      <c r="C85" s="6"/>
      <c r="D85" s="7">
        <f t="shared" si="1"/>
        <v>0</v>
      </c>
    </row>
    <row r="86" spans="1:4" ht="18" hidden="1" x14ac:dyDescent="0.3">
      <c r="A86" s="10" t="s">
        <v>86</v>
      </c>
      <c r="B86" s="6"/>
      <c r="C86" s="6"/>
      <c r="D86" s="7">
        <f t="shared" si="1"/>
        <v>0</v>
      </c>
    </row>
    <row r="87" spans="1:4" ht="18" hidden="1" x14ac:dyDescent="0.3">
      <c r="A87" s="10" t="s">
        <v>87</v>
      </c>
      <c r="B87" s="6"/>
      <c r="C87" s="6"/>
      <c r="D87" s="7">
        <f t="shared" si="1"/>
        <v>0</v>
      </c>
    </row>
    <row r="88" spans="1:4" ht="18" hidden="1" x14ac:dyDescent="0.3">
      <c r="A88" s="27" t="s">
        <v>88</v>
      </c>
      <c r="B88" s="6"/>
      <c r="C88" s="6"/>
      <c r="D88" s="7">
        <f t="shared" si="1"/>
        <v>0</v>
      </c>
    </row>
    <row r="89" spans="1:4" ht="18" hidden="1" x14ac:dyDescent="0.3">
      <c r="A89" s="10" t="s">
        <v>89</v>
      </c>
      <c r="B89" s="6"/>
      <c r="C89" s="6"/>
      <c r="D89" s="7">
        <f t="shared" si="1"/>
        <v>0</v>
      </c>
    </row>
    <row r="90" spans="1:4" ht="18" hidden="1" x14ac:dyDescent="0.3">
      <c r="A90" s="10" t="s">
        <v>90</v>
      </c>
      <c r="B90" s="6"/>
      <c r="C90" s="6"/>
      <c r="D90" s="7">
        <f t="shared" si="1"/>
        <v>0</v>
      </c>
    </row>
    <row r="91" spans="1:4" ht="18" hidden="1" x14ac:dyDescent="0.3">
      <c r="A91" s="10" t="s">
        <v>91</v>
      </c>
      <c r="B91" s="11"/>
      <c r="C91" s="11"/>
      <c r="D91" s="7">
        <f t="shared" si="1"/>
        <v>0</v>
      </c>
    </row>
    <row r="92" spans="1:4" ht="18" hidden="1" x14ac:dyDescent="0.3">
      <c r="A92" s="24" t="s">
        <v>92</v>
      </c>
      <c r="B92" s="6"/>
      <c r="C92" s="6"/>
      <c r="D92" s="7">
        <f t="shared" si="1"/>
        <v>0</v>
      </c>
    </row>
    <row r="93" spans="1:4" ht="18" hidden="1" x14ac:dyDescent="0.3">
      <c r="A93" s="5" t="s">
        <v>93</v>
      </c>
      <c r="B93" s="6"/>
      <c r="C93" s="6"/>
      <c r="D93" s="7">
        <f t="shared" si="1"/>
        <v>0</v>
      </c>
    </row>
    <row r="94" spans="1:4" ht="18" hidden="1" x14ac:dyDescent="0.3">
      <c r="A94" s="14" t="s">
        <v>94</v>
      </c>
      <c r="B94" s="6"/>
      <c r="C94" s="6"/>
      <c r="D94" s="7">
        <f t="shared" si="1"/>
        <v>0</v>
      </c>
    </row>
    <row r="95" spans="1:4" ht="18" hidden="1" x14ac:dyDescent="0.3">
      <c r="A95" s="10" t="s">
        <v>95</v>
      </c>
      <c r="B95" s="6"/>
      <c r="C95" s="6"/>
      <c r="D95" s="7">
        <f t="shared" si="1"/>
        <v>0</v>
      </c>
    </row>
    <row r="96" spans="1:4" ht="18" hidden="1" x14ac:dyDescent="0.3">
      <c r="A96" s="14" t="s">
        <v>96</v>
      </c>
      <c r="B96" s="6"/>
      <c r="C96" s="6"/>
      <c r="D96" s="7">
        <f t="shared" si="1"/>
        <v>0</v>
      </c>
    </row>
    <row r="97" spans="1:4" ht="18" hidden="1" x14ac:dyDescent="0.3">
      <c r="A97" s="10" t="s">
        <v>97</v>
      </c>
      <c r="B97" s="6"/>
      <c r="C97" s="6"/>
      <c r="D97" s="7">
        <f t="shared" si="1"/>
        <v>0</v>
      </c>
    </row>
    <row r="98" spans="1:4" ht="18" hidden="1" x14ac:dyDescent="0.3">
      <c r="A98" s="10" t="s">
        <v>98</v>
      </c>
      <c r="B98" s="6"/>
      <c r="C98" s="6"/>
      <c r="D98" s="7">
        <f t="shared" si="1"/>
        <v>0</v>
      </c>
    </row>
    <row r="99" spans="1:4" ht="18" hidden="1" x14ac:dyDescent="0.3">
      <c r="A99" s="14" t="s">
        <v>99</v>
      </c>
      <c r="B99" s="6"/>
      <c r="C99" s="6"/>
      <c r="D99" s="7">
        <f t="shared" si="1"/>
        <v>0</v>
      </c>
    </row>
    <row r="100" spans="1:4" ht="18" hidden="1" x14ac:dyDescent="0.3">
      <c r="A100" s="14" t="s">
        <v>100</v>
      </c>
      <c r="B100" s="6"/>
      <c r="C100" s="6"/>
      <c r="D100" s="7">
        <f t="shared" si="1"/>
        <v>0</v>
      </c>
    </row>
    <row r="101" spans="1:4" ht="18" hidden="1" x14ac:dyDescent="0.3">
      <c r="A101" s="10" t="s">
        <v>101</v>
      </c>
      <c r="B101" s="11"/>
      <c r="C101" s="11"/>
      <c r="D101" s="7">
        <f t="shared" si="1"/>
        <v>0</v>
      </c>
    </row>
    <row r="102" spans="1:4" ht="18" hidden="1" x14ac:dyDescent="0.3">
      <c r="A102" s="28" t="s">
        <v>102</v>
      </c>
      <c r="B102" s="11"/>
      <c r="C102" s="11"/>
      <c r="D102" s="7">
        <f t="shared" si="1"/>
        <v>0</v>
      </c>
    </row>
    <row r="103" spans="1:4" ht="18" x14ac:dyDescent="0.3">
      <c r="A103" s="28" t="s">
        <v>103</v>
      </c>
      <c r="B103" s="11">
        <v>1.5</v>
      </c>
      <c r="C103" s="11">
        <v>70000</v>
      </c>
      <c r="D103" s="7">
        <f t="shared" si="1"/>
        <v>105000</v>
      </c>
    </row>
    <row r="104" spans="1:4" ht="18" hidden="1" x14ac:dyDescent="0.3">
      <c r="A104" s="28" t="s">
        <v>104</v>
      </c>
      <c r="B104" s="11"/>
      <c r="C104" s="11"/>
      <c r="D104" s="7">
        <f t="shared" si="1"/>
        <v>0</v>
      </c>
    </row>
    <row r="105" spans="1:4" ht="18" hidden="1" x14ac:dyDescent="0.3">
      <c r="A105" s="10" t="s">
        <v>105</v>
      </c>
      <c r="B105" s="11"/>
      <c r="C105" s="11"/>
      <c r="D105" s="7">
        <f t="shared" si="1"/>
        <v>0</v>
      </c>
    </row>
    <row r="106" spans="1:4" ht="18" hidden="1" x14ac:dyDescent="0.3">
      <c r="A106" s="10" t="s">
        <v>106</v>
      </c>
      <c r="B106" s="11"/>
      <c r="C106" s="11"/>
      <c r="D106" s="7">
        <f t="shared" si="1"/>
        <v>0</v>
      </c>
    </row>
    <row r="107" spans="1:4" ht="18" hidden="1" x14ac:dyDescent="0.3">
      <c r="A107" s="10" t="s">
        <v>107</v>
      </c>
      <c r="B107" s="11"/>
      <c r="C107" s="11"/>
      <c r="D107" s="7">
        <f t="shared" si="1"/>
        <v>0</v>
      </c>
    </row>
    <row r="108" spans="1:4" ht="18" hidden="1" x14ac:dyDescent="0.3">
      <c r="A108" s="10" t="s">
        <v>108</v>
      </c>
      <c r="B108" s="11"/>
      <c r="C108" s="11"/>
      <c r="D108" s="7">
        <f t="shared" si="1"/>
        <v>0</v>
      </c>
    </row>
    <row r="109" spans="1:4" ht="18" hidden="1" x14ac:dyDescent="0.3">
      <c r="A109" s="10" t="s">
        <v>109</v>
      </c>
      <c r="B109" s="11"/>
      <c r="C109" s="11"/>
      <c r="D109" s="7">
        <f t="shared" si="1"/>
        <v>0</v>
      </c>
    </row>
    <row r="110" spans="1:4" ht="18" hidden="1" x14ac:dyDescent="0.3">
      <c r="A110" s="10" t="s">
        <v>110</v>
      </c>
      <c r="B110" s="11"/>
      <c r="C110" s="11"/>
      <c r="D110" s="7">
        <f t="shared" si="1"/>
        <v>0</v>
      </c>
    </row>
    <row r="111" spans="1:4" ht="18" hidden="1" x14ac:dyDescent="0.3">
      <c r="A111" s="10" t="s">
        <v>111</v>
      </c>
      <c r="B111" s="11"/>
      <c r="C111" s="11"/>
      <c r="D111" s="7">
        <f t="shared" si="1"/>
        <v>0</v>
      </c>
    </row>
    <row r="112" spans="1:4" ht="18" hidden="1" x14ac:dyDescent="0.3">
      <c r="A112" s="10" t="s">
        <v>112</v>
      </c>
      <c r="B112" s="11"/>
      <c r="C112" s="11"/>
      <c r="D112" s="7">
        <f t="shared" si="1"/>
        <v>0</v>
      </c>
    </row>
    <row r="113" spans="1:4" ht="18" hidden="1" x14ac:dyDescent="0.3">
      <c r="A113" s="5" t="s">
        <v>113</v>
      </c>
      <c r="B113" s="6"/>
      <c r="C113" s="6"/>
      <c r="D113" s="7">
        <f t="shared" si="1"/>
        <v>0</v>
      </c>
    </row>
    <row r="114" spans="1:4" ht="18" hidden="1" x14ac:dyDescent="0.3">
      <c r="A114" s="10" t="s">
        <v>114</v>
      </c>
      <c r="B114" s="6"/>
      <c r="C114" s="6"/>
      <c r="D114" s="7">
        <f t="shared" si="1"/>
        <v>0</v>
      </c>
    </row>
    <row r="115" spans="1:4" ht="18" hidden="1" x14ac:dyDescent="0.3">
      <c r="A115" s="10" t="s">
        <v>115</v>
      </c>
      <c r="B115" s="6"/>
      <c r="C115" s="6"/>
      <c r="D115" s="7">
        <f t="shared" si="1"/>
        <v>0</v>
      </c>
    </row>
    <row r="116" spans="1:4" ht="18" hidden="1" x14ac:dyDescent="0.3">
      <c r="A116" s="5" t="s">
        <v>116</v>
      </c>
      <c r="B116" s="6"/>
      <c r="C116" s="6"/>
      <c r="D116" s="7">
        <f t="shared" si="1"/>
        <v>0</v>
      </c>
    </row>
    <row r="117" spans="1:4" ht="18" hidden="1" x14ac:dyDescent="0.3">
      <c r="A117" s="10" t="s">
        <v>117</v>
      </c>
      <c r="B117" s="6"/>
      <c r="C117" s="6"/>
      <c r="D117" s="7">
        <f t="shared" si="1"/>
        <v>0</v>
      </c>
    </row>
    <row r="118" spans="1:4" ht="18" hidden="1" x14ac:dyDescent="0.3">
      <c r="A118" s="10" t="s">
        <v>118</v>
      </c>
      <c r="B118" s="6"/>
      <c r="C118" s="6"/>
      <c r="D118" s="7">
        <f t="shared" si="1"/>
        <v>0</v>
      </c>
    </row>
    <row r="119" spans="1:4" ht="18" hidden="1" x14ac:dyDescent="0.3">
      <c r="A119" s="10" t="s">
        <v>119</v>
      </c>
      <c r="B119" s="6"/>
      <c r="C119" s="6"/>
      <c r="D119" s="7">
        <f t="shared" si="1"/>
        <v>0</v>
      </c>
    </row>
    <row r="120" spans="1:4" ht="18" hidden="1" x14ac:dyDescent="0.3">
      <c r="A120" s="10" t="s">
        <v>120</v>
      </c>
      <c r="B120" s="6"/>
      <c r="C120" s="6"/>
      <c r="D120" s="7">
        <f t="shared" si="1"/>
        <v>0</v>
      </c>
    </row>
    <row r="121" spans="1:4" ht="18" hidden="1" x14ac:dyDescent="0.3">
      <c r="A121" s="10" t="s">
        <v>121</v>
      </c>
      <c r="B121" s="6"/>
      <c r="C121" s="6"/>
      <c r="D121" s="7">
        <f t="shared" si="1"/>
        <v>0</v>
      </c>
    </row>
    <row r="122" spans="1:4" ht="18" hidden="1" x14ac:dyDescent="0.3">
      <c r="A122" s="8" t="s">
        <v>122</v>
      </c>
      <c r="B122" s="6"/>
      <c r="C122" s="6"/>
      <c r="D122" s="7">
        <f t="shared" si="1"/>
        <v>0</v>
      </c>
    </row>
    <row r="123" spans="1:4" ht="18" hidden="1" x14ac:dyDescent="0.3">
      <c r="A123" s="24" t="s">
        <v>123</v>
      </c>
      <c r="B123" s="6"/>
      <c r="C123" s="6"/>
      <c r="D123" s="7">
        <f t="shared" si="1"/>
        <v>0</v>
      </c>
    </row>
    <row r="124" spans="1:4" ht="18" hidden="1" x14ac:dyDescent="0.3">
      <c r="A124" s="29" t="s">
        <v>124</v>
      </c>
      <c r="B124" s="6"/>
      <c r="C124" s="6"/>
      <c r="D124" s="7">
        <f t="shared" si="1"/>
        <v>0</v>
      </c>
    </row>
    <row r="125" spans="1:4" ht="18" hidden="1" x14ac:dyDescent="0.3">
      <c r="A125" s="24" t="s">
        <v>125</v>
      </c>
      <c r="B125" s="6"/>
      <c r="C125" s="6"/>
      <c r="D125" s="7">
        <f t="shared" si="1"/>
        <v>0</v>
      </c>
    </row>
    <row r="126" spans="1:4" ht="18" hidden="1" x14ac:dyDescent="0.3">
      <c r="A126" s="5" t="s">
        <v>126</v>
      </c>
      <c r="B126" s="11"/>
      <c r="C126" s="11"/>
      <c r="D126" s="7">
        <f t="shared" si="1"/>
        <v>0</v>
      </c>
    </row>
    <row r="127" spans="1:4" ht="18" hidden="1" x14ac:dyDescent="0.3">
      <c r="A127" s="5" t="s">
        <v>127</v>
      </c>
      <c r="B127" s="11"/>
      <c r="C127" s="11"/>
      <c r="D127" s="7">
        <f t="shared" si="1"/>
        <v>0</v>
      </c>
    </row>
    <row r="128" spans="1:4" ht="18" hidden="1" x14ac:dyDescent="0.3">
      <c r="A128" s="5" t="s">
        <v>128</v>
      </c>
      <c r="B128" s="11"/>
      <c r="C128" s="11"/>
      <c r="D128" s="7">
        <f t="shared" si="1"/>
        <v>0</v>
      </c>
    </row>
    <row r="129" spans="1:4" ht="18" hidden="1" x14ac:dyDescent="0.3">
      <c r="A129" s="5" t="s">
        <v>129</v>
      </c>
      <c r="B129" s="30"/>
      <c r="C129" s="30"/>
      <c r="D129" s="7">
        <f t="shared" si="1"/>
        <v>0</v>
      </c>
    </row>
    <row r="130" spans="1:4" ht="18" hidden="1" x14ac:dyDescent="0.3">
      <c r="A130" s="10" t="s">
        <v>130</v>
      </c>
      <c r="B130" s="11"/>
      <c r="C130" s="11"/>
      <c r="D130" s="7">
        <f t="shared" si="1"/>
        <v>0</v>
      </c>
    </row>
    <row r="131" spans="1:4" ht="18" hidden="1" x14ac:dyDescent="0.3">
      <c r="A131" s="14" t="s">
        <v>131</v>
      </c>
      <c r="B131" s="6"/>
      <c r="C131" s="6"/>
      <c r="D131" s="7">
        <f t="shared" si="1"/>
        <v>0</v>
      </c>
    </row>
    <row r="132" spans="1:4" ht="18" hidden="1" x14ac:dyDescent="0.3">
      <c r="A132" s="14" t="s">
        <v>132</v>
      </c>
      <c r="B132" s="6"/>
      <c r="C132" s="6"/>
      <c r="D132" s="7">
        <f t="shared" ref="D132:D195" si="2">B132*C132</f>
        <v>0</v>
      </c>
    </row>
    <row r="133" spans="1:4" ht="18" hidden="1" x14ac:dyDescent="0.3">
      <c r="A133" s="14" t="s">
        <v>133</v>
      </c>
      <c r="B133" s="6"/>
      <c r="C133" s="6"/>
      <c r="D133" s="7">
        <f t="shared" si="2"/>
        <v>0</v>
      </c>
    </row>
    <row r="134" spans="1:4" ht="18" hidden="1" x14ac:dyDescent="0.3">
      <c r="A134" s="14" t="s">
        <v>134</v>
      </c>
      <c r="B134" s="6"/>
      <c r="C134" s="6"/>
      <c r="D134" s="7">
        <f t="shared" si="2"/>
        <v>0</v>
      </c>
    </row>
    <row r="135" spans="1:4" ht="18" hidden="1" x14ac:dyDescent="0.3">
      <c r="A135" s="10" t="s">
        <v>135</v>
      </c>
      <c r="B135" s="6"/>
      <c r="C135" s="6"/>
      <c r="D135" s="7">
        <f t="shared" si="2"/>
        <v>0</v>
      </c>
    </row>
    <row r="136" spans="1:4" ht="18" hidden="1" x14ac:dyDescent="0.3">
      <c r="A136" s="10" t="s">
        <v>136</v>
      </c>
      <c r="B136" s="6"/>
      <c r="C136" s="6"/>
      <c r="D136" s="7">
        <f t="shared" si="2"/>
        <v>0</v>
      </c>
    </row>
    <row r="137" spans="1:4" ht="18" hidden="1" x14ac:dyDescent="0.3">
      <c r="A137" s="14" t="s">
        <v>137</v>
      </c>
      <c r="B137" s="6"/>
      <c r="C137" s="6"/>
      <c r="D137" s="7">
        <f t="shared" si="2"/>
        <v>0</v>
      </c>
    </row>
    <row r="138" spans="1:4" ht="18" hidden="1" x14ac:dyDescent="0.3">
      <c r="A138" s="14" t="s">
        <v>138</v>
      </c>
      <c r="B138" s="6"/>
      <c r="C138" s="6"/>
      <c r="D138" s="7">
        <f t="shared" si="2"/>
        <v>0</v>
      </c>
    </row>
    <row r="139" spans="1:4" ht="18" hidden="1" x14ac:dyDescent="0.3">
      <c r="A139" s="10" t="s">
        <v>139</v>
      </c>
      <c r="B139" s="11"/>
      <c r="C139" s="11"/>
      <c r="D139" s="7">
        <f t="shared" si="2"/>
        <v>0</v>
      </c>
    </row>
    <row r="140" spans="1:4" ht="18" hidden="1" x14ac:dyDescent="0.3">
      <c r="A140" s="10" t="s">
        <v>140</v>
      </c>
      <c r="B140" s="11"/>
      <c r="C140" s="11"/>
      <c r="D140" s="7">
        <f t="shared" si="2"/>
        <v>0</v>
      </c>
    </row>
    <row r="141" spans="1:4" ht="18" hidden="1" x14ac:dyDescent="0.3">
      <c r="A141" s="5" t="s">
        <v>141</v>
      </c>
      <c r="B141" s="11"/>
      <c r="C141" s="11"/>
      <c r="D141" s="7">
        <f t="shared" si="2"/>
        <v>0</v>
      </c>
    </row>
    <row r="142" spans="1:4" ht="18" hidden="1" x14ac:dyDescent="0.3">
      <c r="A142" s="5" t="s">
        <v>142</v>
      </c>
      <c r="B142" s="6"/>
      <c r="C142" s="6"/>
      <c r="D142" s="7">
        <f t="shared" si="2"/>
        <v>0</v>
      </c>
    </row>
    <row r="143" spans="1:4" ht="18" hidden="1" x14ac:dyDescent="0.3">
      <c r="A143" s="10" t="s">
        <v>143</v>
      </c>
      <c r="B143" s="6"/>
      <c r="C143" s="6"/>
      <c r="D143" s="7">
        <f t="shared" si="2"/>
        <v>0</v>
      </c>
    </row>
    <row r="144" spans="1:4" ht="18" hidden="1" x14ac:dyDescent="0.3">
      <c r="A144" s="24" t="s">
        <v>144</v>
      </c>
      <c r="B144" s="6"/>
      <c r="C144" s="6"/>
      <c r="D144" s="7">
        <f t="shared" si="2"/>
        <v>0</v>
      </c>
    </row>
    <row r="145" spans="1:4" ht="18" hidden="1" x14ac:dyDescent="0.3">
      <c r="A145" s="5" t="s">
        <v>145</v>
      </c>
      <c r="B145" s="6"/>
      <c r="C145" s="6"/>
      <c r="D145" s="7">
        <f t="shared" si="2"/>
        <v>0</v>
      </c>
    </row>
    <row r="146" spans="1:4" ht="18" hidden="1" x14ac:dyDescent="0.3">
      <c r="A146" s="10" t="s">
        <v>146</v>
      </c>
      <c r="B146" s="6"/>
      <c r="C146" s="6"/>
      <c r="D146" s="7">
        <f t="shared" si="2"/>
        <v>0</v>
      </c>
    </row>
    <row r="147" spans="1:4" ht="18" hidden="1" x14ac:dyDescent="0.3">
      <c r="A147" s="27" t="s">
        <v>147</v>
      </c>
      <c r="B147" s="6"/>
      <c r="C147" s="6"/>
      <c r="D147" s="7">
        <f t="shared" si="2"/>
        <v>0</v>
      </c>
    </row>
    <row r="148" spans="1:4" ht="18" hidden="1" x14ac:dyDescent="0.3">
      <c r="A148" s="27" t="s">
        <v>148</v>
      </c>
      <c r="B148" s="6"/>
      <c r="C148" s="6"/>
      <c r="D148" s="7">
        <f t="shared" si="2"/>
        <v>0</v>
      </c>
    </row>
    <row r="149" spans="1:4" ht="18" hidden="1" x14ac:dyDescent="0.3">
      <c r="A149" s="10" t="s">
        <v>149</v>
      </c>
      <c r="B149" s="6"/>
      <c r="C149" s="6"/>
      <c r="D149" s="7">
        <f t="shared" si="2"/>
        <v>0</v>
      </c>
    </row>
    <row r="150" spans="1:4" ht="18" hidden="1" x14ac:dyDescent="0.3">
      <c r="A150" s="10" t="s">
        <v>150</v>
      </c>
      <c r="B150" s="6"/>
      <c r="C150" s="6"/>
      <c r="D150" s="7">
        <f t="shared" si="2"/>
        <v>0</v>
      </c>
    </row>
    <row r="151" spans="1:4" ht="18" hidden="1" x14ac:dyDescent="0.3">
      <c r="A151" s="10" t="s">
        <v>151</v>
      </c>
      <c r="B151" s="6"/>
      <c r="C151" s="6"/>
      <c r="D151" s="7">
        <f t="shared" si="2"/>
        <v>0</v>
      </c>
    </row>
    <row r="152" spans="1:4" ht="18" hidden="1" x14ac:dyDescent="0.3">
      <c r="A152" s="14" t="s">
        <v>152</v>
      </c>
      <c r="B152" s="6"/>
      <c r="C152" s="6"/>
      <c r="D152" s="7">
        <f t="shared" si="2"/>
        <v>0</v>
      </c>
    </row>
    <row r="153" spans="1:4" ht="18" x14ac:dyDescent="0.3">
      <c r="A153" s="14" t="s">
        <v>153</v>
      </c>
      <c r="B153" s="6">
        <v>14</v>
      </c>
      <c r="C153" s="6">
        <v>7500</v>
      </c>
      <c r="D153" s="7">
        <f t="shared" si="2"/>
        <v>105000</v>
      </c>
    </row>
    <row r="154" spans="1:4" ht="18" hidden="1" x14ac:dyDescent="0.3">
      <c r="A154" s="14" t="s">
        <v>154</v>
      </c>
      <c r="B154" s="6"/>
      <c r="C154" s="6"/>
      <c r="D154" s="7">
        <f t="shared" si="2"/>
        <v>0</v>
      </c>
    </row>
    <row r="155" spans="1:4" ht="18" hidden="1" x14ac:dyDescent="0.3">
      <c r="A155" s="10" t="s">
        <v>155</v>
      </c>
      <c r="B155" s="6"/>
      <c r="C155" s="6"/>
      <c r="D155" s="7">
        <f t="shared" si="2"/>
        <v>0</v>
      </c>
    </row>
    <row r="156" spans="1:4" ht="18" hidden="1" x14ac:dyDescent="0.3">
      <c r="A156" s="8" t="s">
        <v>156</v>
      </c>
      <c r="B156" s="6"/>
      <c r="C156" s="6"/>
      <c r="D156" s="7">
        <f t="shared" si="2"/>
        <v>0</v>
      </c>
    </row>
    <row r="157" spans="1:4" ht="18" hidden="1" x14ac:dyDescent="0.3">
      <c r="A157" s="10" t="s">
        <v>157</v>
      </c>
      <c r="B157" s="6"/>
      <c r="C157" s="6"/>
      <c r="D157" s="7">
        <f t="shared" si="2"/>
        <v>0</v>
      </c>
    </row>
    <row r="158" spans="1:4" ht="18" hidden="1" x14ac:dyDescent="0.3">
      <c r="A158" s="18" t="s">
        <v>158</v>
      </c>
      <c r="B158" s="6"/>
      <c r="C158" s="6"/>
      <c r="D158" s="7">
        <f t="shared" si="2"/>
        <v>0</v>
      </c>
    </row>
    <row r="159" spans="1:4" ht="18" hidden="1" x14ac:dyDescent="0.3">
      <c r="A159" s="10" t="s">
        <v>159</v>
      </c>
      <c r="B159" s="6"/>
      <c r="C159" s="6"/>
      <c r="D159" s="7">
        <f t="shared" si="2"/>
        <v>0</v>
      </c>
    </row>
    <row r="160" spans="1:4" ht="18" hidden="1" x14ac:dyDescent="0.3">
      <c r="A160" s="10" t="s">
        <v>160</v>
      </c>
      <c r="B160" s="6"/>
      <c r="C160" s="6"/>
      <c r="D160" s="7">
        <f t="shared" si="2"/>
        <v>0</v>
      </c>
    </row>
    <row r="161" spans="1:4" ht="18" hidden="1" x14ac:dyDescent="0.3">
      <c r="A161" s="9" t="s">
        <v>161</v>
      </c>
      <c r="B161" s="6"/>
      <c r="C161" s="6"/>
      <c r="D161" s="7">
        <f t="shared" si="2"/>
        <v>0</v>
      </c>
    </row>
    <row r="162" spans="1:4" ht="18" hidden="1" x14ac:dyDescent="0.3">
      <c r="A162" s="10" t="s">
        <v>162</v>
      </c>
      <c r="B162" s="6"/>
      <c r="C162" s="6"/>
      <c r="D162" s="7">
        <f t="shared" si="2"/>
        <v>0</v>
      </c>
    </row>
    <row r="163" spans="1:4" ht="18" hidden="1" x14ac:dyDescent="0.3">
      <c r="A163" s="10" t="s">
        <v>163</v>
      </c>
      <c r="B163" s="6"/>
      <c r="C163" s="6"/>
      <c r="D163" s="7">
        <f t="shared" si="2"/>
        <v>0</v>
      </c>
    </row>
    <row r="164" spans="1:4" ht="18" hidden="1" x14ac:dyDescent="0.3">
      <c r="A164" s="10" t="s">
        <v>164</v>
      </c>
      <c r="B164" s="6"/>
      <c r="C164" s="6"/>
      <c r="D164" s="7">
        <f t="shared" si="2"/>
        <v>0</v>
      </c>
    </row>
    <row r="165" spans="1:4" ht="18" hidden="1" x14ac:dyDescent="0.3">
      <c r="A165" s="10" t="s">
        <v>165</v>
      </c>
      <c r="B165" s="6"/>
      <c r="C165" s="6"/>
      <c r="D165" s="7">
        <f t="shared" si="2"/>
        <v>0</v>
      </c>
    </row>
    <row r="166" spans="1:4" ht="18" hidden="1" x14ac:dyDescent="0.3">
      <c r="A166" s="10" t="s">
        <v>166</v>
      </c>
      <c r="B166" s="6"/>
      <c r="C166" s="6"/>
      <c r="D166" s="7">
        <f t="shared" si="2"/>
        <v>0</v>
      </c>
    </row>
    <row r="167" spans="1:4" ht="18" hidden="1" x14ac:dyDescent="0.3">
      <c r="A167" s="14" t="s">
        <v>167</v>
      </c>
      <c r="B167" s="6"/>
      <c r="C167" s="6"/>
      <c r="D167" s="7">
        <f t="shared" si="2"/>
        <v>0</v>
      </c>
    </row>
    <row r="168" spans="1:4" ht="18" hidden="1" x14ac:dyDescent="0.3">
      <c r="A168" s="10" t="s">
        <v>168</v>
      </c>
      <c r="B168" s="6"/>
      <c r="C168" s="6"/>
      <c r="D168" s="7">
        <f t="shared" si="2"/>
        <v>0</v>
      </c>
    </row>
    <row r="169" spans="1:4" ht="18" hidden="1" x14ac:dyDescent="0.3">
      <c r="A169" s="24" t="s">
        <v>169</v>
      </c>
      <c r="B169" s="6"/>
      <c r="C169" s="6"/>
      <c r="D169" s="7">
        <f t="shared" si="2"/>
        <v>0</v>
      </c>
    </row>
    <row r="170" spans="1:4" ht="18" x14ac:dyDescent="0.3">
      <c r="A170" s="10" t="s">
        <v>170</v>
      </c>
      <c r="B170" s="6">
        <f>180+40+10</f>
        <v>230</v>
      </c>
      <c r="C170" s="6">
        <v>15000</v>
      </c>
      <c r="D170" s="7">
        <f t="shared" si="2"/>
        <v>3450000</v>
      </c>
    </row>
    <row r="171" spans="1:4" ht="18" x14ac:dyDescent="0.3">
      <c r="A171" s="10" t="s">
        <v>171</v>
      </c>
      <c r="B171" s="6">
        <f>60*0.5</f>
        <v>30</v>
      </c>
      <c r="C171" s="6">
        <v>18000</v>
      </c>
      <c r="D171" s="7">
        <f t="shared" si="2"/>
        <v>540000</v>
      </c>
    </row>
    <row r="172" spans="1:4" ht="18" hidden="1" x14ac:dyDescent="0.3">
      <c r="A172" s="10" t="s">
        <v>172</v>
      </c>
      <c r="B172" s="6"/>
      <c r="C172" s="6"/>
      <c r="D172" s="7">
        <f t="shared" si="2"/>
        <v>0</v>
      </c>
    </row>
    <row r="173" spans="1:4" ht="18" hidden="1" x14ac:dyDescent="0.3">
      <c r="A173" s="24" t="s">
        <v>173</v>
      </c>
      <c r="B173" s="6"/>
      <c r="C173" s="6"/>
      <c r="D173" s="7">
        <f t="shared" si="2"/>
        <v>0</v>
      </c>
    </row>
    <row r="174" spans="1:4" ht="18" hidden="1" x14ac:dyDescent="0.3">
      <c r="A174" s="10" t="s">
        <v>174</v>
      </c>
      <c r="B174" s="6"/>
      <c r="C174" s="6"/>
      <c r="D174" s="7">
        <f t="shared" si="2"/>
        <v>0</v>
      </c>
    </row>
    <row r="175" spans="1:4" ht="18" hidden="1" x14ac:dyDescent="0.3">
      <c r="A175" s="5" t="s">
        <v>175</v>
      </c>
      <c r="B175" s="6"/>
      <c r="C175" s="6"/>
      <c r="D175" s="7">
        <f t="shared" si="2"/>
        <v>0</v>
      </c>
    </row>
    <row r="176" spans="1:4" ht="18" hidden="1" x14ac:dyDescent="0.3">
      <c r="A176" s="10" t="s">
        <v>176</v>
      </c>
      <c r="B176" s="6"/>
      <c r="C176" s="6"/>
      <c r="D176" s="7">
        <f t="shared" si="2"/>
        <v>0</v>
      </c>
    </row>
    <row r="177" spans="1:4" ht="18" hidden="1" x14ac:dyDescent="0.3">
      <c r="A177" s="13" t="s">
        <v>177</v>
      </c>
      <c r="B177" s="6"/>
      <c r="C177" s="6"/>
      <c r="D177" s="7">
        <f t="shared" si="2"/>
        <v>0</v>
      </c>
    </row>
    <row r="178" spans="1:4" ht="18" hidden="1" x14ac:dyDescent="0.3">
      <c r="A178" s="13" t="s">
        <v>178</v>
      </c>
      <c r="B178" s="6"/>
      <c r="C178" s="6"/>
      <c r="D178" s="7">
        <f t="shared" si="2"/>
        <v>0</v>
      </c>
    </row>
    <row r="179" spans="1:4" ht="18" hidden="1" x14ac:dyDescent="0.3">
      <c r="A179" s="8" t="s">
        <v>179</v>
      </c>
      <c r="B179" s="6"/>
      <c r="C179" s="6"/>
      <c r="D179" s="7">
        <f t="shared" si="2"/>
        <v>0</v>
      </c>
    </row>
    <row r="180" spans="1:4" ht="18" hidden="1" x14ac:dyDescent="0.3">
      <c r="A180" s="5" t="s">
        <v>180</v>
      </c>
      <c r="B180" s="6"/>
      <c r="C180" s="6"/>
      <c r="D180" s="7">
        <f t="shared" si="2"/>
        <v>0</v>
      </c>
    </row>
    <row r="181" spans="1:4" ht="18" hidden="1" x14ac:dyDescent="0.3">
      <c r="A181" s="5" t="s">
        <v>181</v>
      </c>
      <c r="B181" s="6"/>
      <c r="C181" s="6"/>
      <c r="D181" s="7">
        <f t="shared" si="2"/>
        <v>0</v>
      </c>
    </row>
    <row r="182" spans="1:4" ht="18" x14ac:dyDescent="0.3">
      <c r="A182" s="49" t="s">
        <v>182</v>
      </c>
      <c r="B182" s="54">
        <v>6000</v>
      </c>
      <c r="C182" s="54">
        <v>7700</v>
      </c>
      <c r="D182" s="50">
        <f t="shared" si="2"/>
        <v>46200000</v>
      </c>
    </row>
    <row r="183" spans="1:4" ht="18" hidden="1" x14ac:dyDescent="0.3">
      <c r="A183" s="10" t="s">
        <v>183</v>
      </c>
      <c r="B183" s="6"/>
      <c r="C183" s="6"/>
      <c r="D183" s="7">
        <f t="shared" si="2"/>
        <v>0</v>
      </c>
    </row>
    <row r="184" spans="1:4" ht="18" hidden="1" x14ac:dyDescent="0.3">
      <c r="A184" s="5" t="s">
        <v>184</v>
      </c>
      <c r="B184" s="6"/>
      <c r="C184" s="6"/>
      <c r="D184" s="7">
        <f t="shared" si="2"/>
        <v>0</v>
      </c>
    </row>
    <row r="185" spans="1:4" ht="18" x14ac:dyDescent="0.3">
      <c r="A185" s="5" t="s">
        <v>185</v>
      </c>
      <c r="B185" s="6">
        <v>8</v>
      </c>
      <c r="C185" s="6">
        <v>20000</v>
      </c>
      <c r="D185" s="7">
        <f t="shared" si="2"/>
        <v>160000</v>
      </c>
    </row>
    <row r="186" spans="1:4" ht="18" hidden="1" x14ac:dyDescent="0.3">
      <c r="A186" s="5" t="s">
        <v>186</v>
      </c>
      <c r="B186" s="6"/>
      <c r="C186" s="6"/>
      <c r="D186" s="7">
        <f t="shared" si="2"/>
        <v>0</v>
      </c>
    </row>
    <row r="187" spans="1:4" ht="18" hidden="1" x14ac:dyDescent="0.3">
      <c r="A187" s="10" t="s">
        <v>187</v>
      </c>
      <c r="B187" s="6"/>
      <c r="C187" s="6"/>
      <c r="D187" s="7">
        <f t="shared" si="2"/>
        <v>0</v>
      </c>
    </row>
    <row r="188" spans="1:4" ht="18" hidden="1" x14ac:dyDescent="0.3">
      <c r="A188" s="10" t="s">
        <v>188</v>
      </c>
      <c r="B188" s="6"/>
      <c r="C188" s="6"/>
      <c r="D188" s="7">
        <f t="shared" si="2"/>
        <v>0</v>
      </c>
    </row>
    <row r="189" spans="1:4" ht="18" hidden="1" x14ac:dyDescent="0.3">
      <c r="A189" s="10" t="s">
        <v>189</v>
      </c>
      <c r="B189" s="6"/>
      <c r="C189" s="6"/>
      <c r="D189" s="7">
        <f t="shared" si="2"/>
        <v>0</v>
      </c>
    </row>
    <row r="190" spans="1:4" ht="18" hidden="1" x14ac:dyDescent="0.3">
      <c r="A190" s="10" t="s">
        <v>190</v>
      </c>
      <c r="B190" s="6"/>
      <c r="C190" s="6"/>
      <c r="D190" s="7">
        <f t="shared" si="2"/>
        <v>0</v>
      </c>
    </row>
    <row r="191" spans="1:4" ht="18" hidden="1" x14ac:dyDescent="0.3">
      <c r="A191" s="10" t="s">
        <v>191</v>
      </c>
      <c r="B191" s="6"/>
      <c r="C191" s="6"/>
      <c r="D191" s="7">
        <f t="shared" si="2"/>
        <v>0</v>
      </c>
    </row>
    <row r="192" spans="1:4" ht="18" hidden="1" x14ac:dyDescent="0.3">
      <c r="A192" s="10" t="s">
        <v>192</v>
      </c>
      <c r="B192" s="6"/>
      <c r="C192" s="6"/>
      <c r="D192" s="7">
        <f t="shared" si="2"/>
        <v>0</v>
      </c>
    </row>
    <row r="193" spans="1:4" ht="18" hidden="1" x14ac:dyDescent="0.3">
      <c r="A193" s="10" t="s">
        <v>193</v>
      </c>
      <c r="B193" s="6"/>
      <c r="C193" s="6"/>
      <c r="D193" s="7">
        <f t="shared" si="2"/>
        <v>0</v>
      </c>
    </row>
    <row r="194" spans="1:4" ht="18" hidden="1" x14ac:dyDescent="0.3">
      <c r="A194" s="10" t="s">
        <v>194</v>
      </c>
      <c r="B194" s="6"/>
      <c r="C194" s="6"/>
      <c r="D194" s="7">
        <f t="shared" si="2"/>
        <v>0</v>
      </c>
    </row>
    <row r="195" spans="1:4" ht="18" hidden="1" x14ac:dyDescent="0.3">
      <c r="A195" s="13" t="s">
        <v>195</v>
      </c>
      <c r="B195" s="6"/>
      <c r="C195" s="6"/>
      <c r="D195" s="7">
        <f t="shared" si="2"/>
        <v>0</v>
      </c>
    </row>
    <row r="196" spans="1:4" ht="18" hidden="1" x14ac:dyDescent="0.3">
      <c r="A196" s="22" t="s">
        <v>196</v>
      </c>
      <c r="B196" s="6"/>
      <c r="C196" s="6"/>
      <c r="D196" s="7">
        <f t="shared" ref="D196:D259" si="3">B196*C196</f>
        <v>0</v>
      </c>
    </row>
    <row r="197" spans="1:4" ht="18" hidden="1" x14ac:dyDescent="0.3">
      <c r="A197" s="10" t="s">
        <v>197</v>
      </c>
      <c r="B197" s="6"/>
      <c r="C197" s="6"/>
      <c r="D197" s="7">
        <f t="shared" si="3"/>
        <v>0</v>
      </c>
    </row>
    <row r="198" spans="1:4" ht="18" hidden="1" x14ac:dyDescent="0.3">
      <c r="A198" s="22" t="s">
        <v>198</v>
      </c>
      <c r="B198" s="6"/>
      <c r="C198" s="6"/>
      <c r="D198" s="7">
        <f t="shared" si="3"/>
        <v>0</v>
      </c>
    </row>
    <row r="199" spans="1:4" ht="18" hidden="1" x14ac:dyDescent="0.3">
      <c r="A199" s="5" t="s">
        <v>199</v>
      </c>
      <c r="B199" s="6"/>
      <c r="C199" s="6"/>
      <c r="D199" s="7">
        <f t="shared" si="3"/>
        <v>0</v>
      </c>
    </row>
    <row r="200" spans="1:4" ht="18" x14ac:dyDescent="0.3">
      <c r="A200" s="10" t="s">
        <v>200</v>
      </c>
      <c r="B200" s="6">
        <f>94+50+12+12+915</f>
        <v>1083</v>
      </c>
      <c r="C200" s="6">
        <v>6500</v>
      </c>
      <c r="D200" s="7">
        <f t="shared" si="3"/>
        <v>7039500</v>
      </c>
    </row>
    <row r="201" spans="1:4" ht="18" hidden="1" x14ac:dyDescent="0.3">
      <c r="A201" s="32" t="s">
        <v>201</v>
      </c>
      <c r="B201" s="6"/>
      <c r="C201" s="6"/>
      <c r="D201" s="7">
        <f t="shared" si="3"/>
        <v>0</v>
      </c>
    </row>
    <row r="202" spans="1:4" ht="18" hidden="1" x14ac:dyDescent="0.3">
      <c r="A202" s="10" t="s">
        <v>202</v>
      </c>
      <c r="B202" s="6"/>
      <c r="C202" s="6"/>
      <c r="D202" s="7">
        <f t="shared" si="3"/>
        <v>0</v>
      </c>
    </row>
    <row r="203" spans="1:4" ht="18" hidden="1" x14ac:dyDescent="0.3">
      <c r="A203" s="10" t="s">
        <v>203</v>
      </c>
      <c r="B203" s="6"/>
      <c r="C203" s="6"/>
      <c r="D203" s="7">
        <f t="shared" si="3"/>
        <v>0</v>
      </c>
    </row>
    <row r="204" spans="1:4" ht="18" hidden="1" x14ac:dyDescent="0.3">
      <c r="A204" s="9" t="s">
        <v>204</v>
      </c>
      <c r="B204" s="6"/>
      <c r="C204" s="6"/>
      <c r="D204" s="7">
        <f t="shared" si="3"/>
        <v>0</v>
      </c>
    </row>
    <row r="205" spans="1:4" ht="18" hidden="1" x14ac:dyDescent="0.3">
      <c r="A205" s="5" t="s">
        <v>205</v>
      </c>
      <c r="B205" s="6"/>
      <c r="C205" s="6"/>
      <c r="D205" s="7">
        <f t="shared" si="3"/>
        <v>0</v>
      </c>
    </row>
    <row r="206" spans="1:4" ht="18" x14ac:dyDescent="0.3">
      <c r="A206" s="5" t="s">
        <v>206</v>
      </c>
      <c r="B206" s="6">
        <v>14</v>
      </c>
      <c r="C206" s="6">
        <v>11000</v>
      </c>
      <c r="D206" s="7">
        <f t="shared" si="3"/>
        <v>154000</v>
      </c>
    </row>
    <row r="207" spans="1:4" ht="18" hidden="1" x14ac:dyDescent="0.3">
      <c r="A207" s="8" t="s">
        <v>207</v>
      </c>
      <c r="B207" s="6"/>
      <c r="C207" s="6"/>
      <c r="D207" s="7">
        <f t="shared" si="3"/>
        <v>0</v>
      </c>
    </row>
    <row r="208" spans="1:4" ht="18" hidden="1" x14ac:dyDescent="0.3">
      <c r="A208" s="10" t="s">
        <v>208</v>
      </c>
      <c r="B208" s="6"/>
      <c r="C208" s="6"/>
      <c r="D208" s="7">
        <f t="shared" si="3"/>
        <v>0</v>
      </c>
    </row>
    <row r="209" spans="1:4" ht="18" hidden="1" x14ac:dyDescent="0.3">
      <c r="A209" s="10" t="s">
        <v>209</v>
      </c>
      <c r="B209" s="6"/>
      <c r="C209" s="6"/>
      <c r="D209" s="7">
        <f t="shared" si="3"/>
        <v>0</v>
      </c>
    </row>
    <row r="210" spans="1:4" ht="18" hidden="1" x14ac:dyDescent="0.3">
      <c r="A210" s="10" t="s">
        <v>210</v>
      </c>
      <c r="B210" s="6"/>
      <c r="C210" s="6"/>
      <c r="D210" s="7">
        <f t="shared" si="3"/>
        <v>0</v>
      </c>
    </row>
    <row r="211" spans="1:4" ht="18" hidden="1" x14ac:dyDescent="0.3">
      <c r="A211" s="10" t="s">
        <v>211</v>
      </c>
      <c r="B211" s="6"/>
      <c r="C211" s="6"/>
      <c r="D211" s="7">
        <f t="shared" si="3"/>
        <v>0</v>
      </c>
    </row>
    <row r="212" spans="1:4" ht="18" hidden="1" x14ac:dyDescent="0.3">
      <c r="A212" s="10" t="s">
        <v>212</v>
      </c>
      <c r="B212" s="6"/>
      <c r="C212" s="6"/>
      <c r="D212" s="7">
        <f t="shared" si="3"/>
        <v>0</v>
      </c>
    </row>
    <row r="213" spans="1:4" ht="18" hidden="1" x14ac:dyDescent="0.3">
      <c r="A213" s="10" t="s">
        <v>213</v>
      </c>
      <c r="B213" s="6"/>
      <c r="C213" s="6"/>
      <c r="D213" s="7">
        <f t="shared" si="3"/>
        <v>0</v>
      </c>
    </row>
    <row r="214" spans="1:4" ht="18" hidden="1" x14ac:dyDescent="0.3">
      <c r="A214" s="5" t="s">
        <v>214</v>
      </c>
      <c r="B214" s="6"/>
      <c r="C214" s="6"/>
      <c r="D214" s="7">
        <f t="shared" si="3"/>
        <v>0</v>
      </c>
    </row>
    <row r="215" spans="1:4" ht="18" hidden="1" x14ac:dyDescent="0.3">
      <c r="A215" s="5" t="s">
        <v>215</v>
      </c>
      <c r="B215" s="6"/>
      <c r="C215" s="6"/>
      <c r="D215" s="7">
        <f t="shared" si="3"/>
        <v>0</v>
      </c>
    </row>
    <row r="216" spans="1:4" ht="18" hidden="1" x14ac:dyDescent="0.3">
      <c r="A216" s="10" t="s">
        <v>216</v>
      </c>
      <c r="B216" s="6"/>
      <c r="C216" s="6"/>
      <c r="D216" s="7">
        <f t="shared" si="3"/>
        <v>0</v>
      </c>
    </row>
    <row r="217" spans="1:4" ht="18" x14ac:dyDescent="0.3">
      <c r="A217" s="10" t="s">
        <v>217</v>
      </c>
      <c r="B217" s="11">
        <v>2.5</v>
      </c>
      <c r="C217" s="6">
        <v>25000</v>
      </c>
      <c r="D217" s="7">
        <f t="shared" si="3"/>
        <v>62500</v>
      </c>
    </row>
    <row r="218" spans="1:4" ht="18" x14ac:dyDescent="0.3">
      <c r="A218" s="8" t="s">
        <v>218</v>
      </c>
      <c r="B218" s="6">
        <v>7</v>
      </c>
      <c r="C218" s="6">
        <v>36000</v>
      </c>
      <c r="D218" s="7">
        <f t="shared" si="3"/>
        <v>252000</v>
      </c>
    </row>
    <row r="219" spans="1:4" ht="18" hidden="1" x14ac:dyDescent="0.3">
      <c r="A219" s="10" t="s">
        <v>219</v>
      </c>
      <c r="B219" s="6"/>
      <c r="C219" s="6"/>
      <c r="D219" s="7">
        <f t="shared" si="3"/>
        <v>0</v>
      </c>
    </row>
    <row r="220" spans="1:4" ht="18" hidden="1" x14ac:dyDescent="0.3">
      <c r="A220" s="10" t="s">
        <v>220</v>
      </c>
      <c r="B220" s="6"/>
      <c r="C220" s="6"/>
      <c r="D220" s="7">
        <f t="shared" si="3"/>
        <v>0</v>
      </c>
    </row>
    <row r="221" spans="1:4" ht="18" hidden="1" x14ac:dyDescent="0.3">
      <c r="A221" s="8" t="s">
        <v>221</v>
      </c>
      <c r="B221" s="6"/>
      <c r="C221" s="6"/>
      <c r="D221" s="7">
        <f t="shared" si="3"/>
        <v>0</v>
      </c>
    </row>
    <row r="222" spans="1:4" ht="18" hidden="1" x14ac:dyDescent="0.3">
      <c r="A222" s="10" t="s">
        <v>222</v>
      </c>
      <c r="B222" s="6"/>
      <c r="C222" s="6"/>
      <c r="D222" s="7">
        <f t="shared" si="3"/>
        <v>0</v>
      </c>
    </row>
    <row r="223" spans="1:4" ht="18" hidden="1" x14ac:dyDescent="0.3">
      <c r="A223" s="10" t="s">
        <v>223</v>
      </c>
      <c r="B223" s="6"/>
      <c r="C223" s="6"/>
      <c r="D223" s="7">
        <f t="shared" si="3"/>
        <v>0</v>
      </c>
    </row>
    <row r="224" spans="1:4" ht="18" hidden="1" x14ac:dyDescent="0.3">
      <c r="A224" s="8" t="s">
        <v>224</v>
      </c>
      <c r="B224" s="6"/>
      <c r="C224" s="6"/>
      <c r="D224" s="7">
        <f t="shared" si="3"/>
        <v>0</v>
      </c>
    </row>
    <row r="225" spans="1:4" ht="18" hidden="1" x14ac:dyDescent="0.3">
      <c r="A225" s="10" t="s">
        <v>225</v>
      </c>
      <c r="B225" s="6"/>
      <c r="C225" s="6"/>
      <c r="D225" s="7">
        <f t="shared" si="3"/>
        <v>0</v>
      </c>
    </row>
    <row r="226" spans="1:4" ht="18" hidden="1" x14ac:dyDescent="0.3">
      <c r="A226" s="14" t="s">
        <v>226</v>
      </c>
      <c r="B226" s="6"/>
      <c r="C226" s="6"/>
      <c r="D226" s="7">
        <f t="shared" si="3"/>
        <v>0</v>
      </c>
    </row>
    <row r="227" spans="1:4" ht="18" hidden="1" x14ac:dyDescent="0.3">
      <c r="A227" s="8" t="s">
        <v>227</v>
      </c>
      <c r="B227" s="6"/>
      <c r="C227" s="6"/>
      <c r="D227" s="7">
        <f t="shared" si="3"/>
        <v>0</v>
      </c>
    </row>
    <row r="228" spans="1:4" ht="18" hidden="1" x14ac:dyDescent="0.3">
      <c r="A228" s="10" t="s">
        <v>228</v>
      </c>
      <c r="B228" s="6"/>
      <c r="C228" s="6"/>
      <c r="D228" s="7">
        <f t="shared" si="3"/>
        <v>0</v>
      </c>
    </row>
    <row r="229" spans="1:4" ht="18" x14ac:dyDescent="0.3">
      <c r="A229" s="10" t="s">
        <v>229</v>
      </c>
      <c r="B229" s="6">
        <v>6</v>
      </c>
      <c r="C229" s="6">
        <v>11000</v>
      </c>
      <c r="D229" s="7">
        <f t="shared" si="3"/>
        <v>66000</v>
      </c>
    </row>
    <row r="230" spans="1:4" ht="18" hidden="1" x14ac:dyDescent="0.3">
      <c r="A230" s="8" t="s">
        <v>230</v>
      </c>
      <c r="B230" s="11"/>
      <c r="C230" s="11"/>
      <c r="D230" s="7">
        <f t="shared" si="3"/>
        <v>0</v>
      </c>
    </row>
    <row r="231" spans="1:4" ht="18" hidden="1" x14ac:dyDescent="0.3">
      <c r="A231" s="8" t="s">
        <v>231</v>
      </c>
      <c r="B231" s="11"/>
      <c r="C231" s="11"/>
      <c r="D231" s="7">
        <f t="shared" si="3"/>
        <v>0</v>
      </c>
    </row>
    <row r="232" spans="1:4" ht="18" x14ac:dyDescent="0.3">
      <c r="A232" s="14" t="s">
        <v>232</v>
      </c>
      <c r="B232" s="6">
        <v>15</v>
      </c>
      <c r="C232" s="6">
        <v>36000</v>
      </c>
      <c r="D232" s="7">
        <f t="shared" si="3"/>
        <v>540000</v>
      </c>
    </row>
    <row r="233" spans="1:4" ht="18" hidden="1" x14ac:dyDescent="0.3">
      <c r="A233" s="13" t="s">
        <v>233</v>
      </c>
      <c r="B233" s="6"/>
      <c r="C233" s="6"/>
      <c r="D233" s="7">
        <f t="shared" si="3"/>
        <v>0</v>
      </c>
    </row>
    <row r="234" spans="1:4" ht="18" hidden="1" x14ac:dyDescent="0.3">
      <c r="A234" s="13" t="s">
        <v>234</v>
      </c>
      <c r="B234" s="6"/>
      <c r="C234" s="6"/>
      <c r="D234" s="7">
        <f t="shared" si="3"/>
        <v>0</v>
      </c>
    </row>
    <row r="235" spans="1:4" ht="18" hidden="1" x14ac:dyDescent="0.3">
      <c r="A235" s="8" t="s">
        <v>235</v>
      </c>
      <c r="B235" s="6"/>
      <c r="C235" s="6"/>
      <c r="D235" s="7">
        <f t="shared" si="3"/>
        <v>0</v>
      </c>
    </row>
    <row r="236" spans="1:4" ht="18" hidden="1" x14ac:dyDescent="0.3">
      <c r="A236" s="8" t="s">
        <v>236</v>
      </c>
      <c r="B236" s="6"/>
      <c r="C236" s="6"/>
      <c r="D236" s="7">
        <f t="shared" si="3"/>
        <v>0</v>
      </c>
    </row>
    <row r="237" spans="1:4" ht="18" x14ac:dyDescent="0.3">
      <c r="A237" s="10" t="s">
        <v>237</v>
      </c>
      <c r="B237" s="6">
        <f>44+30</f>
        <v>74</v>
      </c>
      <c r="C237" s="6">
        <v>15000</v>
      </c>
      <c r="D237" s="7">
        <f t="shared" si="3"/>
        <v>1110000</v>
      </c>
    </row>
    <row r="238" spans="1:4" ht="18" hidden="1" x14ac:dyDescent="0.3">
      <c r="A238" s="10" t="s">
        <v>238</v>
      </c>
      <c r="B238" s="6"/>
      <c r="C238" s="6"/>
      <c r="D238" s="7">
        <f t="shared" si="3"/>
        <v>0</v>
      </c>
    </row>
    <row r="239" spans="1:4" ht="18" hidden="1" x14ac:dyDescent="0.3">
      <c r="A239" s="14" t="s">
        <v>239</v>
      </c>
      <c r="B239" s="6"/>
      <c r="C239" s="6"/>
      <c r="D239" s="7">
        <f t="shared" si="3"/>
        <v>0</v>
      </c>
    </row>
    <row r="240" spans="1:4" ht="18" hidden="1" x14ac:dyDescent="0.3">
      <c r="A240" s="5" t="s">
        <v>240</v>
      </c>
      <c r="B240" s="6"/>
      <c r="C240" s="6"/>
      <c r="D240" s="7">
        <f t="shared" si="3"/>
        <v>0</v>
      </c>
    </row>
    <row r="241" spans="1:4" ht="18" hidden="1" x14ac:dyDescent="0.3">
      <c r="A241" s="10" t="s">
        <v>241</v>
      </c>
      <c r="B241" s="6"/>
      <c r="C241" s="6"/>
      <c r="D241" s="7">
        <f t="shared" si="3"/>
        <v>0</v>
      </c>
    </row>
    <row r="242" spans="1:4" ht="18" hidden="1" x14ac:dyDescent="0.3">
      <c r="A242" s="10" t="s">
        <v>242</v>
      </c>
      <c r="B242" s="6"/>
      <c r="C242" s="6"/>
      <c r="D242" s="7">
        <f t="shared" si="3"/>
        <v>0</v>
      </c>
    </row>
    <row r="243" spans="1:4" ht="18" hidden="1" x14ac:dyDescent="0.3">
      <c r="A243" s="5" t="s">
        <v>243</v>
      </c>
      <c r="B243" s="6"/>
      <c r="C243" s="6"/>
      <c r="D243" s="7">
        <f t="shared" si="3"/>
        <v>0</v>
      </c>
    </row>
    <row r="244" spans="1:4" ht="18" hidden="1" x14ac:dyDescent="0.3">
      <c r="A244" s="10" t="s">
        <v>244</v>
      </c>
      <c r="B244" s="6"/>
      <c r="C244" s="6"/>
      <c r="D244" s="7">
        <f t="shared" si="3"/>
        <v>0</v>
      </c>
    </row>
    <row r="245" spans="1:4" ht="18" hidden="1" x14ac:dyDescent="0.3">
      <c r="A245" s="10" t="s">
        <v>245</v>
      </c>
      <c r="B245" s="6"/>
      <c r="C245" s="6"/>
      <c r="D245" s="7">
        <f t="shared" si="3"/>
        <v>0</v>
      </c>
    </row>
    <row r="246" spans="1:4" ht="18" hidden="1" x14ac:dyDescent="0.3">
      <c r="A246" s="13" t="s">
        <v>246</v>
      </c>
      <c r="B246" s="6"/>
      <c r="C246" s="6"/>
      <c r="D246" s="7">
        <f t="shared" si="3"/>
        <v>0</v>
      </c>
    </row>
    <row r="247" spans="1:4" ht="18" hidden="1" x14ac:dyDescent="0.3">
      <c r="A247" s="10" t="s">
        <v>247</v>
      </c>
      <c r="B247" s="6"/>
      <c r="C247" s="6"/>
      <c r="D247" s="7">
        <f t="shared" si="3"/>
        <v>0</v>
      </c>
    </row>
    <row r="248" spans="1:4" ht="18" hidden="1" x14ac:dyDescent="0.3">
      <c r="A248" s="10" t="s">
        <v>248</v>
      </c>
      <c r="B248" s="6"/>
      <c r="C248" s="6"/>
      <c r="D248" s="7">
        <f t="shared" si="3"/>
        <v>0</v>
      </c>
    </row>
    <row r="249" spans="1:4" ht="18" hidden="1" x14ac:dyDescent="0.3">
      <c r="A249" s="10" t="s">
        <v>249</v>
      </c>
      <c r="B249" s="6"/>
      <c r="C249" s="6"/>
      <c r="D249" s="7">
        <f t="shared" si="3"/>
        <v>0</v>
      </c>
    </row>
    <row r="250" spans="1:4" ht="18" hidden="1" x14ac:dyDescent="0.3">
      <c r="A250" s="10" t="s">
        <v>250</v>
      </c>
      <c r="B250" s="6"/>
      <c r="C250" s="6"/>
      <c r="D250" s="7">
        <f t="shared" si="3"/>
        <v>0</v>
      </c>
    </row>
    <row r="251" spans="1:4" ht="18" hidden="1" x14ac:dyDescent="0.3">
      <c r="A251" s="13" t="s">
        <v>251</v>
      </c>
      <c r="B251" s="6"/>
      <c r="C251" s="6"/>
      <c r="D251" s="7">
        <f t="shared" si="3"/>
        <v>0</v>
      </c>
    </row>
    <row r="252" spans="1:4" ht="18" hidden="1" x14ac:dyDescent="0.3">
      <c r="A252" s="10" t="s">
        <v>252</v>
      </c>
      <c r="B252" s="6"/>
      <c r="C252" s="6"/>
      <c r="D252" s="7">
        <f t="shared" si="3"/>
        <v>0</v>
      </c>
    </row>
    <row r="253" spans="1:4" ht="18" hidden="1" x14ac:dyDescent="0.3">
      <c r="A253" s="10" t="s">
        <v>253</v>
      </c>
      <c r="B253" s="6"/>
      <c r="C253" s="6"/>
      <c r="D253" s="7">
        <f t="shared" si="3"/>
        <v>0</v>
      </c>
    </row>
    <row r="254" spans="1:4" ht="18" hidden="1" x14ac:dyDescent="0.3">
      <c r="A254" s="13" t="s">
        <v>254</v>
      </c>
      <c r="B254" s="6"/>
      <c r="C254" s="6"/>
      <c r="D254" s="7">
        <f t="shared" si="3"/>
        <v>0</v>
      </c>
    </row>
    <row r="255" spans="1:4" ht="18" hidden="1" x14ac:dyDescent="0.3">
      <c r="A255" s="13" t="s">
        <v>255</v>
      </c>
      <c r="B255" s="6"/>
      <c r="C255" s="6"/>
      <c r="D255" s="7">
        <f t="shared" si="3"/>
        <v>0</v>
      </c>
    </row>
    <row r="256" spans="1:4" ht="18" hidden="1" x14ac:dyDescent="0.3">
      <c r="A256" s="10" t="s">
        <v>256</v>
      </c>
      <c r="B256" s="6"/>
      <c r="C256" s="6"/>
      <c r="D256" s="7">
        <f t="shared" si="3"/>
        <v>0</v>
      </c>
    </row>
    <row r="257" spans="1:4" ht="18" hidden="1" x14ac:dyDescent="0.3">
      <c r="A257" s="10" t="s">
        <v>257</v>
      </c>
      <c r="B257" s="6"/>
      <c r="C257" s="6"/>
      <c r="D257" s="7">
        <f t="shared" si="3"/>
        <v>0</v>
      </c>
    </row>
    <row r="258" spans="1:4" ht="18" hidden="1" x14ac:dyDescent="0.3">
      <c r="A258" s="13" t="s">
        <v>258</v>
      </c>
      <c r="B258" s="6"/>
      <c r="C258" s="6"/>
      <c r="D258" s="7">
        <f t="shared" si="3"/>
        <v>0</v>
      </c>
    </row>
    <row r="259" spans="1:4" ht="18" hidden="1" x14ac:dyDescent="0.3">
      <c r="A259" s="10" t="s">
        <v>259</v>
      </c>
      <c r="B259" s="6"/>
      <c r="C259" s="6"/>
      <c r="D259" s="7">
        <f t="shared" si="3"/>
        <v>0</v>
      </c>
    </row>
    <row r="260" spans="1:4" ht="18" x14ac:dyDescent="0.3">
      <c r="A260" s="10" t="s">
        <v>260</v>
      </c>
      <c r="B260" s="6">
        <v>55</v>
      </c>
      <c r="C260" s="6">
        <v>6800</v>
      </c>
      <c r="D260" s="7">
        <f t="shared" ref="D260:D323" si="4">B260*C260</f>
        <v>374000</v>
      </c>
    </row>
    <row r="261" spans="1:4" ht="18" hidden="1" x14ac:dyDescent="0.3">
      <c r="A261" s="10" t="s">
        <v>261</v>
      </c>
      <c r="B261" s="6"/>
      <c r="C261" s="6"/>
      <c r="D261" s="7">
        <f t="shared" si="4"/>
        <v>0</v>
      </c>
    </row>
    <row r="262" spans="1:4" ht="18" hidden="1" x14ac:dyDescent="0.3">
      <c r="A262" s="10" t="s">
        <v>262</v>
      </c>
      <c r="B262" s="6"/>
      <c r="C262" s="6"/>
      <c r="D262" s="7">
        <f t="shared" si="4"/>
        <v>0</v>
      </c>
    </row>
    <row r="263" spans="1:4" ht="18" hidden="1" x14ac:dyDescent="0.3">
      <c r="A263" s="10" t="s">
        <v>263</v>
      </c>
      <c r="B263" s="6"/>
      <c r="C263" s="6"/>
      <c r="D263" s="7">
        <f t="shared" si="4"/>
        <v>0</v>
      </c>
    </row>
    <row r="264" spans="1:4" ht="18" hidden="1" x14ac:dyDescent="0.3">
      <c r="A264" s="10" t="s">
        <v>264</v>
      </c>
      <c r="B264" s="6"/>
      <c r="C264" s="6"/>
      <c r="D264" s="7">
        <f t="shared" si="4"/>
        <v>0</v>
      </c>
    </row>
    <row r="265" spans="1:4" ht="18" hidden="1" x14ac:dyDescent="0.3">
      <c r="A265" s="10" t="s">
        <v>265</v>
      </c>
      <c r="B265" s="6"/>
      <c r="C265" s="6"/>
      <c r="D265" s="7">
        <f t="shared" si="4"/>
        <v>0</v>
      </c>
    </row>
    <row r="266" spans="1:4" ht="18" hidden="1" x14ac:dyDescent="0.3">
      <c r="A266" s="10" t="s">
        <v>266</v>
      </c>
      <c r="B266" s="6"/>
      <c r="C266" s="6"/>
      <c r="D266" s="7">
        <f t="shared" si="4"/>
        <v>0</v>
      </c>
    </row>
    <row r="267" spans="1:4" ht="18" hidden="1" x14ac:dyDescent="0.3">
      <c r="A267" s="10" t="s">
        <v>267</v>
      </c>
      <c r="B267" s="6"/>
      <c r="C267" s="6"/>
      <c r="D267" s="7">
        <f t="shared" si="4"/>
        <v>0</v>
      </c>
    </row>
    <row r="268" spans="1:4" ht="18" hidden="1" x14ac:dyDescent="0.3">
      <c r="A268" s="14" t="s">
        <v>268</v>
      </c>
      <c r="B268" s="6"/>
      <c r="C268" s="6"/>
      <c r="D268" s="7">
        <f t="shared" si="4"/>
        <v>0</v>
      </c>
    </row>
    <row r="269" spans="1:4" ht="18" hidden="1" x14ac:dyDescent="0.3">
      <c r="A269" s="10" t="s">
        <v>269</v>
      </c>
      <c r="B269" s="6"/>
      <c r="C269" s="6"/>
      <c r="D269" s="7">
        <f t="shared" si="4"/>
        <v>0</v>
      </c>
    </row>
    <row r="270" spans="1:4" ht="18" hidden="1" x14ac:dyDescent="0.3">
      <c r="A270" s="10" t="s">
        <v>270</v>
      </c>
      <c r="B270" s="6"/>
      <c r="C270" s="6"/>
      <c r="D270" s="7">
        <f t="shared" si="4"/>
        <v>0</v>
      </c>
    </row>
    <row r="271" spans="1:4" ht="18" hidden="1" x14ac:dyDescent="0.3">
      <c r="A271" s="10" t="s">
        <v>271</v>
      </c>
      <c r="B271" s="6"/>
      <c r="C271" s="6"/>
      <c r="D271" s="7">
        <f t="shared" si="4"/>
        <v>0</v>
      </c>
    </row>
    <row r="272" spans="1:4" ht="18" x14ac:dyDescent="0.3">
      <c r="A272" s="10" t="s">
        <v>272</v>
      </c>
      <c r="B272" s="6">
        <f>15+30+5+38</f>
        <v>88</v>
      </c>
      <c r="C272" s="6">
        <v>7000</v>
      </c>
      <c r="D272" s="7">
        <f t="shared" si="4"/>
        <v>616000</v>
      </c>
    </row>
    <row r="273" spans="1:4" ht="18" hidden="1" x14ac:dyDescent="0.3">
      <c r="A273" s="10" t="s">
        <v>273</v>
      </c>
      <c r="B273" s="6"/>
      <c r="C273" s="6"/>
      <c r="D273" s="7">
        <f t="shared" si="4"/>
        <v>0</v>
      </c>
    </row>
    <row r="274" spans="1:4" ht="18" hidden="1" x14ac:dyDescent="0.3">
      <c r="A274" s="10" t="s">
        <v>274</v>
      </c>
      <c r="B274" s="6"/>
      <c r="C274" s="6"/>
      <c r="D274" s="7">
        <f t="shared" si="4"/>
        <v>0</v>
      </c>
    </row>
    <row r="275" spans="1:4" ht="18" x14ac:dyDescent="0.3">
      <c r="A275" s="10" t="s">
        <v>275</v>
      </c>
      <c r="B275" s="6">
        <v>21</v>
      </c>
      <c r="C275" s="6">
        <v>24000</v>
      </c>
      <c r="D275" s="7">
        <f t="shared" si="4"/>
        <v>504000</v>
      </c>
    </row>
    <row r="276" spans="1:4" ht="18" x14ac:dyDescent="0.3">
      <c r="A276" s="10" t="s">
        <v>276</v>
      </c>
      <c r="B276" s="6">
        <f>14+30</f>
        <v>44</v>
      </c>
      <c r="C276" s="6">
        <v>30000</v>
      </c>
      <c r="D276" s="7">
        <f t="shared" si="4"/>
        <v>1320000</v>
      </c>
    </row>
    <row r="277" spans="1:4" ht="18" hidden="1" x14ac:dyDescent="0.3">
      <c r="A277" s="24" t="s">
        <v>277</v>
      </c>
      <c r="B277" s="6"/>
      <c r="C277" s="6"/>
      <c r="D277" s="7">
        <f t="shared" si="4"/>
        <v>0</v>
      </c>
    </row>
    <row r="278" spans="1:4" ht="18" hidden="1" x14ac:dyDescent="0.3">
      <c r="A278" s="10" t="s">
        <v>278</v>
      </c>
      <c r="B278" s="6"/>
      <c r="C278" s="6"/>
      <c r="D278" s="7">
        <f t="shared" si="4"/>
        <v>0</v>
      </c>
    </row>
    <row r="279" spans="1:4" ht="18" hidden="1" x14ac:dyDescent="0.3">
      <c r="A279" s="10" t="s">
        <v>279</v>
      </c>
      <c r="B279" s="6"/>
      <c r="C279" s="6"/>
      <c r="D279" s="7">
        <f t="shared" si="4"/>
        <v>0</v>
      </c>
    </row>
    <row r="280" spans="1:4" ht="18" hidden="1" x14ac:dyDescent="0.3">
      <c r="A280" s="33" t="s">
        <v>280</v>
      </c>
      <c r="B280" s="6"/>
      <c r="C280" s="6"/>
      <c r="D280" s="7">
        <f t="shared" si="4"/>
        <v>0</v>
      </c>
    </row>
    <row r="281" spans="1:4" ht="18" x14ac:dyDescent="0.3">
      <c r="A281" s="5" t="s">
        <v>281</v>
      </c>
      <c r="B281" s="11">
        <v>2.5</v>
      </c>
      <c r="C281" s="11">
        <v>16000</v>
      </c>
      <c r="D281" s="7">
        <f t="shared" si="4"/>
        <v>40000</v>
      </c>
    </row>
    <row r="282" spans="1:4" ht="18" hidden="1" x14ac:dyDescent="0.3">
      <c r="A282" s="10" t="s">
        <v>282</v>
      </c>
      <c r="B282" s="6"/>
      <c r="C282" s="6"/>
      <c r="D282" s="7">
        <f t="shared" si="4"/>
        <v>0</v>
      </c>
    </row>
    <row r="283" spans="1:4" ht="18" hidden="1" x14ac:dyDescent="0.3">
      <c r="A283" s="10" t="s">
        <v>283</v>
      </c>
      <c r="B283" s="6"/>
      <c r="C283" s="6"/>
      <c r="D283" s="7">
        <f t="shared" si="4"/>
        <v>0</v>
      </c>
    </row>
    <row r="284" spans="1:4" ht="18" hidden="1" x14ac:dyDescent="0.3">
      <c r="A284" s="10" t="s">
        <v>284</v>
      </c>
      <c r="B284" s="6"/>
      <c r="C284" s="6"/>
      <c r="D284" s="7">
        <f t="shared" si="4"/>
        <v>0</v>
      </c>
    </row>
    <row r="285" spans="1:4" ht="18" hidden="1" x14ac:dyDescent="0.3">
      <c r="A285" s="14" t="s">
        <v>285</v>
      </c>
      <c r="B285" s="6"/>
      <c r="C285" s="6"/>
      <c r="D285" s="7">
        <f t="shared" si="4"/>
        <v>0</v>
      </c>
    </row>
    <row r="286" spans="1:4" ht="18" hidden="1" x14ac:dyDescent="0.3">
      <c r="A286" s="10" t="s">
        <v>286</v>
      </c>
      <c r="B286" s="6"/>
      <c r="C286" s="6"/>
      <c r="D286" s="7">
        <f t="shared" si="4"/>
        <v>0</v>
      </c>
    </row>
    <row r="287" spans="1:4" ht="18" x14ac:dyDescent="0.3">
      <c r="A287" s="24" t="s">
        <v>287</v>
      </c>
      <c r="B287" s="6">
        <f>23+37+6+13</f>
        <v>79</v>
      </c>
      <c r="C287" s="6">
        <v>4000</v>
      </c>
      <c r="D287" s="7">
        <f t="shared" si="4"/>
        <v>316000</v>
      </c>
    </row>
    <row r="288" spans="1:4" ht="18" hidden="1" x14ac:dyDescent="0.3">
      <c r="A288" s="8" t="s">
        <v>288</v>
      </c>
      <c r="B288" s="6"/>
      <c r="C288" s="6"/>
      <c r="D288" s="7">
        <f t="shared" si="4"/>
        <v>0</v>
      </c>
    </row>
    <row r="289" spans="1:4" ht="18" hidden="1" x14ac:dyDescent="0.3">
      <c r="A289" s="10" t="s">
        <v>289</v>
      </c>
      <c r="B289" s="6"/>
      <c r="C289" s="6"/>
      <c r="D289" s="7">
        <f t="shared" si="4"/>
        <v>0</v>
      </c>
    </row>
    <row r="290" spans="1:4" ht="18" hidden="1" x14ac:dyDescent="0.3">
      <c r="A290" s="10" t="s">
        <v>290</v>
      </c>
      <c r="B290" s="6"/>
      <c r="C290" s="6"/>
      <c r="D290" s="7">
        <f t="shared" si="4"/>
        <v>0</v>
      </c>
    </row>
    <row r="291" spans="1:4" ht="18" hidden="1" x14ac:dyDescent="0.3">
      <c r="A291" s="10" t="s">
        <v>291</v>
      </c>
      <c r="B291" s="6"/>
      <c r="C291" s="6"/>
      <c r="D291" s="7">
        <f t="shared" si="4"/>
        <v>0</v>
      </c>
    </row>
    <row r="292" spans="1:4" ht="18" x14ac:dyDescent="0.3">
      <c r="A292" s="10" t="s">
        <v>292</v>
      </c>
      <c r="B292" s="6">
        <v>20</v>
      </c>
      <c r="C292" s="6">
        <v>8000</v>
      </c>
      <c r="D292" s="7">
        <f t="shared" si="4"/>
        <v>160000</v>
      </c>
    </row>
    <row r="293" spans="1:4" ht="18" hidden="1" x14ac:dyDescent="0.3">
      <c r="A293" s="29" t="s">
        <v>293</v>
      </c>
      <c r="B293" s="6"/>
      <c r="C293" s="6"/>
      <c r="D293" s="7">
        <f t="shared" si="4"/>
        <v>0</v>
      </c>
    </row>
    <row r="294" spans="1:4" ht="18" hidden="1" x14ac:dyDescent="0.3">
      <c r="A294" s="22" t="s">
        <v>294</v>
      </c>
      <c r="B294" s="6"/>
      <c r="C294" s="6"/>
      <c r="D294" s="7">
        <f t="shared" si="4"/>
        <v>0</v>
      </c>
    </row>
    <row r="295" spans="1:4" ht="18" hidden="1" x14ac:dyDescent="0.3">
      <c r="A295" s="34" t="s">
        <v>295</v>
      </c>
      <c r="B295" s="6"/>
      <c r="C295" s="6"/>
      <c r="D295" s="7">
        <f t="shared" si="4"/>
        <v>0</v>
      </c>
    </row>
    <row r="296" spans="1:4" ht="18" hidden="1" x14ac:dyDescent="0.3">
      <c r="A296" s="5" t="s">
        <v>296</v>
      </c>
      <c r="B296" s="6"/>
      <c r="C296" s="6"/>
      <c r="D296" s="7">
        <f t="shared" si="4"/>
        <v>0</v>
      </c>
    </row>
    <row r="297" spans="1:4" ht="18" hidden="1" x14ac:dyDescent="0.3">
      <c r="A297" s="8" t="s">
        <v>297</v>
      </c>
      <c r="B297" s="6"/>
      <c r="C297" s="6"/>
      <c r="D297" s="7">
        <f t="shared" si="4"/>
        <v>0</v>
      </c>
    </row>
    <row r="298" spans="1:4" ht="18" hidden="1" x14ac:dyDescent="0.3">
      <c r="A298" s="35" t="s">
        <v>298</v>
      </c>
      <c r="B298" s="6"/>
      <c r="C298" s="6"/>
      <c r="D298" s="7">
        <f t="shared" si="4"/>
        <v>0</v>
      </c>
    </row>
    <row r="299" spans="1:4" ht="18" hidden="1" x14ac:dyDescent="0.3">
      <c r="A299" s="10" t="s">
        <v>299</v>
      </c>
      <c r="B299" s="6"/>
      <c r="C299" s="6"/>
      <c r="D299" s="7">
        <f t="shared" si="4"/>
        <v>0</v>
      </c>
    </row>
    <row r="300" spans="1:4" ht="18" hidden="1" x14ac:dyDescent="0.3">
      <c r="A300" s="8" t="s">
        <v>300</v>
      </c>
      <c r="B300" s="6"/>
      <c r="C300" s="6"/>
      <c r="D300" s="7">
        <f t="shared" si="4"/>
        <v>0</v>
      </c>
    </row>
    <row r="301" spans="1:4" ht="18" hidden="1" x14ac:dyDescent="0.3">
      <c r="A301" s="8" t="s">
        <v>301</v>
      </c>
      <c r="B301" s="6"/>
      <c r="C301" s="6"/>
      <c r="D301" s="7">
        <f t="shared" si="4"/>
        <v>0</v>
      </c>
    </row>
    <row r="302" spans="1:4" ht="18" hidden="1" x14ac:dyDescent="0.3">
      <c r="A302" s="10" t="s">
        <v>302</v>
      </c>
      <c r="B302" s="6"/>
      <c r="C302" s="6"/>
      <c r="D302" s="7">
        <f t="shared" si="4"/>
        <v>0</v>
      </c>
    </row>
    <row r="303" spans="1:4" ht="18" hidden="1" x14ac:dyDescent="0.3">
      <c r="A303" s="10" t="s">
        <v>303</v>
      </c>
      <c r="B303" s="6"/>
      <c r="C303" s="6"/>
      <c r="D303" s="7">
        <f t="shared" si="4"/>
        <v>0</v>
      </c>
    </row>
    <row r="304" spans="1:4" ht="18" hidden="1" x14ac:dyDescent="0.3">
      <c r="A304" s="8" t="s">
        <v>304</v>
      </c>
      <c r="B304" s="6"/>
      <c r="C304" s="6"/>
      <c r="D304" s="7">
        <f t="shared" si="4"/>
        <v>0</v>
      </c>
    </row>
    <row r="305" spans="1:4" ht="18" hidden="1" x14ac:dyDescent="0.3">
      <c r="A305" s="14" t="s">
        <v>305</v>
      </c>
      <c r="B305" s="6"/>
      <c r="C305" s="6"/>
      <c r="D305" s="7">
        <f t="shared" si="4"/>
        <v>0</v>
      </c>
    </row>
    <row r="306" spans="1:4" ht="18" hidden="1" x14ac:dyDescent="0.3">
      <c r="A306" s="14" t="s">
        <v>306</v>
      </c>
      <c r="B306" s="6"/>
      <c r="C306" s="6"/>
      <c r="D306" s="7">
        <f t="shared" si="4"/>
        <v>0</v>
      </c>
    </row>
    <row r="307" spans="1:4" ht="18" hidden="1" x14ac:dyDescent="0.3">
      <c r="A307" s="14" t="s">
        <v>307</v>
      </c>
      <c r="B307" s="6"/>
      <c r="C307" s="6"/>
      <c r="D307" s="7">
        <f t="shared" si="4"/>
        <v>0</v>
      </c>
    </row>
    <row r="308" spans="1:4" ht="18" x14ac:dyDescent="0.3">
      <c r="A308" s="14" t="s">
        <v>308</v>
      </c>
      <c r="B308" s="6">
        <f>6.5/0.5</f>
        <v>13</v>
      </c>
      <c r="C308" s="6">
        <v>65000</v>
      </c>
      <c r="D308" s="7">
        <f t="shared" si="4"/>
        <v>845000</v>
      </c>
    </row>
    <row r="309" spans="1:4" ht="18" hidden="1" x14ac:dyDescent="0.3">
      <c r="A309" s="10" t="s">
        <v>309</v>
      </c>
      <c r="B309" s="6"/>
      <c r="C309" s="6"/>
      <c r="D309" s="7">
        <f t="shared" si="4"/>
        <v>0</v>
      </c>
    </row>
    <row r="310" spans="1:4" ht="18" hidden="1" x14ac:dyDescent="0.3">
      <c r="A310" s="36" t="s">
        <v>310</v>
      </c>
      <c r="B310" s="6"/>
      <c r="C310" s="6"/>
      <c r="D310" s="7">
        <f t="shared" si="4"/>
        <v>0</v>
      </c>
    </row>
    <row r="311" spans="1:4" ht="18" hidden="1" x14ac:dyDescent="0.3">
      <c r="A311" s="36" t="s">
        <v>311</v>
      </c>
      <c r="B311" s="6"/>
      <c r="C311" s="6"/>
      <c r="D311" s="7">
        <f t="shared" si="4"/>
        <v>0</v>
      </c>
    </row>
    <row r="312" spans="1:4" ht="18" hidden="1" x14ac:dyDescent="0.3">
      <c r="A312" s="36" t="s">
        <v>312</v>
      </c>
      <c r="B312" s="6"/>
      <c r="C312" s="6"/>
      <c r="D312" s="7">
        <f t="shared" si="4"/>
        <v>0</v>
      </c>
    </row>
    <row r="313" spans="1:4" ht="18" hidden="1" x14ac:dyDescent="0.3">
      <c r="A313" s="36" t="s">
        <v>313</v>
      </c>
      <c r="B313" s="6"/>
      <c r="C313" s="6"/>
      <c r="D313" s="7">
        <f t="shared" si="4"/>
        <v>0</v>
      </c>
    </row>
    <row r="314" spans="1:4" ht="18" hidden="1" x14ac:dyDescent="0.3">
      <c r="A314" s="8" t="s">
        <v>314</v>
      </c>
      <c r="B314" s="6"/>
      <c r="C314" s="6"/>
      <c r="D314" s="7">
        <f t="shared" si="4"/>
        <v>0</v>
      </c>
    </row>
    <row r="315" spans="1:4" ht="18" hidden="1" x14ac:dyDescent="0.3">
      <c r="A315" s="8" t="s">
        <v>315</v>
      </c>
      <c r="B315" s="6"/>
      <c r="C315" s="6"/>
      <c r="D315" s="7">
        <f t="shared" si="4"/>
        <v>0</v>
      </c>
    </row>
    <row r="316" spans="1:4" ht="18" hidden="1" x14ac:dyDescent="0.3">
      <c r="A316" s="8" t="s">
        <v>316</v>
      </c>
      <c r="B316" s="6"/>
      <c r="C316" s="6"/>
      <c r="D316" s="7">
        <f t="shared" si="4"/>
        <v>0</v>
      </c>
    </row>
    <row r="317" spans="1:4" ht="18" hidden="1" x14ac:dyDescent="0.3">
      <c r="A317" s="8" t="s">
        <v>317</v>
      </c>
      <c r="B317" s="6"/>
      <c r="C317" s="6"/>
      <c r="D317" s="7">
        <f t="shared" si="4"/>
        <v>0</v>
      </c>
    </row>
    <row r="318" spans="1:4" ht="18" hidden="1" x14ac:dyDescent="0.3">
      <c r="A318" s="10" t="s">
        <v>318</v>
      </c>
      <c r="B318" s="6"/>
      <c r="C318" s="6"/>
      <c r="D318" s="7">
        <f t="shared" si="4"/>
        <v>0</v>
      </c>
    </row>
    <row r="319" spans="1:4" ht="18" hidden="1" x14ac:dyDescent="0.3">
      <c r="A319" s="10" t="s">
        <v>319</v>
      </c>
      <c r="B319" s="6"/>
      <c r="C319" s="6"/>
      <c r="D319" s="7">
        <f t="shared" si="4"/>
        <v>0</v>
      </c>
    </row>
    <row r="320" spans="1:4" ht="18" hidden="1" x14ac:dyDescent="0.3">
      <c r="A320" s="8" t="s">
        <v>320</v>
      </c>
      <c r="B320" s="6"/>
      <c r="C320" s="6"/>
      <c r="D320" s="7">
        <f t="shared" si="4"/>
        <v>0</v>
      </c>
    </row>
    <row r="321" spans="1:4" ht="18" hidden="1" x14ac:dyDescent="0.3">
      <c r="A321" s="24" t="s">
        <v>321</v>
      </c>
      <c r="B321" s="6"/>
      <c r="C321" s="6"/>
      <c r="D321" s="7">
        <f t="shared" si="4"/>
        <v>0</v>
      </c>
    </row>
    <row r="322" spans="1:4" ht="18" hidden="1" x14ac:dyDescent="0.3">
      <c r="A322" s="24" t="s">
        <v>322</v>
      </c>
      <c r="B322" s="6"/>
      <c r="C322" s="6"/>
      <c r="D322" s="7">
        <f t="shared" si="4"/>
        <v>0</v>
      </c>
    </row>
    <row r="323" spans="1:4" ht="18" hidden="1" x14ac:dyDescent="0.3">
      <c r="A323" s="36" t="s">
        <v>323</v>
      </c>
      <c r="B323" s="6"/>
      <c r="C323" s="6"/>
      <c r="D323" s="7">
        <f t="shared" si="4"/>
        <v>0</v>
      </c>
    </row>
    <row r="324" spans="1:4" ht="18" hidden="1" x14ac:dyDescent="0.3">
      <c r="A324" s="36" t="s">
        <v>324</v>
      </c>
      <c r="B324" s="6"/>
      <c r="C324" s="6"/>
      <c r="D324" s="7">
        <f t="shared" ref="D324:D387" si="5">B324*C324</f>
        <v>0</v>
      </c>
    </row>
    <row r="325" spans="1:4" ht="18" hidden="1" x14ac:dyDescent="0.3">
      <c r="A325" s="36" t="s">
        <v>325</v>
      </c>
      <c r="B325" s="6"/>
      <c r="C325" s="6"/>
      <c r="D325" s="7">
        <f t="shared" si="5"/>
        <v>0</v>
      </c>
    </row>
    <row r="326" spans="1:4" ht="18" hidden="1" x14ac:dyDescent="0.3">
      <c r="A326" s="36" t="s">
        <v>326</v>
      </c>
      <c r="B326" s="6"/>
      <c r="C326" s="6"/>
      <c r="D326" s="7">
        <f t="shared" si="5"/>
        <v>0</v>
      </c>
    </row>
    <row r="327" spans="1:4" ht="18" hidden="1" x14ac:dyDescent="0.3">
      <c r="A327" s="36" t="s">
        <v>327</v>
      </c>
      <c r="B327" s="6"/>
      <c r="C327" s="6"/>
      <c r="D327" s="7">
        <f t="shared" si="5"/>
        <v>0</v>
      </c>
    </row>
    <row r="328" spans="1:4" ht="18" hidden="1" x14ac:dyDescent="0.3">
      <c r="A328" s="35" t="s">
        <v>328</v>
      </c>
      <c r="B328" s="6"/>
      <c r="C328" s="6"/>
      <c r="D328" s="7">
        <f t="shared" si="5"/>
        <v>0</v>
      </c>
    </row>
    <row r="329" spans="1:4" ht="18" hidden="1" x14ac:dyDescent="0.3">
      <c r="A329" s="10" t="s">
        <v>329</v>
      </c>
      <c r="B329" s="6"/>
      <c r="C329" s="6"/>
      <c r="D329" s="7">
        <f t="shared" si="5"/>
        <v>0</v>
      </c>
    </row>
    <row r="330" spans="1:4" ht="18" hidden="1" x14ac:dyDescent="0.3">
      <c r="A330" s="8" t="s">
        <v>330</v>
      </c>
      <c r="B330" s="6"/>
      <c r="C330" s="6"/>
      <c r="D330" s="7">
        <f t="shared" si="5"/>
        <v>0</v>
      </c>
    </row>
    <row r="331" spans="1:4" ht="18" hidden="1" x14ac:dyDescent="0.3">
      <c r="A331" s="8" t="s">
        <v>331</v>
      </c>
      <c r="B331" s="6"/>
      <c r="C331" s="6"/>
      <c r="D331" s="7">
        <f t="shared" si="5"/>
        <v>0</v>
      </c>
    </row>
    <row r="332" spans="1:4" ht="18" hidden="1" x14ac:dyDescent="0.3">
      <c r="A332" s="8" t="s">
        <v>332</v>
      </c>
      <c r="B332" s="6"/>
      <c r="C332" s="6"/>
      <c r="D332" s="7">
        <f t="shared" si="5"/>
        <v>0</v>
      </c>
    </row>
    <row r="333" spans="1:4" ht="18" x14ac:dyDescent="0.3">
      <c r="A333" s="37"/>
      <c r="B333" s="38">
        <f>SUM(B3:B332)</f>
        <v>9563.5</v>
      </c>
      <c r="C333" s="38"/>
      <c r="D333" s="7">
        <f>SUM(D24:D308)</f>
        <v>99474000</v>
      </c>
    </row>
    <row r="334" spans="1:4" ht="18" hidden="1" x14ac:dyDescent="0.3">
      <c r="D334" s="7">
        <f t="shared" si="5"/>
        <v>0</v>
      </c>
    </row>
    <row r="335" spans="1:4" ht="18" hidden="1" x14ac:dyDescent="0.3">
      <c r="A335" s="1" t="s">
        <v>0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347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5" t="s">
        <v>3</v>
      </c>
      <c r="B338" s="7"/>
      <c r="C338" s="7"/>
      <c r="D338" s="7">
        <f t="shared" si="5"/>
        <v>0</v>
      </c>
    </row>
    <row r="339" spans="1:4" ht="18" hidden="1" x14ac:dyDescent="0.3">
      <c r="A339" s="8" t="s">
        <v>4</v>
      </c>
      <c r="B339" s="7"/>
      <c r="C339" s="7"/>
      <c r="D339" s="7">
        <f t="shared" si="5"/>
        <v>0</v>
      </c>
    </row>
    <row r="340" spans="1:4" ht="18" hidden="1" x14ac:dyDescent="0.3">
      <c r="A340" s="5" t="s">
        <v>5</v>
      </c>
      <c r="B340" s="7"/>
      <c r="C340" s="7"/>
      <c r="D340" s="7">
        <f t="shared" si="5"/>
        <v>0</v>
      </c>
    </row>
    <row r="341" spans="1:4" ht="18" hidden="1" x14ac:dyDescent="0.3">
      <c r="A341" s="5" t="s">
        <v>6</v>
      </c>
      <c r="B341" s="7"/>
      <c r="C341" s="7"/>
      <c r="D341" s="7">
        <f t="shared" si="5"/>
        <v>0</v>
      </c>
    </row>
    <row r="342" spans="1:4" ht="18" hidden="1" x14ac:dyDescent="0.3">
      <c r="A342" s="5" t="s">
        <v>7</v>
      </c>
      <c r="B342" s="7"/>
      <c r="C342" s="7"/>
      <c r="D342" s="7">
        <f t="shared" si="5"/>
        <v>0</v>
      </c>
    </row>
    <row r="343" spans="1:4" ht="18" hidden="1" x14ac:dyDescent="0.3">
      <c r="A343" s="9" t="s">
        <v>8</v>
      </c>
      <c r="B343" s="7"/>
      <c r="C343" s="7"/>
      <c r="D343" s="7">
        <f t="shared" si="5"/>
        <v>0</v>
      </c>
    </row>
    <row r="344" spans="1:4" ht="18" hidden="1" x14ac:dyDescent="0.3">
      <c r="A344" s="10" t="s">
        <v>9</v>
      </c>
      <c r="B344" s="7"/>
      <c r="C344" s="7"/>
      <c r="D344" s="7">
        <f t="shared" si="5"/>
        <v>0</v>
      </c>
    </row>
    <row r="345" spans="1:4" ht="18" hidden="1" x14ac:dyDescent="0.3">
      <c r="A345" s="5" t="s">
        <v>10</v>
      </c>
      <c r="B345" s="12"/>
      <c r="C345" s="12"/>
      <c r="D345" s="7">
        <f t="shared" si="5"/>
        <v>0</v>
      </c>
    </row>
    <row r="346" spans="1:4" ht="18" hidden="1" x14ac:dyDescent="0.3">
      <c r="A346" s="5" t="s">
        <v>11</v>
      </c>
      <c r="B346" s="12"/>
      <c r="C346" s="12"/>
      <c r="D346" s="7">
        <f t="shared" si="5"/>
        <v>0</v>
      </c>
    </row>
    <row r="347" spans="1:4" ht="18" hidden="1" x14ac:dyDescent="0.3">
      <c r="A347" s="5" t="s">
        <v>12</v>
      </c>
      <c r="B347" s="12"/>
      <c r="C347" s="12"/>
      <c r="D347" s="7">
        <f t="shared" si="5"/>
        <v>0</v>
      </c>
    </row>
    <row r="348" spans="1:4" ht="18" hidden="1" x14ac:dyDescent="0.3">
      <c r="A348" s="10" t="s">
        <v>13</v>
      </c>
      <c r="B348" s="7"/>
      <c r="C348" s="7"/>
      <c r="D348" s="7">
        <f t="shared" si="5"/>
        <v>0</v>
      </c>
    </row>
    <row r="349" spans="1:4" ht="18" hidden="1" x14ac:dyDescent="0.3">
      <c r="A349" s="10" t="s">
        <v>14</v>
      </c>
      <c r="B349" s="7"/>
      <c r="C349" s="7"/>
      <c r="D349" s="7">
        <f t="shared" si="5"/>
        <v>0</v>
      </c>
    </row>
    <row r="350" spans="1:4" ht="18" hidden="1" x14ac:dyDescent="0.3">
      <c r="A350" s="10" t="s">
        <v>15</v>
      </c>
      <c r="B350" s="12"/>
      <c r="C350" s="12"/>
      <c r="D350" s="7">
        <f t="shared" si="5"/>
        <v>0</v>
      </c>
    </row>
    <row r="351" spans="1:4" ht="18" hidden="1" x14ac:dyDescent="0.3">
      <c r="A351" s="13" t="s">
        <v>17</v>
      </c>
      <c r="B351" s="7"/>
      <c r="C351" s="7"/>
      <c r="D351" s="7">
        <f t="shared" si="5"/>
        <v>0</v>
      </c>
    </row>
    <row r="352" spans="1:4" ht="18" hidden="1" x14ac:dyDescent="0.3">
      <c r="A352" s="8" t="s">
        <v>18</v>
      </c>
      <c r="B352" s="7"/>
      <c r="C352" s="7"/>
      <c r="D352" s="7">
        <f t="shared" si="5"/>
        <v>0</v>
      </c>
    </row>
    <row r="353" spans="1:4" ht="18" hidden="1" x14ac:dyDescent="0.3">
      <c r="A353" s="13" t="s">
        <v>19</v>
      </c>
      <c r="B353" s="7"/>
      <c r="C353" s="7"/>
      <c r="D353" s="7">
        <f t="shared" si="5"/>
        <v>0</v>
      </c>
    </row>
    <row r="354" spans="1:4" ht="18" hidden="1" x14ac:dyDescent="0.3">
      <c r="A354" s="10" t="s">
        <v>20</v>
      </c>
      <c r="B354" s="7"/>
      <c r="C354" s="7"/>
      <c r="D354" s="7">
        <f t="shared" si="5"/>
        <v>0</v>
      </c>
    </row>
    <row r="355" spans="1:4" ht="18" hidden="1" x14ac:dyDescent="0.3">
      <c r="A355" s="10" t="s">
        <v>21</v>
      </c>
      <c r="B355" s="7"/>
      <c r="C355" s="7"/>
      <c r="D355" s="7">
        <f t="shared" si="5"/>
        <v>0</v>
      </c>
    </row>
    <row r="356" spans="1:4" ht="18" hidden="1" x14ac:dyDescent="0.3">
      <c r="A356" s="10" t="s">
        <v>22</v>
      </c>
      <c r="B356" s="7"/>
      <c r="C356" s="7"/>
      <c r="D356" s="7">
        <f t="shared" si="5"/>
        <v>0</v>
      </c>
    </row>
    <row r="357" spans="1:4" ht="18" hidden="1" x14ac:dyDescent="0.3">
      <c r="A357" s="8" t="s">
        <v>23</v>
      </c>
      <c r="B357" s="7"/>
      <c r="C357" s="7"/>
      <c r="D357" s="7">
        <f t="shared" si="5"/>
        <v>0</v>
      </c>
    </row>
    <row r="358" spans="1:4" ht="18" hidden="1" x14ac:dyDescent="0.3">
      <c r="A358" s="10" t="s">
        <v>24</v>
      </c>
      <c r="B358" s="7"/>
      <c r="C358" s="7"/>
      <c r="D358" s="7">
        <f t="shared" si="5"/>
        <v>0</v>
      </c>
    </row>
    <row r="359" spans="1:4" ht="18" hidden="1" x14ac:dyDescent="0.3">
      <c r="A359" s="10" t="s">
        <v>25</v>
      </c>
      <c r="B359" s="7"/>
      <c r="C359" s="7"/>
      <c r="D359" s="7">
        <f t="shared" si="5"/>
        <v>0</v>
      </c>
    </row>
    <row r="360" spans="1:4" ht="18" hidden="1" x14ac:dyDescent="0.3">
      <c r="A360" s="10" t="s">
        <v>26</v>
      </c>
      <c r="B360" s="7"/>
      <c r="C360" s="7"/>
      <c r="D360" s="7">
        <f t="shared" si="5"/>
        <v>0</v>
      </c>
    </row>
    <row r="361" spans="1:4" ht="18" hidden="1" x14ac:dyDescent="0.3">
      <c r="A361" s="10" t="s">
        <v>27</v>
      </c>
      <c r="B361" s="7"/>
      <c r="C361" s="7"/>
      <c r="D361" s="7">
        <f t="shared" si="5"/>
        <v>0</v>
      </c>
    </row>
    <row r="362" spans="1:4" ht="18" hidden="1" x14ac:dyDescent="0.3">
      <c r="A362" s="10" t="s">
        <v>28</v>
      </c>
      <c r="B362" s="7"/>
      <c r="C362" s="7"/>
      <c r="D362" s="7">
        <f t="shared" si="5"/>
        <v>0</v>
      </c>
    </row>
    <row r="363" spans="1:4" ht="18" hidden="1" x14ac:dyDescent="0.3">
      <c r="A363" s="10" t="s">
        <v>29</v>
      </c>
      <c r="B363" s="7"/>
      <c r="C363" s="7"/>
      <c r="D363" s="7">
        <f t="shared" si="5"/>
        <v>0</v>
      </c>
    </row>
    <row r="364" spans="1:4" ht="18" hidden="1" x14ac:dyDescent="0.3">
      <c r="A364" s="10" t="s">
        <v>30</v>
      </c>
      <c r="B364" s="7"/>
      <c r="C364" s="7"/>
      <c r="D364" s="7">
        <f t="shared" si="5"/>
        <v>0</v>
      </c>
    </row>
    <row r="365" spans="1:4" ht="18" hidden="1" x14ac:dyDescent="0.3">
      <c r="A365" s="10" t="s">
        <v>31</v>
      </c>
      <c r="B365" s="7"/>
      <c r="C365" s="7"/>
      <c r="D365" s="7">
        <f t="shared" si="5"/>
        <v>0</v>
      </c>
    </row>
    <row r="366" spans="1:4" ht="18" hidden="1" x14ac:dyDescent="0.3">
      <c r="A366" s="10" t="s">
        <v>32</v>
      </c>
      <c r="B366" s="7"/>
      <c r="C366" s="7"/>
      <c r="D366" s="7">
        <f t="shared" si="5"/>
        <v>0</v>
      </c>
    </row>
    <row r="367" spans="1:4" ht="18" hidden="1" x14ac:dyDescent="0.3">
      <c r="A367" s="10" t="s">
        <v>33</v>
      </c>
      <c r="B367" s="7"/>
      <c r="C367" s="7"/>
      <c r="D367" s="7">
        <f t="shared" si="5"/>
        <v>0</v>
      </c>
    </row>
    <row r="368" spans="1:4" ht="18" hidden="1" x14ac:dyDescent="0.3">
      <c r="A368" s="10" t="s">
        <v>34</v>
      </c>
      <c r="B368" s="7"/>
      <c r="C368" s="7"/>
      <c r="D368" s="7">
        <f t="shared" si="5"/>
        <v>0</v>
      </c>
    </row>
    <row r="369" spans="1:4" ht="18" hidden="1" x14ac:dyDescent="0.3">
      <c r="A369" s="10" t="s">
        <v>35</v>
      </c>
      <c r="B369" s="7"/>
      <c r="C369" s="7"/>
      <c r="D369" s="7">
        <f t="shared" si="5"/>
        <v>0</v>
      </c>
    </row>
    <row r="370" spans="1:4" ht="18" x14ac:dyDescent="0.3">
      <c r="A370" s="10" t="s">
        <v>36</v>
      </c>
      <c r="B370" s="7">
        <f>80+45+10</f>
        <v>135</v>
      </c>
      <c r="C370" s="7">
        <v>7500</v>
      </c>
      <c r="D370" s="7">
        <f t="shared" si="5"/>
        <v>1012500</v>
      </c>
    </row>
    <row r="371" spans="1:4" ht="18" hidden="1" x14ac:dyDescent="0.3">
      <c r="A371" s="14" t="s">
        <v>37</v>
      </c>
      <c r="B371" s="7"/>
      <c r="C371" s="7"/>
      <c r="D371" s="7">
        <f t="shared" si="5"/>
        <v>0</v>
      </c>
    </row>
    <row r="372" spans="1:4" ht="18" hidden="1" x14ac:dyDescent="0.3">
      <c r="A372" s="10" t="s">
        <v>38</v>
      </c>
      <c r="B372" s="7"/>
      <c r="C372" s="7"/>
      <c r="D372" s="7">
        <f t="shared" si="5"/>
        <v>0</v>
      </c>
    </row>
    <row r="373" spans="1:4" ht="18" hidden="1" x14ac:dyDescent="0.3">
      <c r="A373" s="5" t="s">
        <v>39</v>
      </c>
      <c r="B373" s="7"/>
      <c r="C373" s="7"/>
      <c r="D373" s="7">
        <f t="shared" si="5"/>
        <v>0</v>
      </c>
    </row>
    <row r="374" spans="1:4" ht="18" hidden="1" x14ac:dyDescent="0.3">
      <c r="A374" s="10" t="s">
        <v>40</v>
      </c>
      <c r="B374" s="7"/>
      <c r="C374" s="7"/>
      <c r="D374" s="7">
        <f t="shared" si="5"/>
        <v>0</v>
      </c>
    </row>
    <row r="375" spans="1:4" ht="18" x14ac:dyDescent="0.3">
      <c r="A375" s="10" t="s">
        <v>41</v>
      </c>
      <c r="B375" s="7">
        <f>40+18</f>
        <v>58</v>
      </c>
      <c r="C375" s="7">
        <v>17000</v>
      </c>
      <c r="D375" s="7">
        <f t="shared" si="5"/>
        <v>986000</v>
      </c>
    </row>
    <row r="376" spans="1:4" ht="18" hidden="1" x14ac:dyDescent="0.3">
      <c r="A376" s="15" t="s">
        <v>42</v>
      </c>
      <c r="B376" s="7"/>
      <c r="C376" s="7"/>
      <c r="D376" s="7">
        <f t="shared" si="5"/>
        <v>0</v>
      </c>
    </row>
    <row r="377" spans="1:4" ht="18" hidden="1" x14ac:dyDescent="0.3">
      <c r="A377" s="10" t="s">
        <v>43</v>
      </c>
      <c r="B377" s="7"/>
      <c r="C377" s="7"/>
      <c r="D377" s="7">
        <f t="shared" si="5"/>
        <v>0</v>
      </c>
    </row>
    <row r="378" spans="1:4" ht="18" x14ac:dyDescent="0.3">
      <c r="A378" s="10" t="s">
        <v>44</v>
      </c>
      <c r="B378" s="7">
        <f>100+100+260+160+60+150+50</f>
        <v>880</v>
      </c>
      <c r="C378" s="7">
        <v>14000</v>
      </c>
      <c r="D378" s="7">
        <f t="shared" si="5"/>
        <v>12320000</v>
      </c>
    </row>
    <row r="379" spans="1:4" ht="18" hidden="1" x14ac:dyDescent="0.3">
      <c r="A379" s="10" t="s">
        <v>45</v>
      </c>
      <c r="B379" s="7"/>
      <c r="C379" s="7"/>
      <c r="D379" s="7">
        <f t="shared" si="5"/>
        <v>0</v>
      </c>
    </row>
    <row r="380" spans="1:4" ht="18" hidden="1" x14ac:dyDescent="0.3">
      <c r="A380" s="10" t="s">
        <v>333</v>
      </c>
      <c r="B380" s="7"/>
      <c r="C380" s="7"/>
      <c r="D380" s="7">
        <f t="shared" si="5"/>
        <v>0</v>
      </c>
    </row>
    <row r="381" spans="1:4" ht="18" hidden="1" x14ac:dyDescent="0.3">
      <c r="A381" s="10" t="s">
        <v>46</v>
      </c>
      <c r="B381" s="7"/>
      <c r="C381" s="7"/>
      <c r="D381" s="7">
        <f t="shared" si="5"/>
        <v>0</v>
      </c>
    </row>
    <row r="382" spans="1:4" ht="18" x14ac:dyDescent="0.3">
      <c r="A382" s="10" t="s">
        <v>47</v>
      </c>
      <c r="B382" s="7">
        <f>150+14+20</f>
        <v>184</v>
      </c>
      <c r="C382" s="7">
        <v>7000</v>
      </c>
      <c r="D382" s="7">
        <f t="shared" si="5"/>
        <v>1288000</v>
      </c>
    </row>
    <row r="383" spans="1:4" ht="18" hidden="1" x14ac:dyDescent="0.3">
      <c r="A383" s="16" t="s">
        <v>48</v>
      </c>
      <c r="B383" s="7"/>
      <c r="C383" s="7"/>
      <c r="D383" s="7">
        <f t="shared" si="5"/>
        <v>0</v>
      </c>
    </row>
    <row r="384" spans="1:4" ht="18" hidden="1" x14ac:dyDescent="0.3">
      <c r="A384" s="8" t="s">
        <v>49</v>
      </c>
      <c r="B384" s="7"/>
      <c r="C384" s="7"/>
      <c r="D384" s="7">
        <f t="shared" si="5"/>
        <v>0</v>
      </c>
    </row>
    <row r="385" spans="1:4" ht="18" hidden="1" x14ac:dyDescent="0.3">
      <c r="A385" s="10" t="s">
        <v>50</v>
      </c>
      <c r="B385" s="7"/>
      <c r="C385" s="7"/>
      <c r="D385" s="7">
        <f t="shared" si="5"/>
        <v>0</v>
      </c>
    </row>
    <row r="386" spans="1:4" ht="18" hidden="1" x14ac:dyDescent="0.3">
      <c r="A386" s="10" t="s">
        <v>51</v>
      </c>
      <c r="B386" s="7"/>
      <c r="C386" s="7"/>
      <c r="D386" s="7">
        <f t="shared" si="5"/>
        <v>0</v>
      </c>
    </row>
    <row r="387" spans="1:4" ht="18" hidden="1" x14ac:dyDescent="0.3">
      <c r="A387" s="10" t="s">
        <v>52</v>
      </c>
      <c r="B387" s="7"/>
      <c r="C387" s="7"/>
      <c r="D387" s="7">
        <f t="shared" si="5"/>
        <v>0</v>
      </c>
    </row>
    <row r="388" spans="1:4" ht="18" hidden="1" x14ac:dyDescent="0.3">
      <c r="A388" s="5" t="s">
        <v>53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54</v>
      </c>
      <c r="B389" s="7"/>
      <c r="C389" s="7"/>
      <c r="D389" s="7">
        <f t="shared" si="6"/>
        <v>0</v>
      </c>
    </row>
    <row r="390" spans="1:4" ht="18" hidden="1" x14ac:dyDescent="0.3">
      <c r="A390" s="14" t="s">
        <v>55</v>
      </c>
      <c r="B390" s="7"/>
      <c r="C390" s="7"/>
      <c r="D390" s="7">
        <f t="shared" si="6"/>
        <v>0</v>
      </c>
    </row>
    <row r="391" spans="1:4" ht="18" hidden="1" x14ac:dyDescent="0.3">
      <c r="A391" s="10" t="s">
        <v>56</v>
      </c>
      <c r="B391" s="7"/>
      <c r="C391" s="7"/>
      <c r="D391" s="7">
        <f t="shared" si="6"/>
        <v>0</v>
      </c>
    </row>
    <row r="392" spans="1:4" ht="18" hidden="1" x14ac:dyDescent="0.3">
      <c r="A392" s="17" t="s">
        <v>57</v>
      </c>
      <c r="B392" s="7"/>
      <c r="C392" s="7"/>
      <c r="D392" s="7">
        <f t="shared" si="6"/>
        <v>0</v>
      </c>
    </row>
    <row r="393" spans="1:4" ht="18" hidden="1" x14ac:dyDescent="0.3">
      <c r="A393" s="10" t="s">
        <v>58</v>
      </c>
      <c r="B393" s="7"/>
      <c r="C393" s="7"/>
      <c r="D393" s="7">
        <f t="shared" si="6"/>
        <v>0</v>
      </c>
    </row>
    <row r="394" spans="1:4" ht="18" hidden="1" x14ac:dyDescent="0.3">
      <c r="A394" s="10" t="s">
        <v>59</v>
      </c>
      <c r="B394" s="7"/>
      <c r="C394" s="7"/>
      <c r="D394" s="7">
        <f t="shared" si="6"/>
        <v>0</v>
      </c>
    </row>
    <row r="395" spans="1:4" ht="18" hidden="1" x14ac:dyDescent="0.3">
      <c r="A395" s="5" t="s">
        <v>60</v>
      </c>
      <c r="B395" s="7"/>
      <c r="C395" s="7"/>
      <c r="D395" s="7">
        <f t="shared" si="6"/>
        <v>0</v>
      </c>
    </row>
    <row r="396" spans="1:4" ht="18" hidden="1" x14ac:dyDescent="0.3">
      <c r="A396" s="5" t="s">
        <v>61</v>
      </c>
      <c r="B396" s="7"/>
      <c r="C396" s="7"/>
      <c r="D396" s="7">
        <f t="shared" si="6"/>
        <v>0</v>
      </c>
    </row>
    <row r="397" spans="1:4" ht="18" hidden="1" x14ac:dyDescent="0.3">
      <c r="A397" s="18" t="s">
        <v>62</v>
      </c>
      <c r="B397" s="7"/>
      <c r="C397" s="7"/>
      <c r="D397" s="7">
        <f t="shared" si="6"/>
        <v>0</v>
      </c>
    </row>
    <row r="398" spans="1:4" ht="18" hidden="1" x14ac:dyDescent="0.3">
      <c r="A398" s="19" t="s">
        <v>63</v>
      </c>
      <c r="B398" s="21"/>
      <c r="C398" s="21"/>
      <c r="D398" s="7">
        <f t="shared" si="6"/>
        <v>0</v>
      </c>
    </row>
    <row r="399" spans="1:4" ht="18" hidden="1" x14ac:dyDescent="0.3">
      <c r="A399" s="10" t="s">
        <v>64</v>
      </c>
      <c r="B399" s="7"/>
      <c r="C399" s="7"/>
      <c r="D399" s="7">
        <f t="shared" si="6"/>
        <v>0</v>
      </c>
    </row>
    <row r="400" spans="1:4" ht="18" hidden="1" x14ac:dyDescent="0.3">
      <c r="A400" s="5" t="s">
        <v>65</v>
      </c>
      <c r="B400" s="7"/>
      <c r="C400" s="7"/>
      <c r="D400" s="7">
        <f t="shared" si="6"/>
        <v>0</v>
      </c>
    </row>
    <row r="401" spans="1:4" ht="18" hidden="1" x14ac:dyDescent="0.3">
      <c r="A401" s="5" t="s">
        <v>66</v>
      </c>
      <c r="B401" s="7"/>
      <c r="C401" s="7"/>
      <c r="D401" s="7">
        <f t="shared" si="6"/>
        <v>0</v>
      </c>
    </row>
    <row r="402" spans="1:4" ht="18" hidden="1" x14ac:dyDescent="0.3">
      <c r="A402" s="10" t="s">
        <v>67</v>
      </c>
      <c r="B402" s="7"/>
      <c r="C402" s="7"/>
      <c r="D402" s="7">
        <f t="shared" si="6"/>
        <v>0</v>
      </c>
    </row>
    <row r="403" spans="1:4" ht="18" hidden="1" x14ac:dyDescent="0.3">
      <c r="A403" s="5" t="s">
        <v>68</v>
      </c>
      <c r="B403" s="7"/>
      <c r="C403" s="7"/>
      <c r="D403" s="7">
        <f t="shared" si="6"/>
        <v>0</v>
      </c>
    </row>
    <row r="404" spans="1:4" ht="18" x14ac:dyDescent="0.3">
      <c r="A404" s="10" t="s">
        <v>69</v>
      </c>
      <c r="B404" s="7">
        <f>10+25</f>
        <v>35</v>
      </c>
      <c r="C404" s="7">
        <v>12000</v>
      </c>
      <c r="D404" s="7">
        <f t="shared" si="6"/>
        <v>420000</v>
      </c>
    </row>
    <row r="405" spans="1:4" ht="18" hidden="1" x14ac:dyDescent="0.3">
      <c r="A405" s="10" t="s">
        <v>70</v>
      </c>
      <c r="B405" s="7"/>
      <c r="C405" s="7"/>
      <c r="D405" s="7">
        <f t="shared" si="6"/>
        <v>0</v>
      </c>
    </row>
    <row r="406" spans="1:4" ht="18" x14ac:dyDescent="0.3">
      <c r="A406" s="10" t="s">
        <v>71</v>
      </c>
      <c r="B406" s="7">
        <v>7</v>
      </c>
      <c r="C406" s="7">
        <v>13000</v>
      </c>
      <c r="D406" s="7">
        <f t="shared" si="6"/>
        <v>91000</v>
      </c>
    </row>
    <row r="407" spans="1:4" ht="18" hidden="1" x14ac:dyDescent="0.3">
      <c r="A407" s="10" t="s">
        <v>72</v>
      </c>
      <c r="B407" s="7"/>
      <c r="C407" s="7"/>
      <c r="D407" s="7">
        <f t="shared" si="6"/>
        <v>0</v>
      </c>
    </row>
    <row r="408" spans="1:4" ht="18" hidden="1" x14ac:dyDescent="0.3">
      <c r="A408" s="22" t="s">
        <v>73</v>
      </c>
      <c r="B408" s="7"/>
      <c r="C408" s="7"/>
      <c r="D408" s="7">
        <f t="shared" si="6"/>
        <v>0</v>
      </c>
    </row>
    <row r="409" spans="1:4" ht="18" hidden="1" x14ac:dyDescent="0.3">
      <c r="A409" s="23" t="s">
        <v>74</v>
      </c>
      <c r="B409" s="7"/>
      <c r="C409" s="7"/>
      <c r="D409" s="7">
        <f t="shared" si="6"/>
        <v>0</v>
      </c>
    </row>
    <row r="410" spans="1:4" ht="18" hidden="1" x14ac:dyDescent="0.3">
      <c r="A410" s="22" t="s">
        <v>75</v>
      </c>
      <c r="B410" s="7"/>
      <c r="C410" s="7"/>
      <c r="D410" s="7">
        <f t="shared" si="6"/>
        <v>0</v>
      </c>
    </row>
    <row r="411" spans="1:4" ht="18" hidden="1" x14ac:dyDescent="0.3">
      <c r="A411" s="14" t="s">
        <v>76</v>
      </c>
      <c r="B411" s="7"/>
      <c r="C411" s="7"/>
      <c r="D411" s="7">
        <f t="shared" si="6"/>
        <v>0</v>
      </c>
    </row>
    <row r="412" spans="1:4" ht="18" hidden="1" x14ac:dyDescent="0.3">
      <c r="A412" s="24" t="s">
        <v>77</v>
      </c>
      <c r="B412" s="7"/>
      <c r="C412" s="7"/>
      <c r="D412" s="7">
        <f t="shared" si="6"/>
        <v>0</v>
      </c>
    </row>
    <row r="413" spans="1:4" ht="18" hidden="1" x14ac:dyDescent="0.3">
      <c r="A413" s="24" t="s">
        <v>78</v>
      </c>
      <c r="B413" s="7"/>
      <c r="C413" s="7"/>
      <c r="D413" s="7">
        <f t="shared" si="6"/>
        <v>0</v>
      </c>
    </row>
    <row r="414" spans="1:4" ht="18" hidden="1" x14ac:dyDescent="0.3">
      <c r="A414" s="24" t="s">
        <v>79</v>
      </c>
      <c r="B414" s="7"/>
      <c r="C414" s="7"/>
      <c r="D414" s="7">
        <f t="shared" si="6"/>
        <v>0</v>
      </c>
    </row>
    <row r="415" spans="1:4" ht="18" hidden="1" x14ac:dyDescent="0.3">
      <c r="A415" s="24" t="s">
        <v>80</v>
      </c>
      <c r="B415" s="7"/>
      <c r="C415" s="7"/>
      <c r="D415" s="7">
        <f t="shared" si="6"/>
        <v>0</v>
      </c>
    </row>
    <row r="416" spans="1:4" ht="18" hidden="1" x14ac:dyDescent="0.3">
      <c r="A416" s="10" t="s">
        <v>81</v>
      </c>
      <c r="B416" s="26"/>
      <c r="C416" s="26"/>
      <c r="D416" s="7">
        <f t="shared" si="6"/>
        <v>0</v>
      </c>
    </row>
    <row r="417" spans="1:4" ht="18" hidden="1" x14ac:dyDescent="0.3">
      <c r="A417" s="10" t="s">
        <v>82</v>
      </c>
      <c r="B417" s="7"/>
      <c r="C417" s="7"/>
      <c r="D417" s="7">
        <f t="shared" si="6"/>
        <v>0</v>
      </c>
    </row>
    <row r="418" spans="1:4" ht="18" hidden="1" x14ac:dyDescent="0.3">
      <c r="A418" s="10" t="s">
        <v>83</v>
      </c>
      <c r="B418" s="7"/>
      <c r="C418" s="7"/>
      <c r="D418" s="7">
        <f t="shared" si="6"/>
        <v>0</v>
      </c>
    </row>
    <row r="419" spans="1:4" ht="18" hidden="1" x14ac:dyDescent="0.3">
      <c r="A419" s="10" t="s">
        <v>84</v>
      </c>
      <c r="B419" s="7"/>
      <c r="C419" s="7"/>
      <c r="D419" s="7">
        <f t="shared" si="6"/>
        <v>0</v>
      </c>
    </row>
    <row r="420" spans="1:4" ht="18" hidden="1" x14ac:dyDescent="0.3">
      <c r="A420" s="10" t="s">
        <v>85</v>
      </c>
      <c r="B420" s="7"/>
      <c r="C420" s="7"/>
      <c r="D420" s="7">
        <f t="shared" si="6"/>
        <v>0</v>
      </c>
    </row>
    <row r="421" spans="1:4" ht="18" hidden="1" x14ac:dyDescent="0.3">
      <c r="A421" s="10" t="s">
        <v>86</v>
      </c>
      <c r="B421" s="7"/>
      <c r="C421" s="7"/>
      <c r="D421" s="7">
        <f t="shared" si="6"/>
        <v>0</v>
      </c>
    </row>
    <row r="422" spans="1:4" ht="18" hidden="1" x14ac:dyDescent="0.3">
      <c r="A422" s="10" t="s">
        <v>87</v>
      </c>
      <c r="B422" s="7"/>
      <c r="C422" s="7"/>
      <c r="D422" s="7">
        <f t="shared" si="6"/>
        <v>0</v>
      </c>
    </row>
    <row r="423" spans="1:4" ht="18" hidden="1" x14ac:dyDescent="0.3">
      <c r="A423" s="27" t="s">
        <v>88</v>
      </c>
      <c r="B423" s="7"/>
      <c r="C423" s="7"/>
      <c r="D423" s="7">
        <f t="shared" si="6"/>
        <v>0</v>
      </c>
    </row>
    <row r="424" spans="1:4" ht="18" hidden="1" x14ac:dyDescent="0.3">
      <c r="A424" s="10" t="s">
        <v>89</v>
      </c>
      <c r="B424" s="7"/>
      <c r="C424" s="7"/>
      <c r="D424" s="7">
        <f t="shared" si="6"/>
        <v>0</v>
      </c>
    </row>
    <row r="425" spans="1:4" ht="18" hidden="1" x14ac:dyDescent="0.3">
      <c r="A425" s="10" t="s">
        <v>90</v>
      </c>
      <c r="B425" s="7"/>
      <c r="C425" s="7"/>
      <c r="D425" s="7">
        <f t="shared" si="6"/>
        <v>0</v>
      </c>
    </row>
    <row r="426" spans="1:4" ht="18" hidden="1" x14ac:dyDescent="0.3">
      <c r="A426" s="10" t="s">
        <v>91</v>
      </c>
      <c r="B426" s="12"/>
      <c r="C426" s="12"/>
      <c r="D426" s="7">
        <f t="shared" si="6"/>
        <v>0</v>
      </c>
    </row>
    <row r="427" spans="1:4" ht="18" hidden="1" x14ac:dyDescent="0.3">
      <c r="A427" s="24" t="s">
        <v>92</v>
      </c>
      <c r="B427" s="7"/>
      <c r="C427" s="7"/>
      <c r="D427" s="7">
        <f t="shared" si="6"/>
        <v>0</v>
      </c>
    </row>
    <row r="428" spans="1:4" ht="18" hidden="1" x14ac:dyDescent="0.3">
      <c r="A428" s="5" t="s">
        <v>93</v>
      </c>
      <c r="B428" s="7"/>
      <c r="C428" s="7"/>
      <c r="D428" s="7">
        <f t="shared" si="6"/>
        <v>0</v>
      </c>
    </row>
    <row r="429" spans="1:4" ht="18" hidden="1" x14ac:dyDescent="0.3">
      <c r="A429" s="14" t="s">
        <v>94</v>
      </c>
      <c r="B429" s="7"/>
      <c r="C429" s="7"/>
      <c r="D429" s="7">
        <f t="shared" si="6"/>
        <v>0</v>
      </c>
    </row>
    <row r="430" spans="1:4" ht="18" x14ac:dyDescent="0.3">
      <c r="A430" s="10" t="s">
        <v>95</v>
      </c>
      <c r="B430" s="7">
        <f>30+7+30+30</f>
        <v>97</v>
      </c>
      <c r="C430" s="7">
        <v>10000</v>
      </c>
      <c r="D430" s="7">
        <f t="shared" si="6"/>
        <v>970000</v>
      </c>
    </row>
    <row r="431" spans="1:4" ht="18" hidden="1" x14ac:dyDescent="0.3">
      <c r="A431" s="14" t="s">
        <v>96</v>
      </c>
      <c r="B431" s="7"/>
      <c r="C431" s="7"/>
      <c r="D431" s="7">
        <f t="shared" si="6"/>
        <v>0</v>
      </c>
    </row>
    <row r="432" spans="1:4" ht="18" hidden="1" x14ac:dyDescent="0.3">
      <c r="A432" s="10" t="s">
        <v>97</v>
      </c>
      <c r="B432" s="7"/>
      <c r="C432" s="7"/>
      <c r="D432" s="7">
        <f t="shared" si="6"/>
        <v>0</v>
      </c>
    </row>
    <row r="433" spans="1:4" ht="18" hidden="1" x14ac:dyDescent="0.3">
      <c r="A433" s="10" t="s">
        <v>98</v>
      </c>
      <c r="B433" s="7"/>
      <c r="C433" s="7"/>
      <c r="D433" s="7">
        <f t="shared" si="6"/>
        <v>0</v>
      </c>
    </row>
    <row r="434" spans="1:4" ht="18" hidden="1" x14ac:dyDescent="0.3">
      <c r="A434" s="14" t="s">
        <v>99</v>
      </c>
      <c r="B434" s="7"/>
      <c r="C434" s="7"/>
      <c r="D434" s="7">
        <f t="shared" si="6"/>
        <v>0</v>
      </c>
    </row>
    <row r="435" spans="1:4" ht="18" hidden="1" x14ac:dyDescent="0.3">
      <c r="A435" s="14" t="s">
        <v>100</v>
      </c>
      <c r="B435" s="7"/>
      <c r="C435" s="7"/>
      <c r="D435" s="7">
        <f t="shared" si="6"/>
        <v>0</v>
      </c>
    </row>
    <row r="436" spans="1:4" ht="18" hidden="1" x14ac:dyDescent="0.3">
      <c r="A436" s="10" t="s">
        <v>101</v>
      </c>
      <c r="B436" s="12"/>
      <c r="C436" s="12"/>
      <c r="D436" s="7">
        <f t="shared" si="6"/>
        <v>0</v>
      </c>
    </row>
    <row r="437" spans="1:4" ht="18" hidden="1" x14ac:dyDescent="0.3">
      <c r="A437" s="28" t="s">
        <v>102</v>
      </c>
      <c r="B437" s="12"/>
      <c r="C437" s="12"/>
      <c r="D437" s="7">
        <f t="shared" si="6"/>
        <v>0</v>
      </c>
    </row>
    <row r="438" spans="1:4" ht="18" hidden="1" x14ac:dyDescent="0.3">
      <c r="A438" s="28" t="s">
        <v>103</v>
      </c>
      <c r="B438" s="12"/>
      <c r="C438" s="12"/>
      <c r="D438" s="7">
        <f t="shared" si="6"/>
        <v>0</v>
      </c>
    </row>
    <row r="439" spans="1:4" ht="18" hidden="1" x14ac:dyDescent="0.3">
      <c r="A439" s="28" t="s">
        <v>104</v>
      </c>
      <c r="B439" s="12"/>
      <c r="C439" s="12"/>
      <c r="D439" s="7">
        <f t="shared" si="6"/>
        <v>0</v>
      </c>
    </row>
    <row r="440" spans="1:4" ht="18" hidden="1" x14ac:dyDescent="0.3">
      <c r="A440" s="10" t="s">
        <v>105</v>
      </c>
      <c r="B440" s="12"/>
      <c r="C440" s="12"/>
      <c r="D440" s="7">
        <f t="shared" si="6"/>
        <v>0</v>
      </c>
    </row>
    <row r="441" spans="1:4" ht="18" hidden="1" x14ac:dyDescent="0.3">
      <c r="A441" s="10" t="s">
        <v>106</v>
      </c>
      <c r="B441" s="12"/>
      <c r="C441" s="12"/>
      <c r="D441" s="7">
        <f t="shared" si="6"/>
        <v>0</v>
      </c>
    </row>
    <row r="442" spans="1:4" ht="18" hidden="1" x14ac:dyDescent="0.3">
      <c r="A442" s="10" t="s">
        <v>107</v>
      </c>
      <c r="B442" s="12"/>
      <c r="C442" s="12"/>
      <c r="D442" s="7">
        <f t="shared" si="6"/>
        <v>0</v>
      </c>
    </row>
    <row r="443" spans="1:4" ht="18" hidden="1" x14ac:dyDescent="0.3">
      <c r="A443" s="10" t="s">
        <v>108</v>
      </c>
      <c r="B443" s="12"/>
      <c r="C443" s="12"/>
      <c r="D443" s="7">
        <f t="shared" si="6"/>
        <v>0</v>
      </c>
    </row>
    <row r="444" spans="1:4" ht="18" hidden="1" x14ac:dyDescent="0.3">
      <c r="A444" s="10" t="s">
        <v>109</v>
      </c>
      <c r="B444" s="12"/>
      <c r="C444" s="12"/>
      <c r="D444" s="7">
        <f t="shared" si="6"/>
        <v>0</v>
      </c>
    </row>
    <row r="445" spans="1:4" ht="18" hidden="1" x14ac:dyDescent="0.3">
      <c r="A445" s="10" t="s">
        <v>110</v>
      </c>
      <c r="B445" s="12"/>
      <c r="C445" s="12"/>
      <c r="D445" s="7">
        <f t="shared" si="6"/>
        <v>0</v>
      </c>
    </row>
    <row r="446" spans="1:4" ht="18" hidden="1" x14ac:dyDescent="0.3">
      <c r="A446" s="10" t="s">
        <v>111</v>
      </c>
      <c r="B446" s="12"/>
      <c r="C446" s="12"/>
      <c r="D446" s="7">
        <f t="shared" si="6"/>
        <v>0</v>
      </c>
    </row>
    <row r="447" spans="1:4" ht="18" hidden="1" x14ac:dyDescent="0.3">
      <c r="A447" s="10" t="s">
        <v>112</v>
      </c>
      <c r="B447" s="12"/>
      <c r="C447" s="12"/>
      <c r="D447" s="7">
        <f t="shared" si="6"/>
        <v>0</v>
      </c>
    </row>
    <row r="448" spans="1:4" ht="18" x14ac:dyDescent="0.3">
      <c r="A448" s="5" t="s">
        <v>113</v>
      </c>
      <c r="B448" s="7">
        <f>85+30+240+200</f>
        <v>555</v>
      </c>
      <c r="C448" s="7">
        <v>22000</v>
      </c>
      <c r="D448" s="7">
        <f t="shared" si="6"/>
        <v>12210000</v>
      </c>
    </row>
    <row r="449" spans="1:4" ht="18" hidden="1" x14ac:dyDescent="0.3">
      <c r="A449" s="10" t="s">
        <v>114</v>
      </c>
      <c r="B449" s="7"/>
      <c r="C449" s="7"/>
      <c r="D449" s="7">
        <f t="shared" si="6"/>
        <v>0</v>
      </c>
    </row>
    <row r="450" spans="1:4" ht="18" hidden="1" x14ac:dyDescent="0.3">
      <c r="A450" s="10" t="s">
        <v>115</v>
      </c>
      <c r="B450" s="7"/>
      <c r="C450" s="7"/>
      <c r="D450" s="7">
        <f t="shared" si="6"/>
        <v>0</v>
      </c>
    </row>
    <row r="451" spans="1:4" ht="18" hidden="1" x14ac:dyDescent="0.3">
      <c r="A451" s="5" t="s">
        <v>116</v>
      </c>
      <c r="B451" s="7"/>
      <c r="C451" s="7"/>
      <c r="D451" s="7">
        <f t="shared" si="6"/>
        <v>0</v>
      </c>
    </row>
    <row r="452" spans="1:4" ht="18" hidden="1" x14ac:dyDescent="0.3">
      <c r="A452" s="10" t="s">
        <v>117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0" t="s">
        <v>118</v>
      </c>
      <c r="B453" s="7"/>
      <c r="C453" s="7"/>
      <c r="D453" s="7">
        <f t="shared" si="7"/>
        <v>0</v>
      </c>
    </row>
    <row r="454" spans="1:4" ht="18" hidden="1" x14ac:dyDescent="0.3">
      <c r="A454" s="10" t="s">
        <v>119</v>
      </c>
      <c r="B454" s="7"/>
      <c r="C454" s="7"/>
      <c r="D454" s="7">
        <f t="shared" si="7"/>
        <v>0</v>
      </c>
    </row>
    <row r="455" spans="1:4" ht="18" x14ac:dyDescent="0.3">
      <c r="A455" s="10" t="s">
        <v>120</v>
      </c>
      <c r="B455" s="7">
        <f>630+400+350</f>
        <v>1380</v>
      </c>
      <c r="C455" s="7">
        <v>3500</v>
      </c>
      <c r="D455" s="7">
        <f t="shared" si="7"/>
        <v>4830000</v>
      </c>
    </row>
    <row r="456" spans="1:4" ht="18" hidden="1" x14ac:dyDescent="0.3">
      <c r="A456" s="10" t="s">
        <v>121</v>
      </c>
      <c r="B456" s="7"/>
      <c r="C456" s="7"/>
      <c r="D456" s="7">
        <f t="shared" si="7"/>
        <v>0</v>
      </c>
    </row>
    <row r="457" spans="1:4" ht="18" hidden="1" x14ac:dyDescent="0.3">
      <c r="A457" s="8" t="s">
        <v>122</v>
      </c>
      <c r="B457" s="7"/>
      <c r="C457" s="7"/>
      <c r="D457" s="7">
        <f t="shared" si="7"/>
        <v>0</v>
      </c>
    </row>
    <row r="458" spans="1:4" ht="18" hidden="1" x14ac:dyDescent="0.3">
      <c r="A458" s="24" t="s">
        <v>123</v>
      </c>
      <c r="B458" s="7"/>
      <c r="C458" s="7"/>
      <c r="D458" s="7">
        <f t="shared" si="7"/>
        <v>0</v>
      </c>
    </row>
    <row r="459" spans="1:4" ht="18" hidden="1" x14ac:dyDescent="0.3">
      <c r="A459" s="29" t="s">
        <v>124</v>
      </c>
      <c r="B459" s="7"/>
      <c r="C459" s="7"/>
      <c r="D459" s="7">
        <f t="shared" si="7"/>
        <v>0</v>
      </c>
    </row>
    <row r="460" spans="1:4" ht="18" hidden="1" x14ac:dyDescent="0.3">
      <c r="A460" s="24" t="s">
        <v>125</v>
      </c>
      <c r="B460" s="7"/>
      <c r="C460" s="7"/>
      <c r="D460" s="7">
        <f t="shared" si="7"/>
        <v>0</v>
      </c>
    </row>
    <row r="461" spans="1:4" ht="18" hidden="1" x14ac:dyDescent="0.3">
      <c r="A461" s="5" t="s">
        <v>126</v>
      </c>
      <c r="B461" s="12"/>
      <c r="C461" s="12"/>
      <c r="D461" s="7">
        <f t="shared" si="7"/>
        <v>0</v>
      </c>
    </row>
    <row r="462" spans="1:4" ht="18" hidden="1" x14ac:dyDescent="0.3">
      <c r="A462" s="5" t="s">
        <v>127</v>
      </c>
      <c r="B462" s="12"/>
      <c r="C462" s="12"/>
      <c r="D462" s="7">
        <f t="shared" si="7"/>
        <v>0</v>
      </c>
    </row>
    <row r="463" spans="1:4" ht="18" hidden="1" x14ac:dyDescent="0.3">
      <c r="A463" s="5" t="s">
        <v>128</v>
      </c>
      <c r="B463" s="12"/>
      <c r="C463" s="12"/>
      <c r="D463" s="7">
        <f t="shared" si="7"/>
        <v>0</v>
      </c>
    </row>
    <row r="464" spans="1:4" ht="18" hidden="1" x14ac:dyDescent="0.3">
      <c r="A464" s="5" t="s">
        <v>129</v>
      </c>
      <c r="B464" s="31"/>
      <c r="C464" s="31"/>
      <c r="D464" s="7">
        <f t="shared" si="7"/>
        <v>0</v>
      </c>
    </row>
    <row r="465" spans="1:4" ht="18" hidden="1" x14ac:dyDescent="0.3">
      <c r="A465" s="10" t="s">
        <v>130</v>
      </c>
      <c r="B465" s="12"/>
      <c r="C465" s="12"/>
      <c r="D465" s="7">
        <f t="shared" si="7"/>
        <v>0</v>
      </c>
    </row>
    <row r="466" spans="1:4" ht="18" hidden="1" x14ac:dyDescent="0.3">
      <c r="A466" s="14" t="s">
        <v>131</v>
      </c>
      <c r="B466" s="7"/>
      <c r="C466" s="7"/>
      <c r="D466" s="7">
        <f t="shared" si="7"/>
        <v>0</v>
      </c>
    </row>
    <row r="467" spans="1:4" ht="18" hidden="1" x14ac:dyDescent="0.3">
      <c r="A467" s="14" t="s">
        <v>132</v>
      </c>
      <c r="B467" s="7"/>
      <c r="C467" s="7"/>
      <c r="D467" s="7">
        <f t="shared" si="7"/>
        <v>0</v>
      </c>
    </row>
    <row r="468" spans="1:4" ht="18" hidden="1" x14ac:dyDescent="0.3">
      <c r="A468" s="14" t="s">
        <v>133</v>
      </c>
      <c r="B468" s="7"/>
      <c r="C468" s="7"/>
      <c r="D468" s="7">
        <f t="shared" si="7"/>
        <v>0</v>
      </c>
    </row>
    <row r="469" spans="1:4" ht="18" hidden="1" x14ac:dyDescent="0.3">
      <c r="A469" s="14" t="s">
        <v>134</v>
      </c>
      <c r="B469" s="7"/>
      <c r="C469" s="7"/>
      <c r="D469" s="7">
        <f t="shared" si="7"/>
        <v>0</v>
      </c>
    </row>
    <row r="470" spans="1:4" ht="18" hidden="1" x14ac:dyDescent="0.3">
      <c r="A470" s="10" t="s">
        <v>135</v>
      </c>
      <c r="B470" s="7"/>
      <c r="C470" s="7"/>
      <c r="D470" s="7">
        <f t="shared" si="7"/>
        <v>0</v>
      </c>
    </row>
    <row r="471" spans="1:4" ht="18" hidden="1" x14ac:dyDescent="0.3">
      <c r="A471" s="10" t="s">
        <v>136</v>
      </c>
      <c r="B471" s="7"/>
      <c r="C471" s="7"/>
      <c r="D471" s="7">
        <f t="shared" si="7"/>
        <v>0</v>
      </c>
    </row>
    <row r="472" spans="1:4" ht="18" hidden="1" x14ac:dyDescent="0.3">
      <c r="A472" s="14" t="s">
        <v>137</v>
      </c>
      <c r="B472" s="7"/>
      <c r="C472" s="7"/>
      <c r="D472" s="7">
        <f t="shared" si="7"/>
        <v>0</v>
      </c>
    </row>
    <row r="473" spans="1:4" ht="18" hidden="1" x14ac:dyDescent="0.3">
      <c r="A473" s="14" t="s">
        <v>138</v>
      </c>
      <c r="B473" s="7"/>
      <c r="C473" s="7"/>
      <c r="D473" s="7">
        <f t="shared" si="7"/>
        <v>0</v>
      </c>
    </row>
    <row r="474" spans="1:4" ht="18" hidden="1" x14ac:dyDescent="0.3">
      <c r="A474" s="10" t="s">
        <v>139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140</v>
      </c>
      <c r="B475" s="12"/>
      <c r="C475" s="12"/>
      <c r="D475" s="7">
        <f t="shared" si="7"/>
        <v>0</v>
      </c>
    </row>
    <row r="476" spans="1:4" ht="18" hidden="1" x14ac:dyDescent="0.3">
      <c r="A476" s="5" t="s">
        <v>141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143</v>
      </c>
      <c r="B477" s="7"/>
      <c r="C477" s="7"/>
      <c r="D477" s="7">
        <f t="shared" si="7"/>
        <v>0</v>
      </c>
    </row>
    <row r="478" spans="1:4" ht="18" hidden="1" x14ac:dyDescent="0.3">
      <c r="A478" s="24" t="s">
        <v>144</v>
      </c>
      <c r="B478" s="7"/>
      <c r="C478" s="7"/>
      <c r="D478" s="7">
        <f t="shared" si="7"/>
        <v>0</v>
      </c>
    </row>
    <row r="479" spans="1:4" ht="18" hidden="1" x14ac:dyDescent="0.3">
      <c r="A479" s="5" t="s">
        <v>145</v>
      </c>
      <c r="B479" s="7"/>
      <c r="C479" s="7"/>
      <c r="D479" s="7">
        <f t="shared" si="7"/>
        <v>0</v>
      </c>
    </row>
    <row r="480" spans="1:4" ht="18" x14ac:dyDescent="0.3">
      <c r="A480" s="10" t="s">
        <v>146</v>
      </c>
      <c r="B480" s="7">
        <f>20+130+15+80+260+170</f>
        <v>675</v>
      </c>
      <c r="C480" s="7">
        <v>7750</v>
      </c>
      <c r="D480" s="7">
        <f t="shared" si="7"/>
        <v>5231250</v>
      </c>
    </row>
    <row r="481" spans="1:4" ht="18" hidden="1" x14ac:dyDescent="0.3">
      <c r="A481" s="27" t="s">
        <v>147</v>
      </c>
      <c r="B481" s="7"/>
      <c r="C481" s="7"/>
      <c r="D481" s="7">
        <f t="shared" si="7"/>
        <v>0</v>
      </c>
    </row>
    <row r="482" spans="1:4" ht="18" hidden="1" x14ac:dyDescent="0.3">
      <c r="A482" s="27" t="s">
        <v>148</v>
      </c>
      <c r="B482" s="7"/>
      <c r="C482" s="7"/>
      <c r="D482" s="7">
        <f t="shared" si="7"/>
        <v>0</v>
      </c>
    </row>
    <row r="483" spans="1:4" ht="18" hidden="1" x14ac:dyDescent="0.3">
      <c r="A483" s="10" t="s">
        <v>149</v>
      </c>
      <c r="B483" s="7"/>
      <c r="C483" s="7"/>
      <c r="D483" s="7">
        <f t="shared" si="7"/>
        <v>0</v>
      </c>
    </row>
    <row r="484" spans="1:4" ht="18" hidden="1" x14ac:dyDescent="0.3">
      <c r="A484" s="10" t="s">
        <v>150</v>
      </c>
      <c r="B484" s="7"/>
      <c r="C484" s="7"/>
      <c r="D484" s="7">
        <f t="shared" si="7"/>
        <v>0</v>
      </c>
    </row>
    <row r="485" spans="1:4" ht="18" hidden="1" x14ac:dyDescent="0.3">
      <c r="A485" s="10" t="s">
        <v>151</v>
      </c>
      <c r="B485" s="7"/>
      <c r="C485" s="7"/>
      <c r="D485" s="7">
        <f t="shared" si="7"/>
        <v>0</v>
      </c>
    </row>
    <row r="486" spans="1:4" ht="18" hidden="1" x14ac:dyDescent="0.3">
      <c r="A486" s="14" t="s">
        <v>152</v>
      </c>
      <c r="B486" s="7"/>
      <c r="C486" s="7"/>
      <c r="D486" s="7">
        <f t="shared" si="7"/>
        <v>0</v>
      </c>
    </row>
    <row r="487" spans="1:4" ht="18" hidden="1" x14ac:dyDescent="0.3">
      <c r="A487" s="14" t="s">
        <v>153</v>
      </c>
      <c r="B487" s="7"/>
      <c r="C487" s="7"/>
      <c r="D487" s="7">
        <f t="shared" si="7"/>
        <v>0</v>
      </c>
    </row>
    <row r="488" spans="1:4" ht="18" hidden="1" x14ac:dyDescent="0.3">
      <c r="A488" s="14" t="s">
        <v>154</v>
      </c>
      <c r="B488" s="7"/>
      <c r="C488" s="7"/>
      <c r="D488" s="7">
        <f t="shared" si="7"/>
        <v>0</v>
      </c>
    </row>
    <row r="489" spans="1:4" ht="18" hidden="1" x14ac:dyDescent="0.3">
      <c r="A489" s="10" t="s">
        <v>155</v>
      </c>
      <c r="B489" s="7"/>
      <c r="C489" s="7"/>
      <c r="D489" s="7">
        <f t="shared" si="7"/>
        <v>0</v>
      </c>
    </row>
    <row r="490" spans="1:4" ht="18" hidden="1" x14ac:dyDescent="0.3">
      <c r="A490" s="8" t="s">
        <v>156</v>
      </c>
      <c r="B490" s="7"/>
      <c r="C490" s="7"/>
      <c r="D490" s="7">
        <f t="shared" si="7"/>
        <v>0</v>
      </c>
    </row>
    <row r="491" spans="1:4" ht="18" hidden="1" x14ac:dyDescent="0.3">
      <c r="A491" s="10" t="s">
        <v>157</v>
      </c>
      <c r="B491" s="7"/>
      <c r="C491" s="7"/>
      <c r="D491" s="7">
        <f t="shared" si="7"/>
        <v>0</v>
      </c>
    </row>
    <row r="492" spans="1:4" ht="18" hidden="1" x14ac:dyDescent="0.3">
      <c r="A492" s="10" t="s">
        <v>158</v>
      </c>
      <c r="B492" s="7"/>
      <c r="C492" s="7"/>
      <c r="D492" s="7">
        <f t="shared" si="7"/>
        <v>0</v>
      </c>
    </row>
    <row r="493" spans="1:4" ht="18" hidden="1" x14ac:dyDescent="0.3">
      <c r="A493" s="18" t="s">
        <v>159</v>
      </c>
      <c r="B493" s="7"/>
      <c r="C493" s="7"/>
      <c r="D493" s="7">
        <f t="shared" si="7"/>
        <v>0</v>
      </c>
    </row>
    <row r="494" spans="1:4" ht="18" hidden="1" x14ac:dyDescent="0.3">
      <c r="A494" s="10" t="s">
        <v>160</v>
      </c>
      <c r="B494" s="7"/>
      <c r="C494" s="7"/>
      <c r="D494" s="7">
        <f t="shared" si="7"/>
        <v>0</v>
      </c>
    </row>
    <row r="495" spans="1:4" ht="18" hidden="1" x14ac:dyDescent="0.3">
      <c r="A495" s="9" t="s">
        <v>161</v>
      </c>
      <c r="B495" s="7"/>
      <c r="C495" s="7"/>
      <c r="D495" s="7">
        <f t="shared" si="7"/>
        <v>0</v>
      </c>
    </row>
    <row r="496" spans="1:4" ht="18" hidden="1" x14ac:dyDescent="0.3">
      <c r="A496" s="10" t="s">
        <v>162</v>
      </c>
      <c r="B496" s="7"/>
      <c r="C496" s="7"/>
      <c r="D496" s="7">
        <f t="shared" si="7"/>
        <v>0</v>
      </c>
    </row>
    <row r="497" spans="1:4" ht="18" hidden="1" x14ac:dyDescent="0.3">
      <c r="A497" s="10" t="s">
        <v>163</v>
      </c>
      <c r="B497" s="7"/>
      <c r="C497" s="7"/>
      <c r="D497" s="7">
        <f t="shared" si="7"/>
        <v>0</v>
      </c>
    </row>
    <row r="498" spans="1:4" ht="18" hidden="1" x14ac:dyDescent="0.3">
      <c r="A498" s="10" t="s">
        <v>164</v>
      </c>
      <c r="B498" s="7"/>
      <c r="C498" s="7"/>
      <c r="D498" s="7">
        <f t="shared" si="7"/>
        <v>0</v>
      </c>
    </row>
    <row r="499" spans="1:4" ht="18" x14ac:dyDescent="0.3">
      <c r="A499" s="10" t="s">
        <v>165</v>
      </c>
      <c r="B499" s="7">
        <f>5+16</f>
        <v>21</v>
      </c>
      <c r="C499" s="7">
        <v>8500</v>
      </c>
      <c r="D499" s="7">
        <f t="shared" si="7"/>
        <v>178500</v>
      </c>
    </row>
    <row r="500" spans="1:4" ht="18" hidden="1" x14ac:dyDescent="0.3">
      <c r="A500" s="10" t="s">
        <v>166</v>
      </c>
      <c r="B500" s="7"/>
      <c r="C500" s="7"/>
      <c r="D500" s="7">
        <f t="shared" si="7"/>
        <v>0</v>
      </c>
    </row>
    <row r="501" spans="1:4" ht="18" hidden="1" x14ac:dyDescent="0.3">
      <c r="A501" s="14" t="s">
        <v>167</v>
      </c>
      <c r="B501" s="7"/>
      <c r="C501" s="7"/>
      <c r="D501" s="7">
        <f t="shared" si="7"/>
        <v>0</v>
      </c>
    </row>
    <row r="502" spans="1:4" ht="18" x14ac:dyDescent="0.3">
      <c r="A502" s="10" t="s">
        <v>168</v>
      </c>
      <c r="B502" s="7">
        <f>40+28+150+28</f>
        <v>246</v>
      </c>
      <c r="C502" s="7">
        <v>15000</v>
      </c>
      <c r="D502" s="7">
        <f t="shared" si="7"/>
        <v>3690000</v>
      </c>
    </row>
    <row r="503" spans="1:4" ht="18" hidden="1" x14ac:dyDescent="0.3">
      <c r="A503" s="24" t="s">
        <v>169</v>
      </c>
      <c r="B503" s="7"/>
      <c r="C503" s="7"/>
      <c r="D503" s="7">
        <f t="shared" si="7"/>
        <v>0</v>
      </c>
    </row>
    <row r="504" spans="1:4" ht="18" hidden="1" x14ac:dyDescent="0.3">
      <c r="A504" s="10" t="s">
        <v>170</v>
      </c>
      <c r="B504" s="7"/>
      <c r="C504" s="7"/>
      <c r="D504" s="7">
        <f t="shared" si="7"/>
        <v>0</v>
      </c>
    </row>
    <row r="505" spans="1:4" ht="18" hidden="1" x14ac:dyDescent="0.3">
      <c r="A505" s="10" t="s">
        <v>171</v>
      </c>
      <c r="B505" s="7"/>
      <c r="C505" s="7"/>
      <c r="D505" s="7">
        <f t="shared" si="7"/>
        <v>0</v>
      </c>
    </row>
    <row r="506" spans="1:4" ht="18" hidden="1" x14ac:dyDescent="0.3">
      <c r="A506" s="10" t="s">
        <v>172</v>
      </c>
      <c r="B506" s="7"/>
      <c r="C506" s="7"/>
      <c r="D506" s="7">
        <f t="shared" si="7"/>
        <v>0</v>
      </c>
    </row>
    <row r="507" spans="1:4" ht="18" hidden="1" x14ac:dyDescent="0.3">
      <c r="A507" s="24" t="s">
        <v>173</v>
      </c>
      <c r="B507" s="7"/>
      <c r="C507" s="7"/>
      <c r="D507" s="7">
        <f t="shared" si="7"/>
        <v>0</v>
      </c>
    </row>
    <row r="508" spans="1:4" ht="18" hidden="1" x14ac:dyDescent="0.3">
      <c r="A508" s="10" t="s">
        <v>174</v>
      </c>
      <c r="B508" s="7"/>
      <c r="C508" s="7"/>
      <c r="D508" s="7">
        <f t="shared" si="7"/>
        <v>0</v>
      </c>
    </row>
    <row r="509" spans="1:4" ht="18" hidden="1" x14ac:dyDescent="0.3">
      <c r="A509" s="5" t="s">
        <v>175</v>
      </c>
      <c r="B509" s="7"/>
      <c r="C509" s="7"/>
      <c r="D509" s="7">
        <f t="shared" si="7"/>
        <v>0</v>
      </c>
    </row>
    <row r="510" spans="1:4" ht="18" hidden="1" x14ac:dyDescent="0.3">
      <c r="A510" s="10" t="s">
        <v>176</v>
      </c>
      <c r="B510" s="7"/>
      <c r="C510" s="7"/>
      <c r="D510" s="7">
        <f t="shared" si="7"/>
        <v>0</v>
      </c>
    </row>
    <row r="511" spans="1:4" ht="18" hidden="1" x14ac:dyDescent="0.3">
      <c r="A511" s="13" t="s">
        <v>177</v>
      </c>
      <c r="B511" s="7"/>
      <c r="C511" s="7"/>
      <c r="D511" s="7">
        <f t="shared" si="7"/>
        <v>0</v>
      </c>
    </row>
    <row r="512" spans="1:4" ht="18" hidden="1" x14ac:dyDescent="0.3">
      <c r="A512" s="13" t="s">
        <v>178</v>
      </c>
      <c r="B512" s="7"/>
      <c r="C512" s="7"/>
      <c r="D512" s="7">
        <f t="shared" si="7"/>
        <v>0</v>
      </c>
    </row>
    <row r="513" spans="1:4" ht="18" hidden="1" x14ac:dyDescent="0.3">
      <c r="A513" s="8" t="s">
        <v>179</v>
      </c>
      <c r="B513" s="7"/>
      <c r="C513" s="7"/>
      <c r="D513" s="7">
        <f t="shared" si="7"/>
        <v>0</v>
      </c>
    </row>
    <row r="514" spans="1:4" ht="18" hidden="1" x14ac:dyDescent="0.3">
      <c r="A514" s="5" t="s">
        <v>180</v>
      </c>
      <c r="B514" s="7"/>
      <c r="C514" s="7"/>
      <c r="D514" s="7">
        <f t="shared" si="7"/>
        <v>0</v>
      </c>
    </row>
    <row r="515" spans="1:4" ht="18" hidden="1" x14ac:dyDescent="0.3">
      <c r="A515" s="5" t="s">
        <v>181</v>
      </c>
      <c r="B515" s="7"/>
      <c r="C515" s="7"/>
      <c r="D515" s="7">
        <f t="shared" si="7"/>
        <v>0</v>
      </c>
    </row>
    <row r="516" spans="1:4" ht="18" hidden="1" x14ac:dyDescent="0.3">
      <c r="A516" s="5" t="s">
        <v>182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0" t="s">
        <v>183</v>
      </c>
      <c r="B517" s="7"/>
      <c r="C517" s="7"/>
      <c r="D517" s="7">
        <f t="shared" si="8"/>
        <v>0</v>
      </c>
    </row>
    <row r="518" spans="1:4" ht="18" hidden="1" x14ac:dyDescent="0.3">
      <c r="A518" s="5" t="s">
        <v>184</v>
      </c>
      <c r="B518" s="7"/>
      <c r="C518" s="7"/>
      <c r="D518" s="7">
        <f t="shared" si="8"/>
        <v>0</v>
      </c>
    </row>
    <row r="519" spans="1:4" ht="18" hidden="1" x14ac:dyDescent="0.3">
      <c r="A519" s="5" t="s">
        <v>185</v>
      </c>
      <c r="B519" s="7"/>
      <c r="C519" s="7"/>
      <c r="D519" s="7">
        <f t="shared" si="8"/>
        <v>0</v>
      </c>
    </row>
    <row r="520" spans="1:4" ht="18" hidden="1" x14ac:dyDescent="0.3">
      <c r="A520" s="5" t="s">
        <v>186</v>
      </c>
      <c r="B520" s="7"/>
      <c r="C520" s="7"/>
      <c r="D520" s="7">
        <f t="shared" si="8"/>
        <v>0</v>
      </c>
    </row>
    <row r="521" spans="1:4" ht="18" hidden="1" x14ac:dyDescent="0.3">
      <c r="A521" s="10" t="s">
        <v>187</v>
      </c>
      <c r="B521" s="7"/>
      <c r="C521" s="7"/>
      <c r="D521" s="7">
        <f t="shared" si="8"/>
        <v>0</v>
      </c>
    </row>
    <row r="522" spans="1:4" ht="18" hidden="1" x14ac:dyDescent="0.3">
      <c r="A522" s="10" t="s">
        <v>188</v>
      </c>
      <c r="B522" s="7"/>
      <c r="C522" s="7"/>
      <c r="D522" s="7">
        <f t="shared" si="8"/>
        <v>0</v>
      </c>
    </row>
    <row r="523" spans="1:4" ht="18" hidden="1" x14ac:dyDescent="0.3">
      <c r="A523" s="10" t="s">
        <v>189</v>
      </c>
      <c r="B523" s="7"/>
      <c r="C523" s="7"/>
      <c r="D523" s="7">
        <f t="shared" si="8"/>
        <v>0</v>
      </c>
    </row>
    <row r="524" spans="1:4" ht="18" x14ac:dyDescent="0.3">
      <c r="A524" s="10" t="s">
        <v>190</v>
      </c>
      <c r="B524" s="7">
        <f>20/0.5</f>
        <v>40</v>
      </c>
      <c r="C524" s="7">
        <v>8000</v>
      </c>
      <c r="D524" s="7">
        <f t="shared" si="8"/>
        <v>320000</v>
      </c>
    </row>
    <row r="525" spans="1:4" ht="18" hidden="1" x14ac:dyDescent="0.3">
      <c r="A525" s="10" t="s">
        <v>191</v>
      </c>
      <c r="B525" s="7"/>
      <c r="C525" s="7"/>
      <c r="D525" s="7">
        <f t="shared" si="8"/>
        <v>0</v>
      </c>
    </row>
    <row r="526" spans="1:4" ht="18" hidden="1" x14ac:dyDescent="0.3">
      <c r="A526" s="10" t="s">
        <v>192</v>
      </c>
      <c r="B526" s="7"/>
      <c r="C526" s="7"/>
      <c r="D526" s="7">
        <f t="shared" si="8"/>
        <v>0</v>
      </c>
    </row>
    <row r="527" spans="1:4" ht="18" hidden="1" x14ac:dyDescent="0.3">
      <c r="A527" s="10" t="s">
        <v>193</v>
      </c>
      <c r="B527" s="7"/>
      <c r="C527" s="7"/>
      <c r="D527" s="7">
        <f t="shared" si="8"/>
        <v>0</v>
      </c>
    </row>
    <row r="528" spans="1:4" ht="18" x14ac:dyDescent="0.3">
      <c r="A528" s="10" t="s">
        <v>194</v>
      </c>
      <c r="B528" s="7">
        <f>20+24</f>
        <v>44</v>
      </c>
      <c r="C528" s="7">
        <v>8000</v>
      </c>
      <c r="D528" s="7">
        <f t="shared" si="8"/>
        <v>352000</v>
      </c>
    </row>
    <row r="529" spans="1:4" ht="18" hidden="1" x14ac:dyDescent="0.3">
      <c r="A529" s="13" t="s">
        <v>195</v>
      </c>
      <c r="B529" s="7"/>
      <c r="C529" s="7"/>
      <c r="D529" s="7">
        <f t="shared" si="8"/>
        <v>0</v>
      </c>
    </row>
    <row r="530" spans="1:4" ht="18" x14ac:dyDescent="0.3">
      <c r="A530" s="22" t="s">
        <v>196</v>
      </c>
      <c r="B530" s="7">
        <f>100+180</f>
        <v>280</v>
      </c>
      <c r="C530" s="7">
        <v>6500</v>
      </c>
      <c r="D530" s="7">
        <f t="shared" si="8"/>
        <v>1820000</v>
      </c>
    </row>
    <row r="531" spans="1:4" ht="18" hidden="1" x14ac:dyDescent="0.3">
      <c r="A531" s="10" t="s">
        <v>197</v>
      </c>
      <c r="B531" s="7"/>
      <c r="C531" s="7"/>
      <c r="D531" s="7">
        <f t="shared" si="8"/>
        <v>0</v>
      </c>
    </row>
    <row r="532" spans="1:4" ht="18" hidden="1" x14ac:dyDescent="0.3">
      <c r="A532" s="22" t="s">
        <v>198</v>
      </c>
      <c r="B532" s="7"/>
      <c r="C532" s="7"/>
      <c r="D532" s="7">
        <f t="shared" si="8"/>
        <v>0</v>
      </c>
    </row>
    <row r="533" spans="1:4" ht="18" x14ac:dyDescent="0.3">
      <c r="A533" s="10" t="s">
        <v>334</v>
      </c>
      <c r="B533" s="7">
        <v>405</v>
      </c>
      <c r="C533" s="7">
        <v>6500</v>
      </c>
      <c r="D533" s="7">
        <f t="shared" si="8"/>
        <v>2632500</v>
      </c>
    </row>
    <row r="534" spans="1:4" ht="18" hidden="1" x14ac:dyDescent="0.3">
      <c r="A534" s="5" t="s">
        <v>199</v>
      </c>
      <c r="B534" s="7"/>
      <c r="C534" s="7"/>
      <c r="D534" s="7">
        <f t="shared" si="8"/>
        <v>0</v>
      </c>
    </row>
    <row r="535" spans="1:4" ht="18" hidden="1" x14ac:dyDescent="0.3">
      <c r="A535" s="10" t="s">
        <v>200</v>
      </c>
      <c r="B535" s="7"/>
      <c r="C535" s="7"/>
      <c r="D535" s="7">
        <f t="shared" si="8"/>
        <v>0</v>
      </c>
    </row>
    <row r="536" spans="1:4" ht="18" hidden="1" x14ac:dyDescent="0.3">
      <c r="A536" s="10" t="s">
        <v>202</v>
      </c>
      <c r="B536" s="7"/>
      <c r="C536" s="7"/>
      <c r="D536" s="7">
        <f t="shared" si="8"/>
        <v>0</v>
      </c>
    </row>
    <row r="537" spans="1:4" ht="18" hidden="1" x14ac:dyDescent="0.3">
      <c r="A537" s="10" t="s">
        <v>203</v>
      </c>
      <c r="B537" s="7"/>
      <c r="C537" s="7"/>
      <c r="D537" s="7">
        <f t="shared" si="8"/>
        <v>0</v>
      </c>
    </row>
    <row r="538" spans="1:4" ht="18" hidden="1" x14ac:dyDescent="0.3">
      <c r="A538" s="9" t="s">
        <v>204</v>
      </c>
      <c r="B538" s="7"/>
      <c r="C538" s="7"/>
      <c r="D538" s="7">
        <f t="shared" si="8"/>
        <v>0</v>
      </c>
    </row>
    <row r="539" spans="1:4" ht="18" hidden="1" x14ac:dyDescent="0.3">
      <c r="A539" s="5" t="s">
        <v>205</v>
      </c>
      <c r="B539" s="7"/>
      <c r="C539" s="7"/>
      <c r="D539" s="7">
        <f t="shared" si="8"/>
        <v>0</v>
      </c>
    </row>
    <row r="540" spans="1:4" ht="18" hidden="1" x14ac:dyDescent="0.3">
      <c r="A540" s="5" t="s">
        <v>206</v>
      </c>
      <c r="B540" s="7"/>
      <c r="C540" s="7"/>
      <c r="D540" s="7">
        <f t="shared" si="8"/>
        <v>0</v>
      </c>
    </row>
    <row r="541" spans="1:4" ht="18" hidden="1" x14ac:dyDescent="0.3">
      <c r="A541" s="8" t="s">
        <v>335</v>
      </c>
      <c r="B541" s="7"/>
      <c r="C541" s="7"/>
      <c r="D541" s="7">
        <f t="shared" si="8"/>
        <v>0</v>
      </c>
    </row>
    <row r="542" spans="1:4" ht="18" hidden="1" x14ac:dyDescent="0.3">
      <c r="A542" s="8" t="s">
        <v>336</v>
      </c>
      <c r="B542" s="7"/>
      <c r="C542" s="7"/>
      <c r="D542" s="7">
        <f t="shared" si="8"/>
        <v>0</v>
      </c>
    </row>
    <row r="543" spans="1:4" ht="18" hidden="1" x14ac:dyDescent="0.3">
      <c r="A543" s="8" t="s">
        <v>207</v>
      </c>
      <c r="B543" s="7"/>
      <c r="C543" s="7"/>
      <c r="D543" s="7">
        <f t="shared" si="8"/>
        <v>0</v>
      </c>
    </row>
    <row r="544" spans="1:4" ht="18" hidden="1" x14ac:dyDescent="0.3">
      <c r="A544" s="8" t="s">
        <v>337</v>
      </c>
      <c r="B544" s="7"/>
      <c r="C544" s="7"/>
      <c r="D544" s="7">
        <f t="shared" si="8"/>
        <v>0</v>
      </c>
    </row>
    <row r="545" spans="1:4" ht="18" hidden="1" x14ac:dyDescent="0.3">
      <c r="A545" s="10" t="s">
        <v>209</v>
      </c>
      <c r="B545" s="7"/>
      <c r="C545" s="7"/>
      <c r="D545" s="7">
        <f t="shared" si="8"/>
        <v>0</v>
      </c>
    </row>
    <row r="546" spans="1:4" ht="18" hidden="1" x14ac:dyDescent="0.3">
      <c r="A546" s="10" t="s">
        <v>210</v>
      </c>
      <c r="B546" s="7"/>
      <c r="C546" s="7"/>
      <c r="D546" s="7">
        <f t="shared" si="8"/>
        <v>0</v>
      </c>
    </row>
    <row r="547" spans="1:4" ht="18" hidden="1" x14ac:dyDescent="0.3">
      <c r="A547" s="10" t="s">
        <v>338</v>
      </c>
      <c r="B547" s="7"/>
      <c r="C547" s="7"/>
      <c r="D547" s="7">
        <f t="shared" si="8"/>
        <v>0</v>
      </c>
    </row>
    <row r="548" spans="1:4" ht="18" hidden="1" x14ac:dyDescent="0.3">
      <c r="A548" s="10" t="s">
        <v>211</v>
      </c>
      <c r="B548" s="7"/>
      <c r="C548" s="7"/>
      <c r="D548" s="7">
        <f t="shared" si="8"/>
        <v>0</v>
      </c>
    </row>
    <row r="549" spans="1:4" ht="18" hidden="1" x14ac:dyDescent="0.3">
      <c r="A549" s="5" t="s">
        <v>214</v>
      </c>
      <c r="B549" s="7"/>
      <c r="C549" s="7"/>
      <c r="D549" s="7">
        <f t="shared" si="8"/>
        <v>0</v>
      </c>
    </row>
    <row r="550" spans="1:4" ht="18" hidden="1" x14ac:dyDescent="0.3">
      <c r="A550" s="5" t="s">
        <v>215</v>
      </c>
      <c r="B550" s="7"/>
      <c r="C550" s="7"/>
      <c r="D550" s="7">
        <f t="shared" si="8"/>
        <v>0</v>
      </c>
    </row>
    <row r="551" spans="1:4" ht="18" hidden="1" x14ac:dyDescent="0.3">
      <c r="A551" s="10" t="s">
        <v>216</v>
      </c>
      <c r="B551" s="7"/>
      <c r="C551" s="7"/>
      <c r="D551" s="7">
        <f t="shared" si="8"/>
        <v>0</v>
      </c>
    </row>
    <row r="552" spans="1:4" ht="18" hidden="1" x14ac:dyDescent="0.3">
      <c r="A552" s="10" t="s">
        <v>339</v>
      </c>
      <c r="B552" s="7"/>
      <c r="C552" s="7"/>
      <c r="D552" s="7">
        <f t="shared" si="8"/>
        <v>0</v>
      </c>
    </row>
    <row r="553" spans="1:4" ht="18" hidden="1" x14ac:dyDescent="0.3">
      <c r="A553" s="10" t="s">
        <v>217</v>
      </c>
      <c r="B553" s="7"/>
      <c r="C553" s="7"/>
      <c r="D553" s="7">
        <f t="shared" si="8"/>
        <v>0</v>
      </c>
    </row>
    <row r="554" spans="1:4" ht="18" hidden="1" x14ac:dyDescent="0.3">
      <c r="A554" s="8" t="s">
        <v>218</v>
      </c>
      <c r="B554" s="7"/>
      <c r="C554" s="7"/>
      <c r="D554" s="7">
        <f t="shared" si="8"/>
        <v>0</v>
      </c>
    </row>
    <row r="555" spans="1:4" ht="18" hidden="1" x14ac:dyDescent="0.3">
      <c r="A555" s="10" t="s">
        <v>219</v>
      </c>
      <c r="B555" s="7"/>
      <c r="C555" s="7"/>
      <c r="D555" s="7">
        <f t="shared" si="8"/>
        <v>0</v>
      </c>
    </row>
    <row r="556" spans="1:4" ht="18" hidden="1" x14ac:dyDescent="0.3">
      <c r="A556" s="8" t="s">
        <v>340</v>
      </c>
      <c r="B556" s="7"/>
      <c r="C556" s="7"/>
      <c r="D556" s="7">
        <f t="shared" si="8"/>
        <v>0</v>
      </c>
    </row>
    <row r="557" spans="1:4" ht="18" hidden="1" x14ac:dyDescent="0.3">
      <c r="A557" s="10" t="s">
        <v>220</v>
      </c>
      <c r="B557" s="7"/>
      <c r="C557" s="7"/>
      <c r="D557" s="7">
        <f t="shared" si="8"/>
        <v>0</v>
      </c>
    </row>
    <row r="558" spans="1:4" ht="18" hidden="1" x14ac:dyDescent="0.3">
      <c r="A558" s="10" t="s">
        <v>222</v>
      </c>
      <c r="B558" s="7"/>
      <c r="C558" s="7"/>
      <c r="D558" s="7">
        <f t="shared" si="8"/>
        <v>0</v>
      </c>
    </row>
    <row r="559" spans="1:4" ht="18" hidden="1" x14ac:dyDescent="0.3">
      <c r="A559" s="10" t="s">
        <v>223</v>
      </c>
      <c r="B559" s="7"/>
      <c r="C559" s="7"/>
      <c r="D559" s="7">
        <f t="shared" si="8"/>
        <v>0</v>
      </c>
    </row>
    <row r="560" spans="1:4" ht="18" hidden="1" x14ac:dyDescent="0.3">
      <c r="A560" s="10" t="s">
        <v>225</v>
      </c>
      <c r="B560" s="7"/>
      <c r="C560" s="7"/>
      <c r="D560" s="7">
        <f t="shared" si="8"/>
        <v>0</v>
      </c>
    </row>
    <row r="561" spans="1:4" ht="18" hidden="1" x14ac:dyDescent="0.3">
      <c r="A561" s="14" t="s">
        <v>226</v>
      </c>
      <c r="B561" s="7"/>
      <c r="C561" s="7"/>
      <c r="D561" s="7">
        <f t="shared" si="8"/>
        <v>0</v>
      </c>
    </row>
    <row r="562" spans="1:4" ht="18" hidden="1" x14ac:dyDescent="0.3">
      <c r="A562" s="5" t="s">
        <v>341</v>
      </c>
      <c r="B562" s="7"/>
      <c r="C562" s="7"/>
      <c r="D562" s="7">
        <f t="shared" si="8"/>
        <v>0</v>
      </c>
    </row>
    <row r="563" spans="1:4" ht="18" hidden="1" x14ac:dyDescent="0.3">
      <c r="A563" s="8" t="s">
        <v>227</v>
      </c>
      <c r="B563" s="7"/>
      <c r="C563" s="7"/>
      <c r="D563" s="7">
        <f t="shared" si="8"/>
        <v>0</v>
      </c>
    </row>
    <row r="564" spans="1:4" ht="18" hidden="1" x14ac:dyDescent="0.3">
      <c r="A564" s="10" t="s">
        <v>228</v>
      </c>
      <c r="B564" s="7"/>
      <c r="C564" s="7"/>
      <c r="D564" s="7">
        <f t="shared" si="8"/>
        <v>0</v>
      </c>
    </row>
    <row r="565" spans="1:4" ht="18" hidden="1" x14ac:dyDescent="0.3">
      <c r="A565" s="10" t="s">
        <v>229</v>
      </c>
      <c r="B565" s="7"/>
      <c r="C565" s="7"/>
      <c r="D565" s="7">
        <f t="shared" si="8"/>
        <v>0</v>
      </c>
    </row>
    <row r="566" spans="1:4" ht="18" hidden="1" x14ac:dyDescent="0.3">
      <c r="A566" s="8" t="s">
        <v>230</v>
      </c>
      <c r="B566" s="12"/>
      <c r="C566" s="12"/>
      <c r="D566" s="7">
        <f t="shared" si="8"/>
        <v>0</v>
      </c>
    </row>
    <row r="567" spans="1:4" ht="18" hidden="1" x14ac:dyDescent="0.3">
      <c r="A567" s="8" t="s">
        <v>231</v>
      </c>
      <c r="B567" s="12"/>
      <c r="C567" s="12"/>
      <c r="D567" s="7">
        <f t="shared" si="8"/>
        <v>0</v>
      </c>
    </row>
    <row r="568" spans="1:4" ht="18" hidden="1" x14ac:dyDescent="0.3">
      <c r="A568" s="14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13" t="s">
        <v>234</v>
      </c>
      <c r="B570" s="7"/>
      <c r="C570" s="7"/>
      <c r="D570" s="7">
        <f t="shared" si="8"/>
        <v>0</v>
      </c>
    </row>
    <row r="571" spans="1:4" ht="18" hidden="1" x14ac:dyDescent="0.3">
      <c r="A571" s="8" t="s">
        <v>235</v>
      </c>
      <c r="B571" s="7"/>
      <c r="C571" s="7"/>
      <c r="D571" s="7">
        <f t="shared" si="8"/>
        <v>0</v>
      </c>
    </row>
    <row r="572" spans="1:4" ht="18" hidden="1" x14ac:dyDescent="0.3">
      <c r="A572" s="8" t="s">
        <v>236</v>
      </c>
      <c r="B572" s="7"/>
      <c r="C572" s="7"/>
      <c r="D572" s="7">
        <f t="shared" si="8"/>
        <v>0</v>
      </c>
    </row>
    <row r="573" spans="1:4" ht="18" hidden="1" x14ac:dyDescent="0.3">
      <c r="A573" s="10" t="s">
        <v>237</v>
      </c>
      <c r="B573" s="7"/>
      <c r="C573" s="7"/>
      <c r="D573" s="7">
        <f t="shared" si="8"/>
        <v>0</v>
      </c>
    </row>
    <row r="574" spans="1:4" ht="18" hidden="1" x14ac:dyDescent="0.3">
      <c r="A574" s="10" t="s">
        <v>342</v>
      </c>
      <c r="B574" s="7"/>
      <c r="C574" s="7"/>
      <c r="D574" s="7">
        <f t="shared" si="8"/>
        <v>0</v>
      </c>
    </row>
    <row r="575" spans="1:4" ht="18" hidden="1" x14ac:dyDescent="0.3">
      <c r="A575" s="10" t="s">
        <v>238</v>
      </c>
      <c r="B575" s="7"/>
      <c r="C575" s="7"/>
      <c r="D575" s="7">
        <f t="shared" si="8"/>
        <v>0</v>
      </c>
    </row>
    <row r="576" spans="1:4" ht="18" hidden="1" x14ac:dyDescent="0.3">
      <c r="A576" s="14" t="s">
        <v>239</v>
      </c>
      <c r="B576" s="7"/>
      <c r="C576" s="7"/>
      <c r="D576" s="7">
        <f t="shared" si="8"/>
        <v>0</v>
      </c>
    </row>
    <row r="577" spans="1:4" ht="18" hidden="1" x14ac:dyDescent="0.3">
      <c r="A577" s="5" t="s">
        <v>240</v>
      </c>
      <c r="B577" s="7"/>
      <c r="C577" s="7"/>
      <c r="D577" s="7">
        <f t="shared" si="8"/>
        <v>0</v>
      </c>
    </row>
    <row r="578" spans="1:4" ht="18" hidden="1" x14ac:dyDescent="0.3">
      <c r="A578" s="10" t="s">
        <v>241</v>
      </c>
      <c r="B578" s="7"/>
      <c r="C578" s="7"/>
      <c r="D578" s="7">
        <f t="shared" si="8"/>
        <v>0</v>
      </c>
    </row>
    <row r="579" spans="1:4" ht="18" hidden="1" x14ac:dyDescent="0.3">
      <c r="A579" s="10" t="s">
        <v>242</v>
      </c>
      <c r="B579" s="7"/>
      <c r="C579" s="7"/>
      <c r="D579" s="7">
        <f t="shared" si="8"/>
        <v>0</v>
      </c>
    </row>
    <row r="580" spans="1:4" ht="18" hidden="1" x14ac:dyDescent="0.3">
      <c r="A580" s="5" t="s">
        <v>243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244</v>
      </c>
      <c r="B581" s="7"/>
      <c r="C581" s="7"/>
      <c r="D581" s="7">
        <f t="shared" si="9"/>
        <v>0</v>
      </c>
    </row>
    <row r="582" spans="1:4" ht="18" hidden="1" x14ac:dyDescent="0.3">
      <c r="A582" s="10" t="s">
        <v>245</v>
      </c>
      <c r="B582" s="7"/>
      <c r="C582" s="7"/>
      <c r="D582" s="7">
        <f t="shared" si="9"/>
        <v>0</v>
      </c>
    </row>
    <row r="583" spans="1:4" ht="18" hidden="1" x14ac:dyDescent="0.3">
      <c r="A583" s="13" t="s">
        <v>246</v>
      </c>
      <c r="B583" s="7"/>
      <c r="C583" s="7"/>
      <c r="D583" s="7">
        <f t="shared" si="9"/>
        <v>0</v>
      </c>
    </row>
    <row r="584" spans="1:4" ht="18" hidden="1" x14ac:dyDescent="0.3">
      <c r="A584" s="10" t="s">
        <v>247</v>
      </c>
      <c r="B584" s="7"/>
      <c r="C584" s="7"/>
      <c r="D584" s="7">
        <f t="shared" si="9"/>
        <v>0</v>
      </c>
    </row>
    <row r="585" spans="1:4" ht="18" hidden="1" x14ac:dyDescent="0.3">
      <c r="A585" s="10" t="s">
        <v>248</v>
      </c>
      <c r="B585" s="7"/>
      <c r="C585" s="7"/>
      <c r="D585" s="7">
        <f t="shared" si="9"/>
        <v>0</v>
      </c>
    </row>
    <row r="586" spans="1:4" ht="18" hidden="1" x14ac:dyDescent="0.3">
      <c r="A586" s="10" t="s">
        <v>249</v>
      </c>
      <c r="B586" s="7"/>
      <c r="C586" s="7"/>
      <c r="D586" s="7">
        <f t="shared" si="9"/>
        <v>0</v>
      </c>
    </row>
    <row r="587" spans="1:4" ht="18" hidden="1" x14ac:dyDescent="0.3">
      <c r="A587" s="10" t="s">
        <v>250</v>
      </c>
      <c r="B587" s="7"/>
      <c r="C587" s="7"/>
      <c r="D587" s="7">
        <f t="shared" si="9"/>
        <v>0</v>
      </c>
    </row>
    <row r="588" spans="1:4" ht="18" hidden="1" x14ac:dyDescent="0.3">
      <c r="A588" s="13" t="s">
        <v>251</v>
      </c>
      <c r="B588" s="7"/>
      <c r="C588" s="7"/>
      <c r="D588" s="7">
        <f t="shared" si="9"/>
        <v>0</v>
      </c>
    </row>
    <row r="589" spans="1:4" ht="18" hidden="1" x14ac:dyDescent="0.3">
      <c r="A589" s="10" t="s">
        <v>252</v>
      </c>
      <c r="B589" s="7"/>
      <c r="C589" s="7"/>
      <c r="D589" s="7">
        <f t="shared" si="9"/>
        <v>0</v>
      </c>
    </row>
    <row r="590" spans="1:4" ht="18" hidden="1" x14ac:dyDescent="0.3">
      <c r="A590" s="10" t="s">
        <v>253</v>
      </c>
      <c r="B590" s="7"/>
      <c r="C590" s="7"/>
      <c r="D590" s="7">
        <f t="shared" si="9"/>
        <v>0</v>
      </c>
    </row>
    <row r="591" spans="1:4" ht="18" hidden="1" x14ac:dyDescent="0.3">
      <c r="A591" s="13" t="s">
        <v>254</v>
      </c>
      <c r="B591" s="7"/>
      <c r="C591" s="7"/>
      <c r="D591" s="7">
        <f t="shared" si="9"/>
        <v>0</v>
      </c>
    </row>
    <row r="592" spans="1:4" ht="18" hidden="1" x14ac:dyDescent="0.3">
      <c r="A592" s="13" t="s">
        <v>255</v>
      </c>
      <c r="B592" s="7"/>
      <c r="C592" s="7"/>
      <c r="D592" s="7">
        <f t="shared" si="9"/>
        <v>0</v>
      </c>
    </row>
    <row r="593" spans="1:4" ht="18" hidden="1" x14ac:dyDescent="0.3">
      <c r="A593" s="10" t="s">
        <v>256</v>
      </c>
      <c r="B593" s="7"/>
      <c r="C593" s="7"/>
      <c r="D593" s="7">
        <f t="shared" si="9"/>
        <v>0</v>
      </c>
    </row>
    <row r="594" spans="1:4" ht="18" hidden="1" x14ac:dyDescent="0.3">
      <c r="A594" s="10" t="s">
        <v>257</v>
      </c>
      <c r="B594" s="7"/>
      <c r="C594" s="7"/>
      <c r="D594" s="7">
        <f t="shared" si="9"/>
        <v>0</v>
      </c>
    </row>
    <row r="595" spans="1:4" ht="18" hidden="1" x14ac:dyDescent="0.3">
      <c r="A595" s="13" t="s">
        <v>258</v>
      </c>
      <c r="B595" s="7"/>
      <c r="C595" s="7"/>
      <c r="D595" s="7">
        <f t="shared" si="9"/>
        <v>0</v>
      </c>
    </row>
    <row r="596" spans="1:4" ht="18" hidden="1" x14ac:dyDescent="0.3">
      <c r="A596" s="10" t="s">
        <v>259</v>
      </c>
      <c r="B596" s="7"/>
      <c r="C596" s="7"/>
      <c r="D596" s="7">
        <f t="shared" si="9"/>
        <v>0</v>
      </c>
    </row>
    <row r="597" spans="1:4" ht="18" hidden="1" x14ac:dyDescent="0.3">
      <c r="A597" s="10" t="s">
        <v>260</v>
      </c>
      <c r="B597" s="7"/>
      <c r="C597" s="7"/>
      <c r="D597" s="7">
        <f t="shared" si="9"/>
        <v>0</v>
      </c>
    </row>
    <row r="598" spans="1:4" ht="18" hidden="1" x14ac:dyDescent="0.3">
      <c r="A598" s="10" t="s">
        <v>261</v>
      </c>
      <c r="B598" s="7"/>
      <c r="C598" s="7"/>
      <c r="D598" s="7">
        <f t="shared" si="9"/>
        <v>0</v>
      </c>
    </row>
    <row r="599" spans="1:4" ht="18" hidden="1" x14ac:dyDescent="0.3">
      <c r="A599" s="10" t="s">
        <v>262</v>
      </c>
      <c r="B599" s="7"/>
      <c r="C599" s="7"/>
      <c r="D599" s="7">
        <f t="shared" si="9"/>
        <v>0</v>
      </c>
    </row>
    <row r="600" spans="1:4" ht="18" hidden="1" x14ac:dyDescent="0.3">
      <c r="A600" s="10" t="s">
        <v>263</v>
      </c>
      <c r="B600" s="7"/>
      <c r="C600" s="7"/>
      <c r="D600" s="7">
        <f t="shared" si="9"/>
        <v>0</v>
      </c>
    </row>
    <row r="601" spans="1:4" ht="18" hidden="1" x14ac:dyDescent="0.3">
      <c r="A601" s="10" t="s">
        <v>264</v>
      </c>
      <c r="B601" s="7"/>
      <c r="C601" s="7"/>
      <c r="D601" s="7">
        <f t="shared" si="9"/>
        <v>0</v>
      </c>
    </row>
    <row r="602" spans="1:4" ht="18" hidden="1" x14ac:dyDescent="0.3">
      <c r="A602" s="10" t="s">
        <v>265</v>
      </c>
      <c r="B602" s="7"/>
      <c r="C602" s="7"/>
      <c r="D602" s="7">
        <f t="shared" si="9"/>
        <v>0</v>
      </c>
    </row>
    <row r="603" spans="1:4" ht="18" hidden="1" x14ac:dyDescent="0.3">
      <c r="A603" s="10" t="s">
        <v>266</v>
      </c>
      <c r="B603" s="7"/>
      <c r="C603" s="7"/>
      <c r="D603" s="7">
        <f t="shared" si="9"/>
        <v>0</v>
      </c>
    </row>
    <row r="604" spans="1:4" ht="18" x14ac:dyDescent="0.3">
      <c r="A604" s="10" t="s">
        <v>267</v>
      </c>
      <c r="B604" s="7">
        <v>2</v>
      </c>
      <c r="C604" s="7">
        <v>8000</v>
      </c>
      <c r="D604" s="7">
        <f t="shared" si="9"/>
        <v>16000</v>
      </c>
    </row>
    <row r="605" spans="1:4" ht="18" hidden="1" x14ac:dyDescent="0.3">
      <c r="A605" s="14" t="s">
        <v>268</v>
      </c>
      <c r="B605" s="7"/>
      <c r="C605" s="7"/>
      <c r="D605" s="7">
        <f t="shared" si="9"/>
        <v>0</v>
      </c>
    </row>
    <row r="606" spans="1:4" ht="18" hidden="1" x14ac:dyDescent="0.3">
      <c r="A606" s="10" t="s">
        <v>269</v>
      </c>
      <c r="B606" s="7"/>
      <c r="C606" s="7"/>
      <c r="D606" s="7">
        <f t="shared" si="9"/>
        <v>0</v>
      </c>
    </row>
    <row r="607" spans="1:4" ht="18" hidden="1" x14ac:dyDescent="0.3">
      <c r="A607" s="10" t="s">
        <v>270</v>
      </c>
      <c r="B607" s="7"/>
      <c r="C607" s="7"/>
      <c r="D607" s="7">
        <f t="shared" si="9"/>
        <v>0</v>
      </c>
    </row>
    <row r="608" spans="1:4" ht="18" hidden="1" x14ac:dyDescent="0.3">
      <c r="A608" s="10" t="s">
        <v>271</v>
      </c>
      <c r="B608" s="7"/>
      <c r="C608" s="7"/>
      <c r="D608" s="7">
        <f t="shared" si="9"/>
        <v>0</v>
      </c>
    </row>
    <row r="609" spans="1:4" ht="18" hidden="1" x14ac:dyDescent="0.3">
      <c r="A609" s="10" t="s">
        <v>272</v>
      </c>
      <c r="B609" s="7"/>
      <c r="C609" s="7"/>
      <c r="D609" s="7">
        <f t="shared" si="9"/>
        <v>0</v>
      </c>
    </row>
    <row r="610" spans="1:4" ht="18" hidden="1" x14ac:dyDescent="0.3">
      <c r="A610" s="10" t="s">
        <v>273</v>
      </c>
      <c r="B610" s="7"/>
      <c r="C610" s="7"/>
      <c r="D610" s="7">
        <f t="shared" si="9"/>
        <v>0</v>
      </c>
    </row>
    <row r="611" spans="1:4" ht="18" hidden="1" x14ac:dyDescent="0.3">
      <c r="A611" s="10" t="s">
        <v>274</v>
      </c>
      <c r="B611" s="7"/>
      <c r="C611" s="7"/>
      <c r="D611" s="7">
        <f t="shared" si="9"/>
        <v>0</v>
      </c>
    </row>
    <row r="612" spans="1:4" ht="18" hidden="1" x14ac:dyDescent="0.3">
      <c r="A612" s="10" t="s">
        <v>275</v>
      </c>
      <c r="B612" s="7"/>
      <c r="C612" s="7"/>
      <c r="D612" s="7">
        <f t="shared" si="9"/>
        <v>0</v>
      </c>
    </row>
    <row r="613" spans="1:4" ht="18" hidden="1" x14ac:dyDescent="0.3">
      <c r="A613" s="10" t="s">
        <v>276</v>
      </c>
      <c r="B613" s="7"/>
      <c r="C613" s="7"/>
      <c r="D613" s="7">
        <f t="shared" si="9"/>
        <v>0</v>
      </c>
    </row>
    <row r="614" spans="1:4" ht="18" hidden="1" x14ac:dyDescent="0.3">
      <c r="A614" s="24" t="s">
        <v>277</v>
      </c>
      <c r="B614" s="7"/>
      <c r="C614" s="7"/>
      <c r="D614" s="7">
        <f t="shared" si="9"/>
        <v>0</v>
      </c>
    </row>
    <row r="615" spans="1:4" ht="18" hidden="1" x14ac:dyDescent="0.3">
      <c r="A615" s="10" t="s">
        <v>278</v>
      </c>
      <c r="B615" s="7"/>
      <c r="C615" s="7"/>
      <c r="D615" s="7">
        <f t="shared" si="9"/>
        <v>0</v>
      </c>
    </row>
    <row r="616" spans="1:4" ht="18" hidden="1" x14ac:dyDescent="0.3">
      <c r="A616" s="10" t="s">
        <v>279</v>
      </c>
      <c r="B616" s="7"/>
      <c r="C616" s="7"/>
      <c r="D616" s="7">
        <f t="shared" si="9"/>
        <v>0</v>
      </c>
    </row>
    <row r="617" spans="1:4" ht="18" hidden="1" x14ac:dyDescent="0.3">
      <c r="A617" s="33" t="s">
        <v>280</v>
      </c>
      <c r="B617" s="7"/>
      <c r="C617" s="7"/>
      <c r="D617" s="7">
        <f t="shared" si="9"/>
        <v>0</v>
      </c>
    </row>
    <row r="618" spans="1:4" ht="18" hidden="1" x14ac:dyDescent="0.3">
      <c r="A618" s="5" t="s">
        <v>281</v>
      </c>
      <c r="B618" s="12"/>
      <c r="C618" s="12"/>
      <c r="D618" s="7">
        <f t="shared" si="9"/>
        <v>0</v>
      </c>
    </row>
    <row r="619" spans="1:4" ht="18" x14ac:dyDescent="0.3">
      <c r="A619" s="10" t="s">
        <v>282</v>
      </c>
      <c r="B619" s="7">
        <v>9</v>
      </c>
      <c r="C619" s="7">
        <v>6000</v>
      </c>
      <c r="D619" s="7">
        <f t="shared" si="9"/>
        <v>54000</v>
      </c>
    </row>
    <row r="620" spans="1:4" ht="18" hidden="1" x14ac:dyDescent="0.3">
      <c r="A620" s="10" t="s">
        <v>283</v>
      </c>
      <c r="B620" s="7"/>
      <c r="C620" s="7"/>
      <c r="D620" s="7">
        <f t="shared" si="9"/>
        <v>0</v>
      </c>
    </row>
    <row r="621" spans="1:4" ht="18" x14ac:dyDescent="0.3">
      <c r="A621" s="10" t="s">
        <v>284</v>
      </c>
      <c r="B621" s="7">
        <f>32+18+30+18</f>
        <v>98</v>
      </c>
      <c r="C621" s="7">
        <v>8000</v>
      </c>
      <c r="D621" s="7">
        <f t="shared" si="9"/>
        <v>784000</v>
      </c>
    </row>
    <row r="622" spans="1:4" ht="18" hidden="1" x14ac:dyDescent="0.3">
      <c r="A622" s="14" t="s">
        <v>285</v>
      </c>
      <c r="B622" s="7"/>
      <c r="C622" s="7"/>
      <c r="D622" s="7">
        <f t="shared" si="9"/>
        <v>0</v>
      </c>
    </row>
    <row r="623" spans="1:4" ht="18" hidden="1" x14ac:dyDescent="0.3">
      <c r="A623" s="10" t="s">
        <v>286</v>
      </c>
      <c r="B623" s="7"/>
      <c r="C623" s="7"/>
      <c r="D623" s="7">
        <f t="shared" si="9"/>
        <v>0</v>
      </c>
    </row>
    <row r="624" spans="1:4" ht="18" hidden="1" x14ac:dyDescent="0.3">
      <c r="A624" s="24" t="s">
        <v>287</v>
      </c>
      <c r="B624" s="7"/>
      <c r="C624" s="7"/>
      <c r="D624" s="7">
        <f t="shared" si="9"/>
        <v>0</v>
      </c>
    </row>
    <row r="625" spans="1:4" ht="18" hidden="1" x14ac:dyDescent="0.3">
      <c r="A625" s="8" t="s">
        <v>288</v>
      </c>
      <c r="B625" s="7"/>
      <c r="C625" s="7"/>
      <c r="D625" s="7">
        <f t="shared" si="9"/>
        <v>0</v>
      </c>
    </row>
    <row r="626" spans="1:4" ht="18" hidden="1" x14ac:dyDescent="0.3">
      <c r="A626" s="10" t="s">
        <v>289</v>
      </c>
      <c r="B626" s="7"/>
      <c r="C626" s="7"/>
      <c r="D626" s="7">
        <f t="shared" si="9"/>
        <v>0</v>
      </c>
    </row>
    <row r="627" spans="1:4" ht="18" hidden="1" x14ac:dyDescent="0.3">
      <c r="A627" s="10" t="s">
        <v>290</v>
      </c>
      <c r="B627" s="7"/>
      <c r="C627" s="7"/>
      <c r="D627" s="7">
        <f t="shared" si="9"/>
        <v>0</v>
      </c>
    </row>
    <row r="628" spans="1:4" ht="18" x14ac:dyDescent="0.3">
      <c r="A628" s="10" t="s">
        <v>291</v>
      </c>
      <c r="B628" s="7">
        <v>20</v>
      </c>
      <c r="C628" s="7">
        <v>8000</v>
      </c>
      <c r="D628" s="7">
        <f t="shared" si="9"/>
        <v>160000</v>
      </c>
    </row>
    <row r="629" spans="1:4" ht="18" hidden="1" x14ac:dyDescent="0.3">
      <c r="A629" s="10" t="s">
        <v>292</v>
      </c>
      <c r="B629" s="7"/>
      <c r="C629" s="7"/>
      <c r="D629" s="7">
        <f t="shared" si="9"/>
        <v>0</v>
      </c>
    </row>
    <row r="630" spans="1:4" ht="18" hidden="1" x14ac:dyDescent="0.3">
      <c r="A630" s="29" t="s">
        <v>293</v>
      </c>
      <c r="B630" s="7"/>
      <c r="C630" s="7"/>
      <c r="D630" s="7">
        <f t="shared" si="9"/>
        <v>0</v>
      </c>
    </row>
    <row r="631" spans="1:4" ht="18" hidden="1" x14ac:dyDescent="0.3">
      <c r="A631" s="22" t="s">
        <v>294</v>
      </c>
      <c r="B631" s="7"/>
      <c r="C631" s="7"/>
      <c r="D631" s="7">
        <f t="shared" si="9"/>
        <v>0</v>
      </c>
    </row>
    <row r="632" spans="1:4" ht="18" hidden="1" x14ac:dyDescent="0.3">
      <c r="A632" s="34" t="s">
        <v>295</v>
      </c>
      <c r="B632" s="7"/>
      <c r="C632" s="7"/>
      <c r="D632" s="7">
        <f t="shared" si="9"/>
        <v>0</v>
      </c>
    </row>
    <row r="633" spans="1:4" ht="18" hidden="1" x14ac:dyDescent="0.3">
      <c r="A633" s="5" t="s">
        <v>296</v>
      </c>
      <c r="B633" s="7"/>
      <c r="C633" s="7"/>
      <c r="D633" s="7">
        <f t="shared" si="9"/>
        <v>0</v>
      </c>
    </row>
    <row r="634" spans="1:4" ht="18" hidden="1" x14ac:dyDescent="0.3">
      <c r="A634" s="8" t="s">
        <v>297</v>
      </c>
      <c r="B634" s="7"/>
      <c r="C634" s="7"/>
      <c r="D634" s="7">
        <f t="shared" si="9"/>
        <v>0</v>
      </c>
    </row>
    <row r="635" spans="1:4" ht="18" hidden="1" x14ac:dyDescent="0.3">
      <c r="A635" s="35" t="s">
        <v>298</v>
      </c>
      <c r="B635" s="7"/>
      <c r="C635" s="7"/>
      <c r="D635" s="7">
        <f t="shared" si="9"/>
        <v>0</v>
      </c>
    </row>
    <row r="636" spans="1:4" ht="18" hidden="1" x14ac:dyDescent="0.3">
      <c r="A636" s="10" t="s">
        <v>299</v>
      </c>
      <c r="B636" s="7"/>
      <c r="C636" s="7"/>
      <c r="D636" s="7">
        <f t="shared" si="9"/>
        <v>0</v>
      </c>
    </row>
    <row r="637" spans="1:4" ht="18" hidden="1" x14ac:dyDescent="0.3">
      <c r="A637" s="8" t="s">
        <v>300</v>
      </c>
      <c r="B637" s="7"/>
      <c r="C637" s="7"/>
      <c r="D637" s="7">
        <f t="shared" si="9"/>
        <v>0</v>
      </c>
    </row>
    <row r="638" spans="1:4" ht="18" hidden="1" x14ac:dyDescent="0.3">
      <c r="A638" s="8" t="s">
        <v>301</v>
      </c>
      <c r="B638" s="7"/>
      <c r="C638" s="7"/>
      <c r="D638" s="7">
        <f t="shared" si="9"/>
        <v>0</v>
      </c>
    </row>
    <row r="639" spans="1:4" ht="18" hidden="1" x14ac:dyDescent="0.3">
      <c r="A639" s="10" t="s">
        <v>302</v>
      </c>
      <c r="B639" s="7"/>
      <c r="C639" s="7"/>
      <c r="D639" s="7">
        <f t="shared" si="9"/>
        <v>0</v>
      </c>
    </row>
    <row r="640" spans="1:4" ht="18" hidden="1" x14ac:dyDescent="0.3">
      <c r="A640" s="8" t="s">
        <v>304</v>
      </c>
      <c r="B640" s="7"/>
      <c r="C640" s="7"/>
      <c r="D640" s="7">
        <f t="shared" si="9"/>
        <v>0</v>
      </c>
    </row>
    <row r="641" spans="1:4" ht="18" hidden="1" x14ac:dyDescent="0.3">
      <c r="A641" s="14" t="s">
        <v>305</v>
      </c>
      <c r="B641" s="7"/>
      <c r="C641" s="7"/>
      <c r="D641" s="7">
        <f t="shared" si="9"/>
        <v>0</v>
      </c>
    </row>
    <row r="642" spans="1:4" ht="18" hidden="1" x14ac:dyDescent="0.3">
      <c r="A642" s="14" t="s">
        <v>306</v>
      </c>
      <c r="B642" s="7"/>
      <c r="C642" s="7"/>
      <c r="D642" s="7">
        <f t="shared" si="9"/>
        <v>0</v>
      </c>
    </row>
    <row r="643" spans="1:4" ht="18" hidden="1" x14ac:dyDescent="0.3">
      <c r="A643" s="14" t="s">
        <v>307</v>
      </c>
      <c r="B643" s="7"/>
      <c r="C643" s="7"/>
      <c r="D643" s="7">
        <f t="shared" si="9"/>
        <v>0</v>
      </c>
    </row>
    <row r="644" spans="1:4" ht="18" hidden="1" x14ac:dyDescent="0.3">
      <c r="A644" s="14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309</v>
      </c>
      <c r="B645" s="7"/>
      <c r="C645" s="7"/>
      <c r="D645" s="7">
        <f t="shared" si="10"/>
        <v>0</v>
      </c>
    </row>
    <row r="646" spans="1:4" ht="18" hidden="1" x14ac:dyDescent="0.3">
      <c r="A646" s="36" t="s">
        <v>310</v>
      </c>
      <c r="B646" s="7"/>
      <c r="C646" s="7"/>
      <c r="D646" s="7">
        <f t="shared" si="10"/>
        <v>0</v>
      </c>
    </row>
    <row r="647" spans="1:4" ht="18" hidden="1" x14ac:dyDescent="0.3">
      <c r="A647" s="36" t="s">
        <v>311</v>
      </c>
      <c r="B647" s="7"/>
      <c r="C647" s="7"/>
      <c r="D647" s="7">
        <f t="shared" si="10"/>
        <v>0</v>
      </c>
    </row>
    <row r="648" spans="1:4" ht="18" hidden="1" x14ac:dyDescent="0.3">
      <c r="A648" s="36" t="s">
        <v>312</v>
      </c>
      <c r="B648" s="7"/>
      <c r="C648" s="7"/>
      <c r="D648" s="7">
        <f t="shared" si="10"/>
        <v>0</v>
      </c>
    </row>
    <row r="649" spans="1:4" ht="18" hidden="1" x14ac:dyDescent="0.3">
      <c r="A649" s="36" t="s">
        <v>313</v>
      </c>
      <c r="B649" s="7"/>
      <c r="C649" s="7"/>
      <c r="D649" s="7">
        <f t="shared" si="10"/>
        <v>0</v>
      </c>
    </row>
    <row r="650" spans="1:4" ht="18" hidden="1" x14ac:dyDescent="0.3">
      <c r="A650" s="8" t="s">
        <v>314</v>
      </c>
      <c r="B650" s="7"/>
      <c r="C650" s="7"/>
      <c r="D650" s="7">
        <f t="shared" si="10"/>
        <v>0</v>
      </c>
    </row>
    <row r="651" spans="1:4" ht="18" hidden="1" x14ac:dyDescent="0.3">
      <c r="A651" s="8" t="s">
        <v>316</v>
      </c>
      <c r="B651" s="7"/>
      <c r="C651" s="7"/>
      <c r="D651" s="7">
        <f t="shared" si="10"/>
        <v>0</v>
      </c>
    </row>
    <row r="652" spans="1:4" ht="18" hidden="1" x14ac:dyDescent="0.3">
      <c r="A652" s="8" t="s">
        <v>317</v>
      </c>
      <c r="B652" s="7"/>
      <c r="C652" s="7"/>
      <c r="D652" s="7">
        <f t="shared" si="10"/>
        <v>0</v>
      </c>
    </row>
    <row r="653" spans="1:4" ht="18" hidden="1" x14ac:dyDescent="0.3">
      <c r="A653" s="24" t="s">
        <v>321</v>
      </c>
      <c r="B653" s="7"/>
      <c r="C653" s="7"/>
      <c r="D653" s="7">
        <f t="shared" si="10"/>
        <v>0</v>
      </c>
    </row>
    <row r="654" spans="1:4" ht="18" hidden="1" x14ac:dyDescent="0.3">
      <c r="A654" s="24" t="s">
        <v>322</v>
      </c>
      <c r="B654" s="7"/>
      <c r="C654" s="7"/>
      <c r="D654" s="7">
        <f t="shared" si="10"/>
        <v>0</v>
      </c>
    </row>
    <row r="655" spans="1:4" ht="18" hidden="1" x14ac:dyDescent="0.3">
      <c r="A655" s="36" t="s">
        <v>323</v>
      </c>
      <c r="B655" s="7"/>
      <c r="C655" s="7"/>
      <c r="D655" s="7">
        <f t="shared" si="10"/>
        <v>0</v>
      </c>
    </row>
    <row r="656" spans="1:4" ht="18" hidden="1" x14ac:dyDescent="0.3">
      <c r="A656" s="36" t="s">
        <v>324</v>
      </c>
      <c r="B656" s="7"/>
      <c r="C656" s="7"/>
      <c r="D656" s="7">
        <f t="shared" si="10"/>
        <v>0</v>
      </c>
    </row>
    <row r="657" spans="1:4" ht="18" hidden="1" x14ac:dyDescent="0.3">
      <c r="A657" s="36" t="s">
        <v>325</v>
      </c>
      <c r="B657" s="7"/>
      <c r="C657" s="7"/>
      <c r="D657" s="7">
        <f t="shared" si="10"/>
        <v>0</v>
      </c>
    </row>
    <row r="658" spans="1:4" ht="18" hidden="1" x14ac:dyDescent="0.3">
      <c r="A658" s="36" t="s">
        <v>326</v>
      </c>
      <c r="B658" s="7"/>
      <c r="C658" s="7"/>
      <c r="D658" s="7">
        <f t="shared" si="10"/>
        <v>0</v>
      </c>
    </row>
    <row r="659" spans="1:4" ht="18" hidden="1" x14ac:dyDescent="0.3">
      <c r="A659" s="8" t="s">
        <v>343</v>
      </c>
      <c r="B659" s="7"/>
      <c r="C659" s="7"/>
      <c r="D659" s="7">
        <f t="shared" si="10"/>
        <v>0</v>
      </c>
    </row>
    <row r="660" spans="1:4" ht="18" hidden="1" x14ac:dyDescent="0.3">
      <c r="A660" s="36" t="s">
        <v>327</v>
      </c>
      <c r="B660" s="7"/>
      <c r="C660" s="7"/>
      <c r="D660" s="7">
        <f t="shared" si="10"/>
        <v>0</v>
      </c>
    </row>
    <row r="661" spans="1:4" ht="18" hidden="1" x14ac:dyDescent="0.3">
      <c r="A661" s="35" t="s">
        <v>328</v>
      </c>
      <c r="B661" s="7"/>
      <c r="C661" s="7"/>
      <c r="D661" s="7">
        <f t="shared" si="10"/>
        <v>0</v>
      </c>
    </row>
    <row r="662" spans="1:4" ht="18" hidden="1" x14ac:dyDescent="0.3">
      <c r="A662" s="10" t="s">
        <v>329</v>
      </c>
      <c r="B662" s="7"/>
      <c r="C662" s="7"/>
      <c r="D662" s="7">
        <f t="shared" si="10"/>
        <v>0</v>
      </c>
    </row>
    <row r="663" spans="1:4" ht="18" hidden="1" x14ac:dyDescent="0.3">
      <c r="A663" s="8" t="s">
        <v>330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5171</v>
      </c>
      <c r="C665" s="39"/>
      <c r="D665" s="39">
        <f t="shared" ref="D665" si="11">SUM(D338:D664)</f>
        <v>49365750</v>
      </c>
    </row>
    <row r="667" spans="1:4" ht="18" x14ac:dyDescent="0.35">
      <c r="D667" s="48">
        <f>D665+D333</f>
        <v>148839750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0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667"/>
  <sheetViews>
    <sheetView topLeftCell="A382" workbookViewId="0">
      <selection activeCell="C669" sqref="C669"/>
    </sheetView>
  </sheetViews>
  <sheetFormatPr defaultRowHeight="14.4" x14ac:dyDescent="0.3"/>
  <cols>
    <col min="1" max="1" width="31.6640625" customWidth="1"/>
    <col min="3" max="3" width="12.6640625" customWidth="1"/>
    <col min="4" max="4" width="20.44140625" customWidth="1"/>
  </cols>
  <sheetData>
    <row r="1" spans="1:4" x14ac:dyDescent="0.3">
      <c r="A1" s="1" t="s">
        <v>349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hidden="1" x14ac:dyDescent="0.3">
      <c r="A3" s="22" t="s">
        <v>73</v>
      </c>
      <c r="B3" s="7"/>
      <c r="C3" s="7"/>
      <c r="D3" s="7">
        <f>B3*C3</f>
        <v>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227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v>18</v>
      </c>
      <c r="C15" s="7">
        <v>11000</v>
      </c>
      <c r="D15" s="7">
        <f t="shared" si="0"/>
        <v>198000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v>26</v>
      </c>
      <c r="C18" s="7">
        <v>3500</v>
      </c>
      <c r="D18" s="7">
        <f t="shared" si="0"/>
        <v>91000</v>
      </c>
    </row>
    <row r="19" spans="1:4" ht="18" x14ac:dyDescent="0.3">
      <c r="A19" s="8" t="s">
        <v>288</v>
      </c>
      <c r="B19" s="7">
        <v>25</v>
      </c>
      <c r="C19" s="7">
        <v>10000</v>
      </c>
      <c r="D19" s="7">
        <f t="shared" si="0"/>
        <v>250000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f>40+25+20</f>
        <v>85</v>
      </c>
      <c r="C25" s="7">
        <v>7000</v>
      </c>
      <c r="D25" s="7">
        <f t="shared" si="0"/>
        <v>595000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v>5</v>
      </c>
      <c r="C28" s="7">
        <v>35000</v>
      </c>
      <c r="D28" s="7">
        <f t="shared" si="0"/>
        <v>175000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x14ac:dyDescent="0.3">
      <c r="A30" s="5" t="s">
        <v>66</v>
      </c>
      <c r="B30" s="7">
        <v>58</v>
      </c>
      <c r="C30" s="7">
        <v>22000</v>
      </c>
      <c r="D30" s="7">
        <f t="shared" si="0"/>
        <v>1276000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/>
      <c r="C40" s="7"/>
      <c r="D40" s="7">
        <f t="shared" si="0"/>
        <v>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x14ac:dyDescent="0.3">
      <c r="A50" s="14" t="s">
        <v>153</v>
      </c>
      <c r="B50" s="7">
        <v>10</v>
      </c>
      <c r="C50" s="7">
        <v>7500</v>
      </c>
      <c r="D50" s="7">
        <f t="shared" si="0"/>
        <v>75000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x14ac:dyDescent="0.3">
      <c r="A57" s="10" t="s">
        <v>114</v>
      </c>
      <c r="B57" s="7">
        <v>30</v>
      </c>
      <c r="C57" s="7">
        <v>23000</v>
      </c>
      <c r="D57" s="7">
        <f t="shared" si="0"/>
        <v>690000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hidden="1" x14ac:dyDescent="0.3">
      <c r="A63" s="5" t="s">
        <v>3</v>
      </c>
      <c r="B63" s="7"/>
      <c r="C63" s="7"/>
      <c r="D63" s="7">
        <f t="shared" si="0"/>
        <v>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x14ac:dyDescent="0.3">
      <c r="A73" s="24" t="s">
        <v>169</v>
      </c>
      <c r="B73" s="7">
        <v>25</v>
      </c>
      <c r="C73" s="7">
        <v>18000</v>
      </c>
      <c r="D73" s="7">
        <f t="shared" si="1"/>
        <v>450000</v>
      </c>
    </row>
    <row r="74" spans="1:4" ht="18" x14ac:dyDescent="0.3">
      <c r="A74" s="10" t="s">
        <v>170</v>
      </c>
      <c r="B74" s="7">
        <f>40+10+46</f>
        <v>96</v>
      </c>
      <c r="C74" s="7">
        <v>20000</v>
      </c>
      <c r="D74" s="7">
        <f t="shared" si="1"/>
        <v>1920000</v>
      </c>
    </row>
    <row r="75" spans="1:4" ht="18" hidden="1" x14ac:dyDescent="0.3">
      <c r="A75" s="10" t="s">
        <v>171</v>
      </c>
      <c r="B75" s="7"/>
      <c r="C75" s="7"/>
      <c r="D75" s="7">
        <f t="shared" si="1"/>
        <v>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f>90+105</f>
        <v>195</v>
      </c>
      <c r="C81" s="7">
        <v>8500</v>
      </c>
      <c r="D81" s="7">
        <f t="shared" si="1"/>
        <v>1657500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x14ac:dyDescent="0.3">
      <c r="A90" s="24" t="s">
        <v>173</v>
      </c>
      <c r="B90" s="7">
        <v>20</v>
      </c>
      <c r="C90" s="7">
        <v>20000</v>
      </c>
      <c r="D90" s="7">
        <f t="shared" si="1"/>
        <v>400000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13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hidden="1" x14ac:dyDescent="0.3">
      <c r="A126" s="5" t="s">
        <v>281</v>
      </c>
      <c r="B126" s="12"/>
      <c r="C126" s="12"/>
      <c r="D126" s="7">
        <f t="shared" si="1"/>
        <v>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x14ac:dyDescent="0.3">
      <c r="A138" s="10" t="s">
        <v>103</v>
      </c>
      <c r="B138" s="12">
        <v>1.5</v>
      </c>
      <c r="C138" s="12">
        <v>70000</v>
      </c>
      <c r="D138" s="7">
        <f t="shared" si="2"/>
        <v>105000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x14ac:dyDescent="0.3">
      <c r="A140" s="10" t="s">
        <v>105</v>
      </c>
      <c r="B140" s="12">
        <v>0.5</v>
      </c>
      <c r="C140" s="12">
        <v>80000</v>
      </c>
      <c r="D140" s="7">
        <f t="shared" si="2"/>
        <v>40000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x14ac:dyDescent="0.3">
      <c r="A157" s="10" t="s">
        <v>111</v>
      </c>
      <c r="B157" s="12">
        <v>1</v>
      </c>
      <c r="C157" s="12">
        <v>70000</v>
      </c>
      <c r="D157" s="7">
        <f t="shared" si="2"/>
        <v>70000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858</v>
      </c>
      <c r="C163" s="44">
        <v>6500</v>
      </c>
      <c r="D163" s="7">
        <f t="shared" si="2"/>
        <v>5577000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hidden="1" x14ac:dyDescent="0.3">
      <c r="A165" s="10" t="s">
        <v>202</v>
      </c>
      <c r="B165" s="7"/>
      <c r="C165" s="7"/>
      <c r="D165" s="7">
        <f t="shared" si="2"/>
        <v>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hidden="1" x14ac:dyDescent="0.3">
      <c r="A169" s="19" t="s">
        <v>63</v>
      </c>
      <c r="B169" s="21"/>
      <c r="C169" s="21"/>
      <c r="D169" s="7">
        <f t="shared" si="2"/>
        <v>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x14ac:dyDescent="0.3">
      <c r="A171" s="10" t="s">
        <v>87</v>
      </c>
      <c r="B171" s="7">
        <v>6</v>
      </c>
      <c r="C171" s="7">
        <v>43000</v>
      </c>
      <c r="D171" s="7">
        <f t="shared" si="2"/>
        <v>258000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hidden="1" x14ac:dyDescent="0.3">
      <c r="A179" s="10" t="s">
        <v>183</v>
      </c>
      <c r="B179" s="7"/>
      <c r="C179" s="7"/>
      <c r="D179" s="7">
        <f t="shared" si="2"/>
        <v>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7</v>
      </c>
      <c r="C181" s="7">
        <v>20000</v>
      </c>
      <c r="D181" s="7">
        <f t="shared" si="2"/>
        <v>140000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x14ac:dyDescent="0.3">
      <c r="A187" s="14" t="s">
        <v>308</v>
      </c>
      <c r="B187" s="7">
        <f>5/0.5</f>
        <v>10</v>
      </c>
      <c r="C187" s="7">
        <v>65000</v>
      </c>
      <c r="D187" s="7">
        <f t="shared" si="2"/>
        <v>650000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f>280+60</f>
        <v>340</v>
      </c>
      <c r="C196" s="7">
        <v>20000</v>
      </c>
      <c r="D196" s="7">
        <f t="shared" ref="D196:D259" si="3">B196*C196</f>
        <v>6800000</v>
      </c>
    </row>
    <row r="197" spans="1:4" ht="18" x14ac:dyDescent="0.3">
      <c r="A197" s="5" t="s">
        <v>68</v>
      </c>
      <c r="B197" s="7">
        <f>170+700</f>
        <v>870</v>
      </c>
      <c r="C197" s="7">
        <v>21000</v>
      </c>
      <c r="D197" s="7">
        <f t="shared" si="3"/>
        <v>18270000</v>
      </c>
    </row>
    <row r="198" spans="1:4" ht="18" hidden="1" x14ac:dyDescent="0.3">
      <c r="A198" s="10" t="s">
        <v>69</v>
      </c>
      <c r="B198" s="7"/>
      <c r="C198" s="7"/>
      <c r="D198" s="7">
        <f t="shared" si="3"/>
        <v>0</v>
      </c>
    </row>
    <row r="199" spans="1:4" ht="18" x14ac:dyDescent="0.3">
      <c r="A199" s="10" t="s">
        <v>70</v>
      </c>
      <c r="B199" s="7">
        <v>20</v>
      </c>
      <c r="C199" s="7">
        <v>12000</v>
      </c>
      <c r="D199" s="7">
        <f t="shared" si="3"/>
        <v>240000</v>
      </c>
    </row>
    <row r="200" spans="1:4" ht="18" hidden="1" x14ac:dyDescent="0.3">
      <c r="A200" s="10" t="s">
        <v>146</v>
      </c>
      <c r="B200" s="7"/>
      <c r="C200" s="7"/>
      <c r="D200" s="7">
        <f t="shared" si="3"/>
        <v>0</v>
      </c>
    </row>
    <row r="201" spans="1:4" ht="18" hidden="1" x14ac:dyDescent="0.3">
      <c r="A201" s="27" t="s">
        <v>147</v>
      </c>
      <c r="B201" s="7"/>
      <c r="C201" s="7"/>
      <c r="D201" s="7">
        <f t="shared" si="3"/>
        <v>0</v>
      </c>
    </row>
    <row r="202" spans="1:4" ht="18" hidden="1" x14ac:dyDescent="0.3">
      <c r="A202" s="27" t="s">
        <v>148</v>
      </c>
      <c r="B202" s="7"/>
      <c r="C202" s="7"/>
      <c r="D202" s="7">
        <f t="shared" si="3"/>
        <v>0</v>
      </c>
    </row>
    <row r="203" spans="1:4" ht="18" hidden="1" x14ac:dyDescent="0.3">
      <c r="A203" s="10" t="s">
        <v>217</v>
      </c>
      <c r="B203" s="7"/>
      <c r="C203" s="7"/>
      <c r="D203" s="7">
        <f t="shared" si="3"/>
        <v>0</v>
      </c>
    </row>
    <row r="204" spans="1:4" ht="18" hidden="1" x14ac:dyDescent="0.3">
      <c r="A204" s="8" t="s">
        <v>218</v>
      </c>
      <c r="B204" s="7"/>
      <c r="C204" s="7"/>
      <c r="D204" s="7">
        <f t="shared" si="3"/>
        <v>0</v>
      </c>
    </row>
    <row r="205" spans="1:4" ht="18" hidden="1" x14ac:dyDescent="0.3">
      <c r="A205" s="10" t="s">
        <v>219</v>
      </c>
      <c r="B205" s="7"/>
      <c r="C205" s="7"/>
      <c r="D205" s="7">
        <f t="shared" si="3"/>
        <v>0</v>
      </c>
    </row>
    <row r="206" spans="1:4" ht="18" hidden="1" x14ac:dyDescent="0.3">
      <c r="A206" s="10" t="s">
        <v>188</v>
      </c>
      <c r="B206" s="7"/>
      <c r="C206" s="7"/>
      <c r="D206" s="7">
        <f t="shared" si="3"/>
        <v>0</v>
      </c>
    </row>
    <row r="207" spans="1:4" ht="18" hidden="1" x14ac:dyDescent="0.3">
      <c r="A207" s="10" t="s">
        <v>189</v>
      </c>
      <c r="B207" s="7"/>
      <c r="C207" s="7"/>
      <c r="D207" s="7">
        <f t="shared" si="3"/>
        <v>0</v>
      </c>
    </row>
    <row r="208" spans="1:4" ht="18" hidden="1" x14ac:dyDescent="0.3">
      <c r="A208" s="10" t="s">
        <v>190</v>
      </c>
      <c r="B208" s="7"/>
      <c r="C208" s="7"/>
      <c r="D208" s="7">
        <f t="shared" si="3"/>
        <v>0</v>
      </c>
    </row>
    <row r="209" spans="1:4" ht="18" hidden="1" x14ac:dyDescent="0.3">
      <c r="A209" s="10" t="s">
        <v>191</v>
      </c>
      <c r="B209" s="7"/>
      <c r="C209" s="7"/>
      <c r="D209" s="7">
        <f t="shared" si="3"/>
        <v>0</v>
      </c>
    </row>
    <row r="210" spans="1:4" ht="18" hidden="1" x14ac:dyDescent="0.3">
      <c r="A210" s="10" t="s">
        <v>41</v>
      </c>
      <c r="B210" s="7"/>
      <c r="C210" s="7"/>
      <c r="D210" s="7">
        <f t="shared" si="3"/>
        <v>0</v>
      </c>
    </row>
    <row r="211" spans="1:4" ht="18" hidden="1" x14ac:dyDescent="0.3">
      <c r="A211" s="15" t="s">
        <v>42</v>
      </c>
      <c r="B211" s="7"/>
      <c r="C211" s="7"/>
      <c r="D211" s="7">
        <f t="shared" si="3"/>
        <v>0</v>
      </c>
    </row>
    <row r="212" spans="1:4" ht="18" hidden="1" x14ac:dyDescent="0.3">
      <c r="A212" s="10" t="s">
        <v>43</v>
      </c>
      <c r="B212" s="7"/>
      <c r="C212" s="7"/>
      <c r="D212" s="7">
        <f t="shared" si="3"/>
        <v>0</v>
      </c>
    </row>
    <row r="213" spans="1:4" ht="18" hidden="1" x14ac:dyDescent="0.3">
      <c r="A213" s="10" t="s">
        <v>44</v>
      </c>
      <c r="B213" s="7"/>
      <c r="C213" s="7"/>
      <c r="D213" s="7">
        <f t="shared" si="3"/>
        <v>0</v>
      </c>
    </row>
    <row r="214" spans="1:4" ht="18" hidden="1" x14ac:dyDescent="0.3">
      <c r="A214" s="10" t="s">
        <v>45</v>
      </c>
      <c r="B214" s="7"/>
      <c r="C214" s="7"/>
      <c r="D214" s="7">
        <f t="shared" si="3"/>
        <v>0</v>
      </c>
    </row>
    <row r="215" spans="1:4" ht="18" hidden="1" x14ac:dyDescent="0.3">
      <c r="A215" s="10" t="s">
        <v>46</v>
      </c>
      <c r="B215" s="7"/>
      <c r="C215" s="7"/>
      <c r="D215" s="7">
        <f t="shared" si="3"/>
        <v>0</v>
      </c>
    </row>
    <row r="216" spans="1:4" ht="18" hidden="1" x14ac:dyDescent="0.3">
      <c r="A216" s="14" t="s">
        <v>131</v>
      </c>
      <c r="B216" s="7"/>
      <c r="C216" s="7"/>
      <c r="D216" s="7">
        <f t="shared" si="3"/>
        <v>0</v>
      </c>
    </row>
    <row r="217" spans="1:4" ht="18" hidden="1" x14ac:dyDescent="0.3">
      <c r="A217" s="14" t="s">
        <v>132</v>
      </c>
      <c r="B217" s="7"/>
      <c r="C217" s="7"/>
      <c r="D217" s="7">
        <f t="shared" si="3"/>
        <v>0</v>
      </c>
    </row>
    <row r="218" spans="1:4" ht="18" hidden="1" x14ac:dyDescent="0.3">
      <c r="A218" s="14" t="s">
        <v>133</v>
      </c>
      <c r="B218" s="7"/>
      <c r="C218" s="7"/>
      <c r="D218" s="7">
        <f t="shared" si="3"/>
        <v>0</v>
      </c>
    </row>
    <row r="219" spans="1:4" ht="18" hidden="1" x14ac:dyDescent="0.3">
      <c r="A219" s="14" t="s">
        <v>134</v>
      </c>
      <c r="B219" s="7"/>
      <c r="C219" s="7"/>
      <c r="D219" s="7">
        <f t="shared" si="3"/>
        <v>0</v>
      </c>
    </row>
    <row r="220" spans="1:4" ht="18" hidden="1" x14ac:dyDescent="0.3">
      <c r="A220" s="10" t="s">
        <v>135</v>
      </c>
      <c r="B220" s="7"/>
      <c r="C220" s="7"/>
      <c r="D220" s="7">
        <f t="shared" si="3"/>
        <v>0</v>
      </c>
    </row>
    <row r="221" spans="1:4" ht="18" hidden="1" x14ac:dyDescent="0.3">
      <c r="A221" s="10" t="s">
        <v>136</v>
      </c>
      <c r="B221" s="7"/>
      <c r="C221" s="7"/>
      <c r="D221" s="7">
        <f t="shared" si="3"/>
        <v>0</v>
      </c>
    </row>
    <row r="222" spans="1:4" ht="18" hidden="1" x14ac:dyDescent="0.3">
      <c r="A222" s="14" t="s">
        <v>137</v>
      </c>
      <c r="B222" s="7"/>
      <c r="C222" s="7"/>
      <c r="D222" s="7">
        <f t="shared" si="3"/>
        <v>0</v>
      </c>
    </row>
    <row r="223" spans="1:4" ht="18" hidden="1" x14ac:dyDescent="0.3">
      <c r="A223" s="14" t="s">
        <v>138</v>
      </c>
      <c r="B223" s="7"/>
      <c r="C223" s="7"/>
      <c r="D223" s="7">
        <f t="shared" si="3"/>
        <v>0</v>
      </c>
    </row>
    <row r="224" spans="1:4" ht="18" hidden="1" x14ac:dyDescent="0.3">
      <c r="A224" s="8" t="s">
        <v>314</v>
      </c>
      <c r="B224" s="7"/>
      <c r="C224" s="7"/>
      <c r="D224" s="7">
        <f t="shared" si="3"/>
        <v>0</v>
      </c>
    </row>
    <row r="225" spans="1:4" ht="18" hidden="1" x14ac:dyDescent="0.3">
      <c r="A225" s="5" t="s">
        <v>205</v>
      </c>
      <c r="B225" s="7"/>
      <c r="C225" s="7"/>
      <c r="D225" s="7">
        <f t="shared" si="3"/>
        <v>0</v>
      </c>
    </row>
    <row r="226" spans="1:4" ht="18" hidden="1" x14ac:dyDescent="0.3">
      <c r="A226" s="8" t="s">
        <v>315</v>
      </c>
      <c r="B226" s="7"/>
      <c r="C226" s="7"/>
      <c r="D226" s="7">
        <f t="shared" si="3"/>
        <v>0</v>
      </c>
    </row>
    <row r="227" spans="1:4" ht="18" hidden="1" x14ac:dyDescent="0.3">
      <c r="A227" s="8" t="s">
        <v>316</v>
      </c>
      <c r="B227" s="7"/>
      <c r="C227" s="7"/>
      <c r="D227" s="7">
        <f t="shared" si="3"/>
        <v>0</v>
      </c>
    </row>
    <row r="228" spans="1:4" ht="18" hidden="1" x14ac:dyDescent="0.3">
      <c r="A228" s="8" t="s">
        <v>317</v>
      </c>
      <c r="B228" s="7"/>
      <c r="C228" s="7"/>
      <c r="D228" s="7">
        <f t="shared" si="3"/>
        <v>0</v>
      </c>
    </row>
    <row r="229" spans="1:4" ht="18" hidden="1" x14ac:dyDescent="0.3">
      <c r="A229" s="10" t="s">
        <v>318</v>
      </c>
      <c r="B229" s="7"/>
      <c r="C229" s="7"/>
      <c r="D229" s="7">
        <f t="shared" si="3"/>
        <v>0</v>
      </c>
    </row>
    <row r="230" spans="1:4" ht="18" hidden="1" x14ac:dyDescent="0.3">
      <c r="A230" s="10" t="s">
        <v>319</v>
      </c>
      <c r="B230" s="7"/>
      <c r="C230" s="7"/>
      <c r="D230" s="7">
        <f t="shared" si="3"/>
        <v>0</v>
      </c>
    </row>
    <row r="231" spans="1:4" ht="18" hidden="1" x14ac:dyDescent="0.3">
      <c r="A231" s="8" t="s">
        <v>320</v>
      </c>
      <c r="B231" s="7"/>
      <c r="C231" s="7"/>
      <c r="D231" s="7">
        <f t="shared" si="3"/>
        <v>0</v>
      </c>
    </row>
    <row r="232" spans="1:4" ht="18" hidden="1" x14ac:dyDescent="0.3">
      <c r="A232" s="27" t="s">
        <v>88</v>
      </c>
      <c r="B232" s="7"/>
      <c r="C232" s="7"/>
      <c r="D232" s="7">
        <f t="shared" si="3"/>
        <v>0</v>
      </c>
    </row>
    <row r="233" spans="1:4" ht="18" hidden="1" x14ac:dyDescent="0.3">
      <c r="A233" s="10" t="s">
        <v>58</v>
      </c>
      <c r="B233" s="7"/>
      <c r="C233" s="7"/>
      <c r="D233" s="7">
        <f t="shared" si="3"/>
        <v>0</v>
      </c>
    </row>
    <row r="234" spans="1:4" ht="18" hidden="1" x14ac:dyDescent="0.3">
      <c r="A234" s="10" t="s">
        <v>59</v>
      </c>
      <c r="B234" s="7"/>
      <c r="C234" s="7"/>
      <c r="D234" s="7">
        <f t="shared" si="3"/>
        <v>0</v>
      </c>
    </row>
    <row r="235" spans="1:4" ht="18" hidden="1" x14ac:dyDescent="0.3">
      <c r="A235" s="24" t="s">
        <v>321</v>
      </c>
      <c r="B235" s="7"/>
      <c r="C235" s="7"/>
      <c r="D235" s="7">
        <f t="shared" si="3"/>
        <v>0</v>
      </c>
    </row>
    <row r="236" spans="1:4" ht="18" hidden="1" x14ac:dyDescent="0.3">
      <c r="A236" s="24" t="s">
        <v>322</v>
      </c>
      <c r="B236" s="7"/>
      <c r="C236" s="7"/>
      <c r="D236" s="7">
        <f t="shared" si="3"/>
        <v>0</v>
      </c>
    </row>
    <row r="237" spans="1:4" ht="18" hidden="1" x14ac:dyDescent="0.3">
      <c r="A237" s="36" t="s">
        <v>323</v>
      </c>
      <c r="B237" s="7"/>
      <c r="C237" s="7"/>
      <c r="D237" s="7">
        <f t="shared" si="3"/>
        <v>0</v>
      </c>
    </row>
    <row r="238" spans="1:4" ht="18" hidden="1" x14ac:dyDescent="0.3">
      <c r="A238" s="10" t="s">
        <v>89</v>
      </c>
      <c r="B238" s="7"/>
      <c r="C238" s="7"/>
      <c r="D238" s="7">
        <f t="shared" si="3"/>
        <v>0</v>
      </c>
    </row>
    <row r="239" spans="1:4" ht="18" hidden="1" x14ac:dyDescent="0.3">
      <c r="A239" s="10" t="s">
        <v>90</v>
      </c>
      <c r="B239" s="7"/>
      <c r="C239" s="7"/>
      <c r="D239" s="7">
        <f t="shared" si="3"/>
        <v>0</v>
      </c>
    </row>
    <row r="240" spans="1:4" ht="18" hidden="1" x14ac:dyDescent="0.3">
      <c r="A240" s="10" t="s">
        <v>139</v>
      </c>
      <c r="B240" s="12"/>
      <c r="C240" s="12"/>
      <c r="D240" s="7">
        <f t="shared" si="3"/>
        <v>0</v>
      </c>
    </row>
    <row r="241" spans="1:4" ht="18" hidden="1" x14ac:dyDescent="0.3">
      <c r="A241" s="36" t="s">
        <v>324</v>
      </c>
      <c r="B241" s="7"/>
      <c r="C241" s="7"/>
      <c r="D241" s="7">
        <f t="shared" si="3"/>
        <v>0</v>
      </c>
    </row>
    <row r="242" spans="1:4" ht="18" hidden="1" x14ac:dyDescent="0.3">
      <c r="A242" s="10" t="s">
        <v>140</v>
      </c>
      <c r="B242" s="12"/>
      <c r="C242" s="12"/>
      <c r="D242" s="7">
        <f t="shared" si="3"/>
        <v>0</v>
      </c>
    </row>
    <row r="243" spans="1:4" ht="18" hidden="1" x14ac:dyDescent="0.3">
      <c r="A243" s="10" t="s">
        <v>220</v>
      </c>
      <c r="B243" s="7"/>
      <c r="C243" s="7"/>
      <c r="D243" s="7">
        <f t="shared" si="3"/>
        <v>0</v>
      </c>
    </row>
    <row r="244" spans="1:4" ht="18" hidden="1" x14ac:dyDescent="0.3">
      <c r="A244" s="8" t="s">
        <v>221</v>
      </c>
      <c r="B244" s="7"/>
      <c r="C244" s="7"/>
      <c r="D244" s="7">
        <f t="shared" si="3"/>
        <v>0</v>
      </c>
    </row>
    <row r="245" spans="1:4" ht="18" hidden="1" x14ac:dyDescent="0.3">
      <c r="A245" s="8" t="s">
        <v>23</v>
      </c>
      <c r="B245" s="7"/>
      <c r="C245" s="7"/>
      <c r="D245" s="7">
        <f t="shared" si="3"/>
        <v>0</v>
      </c>
    </row>
    <row r="246" spans="1:4" ht="18" x14ac:dyDescent="0.3">
      <c r="A246" s="10" t="s">
        <v>24</v>
      </c>
      <c r="B246" s="7">
        <f>5+20+90</f>
        <v>115</v>
      </c>
      <c r="C246" s="7">
        <v>24000</v>
      </c>
      <c r="D246" s="7">
        <f t="shared" si="3"/>
        <v>2760000</v>
      </c>
    </row>
    <row r="247" spans="1:4" ht="18" x14ac:dyDescent="0.3">
      <c r="A247" s="10" t="s">
        <v>25</v>
      </c>
      <c r="B247" s="7">
        <v>5</v>
      </c>
      <c r="C247" s="7">
        <v>20000</v>
      </c>
      <c r="D247" s="7">
        <f t="shared" si="3"/>
        <v>100000</v>
      </c>
    </row>
    <row r="248" spans="1:4" ht="18" x14ac:dyDescent="0.3">
      <c r="A248" s="10" t="s">
        <v>26</v>
      </c>
      <c r="B248" s="7">
        <v>7</v>
      </c>
      <c r="C248" s="7">
        <v>6000</v>
      </c>
      <c r="D248" s="7">
        <f t="shared" si="3"/>
        <v>42000</v>
      </c>
    </row>
    <row r="249" spans="1:4" ht="18" hidden="1" x14ac:dyDescent="0.3">
      <c r="A249" s="10" t="s">
        <v>27</v>
      </c>
      <c r="B249" s="7"/>
      <c r="C249" s="7"/>
      <c r="D249" s="7">
        <f t="shared" si="3"/>
        <v>0</v>
      </c>
    </row>
    <row r="250" spans="1:4" ht="18" hidden="1" x14ac:dyDescent="0.3">
      <c r="A250" s="10" t="s">
        <v>28</v>
      </c>
      <c r="B250" s="7"/>
      <c r="C250" s="7"/>
      <c r="D250" s="7">
        <f t="shared" si="3"/>
        <v>0</v>
      </c>
    </row>
    <row r="251" spans="1:4" ht="18" x14ac:dyDescent="0.3">
      <c r="A251" s="14" t="s">
        <v>232</v>
      </c>
      <c r="B251" s="7">
        <v>10</v>
      </c>
      <c r="C251" s="7">
        <v>36000</v>
      </c>
      <c r="D251" s="7">
        <f t="shared" si="3"/>
        <v>360000</v>
      </c>
    </row>
    <row r="252" spans="1:4" ht="18" hidden="1" x14ac:dyDescent="0.3">
      <c r="A252" s="13" t="s">
        <v>233</v>
      </c>
      <c r="B252" s="7"/>
      <c r="C252" s="7"/>
      <c r="D252" s="7">
        <f t="shared" si="3"/>
        <v>0</v>
      </c>
    </row>
    <row r="253" spans="1:4" ht="18" hidden="1" x14ac:dyDescent="0.3">
      <c r="A253" s="13" t="s">
        <v>234</v>
      </c>
      <c r="B253" s="7"/>
      <c r="C253" s="7"/>
      <c r="D253" s="7">
        <f t="shared" si="3"/>
        <v>0</v>
      </c>
    </row>
    <row r="254" spans="1:4" ht="18" x14ac:dyDescent="0.3">
      <c r="A254" s="10" t="s">
        <v>29</v>
      </c>
      <c r="B254" s="7">
        <v>22</v>
      </c>
      <c r="C254" s="7">
        <v>35000</v>
      </c>
      <c r="D254" s="7">
        <f t="shared" si="3"/>
        <v>770000</v>
      </c>
    </row>
    <row r="255" spans="1:4" ht="18" hidden="1" x14ac:dyDescent="0.3">
      <c r="A255" s="10" t="s">
        <v>30</v>
      </c>
      <c r="B255" s="7"/>
      <c r="C255" s="7"/>
      <c r="D255" s="7">
        <f t="shared" si="3"/>
        <v>0</v>
      </c>
    </row>
    <row r="256" spans="1:4" ht="18" x14ac:dyDescent="0.3">
      <c r="A256" s="10" t="s">
        <v>31</v>
      </c>
      <c r="B256" s="7">
        <v>10</v>
      </c>
      <c r="C256" s="7">
        <v>7500</v>
      </c>
      <c r="D256" s="7">
        <f t="shared" si="3"/>
        <v>75000</v>
      </c>
    </row>
    <row r="257" spans="1:4" ht="18" hidden="1" x14ac:dyDescent="0.3">
      <c r="A257" s="10" t="s">
        <v>32</v>
      </c>
      <c r="B257" s="7"/>
      <c r="C257" s="7"/>
      <c r="D257" s="7">
        <f t="shared" si="3"/>
        <v>0</v>
      </c>
    </row>
    <row r="258" spans="1:4" ht="18" hidden="1" x14ac:dyDescent="0.3">
      <c r="A258" s="10" t="s">
        <v>33</v>
      </c>
      <c r="B258" s="7"/>
      <c r="C258" s="7"/>
      <c r="D258" s="7">
        <f t="shared" si="3"/>
        <v>0</v>
      </c>
    </row>
    <row r="259" spans="1:4" ht="18" hidden="1" x14ac:dyDescent="0.3">
      <c r="A259" s="10" t="s">
        <v>34</v>
      </c>
      <c r="B259" s="7"/>
      <c r="C259" s="7"/>
      <c r="D259" s="7">
        <f t="shared" si="3"/>
        <v>0</v>
      </c>
    </row>
    <row r="260" spans="1:4" ht="18" hidden="1" x14ac:dyDescent="0.3">
      <c r="A260" s="10" t="s">
        <v>35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91</v>
      </c>
      <c r="B261" s="12"/>
      <c r="C261" s="12"/>
      <c r="D261" s="7">
        <f t="shared" si="4"/>
        <v>0</v>
      </c>
    </row>
    <row r="262" spans="1:4" ht="18" hidden="1" x14ac:dyDescent="0.3">
      <c r="A262" s="24" t="s">
        <v>92</v>
      </c>
      <c r="B262" s="7"/>
      <c r="C262" s="7"/>
      <c r="D262" s="7">
        <f t="shared" si="4"/>
        <v>0</v>
      </c>
    </row>
    <row r="263" spans="1:4" ht="18" hidden="1" x14ac:dyDescent="0.3">
      <c r="A263" s="10" t="s">
        <v>222</v>
      </c>
      <c r="B263" s="7"/>
      <c r="C263" s="7"/>
      <c r="D263" s="7">
        <f t="shared" si="4"/>
        <v>0</v>
      </c>
    </row>
    <row r="264" spans="1:4" ht="18" hidden="1" x14ac:dyDescent="0.3">
      <c r="A264" s="8" t="s">
        <v>235</v>
      </c>
      <c r="B264" s="7"/>
      <c r="C264" s="7"/>
      <c r="D264" s="7">
        <f t="shared" si="4"/>
        <v>0</v>
      </c>
    </row>
    <row r="265" spans="1:4" ht="18" hidden="1" x14ac:dyDescent="0.3">
      <c r="A265" s="8" t="s">
        <v>236</v>
      </c>
      <c r="B265" s="7"/>
      <c r="C265" s="7"/>
      <c r="D265" s="7">
        <f t="shared" si="4"/>
        <v>0</v>
      </c>
    </row>
    <row r="266" spans="1:4" ht="18" x14ac:dyDescent="0.3">
      <c r="A266" s="10" t="s">
        <v>237</v>
      </c>
      <c r="B266" s="7">
        <f>9+8+9</f>
        <v>26</v>
      </c>
      <c r="C266" s="7">
        <v>15000</v>
      </c>
      <c r="D266" s="7">
        <f t="shared" si="4"/>
        <v>390000</v>
      </c>
    </row>
    <row r="267" spans="1:4" ht="18" hidden="1" x14ac:dyDescent="0.3">
      <c r="A267" s="10" t="s">
        <v>223</v>
      </c>
      <c r="B267" s="7"/>
      <c r="C267" s="7"/>
      <c r="D267" s="7">
        <f t="shared" si="4"/>
        <v>0</v>
      </c>
    </row>
    <row r="268" spans="1:4" ht="18" hidden="1" x14ac:dyDescent="0.3">
      <c r="A268" s="10" t="s">
        <v>118</v>
      </c>
      <c r="B268" s="7"/>
      <c r="C268" s="7"/>
      <c r="D268" s="7">
        <f t="shared" si="4"/>
        <v>0</v>
      </c>
    </row>
    <row r="269" spans="1:4" ht="18" hidden="1" x14ac:dyDescent="0.3">
      <c r="A269" s="10" t="s">
        <v>238</v>
      </c>
      <c r="B269" s="7"/>
      <c r="C269" s="7"/>
      <c r="D269" s="7">
        <f t="shared" si="4"/>
        <v>0</v>
      </c>
    </row>
    <row r="270" spans="1:4" ht="18" hidden="1" x14ac:dyDescent="0.3">
      <c r="A270" s="10" t="s">
        <v>71</v>
      </c>
      <c r="B270" s="7"/>
      <c r="C270" s="7"/>
      <c r="D270" s="7">
        <f t="shared" si="4"/>
        <v>0</v>
      </c>
    </row>
    <row r="271" spans="1:4" ht="18" hidden="1" x14ac:dyDescent="0.3">
      <c r="A271" s="10" t="s">
        <v>72</v>
      </c>
      <c r="B271" s="7"/>
      <c r="C271" s="7"/>
      <c r="D271" s="7">
        <f t="shared" si="4"/>
        <v>0</v>
      </c>
    </row>
    <row r="272" spans="1:4" ht="18" hidden="1" x14ac:dyDescent="0.3">
      <c r="A272" s="36" t="s">
        <v>325</v>
      </c>
      <c r="B272" s="7"/>
      <c r="C272" s="7"/>
      <c r="D272" s="7">
        <f t="shared" si="4"/>
        <v>0</v>
      </c>
    </row>
    <row r="273" spans="1:4" ht="18" hidden="1" x14ac:dyDescent="0.3">
      <c r="A273" s="10" t="s">
        <v>150</v>
      </c>
      <c r="B273" s="7"/>
      <c r="C273" s="7"/>
      <c r="D273" s="7">
        <f t="shared" si="4"/>
        <v>0</v>
      </c>
    </row>
    <row r="274" spans="1:4" ht="18" hidden="1" x14ac:dyDescent="0.3">
      <c r="A274" s="36" t="s">
        <v>326</v>
      </c>
      <c r="B274" s="7"/>
      <c r="C274" s="7"/>
      <c r="D274" s="7">
        <f t="shared" si="4"/>
        <v>0</v>
      </c>
    </row>
    <row r="275" spans="1:4" ht="18" hidden="1" x14ac:dyDescent="0.3">
      <c r="A275" s="36" t="s">
        <v>327</v>
      </c>
      <c r="B275" s="7"/>
      <c r="C275" s="7"/>
      <c r="D275" s="7">
        <f t="shared" si="4"/>
        <v>0</v>
      </c>
    </row>
    <row r="276" spans="1:4" ht="18" hidden="1" x14ac:dyDescent="0.3">
      <c r="A276" s="5" t="s">
        <v>141</v>
      </c>
      <c r="B276" s="12"/>
      <c r="C276" s="12"/>
      <c r="D276" s="7">
        <f t="shared" si="4"/>
        <v>0</v>
      </c>
    </row>
    <row r="277" spans="1:4" ht="18" hidden="1" x14ac:dyDescent="0.3">
      <c r="A277" s="5" t="s">
        <v>142</v>
      </c>
      <c r="B277" s="7"/>
      <c r="C277" s="7"/>
      <c r="D277" s="7">
        <f t="shared" si="4"/>
        <v>0</v>
      </c>
    </row>
    <row r="278" spans="1:4" ht="18" hidden="1" x14ac:dyDescent="0.3">
      <c r="A278" s="8" t="s">
        <v>224</v>
      </c>
      <c r="B278" s="7"/>
      <c r="C278" s="7"/>
      <c r="D278" s="7">
        <f t="shared" si="4"/>
        <v>0</v>
      </c>
    </row>
    <row r="279" spans="1:4" ht="18" hidden="1" x14ac:dyDescent="0.3">
      <c r="A279" s="14" t="s">
        <v>239</v>
      </c>
      <c r="B279" s="7"/>
      <c r="C279" s="7"/>
      <c r="D279" s="7">
        <f t="shared" si="4"/>
        <v>0</v>
      </c>
    </row>
    <row r="280" spans="1:4" ht="18" hidden="1" x14ac:dyDescent="0.3">
      <c r="A280" s="14" t="s">
        <v>99</v>
      </c>
      <c r="B280" s="7"/>
      <c r="C280" s="7"/>
      <c r="D280" s="7">
        <f t="shared" si="4"/>
        <v>0</v>
      </c>
    </row>
    <row r="281" spans="1:4" ht="18" hidden="1" x14ac:dyDescent="0.3">
      <c r="A281" s="14" t="s">
        <v>100</v>
      </c>
      <c r="B281" s="7"/>
      <c r="C281" s="7"/>
      <c r="D281" s="7">
        <f t="shared" si="4"/>
        <v>0</v>
      </c>
    </row>
    <row r="282" spans="1:4" ht="18" hidden="1" x14ac:dyDescent="0.3">
      <c r="A282" s="10" t="s">
        <v>267</v>
      </c>
      <c r="B282" s="7"/>
      <c r="C282" s="7"/>
      <c r="D282" s="7">
        <f t="shared" si="4"/>
        <v>0</v>
      </c>
    </row>
    <row r="283" spans="1:4" ht="18" hidden="1" x14ac:dyDescent="0.3">
      <c r="A283" s="14" t="s">
        <v>268</v>
      </c>
      <c r="B283" s="7"/>
      <c r="C283" s="7"/>
      <c r="D283" s="7">
        <f t="shared" si="4"/>
        <v>0</v>
      </c>
    </row>
    <row r="284" spans="1:4" ht="18" hidden="1" x14ac:dyDescent="0.3">
      <c r="A284" s="10" t="s">
        <v>269</v>
      </c>
      <c r="B284" s="7"/>
      <c r="C284" s="7"/>
      <c r="D284" s="7">
        <f t="shared" si="4"/>
        <v>0</v>
      </c>
    </row>
    <row r="285" spans="1:4" ht="18" hidden="1" x14ac:dyDescent="0.3">
      <c r="A285" s="10" t="s">
        <v>284</v>
      </c>
      <c r="B285" s="7"/>
      <c r="C285" s="7"/>
      <c r="D285" s="7">
        <f t="shared" si="4"/>
        <v>0</v>
      </c>
    </row>
    <row r="286" spans="1:4" ht="18" hidden="1" x14ac:dyDescent="0.3">
      <c r="A286" s="14" t="s">
        <v>285</v>
      </c>
      <c r="B286" s="7"/>
      <c r="C286" s="7"/>
      <c r="D286" s="7">
        <f t="shared" si="4"/>
        <v>0</v>
      </c>
    </row>
    <row r="287" spans="1:4" ht="18" hidden="1" x14ac:dyDescent="0.3">
      <c r="A287" s="35" t="s">
        <v>328</v>
      </c>
      <c r="B287" s="7"/>
      <c r="C287" s="7"/>
      <c r="D287" s="7">
        <f t="shared" si="4"/>
        <v>0</v>
      </c>
    </row>
    <row r="288" spans="1:4" ht="18" hidden="1" x14ac:dyDescent="0.3">
      <c r="A288" s="10" t="s">
        <v>143</v>
      </c>
      <c r="B288" s="7"/>
      <c r="C288" s="7"/>
      <c r="D288" s="7">
        <f t="shared" si="4"/>
        <v>0</v>
      </c>
    </row>
    <row r="289" spans="1:4" ht="18" hidden="1" x14ac:dyDescent="0.3">
      <c r="A289" s="24" t="s">
        <v>144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8" t="s">
        <v>330</v>
      </c>
      <c r="B296" s="7"/>
      <c r="C296" s="7"/>
      <c r="D296" s="7">
        <f t="shared" si="4"/>
        <v>0</v>
      </c>
    </row>
    <row r="297" spans="1:4" ht="18" hidden="1" x14ac:dyDescent="0.3">
      <c r="A297" s="10" t="s">
        <v>119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x14ac:dyDescent="0.3">
      <c r="A303" s="24" t="s">
        <v>78</v>
      </c>
      <c r="B303" s="7">
        <v>4</v>
      </c>
      <c r="C303" s="7">
        <v>24000</v>
      </c>
      <c r="D303" s="7">
        <f t="shared" si="4"/>
        <v>96000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hidden="1" x14ac:dyDescent="0.3">
      <c r="A320" s="10" t="s">
        <v>256</v>
      </c>
      <c r="B320" s="7"/>
      <c r="C320" s="7"/>
      <c r="D320" s="7">
        <f t="shared" si="4"/>
        <v>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2906</v>
      </c>
      <c r="C333" s="39"/>
      <c r="D333" s="7">
        <f>SUM(D15:D303)</f>
        <v>44520500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350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5" t="s">
        <v>3</v>
      </c>
      <c r="B338" s="7"/>
      <c r="C338" s="7"/>
      <c r="D338" s="7">
        <f t="shared" si="5"/>
        <v>0</v>
      </c>
    </row>
    <row r="339" spans="1:4" ht="18" hidden="1" x14ac:dyDescent="0.3">
      <c r="A339" s="8" t="s">
        <v>4</v>
      </c>
      <c r="B339" s="7"/>
      <c r="C339" s="7"/>
      <c r="D339" s="7">
        <f t="shared" si="5"/>
        <v>0</v>
      </c>
    </row>
    <row r="340" spans="1:4" ht="18" hidden="1" x14ac:dyDescent="0.3">
      <c r="A340" s="5" t="s">
        <v>5</v>
      </c>
      <c r="B340" s="7"/>
      <c r="C340" s="7"/>
      <c r="D340" s="7">
        <f t="shared" si="5"/>
        <v>0</v>
      </c>
    </row>
    <row r="341" spans="1:4" ht="18" hidden="1" x14ac:dyDescent="0.3">
      <c r="A341" s="5" t="s">
        <v>6</v>
      </c>
      <c r="B341" s="7"/>
      <c r="C341" s="7"/>
      <c r="D341" s="7">
        <f t="shared" si="5"/>
        <v>0</v>
      </c>
    </row>
    <row r="342" spans="1:4" ht="18" hidden="1" x14ac:dyDescent="0.3">
      <c r="A342" s="5" t="s">
        <v>7</v>
      </c>
      <c r="B342" s="7"/>
      <c r="C342" s="7"/>
      <c r="D342" s="7">
        <f t="shared" si="5"/>
        <v>0</v>
      </c>
    </row>
    <row r="343" spans="1:4" ht="18" hidden="1" x14ac:dyDescent="0.3">
      <c r="A343" s="9" t="s">
        <v>8</v>
      </c>
      <c r="B343" s="7"/>
      <c r="C343" s="7"/>
      <c r="D343" s="7">
        <f t="shared" si="5"/>
        <v>0</v>
      </c>
    </row>
    <row r="344" spans="1:4" ht="18" hidden="1" x14ac:dyDescent="0.3">
      <c r="A344" s="10" t="s">
        <v>9</v>
      </c>
      <c r="B344" s="7"/>
      <c r="C344" s="7"/>
      <c r="D344" s="7">
        <f t="shared" si="5"/>
        <v>0</v>
      </c>
    </row>
    <row r="345" spans="1:4" ht="18" hidden="1" x14ac:dyDescent="0.3">
      <c r="A345" s="5" t="s">
        <v>10</v>
      </c>
      <c r="B345" s="12"/>
      <c r="C345" s="12"/>
      <c r="D345" s="7">
        <f t="shared" si="5"/>
        <v>0</v>
      </c>
    </row>
    <row r="346" spans="1:4" ht="18" hidden="1" x14ac:dyDescent="0.3">
      <c r="A346" s="5" t="s">
        <v>11</v>
      </c>
      <c r="B346" s="12"/>
      <c r="C346" s="12"/>
      <c r="D346" s="7">
        <f t="shared" si="5"/>
        <v>0</v>
      </c>
    </row>
    <row r="347" spans="1:4" ht="18" hidden="1" x14ac:dyDescent="0.3">
      <c r="A347" s="5" t="s">
        <v>12</v>
      </c>
      <c r="B347" s="12"/>
      <c r="C347" s="12"/>
      <c r="D347" s="7">
        <f t="shared" si="5"/>
        <v>0</v>
      </c>
    </row>
    <row r="348" spans="1:4" ht="18" hidden="1" x14ac:dyDescent="0.3">
      <c r="A348" s="10" t="s">
        <v>13</v>
      </c>
      <c r="B348" s="7"/>
      <c r="C348" s="7"/>
      <c r="D348" s="7">
        <f t="shared" si="5"/>
        <v>0</v>
      </c>
    </row>
    <row r="349" spans="1:4" ht="18" hidden="1" x14ac:dyDescent="0.3">
      <c r="A349" s="10" t="s">
        <v>14</v>
      </c>
      <c r="B349" s="7"/>
      <c r="C349" s="7"/>
      <c r="D349" s="7">
        <f t="shared" si="5"/>
        <v>0</v>
      </c>
    </row>
    <row r="350" spans="1:4" ht="18" hidden="1" x14ac:dyDescent="0.3">
      <c r="A350" s="10" t="s">
        <v>15</v>
      </c>
      <c r="B350" s="12"/>
      <c r="C350" s="12"/>
      <c r="D350" s="7">
        <f t="shared" si="5"/>
        <v>0</v>
      </c>
    </row>
    <row r="351" spans="1:4" ht="18" hidden="1" x14ac:dyDescent="0.3">
      <c r="A351" s="13" t="s">
        <v>17</v>
      </c>
      <c r="B351" s="7"/>
      <c r="C351" s="7"/>
      <c r="D351" s="7">
        <f t="shared" si="5"/>
        <v>0</v>
      </c>
    </row>
    <row r="352" spans="1:4" ht="18" hidden="1" x14ac:dyDescent="0.3">
      <c r="A352" s="8" t="s">
        <v>18</v>
      </c>
      <c r="B352" s="7"/>
      <c r="C352" s="7"/>
      <c r="D352" s="7">
        <f t="shared" si="5"/>
        <v>0</v>
      </c>
    </row>
    <row r="353" spans="1:4" ht="18" hidden="1" x14ac:dyDescent="0.3">
      <c r="A353" s="13" t="s">
        <v>19</v>
      </c>
      <c r="B353" s="7"/>
      <c r="C353" s="7"/>
      <c r="D353" s="7">
        <f t="shared" si="5"/>
        <v>0</v>
      </c>
    </row>
    <row r="354" spans="1:4" ht="18" hidden="1" x14ac:dyDescent="0.3">
      <c r="A354" s="10" t="s">
        <v>20</v>
      </c>
      <c r="B354" s="7"/>
      <c r="C354" s="7"/>
      <c r="D354" s="7">
        <f t="shared" si="5"/>
        <v>0</v>
      </c>
    </row>
    <row r="355" spans="1:4" ht="18" hidden="1" x14ac:dyDescent="0.3">
      <c r="A355" s="10" t="s">
        <v>21</v>
      </c>
      <c r="B355" s="7"/>
      <c r="C355" s="7"/>
      <c r="D355" s="7">
        <f t="shared" si="5"/>
        <v>0</v>
      </c>
    </row>
    <row r="356" spans="1:4" ht="18" hidden="1" x14ac:dyDescent="0.3">
      <c r="A356" s="10" t="s">
        <v>22</v>
      </c>
      <c r="B356" s="7"/>
      <c r="C356" s="7"/>
      <c r="D356" s="7">
        <f t="shared" si="5"/>
        <v>0</v>
      </c>
    </row>
    <row r="357" spans="1:4" ht="18" hidden="1" x14ac:dyDescent="0.3">
      <c r="A357" s="8" t="s">
        <v>23</v>
      </c>
      <c r="B357" s="7"/>
      <c r="C357" s="7"/>
      <c r="D357" s="7">
        <f t="shared" si="5"/>
        <v>0</v>
      </c>
    </row>
    <row r="358" spans="1:4" ht="18" hidden="1" x14ac:dyDescent="0.3">
      <c r="A358" s="10" t="s">
        <v>24</v>
      </c>
      <c r="B358" s="7"/>
      <c r="C358" s="7"/>
      <c r="D358" s="7">
        <f t="shared" si="5"/>
        <v>0</v>
      </c>
    </row>
    <row r="359" spans="1:4" ht="18" hidden="1" x14ac:dyDescent="0.3">
      <c r="A359" s="10" t="s">
        <v>25</v>
      </c>
      <c r="B359" s="7"/>
      <c r="C359" s="7"/>
      <c r="D359" s="7">
        <f t="shared" si="5"/>
        <v>0</v>
      </c>
    </row>
    <row r="360" spans="1:4" ht="18" hidden="1" x14ac:dyDescent="0.3">
      <c r="A360" s="10" t="s">
        <v>26</v>
      </c>
      <c r="B360" s="7"/>
      <c r="C360" s="7"/>
      <c r="D360" s="7">
        <f t="shared" si="5"/>
        <v>0</v>
      </c>
    </row>
    <row r="361" spans="1:4" ht="18" hidden="1" x14ac:dyDescent="0.3">
      <c r="A361" s="10" t="s">
        <v>27</v>
      </c>
      <c r="B361" s="7"/>
      <c r="C361" s="7"/>
      <c r="D361" s="7">
        <f t="shared" si="5"/>
        <v>0</v>
      </c>
    </row>
    <row r="362" spans="1:4" ht="18" hidden="1" x14ac:dyDescent="0.3">
      <c r="A362" s="10" t="s">
        <v>28</v>
      </c>
      <c r="B362" s="7"/>
      <c r="C362" s="7"/>
      <c r="D362" s="7">
        <f t="shared" si="5"/>
        <v>0</v>
      </c>
    </row>
    <row r="363" spans="1:4" ht="18" hidden="1" x14ac:dyDescent="0.3">
      <c r="A363" s="10" t="s">
        <v>29</v>
      </c>
      <c r="B363" s="7"/>
      <c r="C363" s="7"/>
      <c r="D363" s="7">
        <f t="shared" si="5"/>
        <v>0</v>
      </c>
    </row>
    <row r="364" spans="1:4" ht="18" hidden="1" x14ac:dyDescent="0.3">
      <c r="A364" s="10" t="s">
        <v>30</v>
      </c>
      <c r="B364" s="7"/>
      <c r="C364" s="7"/>
      <c r="D364" s="7">
        <f t="shared" si="5"/>
        <v>0</v>
      </c>
    </row>
    <row r="365" spans="1:4" ht="18" hidden="1" x14ac:dyDescent="0.3">
      <c r="A365" s="10" t="s">
        <v>31</v>
      </c>
      <c r="B365" s="7"/>
      <c r="C365" s="7"/>
      <c r="D365" s="7">
        <f t="shared" si="5"/>
        <v>0</v>
      </c>
    </row>
    <row r="366" spans="1:4" ht="18" hidden="1" x14ac:dyDescent="0.3">
      <c r="A366" s="10" t="s">
        <v>32</v>
      </c>
      <c r="B366" s="7"/>
      <c r="C366" s="7"/>
      <c r="D366" s="7">
        <f t="shared" si="5"/>
        <v>0</v>
      </c>
    </row>
    <row r="367" spans="1:4" ht="18" hidden="1" x14ac:dyDescent="0.3">
      <c r="A367" s="10" t="s">
        <v>33</v>
      </c>
      <c r="B367" s="7"/>
      <c r="C367" s="7"/>
      <c r="D367" s="7">
        <f t="shared" si="5"/>
        <v>0</v>
      </c>
    </row>
    <row r="368" spans="1:4" ht="18" hidden="1" x14ac:dyDescent="0.3">
      <c r="A368" s="10" t="s">
        <v>34</v>
      </c>
      <c r="B368" s="7"/>
      <c r="C368" s="7"/>
      <c r="D368" s="7">
        <f t="shared" si="5"/>
        <v>0</v>
      </c>
    </row>
    <row r="369" spans="1:4" ht="18" hidden="1" x14ac:dyDescent="0.3">
      <c r="A369" s="10" t="s">
        <v>35</v>
      </c>
      <c r="B369" s="7"/>
      <c r="C369" s="7"/>
      <c r="D369" s="7">
        <f t="shared" si="5"/>
        <v>0</v>
      </c>
    </row>
    <row r="370" spans="1:4" ht="18" x14ac:dyDescent="0.3">
      <c r="A370" s="10" t="s">
        <v>36</v>
      </c>
      <c r="B370" s="7">
        <f>60+15+10+5+30</f>
        <v>120</v>
      </c>
      <c r="C370" s="7">
        <v>7500</v>
      </c>
      <c r="D370" s="7">
        <f t="shared" si="5"/>
        <v>900000</v>
      </c>
    </row>
    <row r="371" spans="1:4" ht="18" hidden="1" x14ac:dyDescent="0.3">
      <c r="A371" s="14" t="s">
        <v>37</v>
      </c>
      <c r="B371" s="7"/>
      <c r="C371" s="7"/>
      <c r="D371" s="7">
        <f t="shared" si="5"/>
        <v>0</v>
      </c>
    </row>
    <row r="372" spans="1:4" ht="18" hidden="1" x14ac:dyDescent="0.3">
      <c r="A372" s="10" t="s">
        <v>38</v>
      </c>
      <c r="B372" s="7"/>
      <c r="C372" s="7"/>
      <c r="D372" s="7">
        <f t="shared" si="5"/>
        <v>0</v>
      </c>
    </row>
    <row r="373" spans="1:4" ht="18" hidden="1" x14ac:dyDescent="0.3">
      <c r="A373" s="5" t="s">
        <v>39</v>
      </c>
      <c r="B373" s="7"/>
      <c r="C373" s="7"/>
      <c r="D373" s="7">
        <f t="shared" si="5"/>
        <v>0</v>
      </c>
    </row>
    <row r="374" spans="1:4" ht="18" hidden="1" x14ac:dyDescent="0.3">
      <c r="A374" s="10" t="s">
        <v>40</v>
      </c>
      <c r="B374" s="7"/>
      <c r="C374" s="7"/>
      <c r="D374" s="7">
        <f t="shared" si="5"/>
        <v>0</v>
      </c>
    </row>
    <row r="375" spans="1:4" ht="18" x14ac:dyDescent="0.3">
      <c r="A375" s="10" t="s">
        <v>41</v>
      </c>
      <c r="B375" s="7">
        <f>5+20+25</f>
        <v>50</v>
      </c>
      <c r="C375" s="7">
        <v>17000</v>
      </c>
      <c r="D375" s="7">
        <f t="shared" si="5"/>
        <v>850000</v>
      </c>
    </row>
    <row r="376" spans="1:4" ht="18" hidden="1" x14ac:dyDescent="0.3">
      <c r="A376" s="15" t="s">
        <v>42</v>
      </c>
      <c r="B376" s="7"/>
      <c r="C376" s="7"/>
      <c r="D376" s="7">
        <f t="shared" si="5"/>
        <v>0</v>
      </c>
    </row>
    <row r="377" spans="1:4" ht="18" hidden="1" x14ac:dyDescent="0.3">
      <c r="A377" s="10" t="s">
        <v>43</v>
      </c>
      <c r="B377" s="7"/>
      <c r="C377" s="7"/>
      <c r="D377" s="7">
        <f t="shared" si="5"/>
        <v>0</v>
      </c>
    </row>
    <row r="378" spans="1:4" ht="18" x14ac:dyDescent="0.3">
      <c r="A378" s="10" t="s">
        <v>44</v>
      </c>
      <c r="B378" s="7">
        <f>120+240+90+100+100+20</f>
        <v>670</v>
      </c>
      <c r="C378" s="7">
        <v>14000</v>
      </c>
      <c r="D378" s="7">
        <f t="shared" si="5"/>
        <v>9380000</v>
      </c>
    </row>
    <row r="379" spans="1:4" ht="18" hidden="1" x14ac:dyDescent="0.3">
      <c r="A379" s="10" t="s">
        <v>45</v>
      </c>
      <c r="B379" s="7"/>
      <c r="C379" s="7"/>
      <c r="D379" s="7">
        <f t="shared" si="5"/>
        <v>0</v>
      </c>
    </row>
    <row r="380" spans="1:4" ht="18" hidden="1" x14ac:dyDescent="0.3">
      <c r="A380" s="10" t="s">
        <v>333</v>
      </c>
      <c r="B380" s="7"/>
      <c r="C380" s="7"/>
      <c r="D380" s="7">
        <f t="shared" si="5"/>
        <v>0</v>
      </c>
    </row>
    <row r="381" spans="1:4" ht="18" hidden="1" x14ac:dyDescent="0.3">
      <c r="A381" s="10" t="s">
        <v>46</v>
      </c>
      <c r="B381" s="7"/>
      <c r="C381" s="7"/>
      <c r="D381" s="7">
        <f t="shared" si="5"/>
        <v>0</v>
      </c>
    </row>
    <row r="382" spans="1:4" ht="18" x14ac:dyDescent="0.3">
      <c r="A382" s="10" t="s">
        <v>47</v>
      </c>
      <c r="B382" s="7">
        <v>20</v>
      </c>
      <c r="C382" s="7">
        <v>7000</v>
      </c>
      <c r="D382" s="7">
        <f t="shared" si="5"/>
        <v>140000</v>
      </c>
    </row>
    <row r="383" spans="1:4" ht="18" hidden="1" x14ac:dyDescent="0.3">
      <c r="A383" s="16" t="s">
        <v>48</v>
      </c>
      <c r="B383" s="7"/>
      <c r="C383" s="7"/>
      <c r="D383" s="7">
        <f t="shared" si="5"/>
        <v>0</v>
      </c>
    </row>
    <row r="384" spans="1:4" ht="18" hidden="1" x14ac:dyDescent="0.3">
      <c r="A384" s="8" t="s">
        <v>49</v>
      </c>
      <c r="B384" s="7"/>
      <c r="C384" s="7"/>
      <c r="D384" s="7">
        <f t="shared" si="5"/>
        <v>0</v>
      </c>
    </row>
    <row r="385" spans="1:4" ht="18" hidden="1" x14ac:dyDescent="0.3">
      <c r="A385" s="10" t="s">
        <v>50</v>
      </c>
      <c r="B385" s="7"/>
      <c r="C385" s="7"/>
      <c r="D385" s="7">
        <f t="shared" si="5"/>
        <v>0</v>
      </c>
    </row>
    <row r="386" spans="1:4" ht="18" hidden="1" x14ac:dyDescent="0.3">
      <c r="A386" s="10" t="s">
        <v>51</v>
      </c>
      <c r="B386" s="7"/>
      <c r="C386" s="7"/>
      <c r="D386" s="7">
        <f t="shared" si="5"/>
        <v>0</v>
      </c>
    </row>
    <row r="387" spans="1:4" ht="18" x14ac:dyDescent="0.3">
      <c r="A387" s="10" t="s">
        <v>52</v>
      </c>
      <c r="B387" s="7">
        <v>12</v>
      </c>
      <c r="C387" s="7">
        <v>8000</v>
      </c>
      <c r="D387" s="7">
        <f t="shared" si="5"/>
        <v>96000</v>
      </c>
    </row>
    <row r="388" spans="1:4" ht="18" hidden="1" x14ac:dyDescent="0.3">
      <c r="A388" s="5" t="s">
        <v>53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54</v>
      </c>
      <c r="B389" s="7"/>
      <c r="C389" s="7"/>
      <c r="D389" s="7">
        <f t="shared" si="6"/>
        <v>0</v>
      </c>
    </row>
    <row r="390" spans="1:4" ht="18" hidden="1" x14ac:dyDescent="0.3">
      <c r="A390" s="14" t="s">
        <v>55</v>
      </c>
      <c r="B390" s="7"/>
      <c r="C390" s="7"/>
      <c r="D390" s="7">
        <f t="shared" si="6"/>
        <v>0</v>
      </c>
    </row>
    <row r="391" spans="1:4" ht="18" hidden="1" x14ac:dyDescent="0.3">
      <c r="A391" s="10" t="s">
        <v>56</v>
      </c>
      <c r="B391" s="7"/>
      <c r="C391" s="7"/>
      <c r="D391" s="7">
        <f t="shared" si="6"/>
        <v>0</v>
      </c>
    </row>
    <row r="392" spans="1:4" ht="18" hidden="1" x14ac:dyDescent="0.3">
      <c r="A392" s="17" t="s">
        <v>57</v>
      </c>
      <c r="B392" s="7"/>
      <c r="C392" s="7"/>
      <c r="D392" s="7">
        <f t="shared" si="6"/>
        <v>0</v>
      </c>
    </row>
    <row r="393" spans="1:4" ht="18" hidden="1" x14ac:dyDescent="0.3">
      <c r="A393" s="10" t="s">
        <v>58</v>
      </c>
      <c r="B393" s="7"/>
      <c r="C393" s="7"/>
      <c r="D393" s="7">
        <f t="shared" si="6"/>
        <v>0</v>
      </c>
    </row>
    <row r="394" spans="1:4" ht="18" hidden="1" x14ac:dyDescent="0.3">
      <c r="A394" s="10" t="s">
        <v>59</v>
      </c>
      <c r="B394" s="7"/>
      <c r="C394" s="7"/>
      <c r="D394" s="7">
        <f t="shared" si="6"/>
        <v>0</v>
      </c>
    </row>
    <row r="395" spans="1:4" ht="18" hidden="1" x14ac:dyDescent="0.3">
      <c r="A395" s="5" t="s">
        <v>60</v>
      </c>
      <c r="B395" s="7"/>
      <c r="C395" s="7"/>
      <c r="D395" s="7">
        <f t="shared" si="6"/>
        <v>0</v>
      </c>
    </row>
    <row r="396" spans="1:4" ht="18" hidden="1" x14ac:dyDescent="0.3">
      <c r="A396" s="5" t="s">
        <v>61</v>
      </c>
      <c r="B396" s="7"/>
      <c r="C396" s="7"/>
      <c r="D396" s="7">
        <f t="shared" si="6"/>
        <v>0</v>
      </c>
    </row>
    <row r="397" spans="1:4" ht="18" hidden="1" x14ac:dyDescent="0.3">
      <c r="A397" s="18" t="s">
        <v>62</v>
      </c>
      <c r="B397" s="7"/>
      <c r="C397" s="7"/>
      <c r="D397" s="7">
        <f t="shared" si="6"/>
        <v>0</v>
      </c>
    </row>
    <row r="398" spans="1:4" ht="18" hidden="1" x14ac:dyDescent="0.3">
      <c r="A398" s="19" t="s">
        <v>63</v>
      </c>
      <c r="B398" s="21"/>
      <c r="C398" s="21"/>
      <c r="D398" s="7">
        <f t="shared" si="6"/>
        <v>0</v>
      </c>
    </row>
    <row r="399" spans="1:4" ht="18" hidden="1" x14ac:dyDescent="0.3">
      <c r="A399" s="10" t="s">
        <v>64</v>
      </c>
      <c r="B399" s="7"/>
      <c r="C399" s="7"/>
      <c r="D399" s="7">
        <f t="shared" si="6"/>
        <v>0</v>
      </c>
    </row>
    <row r="400" spans="1:4" ht="18" hidden="1" x14ac:dyDescent="0.3">
      <c r="A400" s="5" t="s">
        <v>65</v>
      </c>
      <c r="B400" s="7"/>
      <c r="C400" s="7"/>
      <c r="D400" s="7">
        <f t="shared" si="6"/>
        <v>0</v>
      </c>
    </row>
    <row r="401" spans="1:4" ht="18" hidden="1" x14ac:dyDescent="0.3">
      <c r="A401" s="5" t="s">
        <v>66</v>
      </c>
      <c r="B401" s="7"/>
      <c r="C401" s="7"/>
      <c r="D401" s="7">
        <f t="shared" si="6"/>
        <v>0</v>
      </c>
    </row>
    <row r="402" spans="1:4" ht="18" hidden="1" x14ac:dyDescent="0.3">
      <c r="A402" s="10" t="s">
        <v>67</v>
      </c>
      <c r="B402" s="7"/>
      <c r="C402" s="7"/>
      <c r="D402" s="7">
        <f t="shared" si="6"/>
        <v>0</v>
      </c>
    </row>
    <row r="403" spans="1:4" ht="18" hidden="1" x14ac:dyDescent="0.3">
      <c r="A403" s="5" t="s">
        <v>68</v>
      </c>
      <c r="B403" s="7"/>
      <c r="C403" s="7"/>
      <c r="D403" s="7">
        <f t="shared" si="6"/>
        <v>0</v>
      </c>
    </row>
    <row r="404" spans="1:4" ht="18" x14ac:dyDescent="0.3">
      <c r="A404" s="10" t="s">
        <v>69</v>
      </c>
      <c r="B404" s="7">
        <v>10</v>
      </c>
      <c r="C404" s="7">
        <v>12000</v>
      </c>
      <c r="D404" s="7">
        <f t="shared" si="6"/>
        <v>120000</v>
      </c>
    </row>
    <row r="405" spans="1:4" ht="18" hidden="1" x14ac:dyDescent="0.3">
      <c r="A405" s="10" t="s">
        <v>70</v>
      </c>
      <c r="B405" s="7"/>
      <c r="C405" s="7"/>
      <c r="D405" s="7">
        <f t="shared" si="6"/>
        <v>0</v>
      </c>
    </row>
    <row r="406" spans="1:4" ht="18" x14ac:dyDescent="0.3">
      <c r="A406" s="10" t="s">
        <v>71</v>
      </c>
      <c r="B406" s="7">
        <v>13</v>
      </c>
      <c r="C406" s="7">
        <v>13000</v>
      </c>
      <c r="D406" s="7">
        <f t="shared" si="6"/>
        <v>169000</v>
      </c>
    </row>
    <row r="407" spans="1:4" ht="18" hidden="1" x14ac:dyDescent="0.3">
      <c r="A407" s="10" t="s">
        <v>72</v>
      </c>
      <c r="B407" s="7"/>
      <c r="C407" s="7"/>
      <c r="D407" s="7">
        <f t="shared" si="6"/>
        <v>0</v>
      </c>
    </row>
    <row r="408" spans="1:4" ht="18" x14ac:dyDescent="0.3">
      <c r="A408" s="22" t="s">
        <v>73</v>
      </c>
      <c r="B408" s="7">
        <v>4</v>
      </c>
      <c r="C408" s="7">
        <v>13000</v>
      </c>
      <c r="D408" s="7">
        <f t="shared" si="6"/>
        <v>52000</v>
      </c>
    </row>
    <row r="409" spans="1:4" ht="18" hidden="1" x14ac:dyDescent="0.3">
      <c r="A409" s="23" t="s">
        <v>74</v>
      </c>
      <c r="B409" s="7"/>
      <c r="C409" s="7"/>
      <c r="D409" s="7">
        <f t="shared" si="6"/>
        <v>0</v>
      </c>
    </row>
    <row r="410" spans="1:4" ht="18" hidden="1" x14ac:dyDescent="0.3">
      <c r="A410" s="22" t="s">
        <v>75</v>
      </c>
      <c r="B410" s="7"/>
      <c r="C410" s="7"/>
      <c r="D410" s="7">
        <f t="shared" si="6"/>
        <v>0</v>
      </c>
    </row>
    <row r="411" spans="1:4" ht="18" hidden="1" x14ac:dyDescent="0.3">
      <c r="A411" s="14" t="s">
        <v>76</v>
      </c>
      <c r="B411" s="7"/>
      <c r="C411" s="7"/>
      <c r="D411" s="7">
        <f t="shared" si="6"/>
        <v>0</v>
      </c>
    </row>
    <row r="412" spans="1:4" ht="18" hidden="1" x14ac:dyDescent="0.3">
      <c r="A412" s="24" t="s">
        <v>77</v>
      </c>
      <c r="B412" s="7"/>
      <c r="C412" s="7"/>
      <c r="D412" s="7">
        <f t="shared" si="6"/>
        <v>0</v>
      </c>
    </row>
    <row r="413" spans="1:4" ht="18" hidden="1" x14ac:dyDescent="0.3">
      <c r="A413" s="24" t="s">
        <v>78</v>
      </c>
      <c r="B413" s="7"/>
      <c r="C413" s="7"/>
      <c r="D413" s="7">
        <f t="shared" si="6"/>
        <v>0</v>
      </c>
    </row>
    <row r="414" spans="1:4" ht="18" hidden="1" x14ac:dyDescent="0.3">
      <c r="A414" s="24" t="s">
        <v>79</v>
      </c>
      <c r="B414" s="7"/>
      <c r="C414" s="7"/>
      <c r="D414" s="7">
        <f t="shared" si="6"/>
        <v>0</v>
      </c>
    </row>
    <row r="415" spans="1:4" ht="18" hidden="1" x14ac:dyDescent="0.3">
      <c r="A415" s="24" t="s">
        <v>80</v>
      </c>
      <c r="B415" s="7"/>
      <c r="C415" s="7"/>
      <c r="D415" s="7">
        <f t="shared" si="6"/>
        <v>0</v>
      </c>
    </row>
    <row r="416" spans="1:4" ht="18" hidden="1" x14ac:dyDescent="0.3">
      <c r="A416" s="10" t="s">
        <v>81</v>
      </c>
      <c r="B416" s="26"/>
      <c r="C416" s="26"/>
      <c r="D416" s="7">
        <f t="shared" si="6"/>
        <v>0</v>
      </c>
    </row>
    <row r="417" spans="1:4" ht="18" hidden="1" x14ac:dyDescent="0.3">
      <c r="A417" s="10" t="s">
        <v>82</v>
      </c>
      <c r="B417" s="7"/>
      <c r="C417" s="7"/>
      <c r="D417" s="7">
        <f t="shared" si="6"/>
        <v>0</v>
      </c>
    </row>
    <row r="418" spans="1:4" ht="18" hidden="1" x14ac:dyDescent="0.3">
      <c r="A418" s="10" t="s">
        <v>83</v>
      </c>
      <c r="B418" s="7"/>
      <c r="C418" s="7"/>
      <c r="D418" s="7">
        <f t="shared" si="6"/>
        <v>0</v>
      </c>
    </row>
    <row r="419" spans="1:4" ht="18" hidden="1" x14ac:dyDescent="0.3">
      <c r="A419" s="10" t="s">
        <v>84</v>
      </c>
      <c r="B419" s="7"/>
      <c r="C419" s="7"/>
      <c r="D419" s="7">
        <f t="shared" si="6"/>
        <v>0</v>
      </c>
    </row>
    <row r="420" spans="1:4" ht="18" hidden="1" x14ac:dyDescent="0.3">
      <c r="A420" s="10" t="s">
        <v>85</v>
      </c>
      <c r="B420" s="7"/>
      <c r="C420" s="7"/>
      <c r="D420" s="7">
        <f t="shared" si="6"/>
        <v>0</v>
      </c>
    </row>
    <row r="421" spans="1:4" ht="18" hidden="1" x14ac:dyDescent="0.3">
      <c r="A421" s="10" t="s">
        <v>86</v>
      </c>
      <c r="B421" s="7"/>
      <c r="C421" s="7"/>
      <c r="D421" s="7">
        <f t="shared" si="6"/>
        <v>0</v>
      </c>
    </row>
    <row r="422" spans="1:4" ht="18" hidden="1" x14ac:dyDescent="0.3">
      <c r="A422" s="10" t="s">
        <v>87</v>
      </c>
      <c r="B422" s="7"/>
      <c r="C422" s="7"/>
      <c r="D422" s="7">
        <f t="shared" si="6"/>
        <v>0</v>
      </c>
    </row>
    <row r="423" spans="1:4" ht="18" hidden="1" x14ac:dyDescent="0.3">
      <c r="A423" s="27" t="s">
        <v>88</v>
      </c>
      <c r="B423" s="7"/>
      <c r="C423" s="7"/>
      <c r="D423" s="7">
        <f t="shared" si="6"/>
        <v>0</v>
      </c>
    </row>
    <row r="424" spans="1:4" ht="18" hidden="1" x14ac:dyDescent="0.3">
      <c r="A424" s="10" t="s">
        <v>89</v>
      </c>
      <c r="B424" s="7"/>
      <c r="C424" s="7"/>
      <c r="D424" s="7">
        <f t="shared" si="6"/>
        <v>0</v>
      </c>
    </row>
    <row r="425" spans="1:4" ht="18" hidden="1" x14ac:dyDescent="0.3">
      <c r="A425" s="10" t="s">
        <v>90</v>
      </c>
      <c r="B425" s="7"/>
      <c r="C425" s="7"/>
      <c r="D425" s="7">
        <f t="shared" si="6"/>
        <v>0</v>
      </c>
    </row>
    <row r="426" spans="1:4" ht="18" hidden="1" x14ac:dyDescent="0.3">
      <c r="A426" s="10" t="s">
        <v>91</v>
      </c>
      <c r="B426" s="12"/>
      <c r="C426" s="12"/>
      <c r="D426" s="7">
        <f t="shared" si="6"/>
        <v>0</v>
      </c>
    </row>
    <row r="427" spans="1:4" ht="18" hidden="1" x14ac:dyDescent="0.3">
      <c r="A427" s="24" t="s">
        <v>92</v>
      </c>
      <c r="B427" s="7"/>
      <c r="C427" s="7"/>
      <c r="D427" s="7">
        <f t="shared" si="6"/>
        <v>0</v>
      </c>
    </row>
    <row r="428" spans="1:4" ht="18" hidden="1" x14ac:dyDescent="0.3">
      <c r="A428" s="5" t="s">
        <v>93</v>
      </c>
      <c r="B428" s="7"/>
      <c r="C428" s="7"/>
      <c r="D428" s="7">
        <f t="shared" si="6"/>
        <v>0</v>
      </c>
    </row>
    <row r="429" spans="1:4" ht="18" hidden="1" x14ac:dyDescent="0.3">
      <c r="A429" s="14" t="s">
        <v>94</v>
      </c>
      <c r="B429" s="7"/>
      <c r="C429" s="7"/>
      <c r="D429" s="7">
        <f t="shared" si="6"/>
        <v>0</v>
      </c>
    </row>
    <row r="430" spans="1:4" ht="18" x14ac:dyDescent="0.3">
      <c r="A430" s="10" t="s">
        <v>95</v>
      </c>
      <c r="B430" s="7">
        <f>5+40+30+10</f>
        <v>85</v>
      </c>
      <c r="C430" s="7">
        <v>10000</v>
      </c>
      <c r="D430" s="7">
        <f t="shared" si="6"/>
        <v>850000</v>
      </c>
    </row>
    <row r="431" spans="1:4" ht="18" hidden="1" x14ac:dyDescent="0.3">
      <c r="A431" s="14" t="s">
        <v>96</v>
      </c>
      <c r="B431" s="7"/>
      <c r="C431" s="7"/>
      <c r="D431" s="7">
        <f t="shared" si="6"/>
        <v>0</v>
      </c>
    </row>
    <row r="432" spans="1:4" ht="18" hidden="1" x14ac:dyDescent="0.3">
      <c r="A432" s="10" t="s">
        <v>97</v>
      </c>
      <c r="B432" s="7"/>
      <c r="C432" s="7"/>
      <c r="D432" s="7">
        <f t="shared" si="6"/>
        <v>0</v>
      </c>
    </row>
    <row r="433" spans="1:4" ht="18" hidden="1" x14ac:dyDescent="0.3">
      <c r="A433" s="10" t="s">
        <v>98</v>
      </c>
      <c r="B433" s="7"/>
      <c r="C433" s="7"/>
      <c r="D433" s="7">
        <f t="shared" si="6"/>
        <v>0</v>
      </c>
    </row>
    <row r="434" spans="1:4" ht="18" hidden="1" x14ac:dyDescent="0.3">
      <c r="A434" s="14" t="s">
        <v>99</v>
      </c>
      <c r="B434" s="7"/>
      <c r="C434" s="7"/>
      <c r="D434" s="7">
        <f t="shared" si="6"/>
        <v>0</v>
      </c>
    </row>
    <row r="435" spans="1:4" ht="18" hidden="1" x14ac:dyDescent="0.3">
      <c r="A435" s="14" t="s">
        <v>100</v>
      </c>
      <c r="B435" s="7"/>
      <c r="C435" s="7"/>
      <c r="D435" s="7">
        <f t="shared" si="6"/>
        <v>0</v>
      </c>
    </row>
    <row r="436" spans="1:4" ht="18" hidden="1" x14ac:dyDescent="0.3">
      <c r="A436" s="10" t="s">
        <v>101</v>
      </c>
      <c r="B436" s="12"/>
      <c r="C436" s="12"/>
      <c r="D436" s="7">
        <f t="shared" si="6"/>
        <v>0</v>
      </c>
    </row>
    <row r="437" spans="1:4" ht="18" hidden="1" x14ac:dyDescent="0.3">
      <c r="A437" s="28" t="s">
        <v>102</v>
      </c>
      <c r="B437" s="12"/>
      <c r="C437" s="12"/>
      <c r="D437" s="7">
        <f t="shared" si="6"/>
        <v>0</v>
      </c>
    </row>
    <row r="438" spans="1:4" ht="18" hidden="1" x14ac:dyDescent="0.3">
      <c r="A438" s="28" t="s">
        <v>103</v>
      </c>
      <c r="B438" s="12"/>
      <c r="C438" s="12"/>
      <c r="D438" s="7">
        <f t="shared" si="6"/>
        <v>0</v>
      </c>
    </row>
    <row r="439" spans="1:4" ht="18" hidden="1" x14ac:dyDescent="0.3">
      <c r="A439" s="28" t="s">
        <v>104</v>
      </c>
      <c r="B439" s="12"/>
      <c r="C439" s="12"/>
      <c r="D439" s="7">
        <f t="shared" si="6"/>
        <v>0</v>
      </c>
    </row>
    <row r="440" spans="1:4" ht="18" hidden="1" x14ac:dyDescent="0.3">
      <c r="A440" s="10" t="s">
        <v>105</v>
      </c>
      <c r="B440" s="12"/>
      <c r="C440" s="12"/>
      <c r="D440" s="7">
        <f t="shared" si="6"/>
        <v>0</v>
      </c>
    </row>
    <row r="441" spans="1:4" ht="18" hidden="1" x14ac:dyDescent="0.3">
      <c r="A441" s="10" t="s">
        <v>106</v>
      </c>
      <c r="B441" s="12"/>
      <c r="C441" s="12"/>
      <c r="D441" s="7">
        <f t="shared" si="6"/>
        <v>0</v>
      </c>
    </row>
    <row r="442" spans="1:4" ht="18" hidden="1" x14ac:dyDescent="0.3">
      <c r="A442" s="10" t="s">
        <v>107</v>
      </c>
      <c r="B442" s="12"/>
      <c r="C442" s="12"/>
      <c r="D442" s="7">
        <f t="shared" si="6"/>
        <v>0</v>
      </c>
    </row>
    <row r="443" spans="1:4" ht="18" hidden="1" x14ac:dyDescent="0.3">
      <c r="A443" s="10" t="s">
        <v>108</v>
      </c>
      <c r="B443" s="12"/>
      <c r="C443" s="12"/>
      <c r="D443" s="7">
        <f t="shared" si="6"/>
        <v>0</v>
      </c>
    </row>
    <row r="444" spans="1:4" ht="18" hidden="1" x14ac:dyDescent="0.3">
      <c r="A444" s="10" t="s">
        <v>109</v>
      </c>
      <c r="B444" s="12"/>
      <c r="C444" s="12"/>
      <c r="D444" s="7">
        <f t="shared" si="6"/>
        <v>0</v>
      </c>
    </row>
    <row r="445" spans="1:4" ht="18" hidden="1" x14ac:dyDescent="0.3">
      <c r="A445" s="10" t="s">
        <v>110</v>
      </c>
      <c r="B445" s="12"/>
      <c r="C445" s="12"/>
      <c r="D445" s="7">
        <f t="shared" si="6"/>
        <v>0</v>
      </c>
    </row>
    <row r="446" spans="1:4" ht="18" hidden="1" x14ac:dyDescent="0.3">
      <c r="A446" s="10" t="s">
        <v>111</v>
      </c>
      <c r="B446" s="12"/>
      <c r="C446" s="12"/>
      <c r="D446" s="7">
        <f t="shared" si="6"/>
        <v>0</v>
      </c>
    </row>
    <row r="447" spans="1:4" ht="18" hidden="1" x14ac:dyDescent="0.3">
      <c r="A447" s="10" t="s">
        <v>112</v>
      </c>
      <c r="B447" s="12"/>
      <c r="C447" s="12"/>
      <c r="D447" s="7">
        <f t="shared" si="6"/>
        <v>0</v>
      </c>
    </row>
    <row r="448" spans="1:4" ht="18" x14ac:dyDescent="0.3">
      <c r="A448" s="5" t="s">
        <v>113</v>
      </c>
      <c r="B448" s="7">
        <f>460+180+40</f>
        <v>680</v>
      </c>
      <c r="C448" s="7">
        <v>25000</v>
      </c>
      <c r="D448" s="7">
        <f t="shared" si="6"/>
        <v>17000000</v>
      </c>
    </row>
    <row r="449" spans="1:4" ht="18" hidden="1" x14ac:dyDescent="0.3">
      <c r="A449" s="10" t="s">
        <v>114</v>
      </c>
      <c r="B449" s="7"/>
      <c r="C449" s="7"/>
      <c r="D449" s="7">
        <f t="shared" si="6"/>
        <v>0</v>
      </c>
    </row>
    <row r="450" spans="1:4" ht="18" hidden="1" x14ac:dyDescent="0.3">
      <c r="A450" s="10" t="s">
        <v>115</v>
      </c>
      <c r="B450" s="7"/>
      <c r="C450" s="7"/>
      <c r="D450" s="7">
        <f t="shared" si="6"/>
        <v>0</v>
      </c>
    </row>
    <row r="451" spans="1:4" ht="18" hidden="1" x14ac:dyDescent="0.3">
      <c r="A451" s="5" t="s">
        <v>116</v>
      </c>
      <c r="B451" s="7"/>
      <c r="C451" s="7"/>
      <c r="D451" s="7">
        <f t="shared" si="6"/>
        <v>0</v>
      </c>
    </row>
    <row r="452" spans="1:4" ht="18" hidden="1" x14ac:dyDescent="0.3">
      <c r="A452" s="10" t="s">
        <v>117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0" t="s">
        <v>118</v>
      </c>
      <c r="B453" s="7"/>
      <c r="C453" s="7"/>
      <c r="D453" s="7">
        <f t="shared" si="7"/>
        <v>0</v>
      </c>
    </row>
    <row r="454" spans="1:4" ht="18" hidden="1" x14ac:dyDescent="0.3">
      <c r="A454" s="10" t="s">
        <v>119</v>
      </c>
      <c r="B454" s="7"/>
      <c r="C454" s="7"/>
      <c r="D454" s="7">
        <f t="shared" si="7"/>
        <v>0</v>
      </c>
    </row>
    <row r="455" spans="1:4" ht="18" x14ac:dyDescent="0.3">
      <c r="A455" s="10" t="s">
        <v>120</v>
      </c>
      <c r="B455" s="7">
        <f>1200+1080+900</f>
        <v>3180</v>
      </c>
      <c r="C455" s="45">
        <v>3500</v>
      </c>
      <c r="D455" s="7">
        <f t="shared" si="7"/>
        <v>11130000</v>
      </c>
    </row>
    <row r="456" spans="1:4" ht="18" hidden="1" x14ac:dyDescent="0.3">
      <c r="A456" s="10" t="s">
        <v>121</v>
      </c>
      <c r="B456" s="7"/>
      <c r="C456" s="7"/>
      <c r="D456" s="7">
        <f t="shared" si="7"/>
        <v>0</v>
      </c>
    </row>
    <row r="457" spans="1:4" ht="18" hidden="1" x14ac:dyDescent="0.3">
      <c r="A457" s="8" t="s">
        <v>122</v>
      </c>
      <c r="B457" s="7"/>
      <c r="C457" s="7"/>
      <c r="D457" s="7">
        <f t="shared" si="7"/>
        <v>0</v>
      </c>
    </row>
    <row r="458" spans="1:4" ht="18" hidden="1" x14ac:dyDescent="0.3">
      <c r="A458" s="24" t="s">
        <v>123</v>
      </c>
      <c r="B458" s="7"/>
      <c r="C458" s="7"/>
      <c r="D458" s="7">
        <f t="shared" si="7"/>
        <v>0</v>
      </c>
    </row>
    <row r="459" spans="1:4" ht="18" hidden="1" x14ac:dyDescent="0.3">
      <c r="A459" s="29" t="s">
        <v>124</v>
      </c>
      <c r="B459" s="7"/>
      <c r="C459" s="7"/>
      <c r="D459" s="7">
        <f t="shared" si="7"/>
        <v>0</v>
      </c>
    </row>
    <row r="460" spans="1:4" ht="18" hidden="1" x14ac:dyDescent="0.3">
      <c r="A460" s="24" t="s">
        <v>125</v>
      </c>
      <c r="B460" s="7"/>
      <c r="C460" s="7"/>
      <c r="D460" s="7">
        <f t="shared" si="7"/>
        <v>0</v>
      </c>
    </row>
    <row r="461" spans="1:4" ht="18" hidden="1" x14ac:dyDescent="0.3">
      <c r="A461" s="5" t="s">
        <v>126</v>
      </c>
      <c r="B461" s="12"/>
      <c r="C461" s="12"/>
      <c r="D461" s="7">
        <f t="shared" si="7"/>
        <v>0</v>
      </c>
    </row>
    <row r="462" spans="1:4" ht="18" hidden="1" x14ac:dyDescent="0.3">
      <c r="A462" s="5" t="s">
        <v>127</v>
      </c>
      <c r="B462" s="12"/>
      <c r="C462" s="12"/>
      <c r="D462" s="7">
        <f t="shared" si="7"/>
        <v>0</v>
      </c>
    </row>
    <row r="463" spans="1:4" ht="18" hidden="1" x14ac:dyDescent="0.3">
      <c r="A463" s="5" t="s">
        <v>128</v>
      </c>
      <c r="B463" s="12"/>
      <c r="C463" s="12"/>
      <c r="D463" s="7">
        <f t="shared" si="7"/>
        <v>0</v>
      </c>
    </row>
    <row r="464" spans="1:4" ht="18" hidden="1" x14ac:dyDescent="0.3">
      <c r="A464" s="5" t="s">
        <v>129</v>
      </c>
      <c r="B464" s="31"/>
      <c r="C464" s="31"/>
      <c r="D464" s="7">
        <f t="shared" si="7"/>
        <v>0</v>
      </c>
    </row>
    <row r="465" spans="1:4" ht="18" hidden="1" x14ac:dyDescent="0.3">
      <c r="A465" s="10" t="s">
        <v>130</v>
      </c>
      <c r="B465" s="12"/>
      <c r="C465" s="12"/>
      <c r="D465" s="7">
        <f t="shared" si="7"/>
        <v>0</v>
      </c>
    </row>
    <row r="466" spans="1:4" ht="18" hidden="1" x14ac:dyDescent="0.3">
      <c r="A466" s="14" t="s">
        <v>131</v>
      </c>
      <c r="B466" s="7"/>
      <c r="C466" s="7"/>
      <c r="D466" s="7">
        <f t="shared" si="7"/>
        <v>0</v>
      </c>
    </row>
    <row r="467" spans="1:4" ht="18" hidden="1" x14ac:dyDescent="0.3">
      <c r="A467" s="14" t="s">
        <v>132</v>
      </c>
      <c r="B467" s="7"/>
      <c r="C467" s="7"/>
      <c r="D467" s="7">
        <f t="shared" si="7"/>
        <v>0</v>
      </c>
    </row>
    <row r="468" spans="1:4" ht="18" hidden="1" x14ac:dyDescent="0.3">
      <c r="A468" s="14" t="s">
        <v>133</v>
      </c>
      <c r="B468" s="7"/>
      <c r="C468" s="7"/>
      <c r="D468" s="7">
        <f t="shared" si="7"/>
        <v>0</v>
      </c>
    </row>
    <row r="469" spans="1:4" ht="18" hidden="1" x14ac:dyDescent="0.3">
      <c r="A469" s="14" t="s">
        <v>134</v>
      </c>
      <c r="B469" s="7"/>
      <c r="C469" s="7"/>
      <c r="D469" s="7">
        <f t="shared" si="7"/>
        <v>0</v>
      </c>
    </row>
    <row r="470" spans="1:4" ht="18" hidden="1" x14ac:dyDescent="0.3">
      <c r="A470" s="10" t="s">
        <v>135</v>
      </c>
      <c r="B470" s="7"/>
      <c r="C470" s="7"/>
      <c r="D470" s="7">
        <f t="shared" si="7"/>
        <v>0</v>
      </c>
    </row>
    <row r="471" spans="1:4" ht="18" hidden="1" x14ac:dyDescent="0.3">
      <c r="A471" s="10" t="s">
        <v>136</v>
      </c>
      <c r="B471" s="7"/>
      <c r="C471" s="7"/>
      <c r="D471" s="7">
        <f t="shared" si="7"/>
        <v>0</v>
      </c>
    </row>
    <row r="472" spans="1:4" ht="18" hidden="1" x14ac:dyDescent="0.3">
      <c r="A472" s="14" t="s">
        <v>137</v>
      </c>
      <c r="B472" s="7"/>
      <c r="C472" s="7"/>
      <c r="D472" s="7">
        <f t="shared" si="7"/>
        <v>0</v>
      </c>
    </row>
    <row r="473" spans="1:4" ht="18" hidden="1" x14ac:dyDescent="0.3">
      <c r="A473" s="14" t="s">
        <v>138</v>
      </c>
      <c r="B473" s="7"/>
      <c r="C473" s="7"/>
      <c r="D473" s="7">
        <f t="shared" si="7"/>
        <v>0</v>
      </c>
    </row>
    <row r="474" spans="1:4" ht="18" hidden="1" x14ac:dyDescent="0.3">
      <c r="A474" s="10" t="s">
        <v>139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140</v>
      </c>
      <c r="B475" s="12"/>
      <c r="C475" s="12"/>
      <c r="D475" s="7">
        <f t="shared" si="7"/>
        <v>0</v>
      </c>
    </row>
    <row r="476" spans="1:4" ht="18" hidden="1" x14ac:dyDescent="0.3">
      <c r="A476" s="5" t="s">
        <v>141</v>
      </c>
      <c r="B476" s="12"/>
      <c r="C476" s="12"/>
      <c r="D476" s="7">
        <f t="shared" si="7"/>
        <v>0</v>
      </c>
    </row>
    <row r="477" spans="1:4" ht="18" x14ac:dyDescent="0.3">
      <c r="A477" s="10" t="s">
        <v>143</v>
      </c>
      <c r="B477" s="7">
        <v>25</v>
      </c>
      <c r="C477" s="7">
        <v>14000</v>
      </c>
      <c r="D477" s="7">
        <f t="shared" si="7"/>
        <v>350000</v>
      </c>
    </row>
    <row r="478" spans="1:4" ht="18" hidden="1" x14ac:dyDescent="0.3">
      <c r="A478" s="24" t="s">
        <v>144</v>
      </c>
      <c r="B478" s="7"/>
      <c r="C478" s="7"/>
      <c r="D478" s="7">
        <f t="shared" si="7"/>
        <v>0</v>
      </c>
    </row>
    <row r="479" spans="1:4" ht="18" hidden="1" x14ac:dyDescent="0.3">
      <c r="A479" s="5" t="s">
        <v>145</v>
      </c>
      <c r="B479" s="7"/>
      <c r="C479" s="7"/>
      <c r="D479" s="7">
        <f t="shared" si="7"/>
        <v>0</v>
      </c>
    </row>
    <row r="480" spans="1:4" ht="18" x14ac:dyDescent="0.3">
      <c r="A480" s="10" t="s">
        <v>146</v>
      </c>
      <c r="B480" s="7">
        <f>30+280+180+45+210</f>
        <v>745</v>
      </c>
      <c r="C480" s="7">
        <v>7750</v>
      </c>
      <c r="D480" s="7">
        <f t="shared" si="7"/>
        <v>5773750</v>
      </c>
    </row>
    <row r="481" spans="1:4" ht="18" hidden="1" x14ac:dyDescent="0.3">
      <c r="A481" s="27" t="s">
        <v>147</v>
      </c>
      <c r="B481" s="7"/>
      <c r="C481" s="7"/>
      <c r="D481" s="7">
        <f t="shared" si="7"/>
        <v>0</v>
      </c>
    </row>
    <row r="482" spans="1:4" ht="18" hidden="1" x14ac:dyDescent="0.3">
      <c r="A482" s="27" t="s">
        <v>148</v>
      </c>
      <c r="B482" s="7"/>
      <c r="C482" s="7"/>
      <c r="D482" s="7">
        <f t="shared" si="7"/>
        <v>0</v>
      </c>
    </row>
    <row r="483" spans="1:4" ht="18" hidden="1" x14ac:dyDescent="0.3">
      <c r="A483" s="10" t="s">
        <v>149</v>
      </c>
      <c r="B483" s="7"/>
      <c r="C483" s="7"/>
      <c r="D483" s="7">
        <f t="shared" si="7"/>
        <v>0</v>
      </c>
    </row>
    <row r="484" spans="1:4" ht="18" hidden="1" x14ac:dyDescent="0.3">
      <c r="A484" s="10" t="s">
        <v>150</v>
      </c>
      <c r="B484" s="7"/>
      <c r="C484" s="7"/>
      <c r="D484" s="7">
        <f t="shared" si="7"/>
        <v>0</v>
      </c>
    </row>
    <row r="485" spans="1:4" ht="18" hidden="1" x14ac:dyDescent="0.3">
      <c r="A485" s="10" t="s">
        <v>151</v>
      </c>
      <c r="B485" s="7"/>
      <c r="C485" s="7"/>
      <c r="D485" s="7">
        <f t="shared" si="7"/>
        <v>0</v>
      </c>
    </row>
    <row r="486" spans="1:4" ht="18" hidden="1" x14ac:dyDescent="0.3">
      <c r="A486" s="14" t="s">
        <v>152</v>
      </c>
      <c r="B486" s="7"/>
      <c r="C486" s="7"/>
      <c r="D486" s="7">
        <f t="shared" si="7"/>
        <v>0</v>
      </c>
    </row>
    <row r="487" spans="1:4" ht="18" hidden="1" x14ac:dyDescent="0.3">
      <c r="A487" s="14" t="s">
        <v>153</v>
      </c>
      <c r="B487" s="7"/>
      <c r="C487" s="7"/>
      <c r="D487" s="7">
        <f t="shared" si="7"/>
        <v>0</v>
      </c>
    </row>
    <row r="488" spans="1:4" ht="18" hidden="1" x14ac:dyDescent="0.3">
      <c r="A488" s="14" t="s">
        <v>154</v>
      </c>
      <c r="B488" s="7"/>
      <c r="C488" s="7"/>
      <c r="D488" s="7">
        <f t="shared" si="7"/>
        <v>0</v>
      </c>
    </row>
    <row r="489" spans="1:4" ht="18" hidden="1" x14ac:dyDescent="0.3">
      <c r="A489" s="10" t="s">
        <v>155</v>
      </c>
      <c r="B489" s="7"/>
      <c r="C489" s="7"/>
      <c r="D489" s="7">
        <f t="shared" si="7"/>
        <v>0</v>
      </c>
    </row>
    <row r="490" spans="1:4" ht="18" hidden="1" x14ac:dyDescent="0.3">
      <c r="A490" s="8" t="s">
        <v>156</v>
      </c>
      <c r="B490" s="7"/>
      <c r="C490" s="7"/>
      <c r="D490" s="7">
        <f t="shared" si="7"/>
        <v>0</v>
      </c>
    </row>
    <row r="491" spans="1:4" ht="18" hidden="1" x14ac:dyDescent="0.3">
      <c r="A491" s="10" t="s">
        <v>157</v>
      </c>
      <c r="B491" s="7"/>
      <c r="C491" s="7"/>
      <c r="D491" s="7">
        <f t="shared" si="7"/>
        <v>0</v>
      </c>
    </row>
    <row r="492" spans="1:4" ht="18" hidden="1" x14ac:dyDescent="0.3">
      <c r="A492" s="10" t="s">
        <v>158</v>
      </c>
      <c r="B492" s="7"/>
      <c r="C492" s="7"/>
      <c r="D492" s="7">
        <f t="shared" si="7"/>
        <v>0</v>
      </c>
    </row>
    <row r="493" spans="1:4" ht="18" hidden="1" x14ac:dyDescent="0.3">
      <c r="A493" s="18" t="s">
        <v>159</v>
      </c>
      <c r="B493" s="7"/>
      <c r="C493" s="7"/>
      <c r="D493" s="7">
        <f t="shared" si="7"/>
        <v>0</v>
      </c>
    </row>
    <row r="494" spans="1:4" ht="18" hidden="1" x14ac:dyDescent="0.3">
      <c r="A494" s="10" t="s">
        <v>160</v>
      </c>
      <c r="B494" s="7"/>
      <c r="C494" s="7"/>
      <c r="D494" s="7">
        <f t="shared" si="7"/>
        <v>0</v>
      </c>
    </row>
    <row r="495" spans="1:4" ht="18" hidden="1" x14ac:dyDescent="0.3">
      <c r="A495" s="9" t="s">
        <v>161</v>
      </c>
      <c r="B495" s="7"/>
      <c r="C495" s="7"/>
      <c r="D495" s="7">
        <f t="shared" si="7"/>
        <v>0</v>
      </c>
    </row>
    <row r="496" spans="1:4" ht="18" hidden="1" x14ac:dyDescent="0.3">
      <c r="A496" s="10" t="s">
        <v>162</v>
      </c>
      <c r="B496" s="7"/>
      <c r="C496" s="7"/>
      <c r="D496" s="7">
        <f t="shared" si="7"/>
        <v>0</v>
      </c>
    </row>
    <row r="497" spans="1:4" ht="18" hidden="1" x14ac:dyDescent="0.3">
      <c r="A497" s="10" t="s">
        <v>163</v>
      </c>
      <c r="B497" s="7"/>
      <c r="C497" s="7"/>
      <c r="D497" s="7">
        <f t="shared" si="7"/>
        <v>0</v>
      </c>
    </row>
    <row r="498" spans="1:4" ht="18" hidden="1" x14ac:dyDescent="0.3">
      <c r="A498" s="10" t="s">
        <v>164</v>
      </c>
      <c r="B498" s="7"/>
      <c r="C498" s="7"/>
      <c r="D498" s="7">
        <f t="shared" si="7"/>
        <v>0</v>
      </c>
    </row>
    <row r="499" spans="1:4" ht="18" x14ac:dyDescent="0.3">
      <c r="A499" s="10" t="s">
        <v>165</v>
      </c>
      <c r="B499" s="7">
        <v>5</v>
      </c>
      <c r="C499" s="7">
        <v>8500</v>
      </c>
      <c r="D499" s="7">
        <f t="shared" si="7"/>
        <v>42500</v>
      </c>
    </row>
    <row r="500" spans="1:4" ht="18" hidden="1" x14ac:dyDescent="0.3">
      <c r="A500" s="10" t="s">
        <v>166</v>
      </c>
      <c r="B500" s="7"/>
      <c r="C500" s="7"/>
      <c r="D500" s="7">
        <f t="shared" si="7"/>
        <v>0</v>
      </c>
    </row>
    <row r="501" spans="1:4" ht="18" hidden="1" x14ac:dyDescent="0.3">
      <c r="A501" s="14" t="s">
        <v>167</v>
      </c>
      <c r="B501" s="7"/>
      <c r="C501" s="7"/>
      <c r="D501" s="7">
        <f t="shared" si="7"/>
        <v>0</v>
      </c>
    </row>
    <row r="502" spans="1:4" ht="18" x14ac:dyDescent="0.3">
      <c r="A502" s="10" t="s">
        <v>168</v>
      </c>
      <c r="B502" s="7">
        <f>25+100</f>
        <v>125</v>
      </c>
      <c r="C502" s="7">
        <v>20000</v>
      </c>
      <c r="D502" s="7">
        <f t="shared" si="7"/>
        <v>2500000</v>
      </c>
    </row>
    <row r="503" spans="1:4" ht="18" hidden="1" x14ac:dyDescent="0.3">
      <c r="A503" s="24" t="s">
        <v>169</v>
      </c>
      <c r="B503" s="7"/>
      <c r="C503" s="7"/>
      <c r="D503" s="7">
        <f t="shared" si="7"/>
        <v>0</v>
      </c>
    </row>
    <row r="504" spans="1:4" ht="18" hidden="1" x14ac:dyDescent="0.3">
      <c r="A504" s="10" t="s">
        <v>170</v>
      </c>
      <c r="B504" s="7"/>
      <c r="C504" s="7"/>
      <c r="D504" s="7">
        <f t="shared" si="7"/>
        <v>0</v>
      </c>
    </row>
    <row r="505" spans="1:4" ht="18" hidden="1" x14ac:dyDescent="0.3">
      <c r="A505" s="10" t="s">
        <v>171</v>
      </c>
      <c r="B505" s="7"/>
      <c r="C505" s="7"/>
      <c r="D505" s="7">
        <f t="shared" si="7"/>
        <v>0</v>
      </c>
    </row>
    <row r="506" spans="1:4" ht="18" hidden="1" x14ac:dyDescent="0.3">
      <c r="A506" s="10" t="s">
        <v>172</v>
      </c>
      <c r="B506" s="7"/>
      <c r="C506" s="7"/>
      <c r="D506" s="7">
        <f t="shared" si="7"/>
        <v>0</v>
      </c>
    </row>
    <row r="507" spans="1:4" ht="18" hidden="1" x14ac:dyDescent="0.3">
      <c r="A507" s="24" t="s">
        <v>173</v>
      </c>
      <c r="B507" s="7"/>
      <c r="C507" s="7"/>
      <c r="D507" s="7">
        <f t="shared" si="7"/>
        <v>0</v>
      </c>
    </row>
    <row r="508" spans="1:4" ht="18" hidden="1" x14ac:dyDescent="0.3">
      <c r="A508" s="10" t="s">
        <v>174</v>
      </c>
      <c r="B508" s="7"/>
      <c r="C508" s="7"/>
      <c r="D508" s="7">
        <f t="shared" si="7"/>
        <v>0</v>
      </c>
    </row>
    <row r="509" spans="1:4" ht="18" hidden="1" x14ac:dyDescent="0.3">
      <c r="A509" s="5" t="s">
        <v>175</v>
      </c>
      <c r="B509" s="7"/>
      <c r="C509" s="7"/>
      <c r="D509" s="7">
        <f t="shared" si="7"/>
        <v>0</v>
      </c>
    </row>
    <row r="510" spans="1:4" ht="18" hidden="1" x14ac:dyDescent="0.3">
      <c r="A510" s="10" t="s">
        <v>176</v>
      </c>
      <c r="B510" s="7"/>
      <c r="C510" s="7"/>
      <c r="D510" s="7">
        <f t="shared" si="7"/>
        <v>0</v>
      </c>
    </row>
    <row r="511" spans="1:4" ht="18" hidden="1" x14ac:dyDescent="0.3">
      <c r="A511" s="13" t="s">
        <v>177</v>
      </c>
      <c r="B511" s="7"/>
      <c r="C511" s="7"/>
      <c r="D511" s="7">
        <f t="shared" si="7"/>
        <v>0</v>
      </c>
    </row>
    <row r="512" spans="1:4" ht="18" hidden="1" x14ac:dyDescent="0.3">
      <c r="A512" s="13" t="s">
        <v>178</v>
      </c>
      <c r="B512" s="7"/>
      <c r="C512" s="7"/>
      <c r="D512" s="7">
        <f t="shared" si="7"/>
        <v>0</v>
      </c>
    </row>
    <row r="513" spans="1:4" ht="18" hidden="1" x14ac:dyDescent="0.3">
      <c r="A513" s="8" t="s">
        <v>179</v>
      </c>
      <c r="B513" s="7"/>
      <c r="C513" s="7"/>
      <c r="D513" s="7">
        <f t="shared" si="7"/>
        <v>0</v>
      </c>
    </row>
    <row r="514" spans="1:4" ht="18" hidden="1" x14ac:dyDescent="0.3">
      <c r="A514" s="5" t="s">
        <v>180</v>
      </c>
      <c r="B514" s="7"/>
      <c r="C514" s="7"/>
      <c r="D514" s="7">
        <f t="shared" si="7"/>
        <v>0</v>
      </c>
    </row>
    <row r="515" spans="1:4" ht="18" hidden="1" x14ac:dyDescent="0.3">
      <c r="A515" s="5" t="s">
        <v>181</v>
      </c>
      <c r="B515" s="7"/>
      <c r="C515" s="7"/>
      <c r="D515" s="7">
        <f t="shared" si="7"/>
        <v>0</v>
      </c>
    </row>
    <row r="516" spans="1:4" ht="18" x14ac:dyDescent="0.3">
      <c r="A516" s="49" t="s">
        <v>182</v>
      </c>
      <c r="B516" s="50">
        <v>5500</v>
      </c>
      <c r="C516" s="50">
        <v>7700</v>
      </c>
      <c r="D516" s="50">
        <f t="shared" ref="D516:D579" si="8">B516*C516</f>
        <v>42350000</v>
      </c>
    </row>
    <row r="517" spans="1:4" ht="18" hidden="1" x14ac:dyDescent="0.3">
      <c r="A517" s="10" t="s">
        <v>183</v>
      </c>
      <c r="B517" s="7"/>
      <c r="C517" s="7"/>
      <c r="D517" s="7">
        <f t="shared" si="8"/>
        <v>0</v>
      </c>
    </row>
    <row r="518" spans="1:4" ht="18" hidden="1" x14ac:dyDescent="0.3">
      <c r="A518" s="5" t="s">
        <v>184</v>
      </c>
      <c r="B518" s="7"/>
      <c r="C518" s="7"/>
      <c r="D518" s="7">
        <f t="shared" si="8"/>
        <v>0</v>
      </c>
    </row>
    <row r="519" spans="1:4" ht="18" hidden="1" x14ac:dyDescent="0.3">
      <c r="A519" s="5" t="s">
        <v>185</v>
      </c>
      <c r="B519" s="7"/>
      <c r="C519" s="7"/>
      <c r="D519" s="7">
        <f t="shared" si="8"/>
        <v>0</v>
      </c>
    </row>
    <row r="520" spans="1:4" ht="18" hidden="1" x14ac:dyDescent="0.3">
      <c r="A520" s="5" t="s">
        <v>186</v>
      </c>
      <c r="B520" s="7"/>
      <c r="C520" s="7"/>
      <c r="D520" s="7">
        <f t="shared" si="8"/>
        <v>0</v>
      </c>
    </row>
    <row r="521" spans="1:4" ht="18" hidden="1" x14ac:dyDescent="0.3">
      <c r="A521" s="10" t="s">
        <v>187</v>
      </c>
      <c r="B521" s="7"/>
      <c r="C521" s="7"/>
      <c r="D521" s="7">
        <f t="shared" si="8"/>
        <v>0</v>
      </c>
    </row>
    <row r="522" spans="1:4" ht="18" hidden="1" x14ac:dyDescent="0.3">
      <c r="A522" s="10" t="s">
        <v>188</v>
      </c>
      <c r="B522" s="7"/>
      <c r="C522" s="7"/>
      <c r="D522" s="7">
        <f t="shared" si="8"/>
        <v>0</v>
      </c>
    </row>
    <row r="523" spans="1:4" ht="18" hidden="1" x14ac:dyDescent="0.3">
      <c r="A523" s="10" t="s">
        <v>189</v>
      </c>
      <c r="B523" s="7"/>
      <c r="C523" s="7"/>
      <c r="D523" s="7">
        <f t="shared" si="8"/>
        <v>0</v>
      </c>
    </row>
    <row r="524" spans="1:4" ht="18" x14ac:dyDescent="0.3">
      <c r="A524" s="10" t="s">
        <v>190</v>
      </c>
      <c r="B524" s="7">
        <f>25/0.5</f>
        <v>50</v>
      </c>
      <c r="C524" s="7">
        <v>8000</v>
      </c>
      <c r="D524" s="7">
        <f t="shared" si="8"/>
        <v>400000</v>
      </c>
    </row>
    <row r="525" spans="1:4" ht="18" hidden="1" x14ac:dyDescent="0.3">
      <c r="A525" s="10" t="s">
        <v>191</v>
      </c>
      <c r="B525" s="7"/>
      <c r="C525" s="7"/>
      <c r="D525" s="7">
        <f t="shared" si="8"/>
        <v>0</v>
      </c>
    </row>
    <row r="526" spans="1:4" ht="18" hidden="1" x14ac:dyDescent="0.3">
      <c r="A526" s="10" t="s">
        <v>192</v>
      </c>
      <c r="B526" s="7"/>
      <c r="C526" s="7"/>
      <c r="D526" s="7">
        <f t="shared" si="8"/>
        <v>0</v>
      </c>
    </row>
    <row r="527" spans="1:4" ht="18" hidden="1" x14ac:dyDescent="0.3">
      <c r="A527" s="10" t="s">
        <v>193</v>
      </c>
      <c r="B527" s="7"/>
      <c r="C527" s="7"/>
      <c r="D527" s="7">
        <f t="shared" si="8"/>
        <v>0</v>
      </c>
    </row>
    <row r="528" spans="1:4" ht="18" x14ac:dyDescent="0.3">
      <c r="A528" s="10" t="s">
        <v>194</v>
      </c>
      <c r="B528" s="7">
        <f>36+10</f>
        <v>46</v>
      </c>
      <c r="C528" s="7">
        <v>8000</v>
      </c>
      <c r="D528" s="7">
        <f t="shared" si="8"/>
        <v>368000</v>
      </c>
    </row>
    <row r="529" spans="1:4" ht="18" hidden="1" x14ac:dyDescent="0.3">
      <c r="A529" s="13" t="s">
        <v>195</v>
      </c>
      <c r="B529" s="7"/>
      <c r="C529" s="7"/>
      <c r="D529" s="7">
        <f t="shared" si="8"/>
        <v>0</v>
      </c>
    </row>
    <row r="530" spans="1:4" ht="18" x14ac:dyDescent="0.3">
      <c r="A530" s="22" t="s">
        <v>196</v>
      </c>
      <c r="B530" s="7">
        <f>95+60+140</f>
        <v>295</v>
      </c>
      <c r="C530" s="7">
        <v>6500</v>
      </c>
      <c r="D530" s="7">
        <f t="shared" si="8"/>
        <v>1917500</v>
      </c>
    </row>
    <row r="531" spans="1:4" ht="18" hidden="1" x14ac:dyDescent="0.3">
      <c r="A531" s="10" t="s">
        <v>197</v>
      </c>
      <c r="B531" s="7"/>
      <c r="C531" s="7"/>
      <c r="D531" s="7">
        <f t="shared" si="8"/>
        <v>0</v>
      </c>
    </row>
    <row r="532" spans="1:4" ht="18" hidden="1" x14ac:dyDescent="0.3">
      <c r="A532" s="22" t="s">
        <v>198</v>
      </c>
      <c r="B532" s="7"/>
      <c r="C532" s="7"/>
      <c r="D532" s="7">
        <f t="shared" si="8"/>
        <v>0</v>
      </c>
    </row>
    <row r="533" spans="1:4" ht="18" x14ac:dyDescent="0.3">
      <c r="A533" s="10" t="s">
        <v>334</v>
      </c>
      <c r="B533" s="7">
        <f>292+15</f>
        <v>307</v>
      </c>
      <c r="C533" s="46">
        <v>6500</v>
      </c>
      <c r="D533" s="7">
        <f t="shared" si="8"/>
        <v>1995500</v>
      </c>
    </row>
    <row r="534" spans="1:4" ht="18" hidden="1" x14ac:dyDescent="0.3">
      <c r="A534" s="5" t="s">
        <v>199</v>
      </c>
      <c r="B534" s="7"/>
      <c r="C534" s="7"/>
      <c r="D534" s="7">
        <f t="shared" si="8"/>
        <v>0</v>
      </c>
    </row>
    <row r="535" spans="1:4" ht="18" hidden="1" x14ac:dyDescent="0.3">
      <c r="A535" s="10" t="s">
        <v>200</v>
      </c>
      <c r="B535" s="7"/>
      <c r="C535" s="7"/>
      <c r="D535" s="7">
        <f t="shared" si="8"/>
        <v>0</v>
      </c>
    </row>
    <row r="536" spans="1:4" ht="18" hidden="1" x14ac:dyDescent="0.3">
      <c r="A536" s="10" t="s">
        <v>202</v>
      </c>
      <c r="B536" s="7"/>
      <c r="C536" s="7"/>
      <c r="D536" s="7">
        <f t="shared" si="8"/>
        <v>0</v>
      </c>
    </row>
    <row r="537" spans="1:4" ht="18" hidden="1" x14ac:dyDescent="0.3">
      <c r="A537" s="10" t="s">
        <v>203</v>
      </c>
      <c r="B537" s="7"/>
      <c r="C537" s="7"/>
      <c r="D537" s="7">
        <f t="shared" si="8"/>
        <v>0</v>
      </c>
    </row>
    <row r="538" spans="1:4" ht="18" hidden="1" x14ac:dyDescent="0.3">
      <c r="A538" s="9" t="s">
        <v>204</v>
      </c>
      <c r="B538" s="7"/>
      <c r="C538" s="7"/>
      <c r="D538" s="7">
        <f t="shared" si="8"/>
        <v>0</v>
      </c>
    </row>
    <row r="539" spans="1:4" ht="18" hidden="1" x14ac:dyDescent="0.3">
      <c r="A539" s="5" t="s">
        <v>205</v>
      </c>
      <c r="B539" s="7"/>
      <c r="C539" s="7"/>
      <c r="D539" s="7">
        <f t="shared" si="8"/>
        <v>0</v>
      </c>
    </row>
    <row r="540" spans="1:4" ht="18" hidden="1" x14ac:dyDescent="0.3">
      <c r="A540" s="5" t="s">
        <v>206</v>
      </c>
      <c r="B540" s="7"/>
      <c r="C540" s="7"/>
      <c r="D540" s="7">
        <f t="shared" si="8"/>
        <v>0</v>
      </c>
    </row>
    <row r="541" spans="1:4" ht="18" hidden="1" x14ac:dyDescent="0.3">
      <c r="A541" s="8" t="s">
        <v>335</v>
      </c>
      <c r="B541" s="7"/>
      <c r="C541" s="7"/>
      <c r="D541" s="7">
        <f t="shared" si="8"/>
        <v>0</v>
      </c>
    </row>
    <row r="542" spans="1:4" ht="18" hidden="1" x14ac:dyDescent="0.3">
      <c r="A542" s="8" t="s">
        <v>336</v>
      </c>
      <c r="B542" s="7"/>
      <c r="C542" s="7"/>
      <c r="D542" s="7">
        <f t="shared" si="8"/>
        <v>0</v>
      </c>
    </row>
    <row r="543" spans="1:4" ht="18" hidden="1" x14ac:dyDescent="0.3">
      <c r="A543" s="8" t="s">
        <v>207</v>
      </c>
      <c r="B543" s="7"/>
      <c r="C543" s="7"/>
      <c r="D543" s="7">
        <f t="shared" si="8"/>
        <v>0</v>
      </c>
    </row>
    <row r="544" spans="1:4" ht="18" hidden="1" x14ac:dyDescent="0.3">
      <c r="A544" s="8" t="s">
        <v>337</v>
      </c>
      <c r="B544" s="7"/>
      <c r="C544" s="7"/>
      <c r="D544" s="7">
        <f t="shared" si="8"/>
        <v>0</v>
      </c>
    </row>
    <row r="545" spans="1:4" ht="18" hidden="1" x14ac:dyDescent="0.3">
      <c r="A545" s="10" t="s">
        <v>209</v>
      </c>
      <c r="B545" s="7"/>
      <c r="C545" s="7"/>
      <c r="D545" s="7">
        <f t="shared" si="8"/>
        <v>0</v>
      </c>
    </row>
    <row r="546" spans="1:4" ht="18" hidden="1" x14ac:dyDescent="0.3">
      <c r="A546" s="10" t="s">
        <v>210</v>
      </c>
      <c r="B546" s="7"/>
      <c r="C546" s="7"/>
      <c r="D546" s="7">
        <f t="shared" si="8"/>
        <v>0</v>
      </c>
    </row>
    <row r="547" spans="1:4" ht="18" hidden="1" x14ac:dyDescent="0.3">
      <c r="A547" s="10" t="s">
        <v>338</v>
      </c>
      <c r="B547" s="7"/>
      <c r="C547" s="7"/>
      <c r="D547" s="7">
        <f t="shared" si="8"/>
        <v>0</v>
      </c>
    </row>
    <row r="548" spans="1:4" ht="18" hidden="1" x14ac:dyDescent="0.3">
      <c r="A548" s="10" t="s">
        <v>211</v>
      </c>
      <c r="B548" s="7"/>
      <c r="C548" s="7"/>
      <c r="D548" s="7">
        <f t="shared" si="8"/>
        <v>0</v>
      </c>
    </row>
    <row r="549" spans="1:4" ht="18" hidden="1" x14ac:dyDescent="0.3">
      <c r="A549" s="5" t="s">
        <v>214</v>
      </c>
      <c r="B549" s="7"/>
      <c r="C549" s="7"/>
      <c r="D549" s="7">
        <f t="shared" si="8"/>
        <v>0</v>
      </c>
    </row>
    <row r="550" spans="1:4" ht="18" hidden="1" x14ac:dyDescent="0.3">
      <c r="A550" s="5" t="s">
        <v>215</v>
      </c>
      <c r="B550" s="7"/>
      <c r="C550" s="7"/>
      <c r="D550" s="7">
        <f t="shared" si="8"/>
        <v>0</v>
      </c>
    </row>
    <row r="551" spans="1:4" ht="18" hidden="1" x14ac:dyDescent="0.3">
      <c r="A551" s="10" t="s">
        <v>216</v>
      </c>
      <c r="B551" s="7"/>
      <c r="C551" s="7"/>
      <c r="D551" s="7">
        <f t="shared" si="8"/>
        <v>0</v>
      </c>
    </row>
    <row r="552" spans="1:4" ht="18" hidden="1" x14ac:dyDescent="0.3">
      <c r="A552" s="10" t="s">
        <v>339</v>
      </c>
      <c r="B552" s="7"/>
      <c r="C552" s="7"/>
      <c r="D552" s="7">
        <f t="shared" si="8"/>
        <v>0</v>
      </c>
    </row>
    <row r="553" spans="1:4" ht="18" hidden="1" x14ac:dyDescent="0.3">
      <c r="A553" s="10" t="s">
        <v>217</v>
      </c>
      <c r="B553" s="7"/>
      <c r="C553" s="7"/>
      <c r="D553" s="7">
        <f t="shared" si="8"/>
        <v>0</v>
      </c>
    </row>
    <row r="554" spans="1:4" ht="18" hidden="1" x14ac:dyDescent="0.3">
      <c r="A554" s="8" t="s">
        <v>218</v>
      </c>
      <c r="B554" s="7"/>
      <c r="C554" s="7"/>
      <c r="D554" s="7">
        <f t="shared" si="8"/>
        <v>0</v>
      </c>
    </row>
    <row r="555" spans="1:4" ht="18" hidden="1" x14ac:dyDescent="0.3">
      <c r="A555" s="10" t="s">
        <v>219</v>
      </c>
      <c r="B555" s="7"/>
      <c r="C555" s="7"/>
      <c r="D555" s="7">
        <f t="shared" si="8"/>
        <v>0</v>
      </c>
    </row>
    <row r="556" spans="1:4" ht="18" hidden="1" x14ac:dyDescent="0.3">
      <c r="A556" s="8" t="s">
        <v>340</v>
      </c>
      <c r="B556" s="7"/>
      <c r="C556" s="7"/>
      <c r="D556" s="7">
        <f t="shared" si="8"/>
        <v>0</v>
      </c>
    </row>
    <row r="557" spans="1:4" ht="18" hidden="1" x14ac:dyDescent="0.3">
      <c r="A557" s="10" t="s">
        <v>220</v>
      </c>
      <c r="B557" s="7"/>
      <c r="C557" s="7"/>
      <c r="D557" s="7">
        <f t="shared" si="8"/>
        <v>0</v>
      </c>
    </row>
    <row r="558" spans="1:4" ht="18" hidden="1" x14ac:dyDescent="0.3">
      <c r="A558" s="10" t="s">
        <v>222</v>
      </c>
      <c r="B558" s="7"/>
      <c r="C558" s="7"/>
      <c r="D558" s="7">
        <f t="shared" si="8"/>
        <v>0</v>
      </c>
    </row>
    <row r="559" spans="1:4" ht="18" hidden="1" x14ac:dyDescent="0.3">
      <c r="A559" s="10" t="s">
        <v>223</v>
      </c>
      <c r="B559" s="7"/>
      <c r="C559" s="7"/>
      <c r="D559" s="7">
        <f t="shared" si="8"/>
        <v>0</v>
      </c>
    </row>
    <row r="560" spans="1:4" ht="18" hidden="1" x14ac:dyDescent="0.3">
      <c r="A560" s="10" t="s">
        <v>225</v>
      </c>
      <c r="B560" s="7"/>
      <c r="C560" s="7"/>
      <c r="D560" s="7">
        <f t="shared" si="8"/>
        <v>0</v>
      </c>
    </row>
    <row r="561" spans="1:4" ht="18" hidden="1" x14ac:dyDescent="0.3">
      <c r="A561" s="14" t="s">
        <v>226</v>
      </c>
      <c r="B561" s="7"/>
      <c r="C561" s="7"/>
      <c r="D561" s="7">
        <f t="shared" si="8"/>
        <v>0</v>
      </c>
    </row>
    <row r="562" spans="1:4" ht="18" hidden="1" x14ac:dyDescent="0.3">
      <c r="A562" s="5" t="s">
        <v>341</v>
      </c>
      <c r="B562" s="7"/>
      <c r="C562" s="7"/>
      <c r="D562" s="7">
        <f t="shared" si="8"/>
        <v>0</v>
      </c>
    </row>
    <row r="563" spans="1:4" ht="18" hidden="1" x14ac:dyDescent="0.3">
      <c r="A563" s="8" t="s">
        <v>227</v>
      </c>
      <c r="B563" s="7"/>
      <c r="C563" s="7"/>
      <c r="D563" s="7">
        <f t="shared" si="8"/>
        <v>0</v>
      </c>
    </row>
    <row r="564" spans="1:4" ht="18" hidden="1" x14ac:dyDescent="0.3">
      <c r="A564" s="10" t="s">
        <v>228</v>
      </c>
      <c r="B564" s="7"/>
      <c r="C564" s="7"/>
      <c r="D564" s="7">
        <f t="shared" si="8"/>
        <v>0</v>
      </c>
    </row>
    <row r="565" spans="1:4" ht="18" hidden="1" x14ac:dyDescent="0.3">
      <c r="A565" s="10" t="s">
        <v>229</v>
      </c>
      <c r="B565" s="7"/>
      <c r="C565" s="7"/>
      <c r="D565" s="7">
        <f t="shared" si="8"/>
        <v>0</v>
      </c>
    </row>
    <row r="566" spans="1:4" ht="18" hidden="1" x14ac:dyDescent="0.3">
      <c r="A566" s="8" t="s">
        <v>230</v>
      </c>
      <c r="B566" s="12"/>
      <c r="C566" s="12"/>
      <c r="D566" s="7">
        <f t="shared" si="8"/>
        <v>0</v>
      </c>
    </row>
    <row r="567" spans="1:4" ht="18" hidden="1" x14ac:dyDescent="0.3">
      <c r="A567" s="8" t="s">
        <v>231</v>
      </c>
      <c r="B567" s="12"/>
      <c r="C567" s="12"/>
      <c r="D567" s="7">
        <f t="shared" si="8"/>
        <v>0</v>
      </c>
    </row>
    <row r="568" spans="1:4" ht="18" hidden="1" x14ac:dyDescent="0.3">
      <c r="A568" s="14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13" t="s">
        <v>234</v>
      </c>
      <c r="B570" s="7"/>
      <c r="C570" s="7"/>
      <c r="D570" s="7">
        <f t="shared" si="8"/>
        <v>0</v>
      </c>
    </row>
    <row r="571" spans="1:4" ht="18" hidden="1" x14ac:dyDescent="0.3">
      <c r="A571" s="8" t="s">
        <v>235</v>
      </c>
      <c r="B571" s="7"/>
      <c r="C571" s="7"/>
      <c r="D571" s="7">
        <f t="shared" si="8"/>
        <v>0</v>
      </c>
    </row>
    <row r="572" spans="1:4" ht="18" hidden="1" x14ac:dyDescent="0.3">
      <c r="A572" s="8" t="s">
        <v>236</v>
      </c>
      <c r="B572" s="7"/>
      <c r="C572" s="7"/>
      <c r="D572" s="7">
        <f t="shared" si="8"/>
        <v>0</v>
      </c>
    </row>
    <row r="573" spans="1:4" ht="18" hidden="1" x14ac:dyDescent="0.3">
      <c r="A573" s="10" t="s">
        <v>237</v>
      </c>
      <c r="B573" s="7"/>
      <c r="C573" s="7"/>
      <c r="D573" s="7">
        <f t="shared" si="8"/>
        <v>0</v>
      </c>
    </row>
    <row r="574" spans="1:4" ht="18" hidden="1" x14ac:dyDescent="0.3">
      <c r="A574" s="10" t="s">
        <v>342</v>
      </c>
      <c r="B574" s="7"/>
      <c r="C574" s="7"/>
      <c r="D574" s="7">
        <f t="shared" si="8"/>
        <v>0</v>
      </c>
    </row>
    <row r="575" spans="1:4" ht="18" hidden="1" x14ac:dyDescent="0.3">
      <c r="A575" s="10" t="s">
        <v>238</v>
      </c>
      <c r="B575" s="7"/>
      <c r="C575" s="7"/>
      <c r="D575" s="7">
        <f t="shared" si="8"/>
        <v>0</v>
      </c>
    </row>
    <row r="576" spans="1:4" ht="18" hidden="1" x14ac:dyDescent="0.3">
      <c r="A576" s="14" t="s">
        <v>239</v>
      </c>
      <c r="B576" s="7"/>
      <c r="C576" s="7"/>
      <c r="D576" s="7">
        <f t="shared" si="8"/>
        <v>0</v>
      </c>
    </row>
    <row r="577" spans="1:4" ht="18" hidden="1" x14ac:dyDescent="0.3">
      <c r="A577" s="5" t="s">
        <v>240</v>
      </c>
      <c r="B577" s="7"/>
      <c r="C577" s="7"/>
      <c r="D577" s="7">
        <f t="shared" si="8"/>
        <v>0</v>
      </c>
    </row>
    <row r="578" spans="1:4" ht="18" hidden="1" x14ac:dyDescent="0.3">
      <c r="A578" s="10" t="s">
        <v>241</v>
      </c>
      <c r="B578" s="7"/>
      <c r="C578" s="7"/>
      <c r="D578" s="7">
        <f t="shared" si="8"/>
        <v>0</v>
      </c>
    </row>
    <row r="579" spans="1:4" ht="18" hidden="1" x14ac:dyDescent="0.3">
      <c r="A579" s="10" t="s">
        <v>242</v>
      </c>
      <c r="B579" s="7"/>
      <c r="C579" s="7"/>
      <c r="D579" s="7">
        <f t="shared" si="8"/>
        <v>0</v>
      </c>
    </row>
    <row r="580" spans="1:4" ht="18" hidden="1" x14ac:dyDescent="0.3">
      <c r="A580" s="5" t="s">
        <v>243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244</v>
      </c>
      <c r="B581" s="7"/>
      <c r="C581" s="7"/>
      <c r="D581" s="7">
        <f t="shared" si="9"/>
        <v>0</v>
      </c>
    </row>
    <row r="582" spans="1:4" ht="18" hidden="1" x14ac:dyDescent="0.3">
      <c r="A582" s="10" t="s">
        <v>245</v>
      </c>
      <c r="B582" s="7"/>
      <c r="C582" s="7"/>
      <c r="D582" s="7">
        <f t="shared" si="9"/>
        <v>0</v>
      </c>
    </row>
    <row r="583" spans="1:4" ht="18" hidden="1" x14ac:dyDescent="0.3">
      <c r="A583" s="13" t="s">
        <v>246</v>
      </c>
      <c r="B583" s="7"/>
      <c r="C583" s="7"/>
      <c r="D583" s="7">
        <f t="shared" si="9"/>
        <v>0</v>
      </c>
    </row>
    <row r="584" spans="1:4" ht="18" hidden="1" x14ac:dyDescent="0.3">
      <c r="A584" s="10" t="s">
        <v>247</v>
      </c>
      <c r="B584" s="7"/>
      <c r="C584" s="7"/>
      <c r="D584" s="7">
        <f t="shared" si="9"/>
        <v>0</v>
      </c>
    </row>
    <row r="585" spans="1:4" ht="18" hidden="1" x14ac:dyDescent="0.3">
      <c r="A585" s="10" t="s">
        <v>248</v>
      </c>
      <c r="B585" s="7"/>
      <c r="C585" s="7"/>
      <c r="D585" s="7">
        <f t="shared" si="9"/>
        <v>0</v>
      </c>
    </row>
    <row r="586" spans="1:4" ht="18" hidden="1" x14ac:dyDescent="0.3">
      <c r="A586" s="10" t="s">
        <v>249</v>
      </c>
      <c r="B586" s="7"/>
      <c r="C586" s="7"/>
      <c r="D586" s="7">
        <f t="shared" si="9"/>
        <v>0</v>
      </c>
    </row>
    <row r="587" spans="1:4" ht="18" hidden="1" x14ac:dyDescent="0.3">
      <c r="A587" s="10" t="s">
        <v>250</v>
      </c>
      <c r="B587" s="7"/>
      <c r="C587" s="7"/>
      <c r="D587" s="7">
        <f t="shared" si="9"/>
        <v>0</v>
      </c>
    </row>
    <row r="588" spans="1:4" ht="18" hidden="1" x14ac:dyDescent="0.3">
      <c r="A588" s="13" t="s">
        <v>251</v>
      </c>
      <c r="B588" s="7"/>
      <c r="C588" s="7"/>
      <c r="D588" s="7">
        <f t="shared" si="9"/>
        <v>0</v>
      </c>
    </row>
    <row r="589" spans="1:4" ht="18" hidden="1" x14ac:dyDescent="0.3">
      <c r="A589" s="10" t="s">
        <v>252</v>
      </c>
      <c r="B589" s="7"/>
      <c r="C589" s="7"/>
      <c r="D589" s="7">
        <f t="shared" si="9"/>
        <v>0</v>
      </c>
    </row>
    <row r="590" spans="1:4" ht="18" hidden="1" x14ac:dyDescent="0.3">
      <c r="A590" s="10" t="s">
        <v>253</v>
      </c>
      <c r="B590" s="7"/>
      <c r="C590" s="7"/>
      <c r="D590" s="7">
        <f t="shared" si="9"/>
        <v>0</v>
      </c>
    </row>
    <row r="591" spans="1:4" ht="18" hidden="1" x14ac:dyDescent="0.3">
      <c r="A591" s="13" t="s">
        <v>254</v>
      </c>
      <c r="B591" s="7"/>
      <c r="C591" s="7"/>
      <c r="D591" s="7">
        <f t="shared" si="9"/>
        <v>0</v>
      </c>
    </row>
    <row r="592" spans="1:4" ht="18" hidden="1" x14ac:dyDescent="0.3">
      <c r="A592" s="13" t="s">
        <v>255</v>
      </c>
      <c r="B592" s="7"/>
      <c r="C592" s="7"/>
      <c r="D592" s="7">
        <f t="shared" si="9"/>
        <v>0</v>
      </c>
    </row>
    <row r="593" spans="1:4" ht="18" hidden="1" x14ac:dyDescent="0.3">
      <c r="A593" s="10" t="s">
        <v>256</v>
      </c>
      <c r="B593" s="7"/>
      <c r="C593" s="7"/>
      <c r="D593" s="7">
        <f t="shared" si="9"/>
        <v>0</v>
      </c>
    </row>
    <row r="594" spans="1:4" ht="18" hidden="1" x14ac:dyDescent="0.3">
      <c r="A594" s="10" t="s">
        <v>257</v>
      </c>
      <c r="B594" s="7"/>
      <c r="C594" s="7"/>
      <c r="D594" s="7">
        <f t="shared" si="9"/>
        <v>0</v>
      </c>
    </row>
    <row r="595" spans="1:4" ht="18" hidden="1" x14ac:dyDescent="0.3">
      <c r="A595" s="13" t="s">
        <v>258</v>
      </c>
      <c r="B595" s="7"/>
      <c r="C595" s="7"/>
      <c r="D595" s="7">
        <f t="shared" si="9"/>
        <v>0</v>
      </c>
    </row>
    <row r="596" spans="1:4" ht="18" hidden="1" x14ac:dyDescent="0.3">
      <c r="A596" s="10" t="s">
        <v>259</v>
      </c>
      <c r="B596" s="7"/>
      <c r="C596" s="7"/>
      <c r="D596" s="7">
        <f t="shared" si="9"/>
        <v>0</v>
      </c>
    </row>
    <row r="597" spans="1:4" ht="18" hidden="1" x14ac:dyDescent="0.3">
      <c r="A597" s="10" t="s">
        <v>260</v>
      </c>
      <c r="B597" s="7"/>
      <c r="C597" s="7"/>
      <c r="D597" s="7">
        <f t="shared" si="9"/>
        <v>0</v>
      </c>
    </row>
    <row r="598" spans="1:4" ht="18" hidden="1" x14ac:dyDescent="0.3">
      <c r="A598" s="10" t="s">
        <v>261</v>
      </c>
      <c r="B598" s="7"/>
      <c r="C598" s="7"/>
      <c r="D598" s="7">
        <f t="shared" si="9"/>
        <v>0</v>
      </c>
    </row>
    <row r="599" spans="1:4" ht="18" hidden="1" x14ac:dyDescent="0.3">
      <c r="A599" s="10" t="s">
        <v>262</v>
      </c>
      <c r="B599" s="7"/>
      <c r="C599" s="7"/>
      <c r="D599" s="7">
        <f t="shared" si="9"/>
        <v>0</v>
      </c>
    </row>
    <row r="600" spans="1:4" ht="18" hidden="1" x14ac:dyDescent="0.3">
      <c r="A600" s="10" t="s">
        <v>263</v>
      </c>
      <c r="B600" s="7"/>
      <c r="C600" s="7"/>
      <c r="D600" s="7">
        <f t="shared" si="9"/>
        <v>0</v>
      </c>
    </row>
    <row r="601" spans="1:4" ht="18" hidden="1" x14ac:dyDescent="0.3">
      <c r="A601" s="10" t="s">
        <v>264</v>
      </c>
      <c r="B601" s="7"/>
      <c r="C601" s="7"/>
      <c r="D601" s="7">
        <f t="shared" si="9"/>
        <v>0</v>
      </c>
    </row>
    <row r="602" spans="1:4" ht="18" hidden="1" x14ac:dyDescent="0.3">
      <c r="A602" s="10" t="s">
        <v>265</v>
      </c>
      <c r="B602" s="7"/>
      <c r="C602" s="7"/>
      <c r="D602" s="7">
        <f t="shared" si="9"/>
        <v>0</v>
      </c>
    </row>
    <row r="603" spans="1:4" ht="18" hidden="1" x14ac:dyDescent="0.3">
      <c r="A603" s="10" t="s">
        <v>266</v>
      </c>
      <c r="B603" s="7"/>
      <c r="C603" s="7"/>
      <c r="D603" s="7">
        <f t="shared" si="9"/>
        <v>0</v>
      </c>
    </row>
    <row r="604" spans="1:4" ht="18" x14ac:dyDescent="0.3">
      <c r="A604" s="10" t="s">
        <v>267</v>
      </c>
      <c r="B604" s="7">
        <v>35</v>
      </c>
      <c r="C604" s="7">
        <v>8000</v>
      </c>
      <c r="D604" s="7">
        <f t="shared" si="9"/>
        <v>280000</v>
      </c>
    </row>
    <row r="605" spans="1:4" ht="18" hidden="1" x14ac:dyDescent="0.3">
      <c r="A605" s="14" t="s">
        <v>268</v>
      </c>
      <c r="B605" s="7"/>
      <c r="C605" s="7"/>
      <c r="D605" s="7">
        <f t="shared" si="9"/>
        <v>0</v>
      </c>
    </row>
    <row r="606" spans="1:4" ht="18" hidden="1" x14ac:dyDescent="0.3">
      <c r="A606" s="10" t="s">
        <v>269</v>
      </c>
      <c r="B606" s="7"/>
      <c r="C606" s="7"/>
      <c r="D606" s="7">
        <f t="shared" si="9"/>
        <v>0</v>
      </c>
    </row>
    <row r="607" spans="1:4" ht="18" hidden="1" x14ac:dyDescent="0.3">
      <c r="A607" s="10" t="s">
        <v>270</v>
      </c>
      <c r="B607" s="7"/>
      <c r="C607" s="7"/>
      <c r="D607" s="7">
        <f t="shared" si="9"/>
        <v>0</v>
      </c>
    </row>
    <row r="608" spans="1:4" ht="18" hidden="1" x14ac:dyDescent="0.3">
      <c r="A608" s="10" t="s">
        <v>271</v>
      </c>
      <c r="B608" s="7"/>
      <c r="C608" s="7"/>
      <c r="D608" s="7">
        <f t="shared" si="9"/>
        <v>0</v>
      </c>
    </row>
    <row r="609" spans="1:4" ht="18" hidden="1" x14ac:dyDescent="0.3">
      <c r="A609" s="10" t="s">
        <v>272</v>
      </c>
      <c r="B609" s="7"/>
      <c r="C609" s="7"/>
      <c r="D609" s="7">
        <f t="shared" si="9"/>
        <v>0</v>
      </c>
    </row>
    <row r="610" spans="1:4" ht="18" hidden="1" x14ac:dyDescent="0.3">
      <c r="A610" s="10" t="s">
        <v>273</v>
      </c>
      <c r="B610" s="7"/>
      <c r="C610" s="7"/>
      <c r="D610" s="7">
        <f t="shared" si="9"/>
        <v>0</v>
      </c>
    </row>
    <row r="611" spans="1:4" ht="18" hidden="1" x14ac:dyDescent="0.3">
      <c r="A611" s="10" t="s">
        <v>274</v>
      </c>
      <c r="B611" s="7"/>
      <c r="C611" s="7"/>
      <c r="D611" s="7">
        <f t="shared" si="9"/>
        <v>0</v>
      </c>
    </row>
    <row r="612" spans="1:4" ht="18" hidden="1" x14ac:dyDescent="0.3">
      <c r="A612" s="10" t="s">
        <v>275</v>
      </c>
      <c r="B612" s="7"/>
      <c r="C612" s="7"/>
      <c r="D612" s="7">
        <f t="shared" si="9"/>
        <v>0</v>
      </c>
    </row>
    <row r="613" spans="1:4" ht="18" hidden="1" x14ac:dyDescent="0.3">
      <c r="A613" s="10" t="s">
        <v>276</v>
      </c>
      <c r="B613" s="7"/>
      <c r="C613" s="7"/>
      <c r="D613" s="7">
        <f t="shared" si="9"/>
        <v>0</v>
      </c>
    </row>
    <row r="614" spans="1:4" ht="18" hidden="1" x14ac:dyDescent="0.3">
      <c r="A614" s="24" t="s">
        <v>277</v>
      </c>
      <c r="B614" s="7"/>
      <c r="C614" s="7"/>
      <c r="D614" s="7">
        <f t="shared" si="9"/>
        <v>0</v>
      </c>
    </row>
    <row r="615" spans="1:4" ht="18" x14ac:dyDescent="0.3">
      <c r="A615" s="10" t="s">
        <v>278</v>
      </c>
      <c r="B615" s="7">
        <v>10</v>
      </c>
      <c r="C615" s="7">
        <v>21000</v>
      </c>
      <c r="D615" s="7">
        <f t="shared" si="9"/>
        <v>210000</v>
      </c>
    </row>
    <row r="616" spans="1:4" ht="18" hidden="1" x14ac:dyDescent="0.3">
      <c r="A616" s="10" t="s">
        <v>279</v>
      </c>
      <c r="B616" s="7"/>
      <c r="C616" s="7"/>
      <c r="D616" s="7">
        <f t="shared" si="9"/>
        <v>0</v>
      </c>
    </row>
    <row r="617" spans="1:4" ht="18" hidden="1" x14ac:dyDescent="0.3">
      <c r="A617" s="33" t="s">
        <v>280</v>
      </c>
      <c r="B617" s="7"/>
      <c r="C617" s="7"/>
      <c r="D617" s="7">
        <f t="shared" si="9"/>
        <v>0</v>
      </c>
    </row>
    <row r="618" spans="1:4" ht="18" hidden="1" x14ac:dyDescent="0.3">
      <c r="A618" s="5" t="s">
        <v>281</v>
      </c>
      <c r="B618" s="12"/>
      <c r="C618" s="12"/>
      <c r="D618" s="7">
        <f t="shared" si="9"/>
        <v>0</v>
      </c>
    </row>
    <row r="619" spans="1:4" ht="18" hidden="1" x14ac:dyDescent="0.3">
      <c r="A619" s="10" t="s">
        <v>282</v>
      </c>
      <c r="B619" s="7"/>
      <c r="C619" s="7"/>
      <c r="D619" s="7">
        <f t="shared" si="9"/>
        <v>0</v>
      </c>
    </row>
    <row r="620" spans="1:4" ht="18" hidden="1" x14ac:dyDescent="0.3">
      <c r="A620" s="10" t="s">
        <v>283</v>
      </c>
      <c r="B620" s="7"/>
      <c r="C620" s="7"/>
      <c r="D620" s="7">
        <f t="shared" si="9"/>
        <v>0</v>
      </c>
    </row>
    <row r="621" spans="1:4" ht="18" x14ac:dyDescent="0.3">
      <c r="A621" s="10" t="s">
        <v>284</v>
      </c>
      <c r="B621" s="7">
        <f>15+60+75+20</f>
        <v>170</v>
      </c>
      <c r="C621" s="7">
        <v>8000</v>
      </c>
      <c r="D621" s="7">
        <f t="shared" si="9"/>
        <v>1360000</v>
      </c>
    </row>
    <row r="622" spans="1:4" ht="18" hidden="1" x14ac:dyDescent="0.3">
      <c r="A622" s="14" t="s">
        <v>285</v>
      </c>
      <c r="B622" s="7"/>
      <c r="C622" s="7"/>
      <c r="D622" s="7">
        <f t="shared" si="9"/>
        <v>0</v>
      </c>
    </row>
    <row r="623" spans="1:4" ht="18" hidden="1" x14ac:dyDescent="0.3">
      <c r="A623" s="10" t="s">
        <v>286</v>
      </c>
      <c r="B623" s="7"/>
      <c r="C623" s="7"/>
      <c r="D623" s="7">
        <f t="shared" si="9"/>
        <v>0</v>
      </c>
    </row>
    <row r="624" spans="1:4" ht="18" hidden="1" x14ac:dyDescent="0.3">
      <c r="A624" s="24" t="s">
        <v>287</v>
      </c>
      <c r="B624" s="7"/>
      <c r="C624" s="7"/>
      <c r="D624" s="7">
        <f t="shared" si="9"/>
        <v>0</v>
      </c>
    </row>
    <row r="625" spans="1:4" ht="18" hidden="1" x14ac:dyDescent="0.3">
      <c r="A625" s="8" t="s">
        <v>288</v>
      </c>
      <c r="B625" s="7"/>
      <c r="C625" s="7"/>
      <c r="D625" s="7">
        <f t="shared" si="9"/>
        <v>0</v>
      </c>
    </row>
    <row r="626" spans="1:4" ht="18" hidden="1" x14ac:dyDescent="0.3">
      <c r="A626" s="10" t="s">
        <v>289</v>
      </c>
      <c r="B626" s="7"/>
      <c r="C626" s="7"/>
      <c r="D626" s="7">
        <f t="shared" si="9"/>
        <v>0</v>
      </c>
    </row>
    <row r="627" spans="1:4" ht="18" hidden="1" x14ac:dyDescent="0.3">
      <c r="A627" s="10" t="s">
        <v>290</v>
      </c>
      <c r="B627" s="7"/>
      <c r="C627" s="7"/>
      <c r="D627" s="7">
        <f t="shared" si="9"/>
        <v>0</v>
      </c>
    </row>
    <row r="628" spans="1:4" ht="18" x14ac:dyDescent="0.3">
      <c r="A628" s="10" t="s">
        <v>291</v>
      </c>
      <c r="B628" s="7">
        <v>10</v>
      </c>
      <c r="C628" s="7">
        <v>8000</v>
      </c>
      <c r="D628" s="7">
        <f t="shared" si="9"/>
        <v>80000</v>
      </c>
    </row>
    <row r="629" spans="1:4" ht="18" hidden="1" x14ac:dyDescent="0.3">
      <c r="A629" s="10" t="s">
        <v>292</v>
      </c>
      <c r="B629" s="7"/>
      <c r="C629" s="7"/>
      <c r="D629" s="7">
        <f t="shared" si="9"/>
        <v>0</v>
      </c>
    </row>
    <row r="630" spans="1:4" ht="18" hidden="1" x14ac:dyDescent="0.3">
      <c r="A630" s="29" t="s">
        <v>293</v>
      </c>
      <c r="B630" s="7"/>
      <c r="C630" s="7"/>
      <c r="D630" s="7">
        <f t="shared" si="9"/>
        <v>0</v>
      </c>
    </row>
    <row r="631" spans="1:4" ht="18" hidden="1" x14ac:dyDescent="0.3">
      <c r="A631" s="22" t="s">
        <v>294</v>
      </c>
      <c r="B631" s="7"/>
      <c r="C631" s="7"/>
      <c r="D631" s="7">
        <f t="shared" si="9"/>
        <v>0</v>
      </c>
    </row>
    <row r="632" spans="1:4" ht="18" hidden="1" x14ac:dyDescent="0.3">
      <c r="A632" s="34" t="s">
        <v>295</v>
      </c>
      <c r="B632" s="7"/>
      <c r="C632" s="7"/>
      <c r="D632" s="7">
        <f t="shared" si="9"/>
        <v>0</v>
      </c>
    </row>
    <row r="633" spans="1:4" ht="18" hidden="1" x14ac:dyDescent="0.3">
      <c r="A633" s="5" t="s">
        <v>296</v>
      </c>
      <c r="B633" s="7"/>
      <c r="C633" s="7"/>
      <c r="D633" s="7">
        <f t="shared" si="9"/>
        <v>0</v>
      </c>
    </row>
    <row r="634" spans="1:4" ht="18" hidden="1" x14ac:dyDescent="0.3">
      <c r="A634" s="8" t="s">
        <v>297</v>
      </c>
      <c r="B634" s="7"/>
      <c r="C634" s="7"/>
      <c r="D634" s="7">
        <f t="shared" si="9"/>
        <v>0</v>
      </c>
    </row>
    <row r="635" spans="1:4" ht="18" hidden="1" x14ac:dyDescent="0.3">
      <c r="A635" s="35" t="s">
        <v>298</v>
      </c>
      <c r="B635" s="7"/>
      <c r="C635" s="7"/>
      <c r="D635" s="7">
        <f t="shared" si="9"/>
        <v>0</v>
      </c>
    </row>
    <row r="636" spans="1:4" ht="18" hidden="1" x14ac:dyDescent="0.3">
      <c r="A636" s="10" t="s">
        <v>299</v>
      </c>
      <c r="B636" s="7"/>
      <c r="C636" s="7"/>
      <c r="D636" s="7">
        <f t="shared" si="9"/>
        <v>0</v>
      </c>
    </row>
    <row r="637" spans="1:4" ht="18" hidden="1" x14ac:dyDescent="0.3">
      <c r="A637" s="8" t="s">
        <v>300</v>
      </c>
      <c r="B637" s="7"/>
      <c r="C637" s="7"/>
      <c r="D637" s="7">
        <f t="shared" si="9"/>
        <v>0</v>
      </c>
    </row>
    <row r="638" spans="1:4" ht="18" hidden="1" x14ac:dyDescent="0.3">
      <c r="A638" s="8" t="s">
        <v>301</v>
      </c>
      <c r="B638" s="7"/>
      <c r="C638" s="7"/>
      <c r="D638" s="7">
        <f t="shared" si="9"/>
        <v>0</v>
      </c>
    </row>
    <row r="639" spans="1:4" ht="18" hidden="1" x14ac:dyDescent="0.3">
      <c r="A639" s="10" t="s">
        <v>302</v>
      </c>
      <c r="B639" s="7"/>
      <c r="C639" s="7"/>
      <c r="D639" s="7">
        <f t="shared" si="9"/>
        <v>0</v>
      </c>
    </row>
    <row r="640" spans="1:4" ht="18" hidden="1" x14ac:dyDescent="0.3">
      <c r="A640" s="8" t="s">
        <v>304</v>
      </c>
      <c r="B640" s="7"/>
      <c r="C640" s="7"/>
      <c r="D640" s="7">
        <f t="shared" si="9"/>
        <v>0</v>
      </c>
    </row>
    <row r="641" spans="1:4" ht="18" hidden="1" x14ac:dyDescent="0.3">
      <c r="A641" s="14" t="s">
        <v>305</v>
      </c>
      <c r="B641" s="7"/>
      <c r="C641" s="7"/>
      <c r="D641" s="7">
        <f t="shared" si="9"/>
        <v>0</v>
      </c>
    </row>
    <row r="642" spans="1:4" ht="18" hidden="1" x14ac:dyDescent="0.3">
      <c r="A642" s="14" t="s">
        <v>306</v>
      </c>
      <c r="B642" s="7"/>
      <c r="C642" s="7"/>
      <c r="D642" s="7">
        <f t="shared" si="9"/>
        <v>0</v>
      </c>
    </row>
    <row r="643" spans="1:4" ht="18" hidden="1" x14ac:dyDescent="0.3">
      <c r="A643" s="14" t="s">
        <v>307</v>
      </c>
      <c r="B643" s="7"/>
      <c r="C643" s="7"/>
      <c r="D643" s="7">
        <f t="shared" si="9"/>
        <v>0</v>
      </c>
    </row>
    <row r="644" spans="1:4" ht="18" hidden="1" x14ac:dyDescent="0.3">
      <c r="A644" s="14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309</v>
      </c>
      <c r="B645" s="7"/>
      <c r="C645" s="7"/>
      <c r="D645" s="7">
        <f t="shared" si="10"/>
        <v>0</v>
      </c>
    </row>
    <row r="646" spans="1:4" ht="18" hidden="1" x14ac:dyDescent="0.3">
      <c r="A646" s="36" t="s">
        <v>310</v>
      </c>
      <c r="B646" s="7"/>
      <c r="C646" s="7"/>
      <c r="D646" s="7">
        <f t="shared" si="10"/>
        <v>0</v>
      </c>
    </row>
    <row r="647" spans="1:4" ht="18" hidden="1" x14ac:dyDescent="0.3">
      <c r="A647" s="36" t="s">
        <v>311</v>
      </c>
      <c r="B647" s="7"/>
      <c r="C647" s="7"/>
      <c r="D647" s="7">
        <f t="shared" si="10"/>
        <v>0</v>
      </c>
    </row>
    <row r="648" spans="1:4" ht="18" hidden="1" x14ac:dyDescent="0.3">
      <c r="A648" s="36" t="s">
        <v>312</v>
      </c>
      <c r="B648" s="7"/>
      <c r="C648" s="7"/>
      <c r="D648" s="7">
        <f t="shared" si="10"/>
        <v>0</v>
      </c>
    </row>
    <row r="649" spans="1:4" ht="18" hidden="1" x14ac:dyDescent="0.3">
      <c r="A649" s="36" t="s">
        <v>313</v>
      </c>
      <c r="B649" s="7"/>
      <c r="C649" s="7"/>
      <c r="D649" s="7">
        <f t="shared" si="10"/>
        <v>0</v>
      </c>
    </row>
    <row r="650" spans="1:4" ht="18" hidden="1" x14ac:dyDescent="0.3">
      <c r="A650" s="8" t="s">
        <v>314</v>
      </c>
      <c r="B650" s="7"/>
      <c r="C650" s="7"/>
      <c r="D650" s="7">
        <f t="shared" si="10"/>
        <v>0</v>
      </c>
    </row>
    <row r="651" spans="1:4" ht="18" hidden="1" x14ac:dyDescent="0.3">
      <c r="A651" s="8" t="s">
        <v>316</v>
      </c>
      <c r="B651" s="7"/>
      <c r="C651" s="7"/>
      <c r="D651" s="7">
        <f t="shared" si="10"/>
        <v>0</v>
      </c>
    </row>
    <row r="652" spans="1:4" ht="18" hidden="1" x14ac:dyDescent="0.3">
      <c r="A652" s="8" t="s">
        <v>317</v>
      </c>
      <c r="B652" s="7"/>
      <c r="C652" s="7"/>
      <c r="D652" s="7">
        <f t="shared" si="10"/>
        <v>0</v>
      </c>
    </row>
    <row r="653" spans="1:4" ht="18" hidden="1" x14ac:dyDescent="0.3">
      <c r="A653" s="24" t="s">
        <v>321</v>
      </c>
      <c r="B653" s="7"/>
      <c r="C653" s="7"/>
      <c r="D653" s="7">
        <f t="shared" si="10"/>
        <v>0</v>
      </c>
    </row>
    <row r="654" spans="1:4" ht="18" hidden="1" x14ac:dyDescent="0.3">
      <c r="A654" s="24" t="s">
        <v>322</v>
      </c>
      <c r="B654" s="7"/>
      <c r="C654" s="7"/>
      <c r="D654" s="7">
        <f t="shared" si="10"/>
        <v>0</v>
      </c>
    </row>
    <row r="655" spans="1:4" ht="18" hidden="1" x14ac:dyDescent="0.3">
      <c r="A655" s="36" t="s">
        <v>323</v>
      </c>
      <c r="B655" s="7"/>
      <c r="C655" s="7"/>
      <c r="D655" s="7">
        <f t="shared" si="10"/>
        <v>0</v>
      </c>
    </row>
    <row r="656" spans="1:4" ht="18" hidden="1" x14ac:dyDescent="0.3">
      <c r="A656" s="36" t="s">
        <v>324</v>
      </c>
      <c r="B656" s="7"/>
      <c r="C656" s="7"/>
      <c r="D656" s="7">
        <f t="shared" si="10"/>
        <v>0</v>
      </c>
    </row>
    <row r="657" spans="1:4" ht="18" hidden="1" x14ac:dyDescent="0.3">
      <c r="A657" s="36" t="s">
        <v>325</v>
      </c>
      <c r="B657" s="7"/>
      <c r="C657" s="7"/>
      <c r="D657" s="7">
        <f t="shared" si="10"/>
        <v>0</v>
      </c>
    </row>
    <row r="658" spans="1:4" ht="18" hidden="1" x14ac:dyDescent="0.3">
      <c r="A658" s="36" t="s">
        <v>326</v>
      </c>
      <c r="B658" s="7"/>
      <c r="C658" s="7"/>
      <c r="D658" s="7">
        <f t="shared" si="10"/>
        <v>0</v>
      </c>
    </row>
    <row r="659" spans="1:4" ht="18" hidden="1" x14ac:dyDescent="0.3">
      <c r="A659" s="8" t="s">
        <v>343</v>
      </c>
      <c r="B659" s="7"/>
      <c r="C659" s="7"/>
      <c r="D659" s="7">
        <f t="shared" si="10"/>
        <v>0</v>
      </c>
    </row>
    <row r="660" spans="1:4" ht="18" hidden="1" x14ac:dyDescent="0.3">
      <c r="A660" s="36" t="s">
        <v>327</v>
      </c>
      <c r="B660" s="7"/>
      <c r="C660" s="7"/>
      <c r="D660" s="7">
        <f t="shared" si="10"/>
        <v>0</v>
      </c>
    </row>
    <row r="661" spans="1:4" ht="18" hidden="1" x14ac:dyDescent="0.3">
      <c r="A661" s="35" t="s">
        <v>328</v>
      </c>
      <c r="B661" s="7"/>
      <c r="C661" s="7"/>
      <c r="D661" s="7">
        <f t="shared" si="10"/>
        <v>0</v>
      </c>
    </row>
    <row r="662" spans="1:4" ht="18" hidden="1" x14ac:dyDescent="0.3">
      <c r="A662" s="10" t="s">
        <v>329</v>
      </c>
      <c r="B662" s="7"/>
      <c r="C662" s="7"/>
      <c r="D662" s="7">
        <f t="shared" si="10"/>
        <v>0</v>
      </c>
    </row>
    <row r="663" spans="1:4" ht="18" hidden="1" x14ac:dyDescent="0.3">
      <c r="A663" s="8" t="s">
        <v>330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12167</v>
      </c>
      <c r="C665" s="39"/>
      <c r="D665" s="39">
        <f t="shared" ref="D665" si="11">SUM(D338:D664)</f>
        <v>98314250</v>
      </c>
    </row>
    <row r="667" spans="1:4" ht="18" x14ac:dyDescent="0.35">
      <c r="D667" s="47">
        <f>D665+D333</f>
        <v>142834750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1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667"/>
  <sheetViews>
    <sheetView topLeftCell="A380" workbookViewId="0">
      <selection activeCell="D667" sqref="D667"/>
    </sheetView>
  </sheetViews>
  <sheetFormatPr defaultRowHeight="14.4" x14ac:dyDescent="0.3"/>
  <cols>
    <col min="1" max="1" width="38.6640625" customWidth="1"/>
    <col min="4" max="4" width="20.109375" customWidth="1"/>
  </cols>
  <sheetData>
    <row r="1" spans="1:4" x14ac:dyDescent="0.3">
      <c r="A1" s="1" t="s">
        <v>349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hidden="1" x14ac:dyDescent="0.3">
      <c r="A3" s="22" t="s">
        <v>73</v>
      </c>
      <c r="B3" s="7"/>
      <c r="C3" s="7"/>
      <c r="D3" s="7">
        <f>B3*C3</f>
        <v>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v>27</v>
      </c>
      <c r="C15" s="7">
        <v>11000</v>
      </c>
      <c r="D15" s="7">
        <f t="shared" si="0"/>
        <v>297000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v>68</v>
      </c>
      <c r="C18" s="7">
        <v>3500</v>
      </c>
      <c r="D18" s="7">
        <f t="shared" si="0"/>
        <v>238000</v>
      </c>
    </row>
    <row r="19" spans="1:4" ht="18" hidden="1" x14ac:dyDescent="0.3">
      <c r="A19" s="8" t="s">
        <v>288</v>
      </c>
      <c r="B19" s="7"/>
      <c r="C19" s="7"/>
      <c r="D19" s="7">
        <f t="shared" si="0"/>
        <v>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v>30</v>
      </c>
      <c r="C25" s="7">
        <v>7000</v>
      </c>
      <c r="D25" s="7">
        <f t="shared" si="0"/>
        <v>210000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v>20</v>
      </c>
      <c r="C28" s="7">
        <v>35000</v>
      </c>
      <c r="D28" s="7">
        <f t="shared" si="0"/>
        <v>700000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hidden="1" x14ac:dyDescent="0.3">
      <c r="A30" s="5" t="s">
        <v>66</v>
      </c>
      <c r="B30" s="7"/>
      <c r="C30" s="7"/>
      <c r="D30" s="7">
        <f t="shared" si="0"/>
        <v>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/>
      <c r="C40" s="7"/>
      <c r="D40" s="7">
        <f t="shared" si="0"/>
        <v>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x14ac:dyDescent="0.3">
      <c r="A50" s="14" t="s">
        <v>153</v>
      </c>
      <c r="B50" s="7">
        <v>14</v>
      </c>
      <c r="C50" s="7">
        <v>7500</v>
      </c>
      <c r="D50" s="7">
        <f t="shared" si="0"/>
        <v>105000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x14ac:dyDescent="0.3">
      <c r="A54" s="10" t="s">
        <v>157</v>
      </c>
      <c r="B54" s="7">
        <v>5</v>
      </c>
      <c r="C54" s="7">
        <v>12500</v>
      </c>
      <c r="D54" s="7">
        <f t="shared" si="0"/>
        <v>62500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hidden="1" x14ac:dyDescent="0.3">
      <c r="A57" s="10" t="s">
        <v>114</v>
      </c>
      <c r="B57" s="7"/>
      <c r="C57" s="7"/>
      <c r="D57" s="7">
        <f t="shared" si="0"/>
        <v>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x14ac:dyDescent="0.3">
      <c r="A63" s="5" t="s">
        <v>3</v>
      </c>
      <c r="B63" s="7">
        <v>100</v>
      </c>
      <c r="C63" s="7">
        <v>5000</v>
      </c>
      <c r="D63" s="7">
        <f t="shared" si="0"/>
        <v>500000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hidden="1" x14ac:dyDescent="0.3">
      <c r="A74" s="10" t="s">
        <v>170</v>
      </c>
      <c r="B74" s="7"/>
      <c r="C74" s="7"/>
      <c r="D74" s="7">
        <f t="shared" si="1"/>
        <v>0</v>
      </c>
    </row>
    <row r="75" spans="1:4" ht="18" x14ac:dyDescent="0.3">
      <c r="A75" s="10" t="s">
        <v>171</v>
      </c>
      <c r="B75" s="7">
        <v>16</v>
      </c>
      <c r="C75" s="7">
        <v>18000</v>
      </c>
      <c r="D75" s="7">
        <f t="shared" si="1"/>
        <v>288000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v>40</v>
      </c>
      <c r="C81" s="7">
        <v>8250</v>
      </c>
      <c r="D81" s="7">
        <f t="shared" si="1"/>
        <v>330000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x14ac:dyDescent="0.3">
      <c r="A98" s="10" t="s">
        <v>47</v>
      </c>
      <c r="B98" s="7">
        <v>35</v>
      </c>
      <c r="C98" s="7">
        <v>7000</v>
      </c>
      <c r="D98" s="7">
        <f t="shared" si="1"/>
        <v>245000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hidden="1" x14ac:dyDescent="0.3">
      <c r="A126" s="5" t="s">
        <v>281</v>
      </c>
      <c r="B126" s="12"/>
      <c r="C126" s="12"/>
      <c r="D126" s="7">
        <f t="shared" si="1"/>
        <v>0</v>
      </c>
    </row>
    <row r="127" spans="1:4" ht="18" x14ac:dyDescent="0.3">
      <c r="A127" s="10" t="s">
        <v>282</v>
      </c>
      <c r="B127" s="7">
        <v>18</v>
      </c>
      <c r="C127" s="7">
        <v>6000</v>
      </c>
      <c r="D127" s="7">
        <f t="shared" si="1"/>
        <v>108000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x14ac:dyDescent="0.3">
      <c r="A138" s="10" t="s">
        <v>103</v>
      </c>
      <c r="B138" s="12">
        <v>1.5</v>
      </c>
      <c r="C138" s="12">
        <v>70000</v>
      </c>
      <c r="D138" s="7">
        <f t="shared" si="2"/>
        <v>105000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105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x14ac:dyDescent="0.3">
      <c r="A144" s="10" t="s">
        <v>108</v>
      </c>
      <c r="B144" s="12">
        <v>1</v>
      </c>
      <c r="C144" s="12">
        <v>70000</v>
      </c>
      <c r="D144" s="7">
        <f t="shared" si="2"/>
        <v>70000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x14ac:dyDescent="0.3">
      <c r="A155" s="10" t="s">
        <v>292</v>
      </c>
      <c r="B155" s="7">
        <v>15</v>
      </c>
      <c r="C155" s="7">
        <v>6000</v>
      </c>
      <c r="D155" s="7">
        <f t="shared" si="2"/>
        <v>90000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705</v>
      </c>
      <c r="C163" s="44">
        <v>6500</v>
      </c>
      <c r="D163" s="7">
        <f t="shared" si="2"/>
        <v>4582500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v>26</v>
      </c>
      <c r="C165" s="7">
        <v>11000</v>
      </c>
      <c r="D165" s="7">
        <f t="shared" si="2"/>
        <v>286000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14</v>
      </c>
      <c r="C169" s="21">
        <v>8000</v>
      </c>
      <c r="D169" s="7">
        <f t="shared" si="2"/>
        <v>112000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hidden="1" x14ac:dyDescent="0.3">
      <c r="A171" s="10" t="s">
        <v>87</v>
      </c>
      <c r="B171" s="7"/>
      <c r="C171" s="7"/>
      <c r="D171" s="7">
        <f t="shared" si="2"/>
        <v>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hidden="1" x14ac:dyDescent="0.3">
      <c r="A179" s="10" t="s">
        <v>183</v>
      </c>
      <c r="B179" s="7"/>
      <c r="C179" s="7"/>
      <c r="D179" s="7">
        <f t="shared" si="2"/>
        <v>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8</v>
      </c>
      <c r="C181" s="7">
        <v>20000</v>
      </c>
      <c r="D181" s="7">
        <f t="shared" si="2"/>
        <v>160000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v>290</v>
      </c>
      <c r="C196" s="7">
        <v>20000</v>
      </c>
      <c r="D196" s="7">
        <f t="shared" ref="D196:D259" si="3">B196*C196</f>
        <v>5800000</v>
      </c>
    </row>
    <row r="197" spans="1:4" ht="18" x14ac:dyDescent="0.3">
      <c r="A197" s="5" t="s">
        <v>68</v>
      </c>
      <c r="B197" s="7">
        <f>260+200+180+20</f>
        <v>660</v>
      </c>
      <c r="C197" s="7">
        <v>20000</v>
      </c>
      <c r="D197" s="7">
        <f t="shared" si="3"/>
        <v>13200000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hidden="1" x14ac:dyDescent="0.3">
      <c r="A205" s="10" t="s">
        <v>188</v>
      </c>
      <c r="B205" s="7"/>
      <c r="C205" s="7"/>
      <c r="D205" s="7">
        <f t="shared" si="3"/>
        <v>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190</v>
      </c>
      <c r="B207" s="7"/>
      <c r="C207" s="7"/>
      <c r="D207" s="7">
        <f t="shared" si="3"/>
        <v>0</v>
      </c>
    </row>
    <row r="208" spans="1:4" ht="18" hidden="1" x14ac:dyDescent="0.3">
      <c r="A208" s="10" t="s">
        <v>191</v>
      </c>
      <c r="B208" s="7"/>
      <c r="C208" s="7"/>
      <c r="D208" s="7">
        <f t="shared" si="3"/>
        <v>0</v>
      </c>
    </row>
    <row r="209" spans="1:4" ht="18" hidden="1" x14ac:dyDescent="0.3">
      <c r="A209" s="10" t="s">
        <v>41</v>
      </c>
      <c r="B209" s="7"/>
      <c r="C209" s="7"/>
      <c r="D209" s="7">
        <f t="shared" si="3"/>
        <v>0</v>
      </c>
    </row>
    <row r="210" spans="1:4" ht="18" hidden="1" x14ac:dyDescent="0.3">
      <c r="A210" s="15" t="s">
        <v>42</v>
      </c>
      <c r="B210" s="7"/>
      <c r="C210" s="7"/>
      <c r="D210" s="7">
        <f t="shared" si="3"/>
        <v>0</v>
      </c>
    </row>
    <row r="211" spans="1:4" ht="18" hidden="1" x14ac:dyDescent="0.3">
      <c r="A211" s="10" t="s">
        <v>43</v>
      </c>
      <c r="B211" s="7"/>
      <c r="C211" s="7"/>
      <c r="D211" s="7">
        <f t="shared" si="3"/>
        <v>0</v>
      </c>
    </row>
    <row r="212" spans="1:4" ht="18" hidden="1" x14ac:dyDescent="0.3">
      <c r="A212" s="10" t="s">
        <v>44</v>
      </c>
      <c r="B212" s="7"/>
      <c r="C212" s="7"/>
      <c r="D212" s="7">
        <f t="shared" si="3"/>
        <v>0</v>
      </c>
    </row>
    <row r="213" spans="1:4" ht="18" hidden="1" x14ac:dyDescent="0.3">
      <c r="A213" s="10" t="s">
        <v>45</v>
      </c>
      <c r="B213" s="7"/>
      <c r="C213" s="7"/>
      <c r="D213" s="7">
        <f t="shared" si="3"/>
        <v>0</v>
      </c>
    </row>
    <row r="214" spans="1:4" ht="18" hidden="1" x14ac:dyDescent="0.3">
      <c r="A214" s="10" t="s">
        <v>46</v>
      </c>
      <c r="B214" s="7"/>
      <c r="C214" s="7"/>
      <c r="D214" s="7">
        <f t="shared" si="3"/>
        <v>0</v>
      </c>
    </row>
    <row r="215" spans="1:4" ht="18" hidden="1" x14ac:dyDescent="0.3">
      <c r="A215" s="14" t="s">
        <v>131</v>
      </c>
      <c r="B215" s="7"/>
      <c r="C215" s="7"/>
      <c r="D215" s="7">
        <f t="shared" si="3"/>
        <v>0</v>
      </c>
    </row>
    <row r="216" spans="1:4" ht="18" hidden="1" x14ac:dyDescent="0.3">
      <c r="A216" s="14" t="s">
        <v>132</v>
      </c>
      <c r="B216" s="7"/>
      <c r="C216" s="7"/>
      <c r="D216" s="7">
        <f t="shared" si="3"/>
        <v>0</v>
      </c>
    </row>
    <row r="217" spans="1:4" ht="18" hidden="1" x14ac:dyDescent="0.3">
      <c r="A217" s="14" t="s">
        <v>133</v>
      </c>
      <c r="B217" s="7"/>
      <c r="C217" s="7"/>
      <c r="D217" s="7">
        <f t="shared" si="3"/>
        <v>0</v>
      </c>
    </row>
    <row r="218" spans="1:4" ht="18" hidden="1" x14ac:dyDescent="0.3">
      <c r="A218" s="14" t="s">
        <v>134</v>
      </c>
      <c r="B218" s="7"/>
      <c r="C218" s="7"/>
      <c r="D218" s="7">
        <f t="shared" si="3"/>
        <v>0</v>
      </c>
    </row>
    <row r="219" spans="1:4" ht="18" hidden="1" x14ac:dyDescent="0.3">
      <c r="A219" s="10" t="s">
        <v>135</v>
      </c>
      <c r="B219" s="7"/>
      <c r="C219" s="7"/>
      <c r="D219" s="7">
        <f t="shared" si="3"/>
        <v>0</v>
      </c>
    </row>
    <row r="220" spans="1:4" ht="18" hidden="1" x14ac:dyDescent="0.3">
      <c r="A220" s="10" t="s">
        <v>136</v>
      </c>
      <c r="B220" s="7"/>
      <c r="C220" s="7"/>
      <c r="D220" s="7">
        <f t="shared" si="3"/>
        <v>0</v>
      </c>
    </row>
    <row r="221" spans="1:4" ht="18" hidden="1" x14ac:dyDescent="0.3">
      <c r="A221" s="14" t="s">
        <v>137</v>
      </c>
      <c r="B221" s="7"/>
      <c r="C221" s="7"/>
      <c r="D221" s="7">
        <f t="shared" si="3"/>
        <v>0</v>
      </c>
    </row>
    <row r="222" spans="1:4" ht="18" hidden="1" x14ac:dyDescent="0.3">
      <c r="A222" s="14" t="s">
        <v>138</v>
      </c>
      <c r="B222" s="7"/>
      <c r="C222" s="7"/>
      <c r="D222" s="7">
        <f t="shared" si="3"/>
        <v>0</v>
      </c>
    </row>
    <row r="223" spans="1:4" ht="18" hidden="1" x14ac:dyDescent="0.3">
      <c r="A223" s="8" t="s">
        <v>314</v>
      </c>
      <c r="B223" s="7"/>
      <c r="C223" s="7"/>
      <c r="D223" s="7">
        <f t="shared" si="3"/>
        <v>0</v>
      </c>
    </row>
    <row r="224" spans="1:4" ht="18" hidden="1" x14ac:dyDescent="0.3">
      <c r="A224" s="5" t="s">
        <v>205</v>
      </c>
      <c r="B224" s="7"/>
      <c r="C224" s="7"/>
      <c r="D224" s="7">
        <f t="shared" si="3"/>
        <v>0</v>
      </c>
    </row>
    <row r="225" spans="1:4" ht="18" hidden="1" x14ac:dyDescent="0.3">
      <c r="A225" s="8" t="s">
        <v>315</v>
      </c>
      <c r="B225" s="7"/>
      <c r="C225" s="7"/>
      <c r="D225" s="7">
        <f t="shared" si="3"/>
        <v>0</v>
      </c>
    </row>
    <row r="226" spans="1:4" ht="18" hidden="1" x14ac:dyDescent="0.3">
      <c r="A226" s="8" t="s">
        <v>316</v>
      </c>
      <c r="B226" s="7"/>
      <c r="C226" s="7"/>
      <c r="D226" s="7">
        <f t="shared" si="3"/>
        <v>0</v>
      </c>
    </row>
    <row r="227" spans="1:4" ht="18" hidden="1" x14ac:dyDescent="0.3">
      <c r="A227" s="8" t="s">
        <v>317</v>
      </c>
      <c r="B227" s="7"/>
      <c r="C227" s="7"/>
      <c r="D227" s="7">
        <f t="shared" si="3"/>
        <v>0</v>
      </c>
    </row>
    <row r="228" spans="1:4" ht="18" hidden="1" x14ac:dyDescent="0.3">
      <c r="A228" s="10" t="s">
        <v>318</v>
      </c>
      <c r="B228" s="7"/>
      <c r="C228" s="7"/>
      <c r="D228" s="7">
        <f t="shared" si="3"/>
        <v>0</v>
      </c>
    </row>
    <row r="229" spans="1:4" ht="18" hidden="1" x14ac:dyDescent="0.3">
      <c r="A229" s="10" t="s">
        <v>319</v>
      </c>
      <c r="B229" s="7"/>
      <c r="C229" s="7"/>
      <c r="D229" s="7">
        <f t="shared" si="3"/>
        <v>0</v>
      </c>
    </row>
    <row r="230" spans="1:4" ht="18" hidden="1" x14ac:dyDescent="0.3">
      <c r="A230" s="8" t="s">
        <v>320</v>
      </c>
      <c r="B230" s="7"/>
      <c r="C230" s="7"/>
      <c r="D230" s="7">
        <f t="shared" si="3"/>
        <v>0</v>
      </c>
    </row>
    <row r="231" spans="1:4" ht="18" hidden="1" x14ac:dyDescent="0.3">
      <c r="A231" s="27" t="s">
        <v>88</v>
      </c>
      <c r="B231" s="7"/>
      <c r="C231" s="7"/>
      <c r="D231" s="7">
        <f t="shared" si="3"/>
        <v>0</v>
      </c>
    </row>
    <row r="232" spans="1:4" ht="18" hidden="1" x14ac:dyDescent="0.3">
      <c r="A232" s="10" t="s">
        <v>58</v>
      </c>
      <c r="B232" s="7"/>
      <c r="C232" s="7"/>
      <c r="D232" s="7">
        <f t="shared" si="3"/>
        <v>0</v>
      </c>
    </row>
    <row r="233" spans="1:4" ht="18" hidden="1" x14ac:dyDescent="0.3">
      <c r="A233" s="10" t="s">
        <v>59</v>
      </c>
      <c r="B233" s="7"/>
      <c r="C233" s="7"/>
      <c r="D233" s="7">
        <f t="shared" si="3"/>
        <v>0</v>
      </c>
    </row>
    <row r="234" spans="1:4" ht="18" hidden="1" x14ac:dyDescent="0.3">
      <c r="A234" s="24" t="s">
        <v>321</v>
      </c>
      <c r="B234" s="7"/>
      <c r="C234" s="7"/>
      <c r="D234" s="7">
        <f t="shared" si="3"/>
        <v>0</v>
      </c>
    </row>
    <row r="235" spans="1:4" ht="18" hidden="1" x14ac:dyDescent="0.3">
      <c r="A235" s="24" t="s">
        <v>322</v>
      </c>
      <c r="B235" s="7"/>
      <c r="C235" s="7"/>
      <c r="D235" s="7">
        <f t="shared" si="3"/>
        <v>0</v>
      </c>
    </row>
    <row r="236" spans="1:4" ht="18" hidden="1" x14ac:dyDescent="0.3">
      <c r="A236" s="36" t="s">
        <v>323</v>
      </c>
      <c r="B236" s="7"/>
      <c r="C236" s="7"/>
      <c r="D236" s="7">
        <f t="shared" si="3"/>
        <v>0</v>
      </c>
    </row>
    <row r="237" spans="1:4" ht="18" hidden="1" x14ac:dyDescent="0.3">
      <c r="A237" s="10" t="s">
        <v>89</v>
      </c>
      <c r="B237" s="7"/>
      <c r="C237" s="7"/>
      <c r="D237" s="7">
        <f t="shared" si="3"/>
        <v>0</v>
      </c>
    </row>
    <row r="238" spans="1:4" ht="18" hidden="1" x14ac:dyDescent="0.3">
      <c r="A238" s="10" t="s">
        <v>90</v>
      </c>
      <c r="B238" s="7"/>
      <c r="C238" s="7"/>
      <c r="D238" s="7">
        <f t="shared" si="3"/>
        <v>0</v>
      </c>
    </row>
    <row r="239" spans="1:4" ht="18" hidden="1" x14ac:dyDescent="0.3">
      <c r="A239" s="10" t="s">
        <v>139</v>
      </c>
      <c r="B239" s="12"/>
      <c r="C239" s="12"/>
      <c r="D239" s="7">
        <f t="shared" si="3"/>
        <v>0</v>
      </c>
    </row>
    <row r="240" spans="1:4" ht="18" hidden="1" x14ac:dyDescent="0.3">
      <c r="A240" s="36" t="s">
        <v>324</v>
      </c>
      <c r="B240" s="7"/>
      <c r="C240" s="7"/>
      <c r="D240" s="7">
        <f t="shared" si="3"/>
        <v>0</v>
      </c>
    </row>
    <row r="241" spans="1:4" ht="18" hidden="1" x14ac:dyDescent="0.3">
      <c r="A241" s="10" t="s">
        <v>140</v>
      </c>
      <c r="B241" s="12"/>
      <c r="C241" s="12"/>
      <c r="D241" s="7">
        <f t="shared" si="3"/>
        <v>0</v>
      </c>
    </row>
    <row r="242" spans="1:4" ht="18" x14ac:dyDescent="0.3">
      <c r="A242" s="10" t="s">
        <v>220</v>
      </c>
      <c r="B242" s="7">
        <v>2</v>
      </c>
      <c r="C242" s="7">
        <v>14000</v>
      </c>
      <c r="D242" s="7">
        <f t="shared" si="3"/>
        <v>28000</v>
      </c>
    </row>
    <row r="243" spans="1:4" ht="18" hidden="1" x14ac:dyDescent="0.3">
      <c r="A243" s="8" t="s">
        <v>221</v>
      </c>
      <c r="B243" s="7"/>
      <c r="C243" s="7"/>
      <c r="D243" s="7">
        <f t="shared" si="3"/>
        <v>0</v>
      </c>
    </row>
    <row r="244" spans="1:4" ht="18" hidden="1" x14ac:dyDescent="0.3">
      <c r="A244" s="8" t="s">
        <v>23</v>
      </c>
      <c r="B244" s="7"/>
      <c r="C244" s="7"/>
      <c r="D244" s="7">
        <f t="shared" si="3"/>
        <v>0</v>
      </c>
    </row>
    <row r="245" spans="1:4" ht="18" x14ac:dyDescent="0.3">
      <c r="A245" s="10" t="s">
        <v>24</v>
      </c>
      <c r="B245" s="7">
        <v>40</v>
      </c>
      <c r="C245" s="7">
        <v>35000</v>
      </c>
      <c r="D245" s="7">
        <f t="shared" si="3"/>
        <v>1400000</v>
      </c>
    </row>
    <row r="246" spans="1:4" ht="18" hidden="1" x14ac:dyDescent="0.3">
      <c r="A246" s="10" t="s">
        <v>25</v>
      </c>
      <c r="B246" s="7"/>
      <c r="C246" s="7"/>
      <c r="D246" s="7">
        <f t="shared" si="3"/>
        <v>0</v>
      </c>
    </row>
    <row r="247" spans="1:4" ht="18" hidden="1" x14ac:dyDescent="0.3">
      <c r="A247" s="10" t="s">
        <v>26</v>
      </c>
      <c r="B247" s="7"/>
      <c r="C247" s="7"/>
      <c r="D247" s="7">
        <f t="shared" si="3"/>
        <v>0</v>
      </c>
    </row>
    <row r="248" spans="1:4" ht="18" hidden="1" x14ac:dyDescent="0.3">
      <c r="A248" s="10" t="s">
        <v>27</v>
      </c>
      <c r="B248" s="7"/>
      <c r="C248" s="7"/>
      <c r="D248" s="7">
        <f t="shared" si="3"/>
        <v>0</v>
      </c>
    </row>
    <row r="249" spans="1:4" ht="18" hidden="1" x14ac:dyDescent="0.3">
      <c r="A249" s="10" t="s">
        <v>28</v>
      </c>
      <c r="B249" s="7"/>
      <c r="C249" s="7"/>
      <c r="D249" s="7">
        <f t="shared" si="3"/>
        <v>0</v>
      </c>
    </row>
    <row r="250" spans="1:4" ht="18" x14ac:dyDescent="0.3">
      <c r="A250" s="14" t="s">
        <v>232</v>
      </c>
      <c r="B250" s="7">
        <v>16</v>
      </c>
      <c r="C250" s="7">
        <v>36000</v>
      </c>
      <c r="D250" s="7">
        <f t="shared" si="3"/>
        <v>576000</v>
      </c>
    </row>
    <row r="251" spans="1:4" ht="18" hidden="1" x14ac:dyDescent="0.3">
      <c r="A251" s="13" t="s">
        <v>233</v>
      </c>
      <c r="B251" s="7"/>
      <c r="C251" s="7"/>
      <c r="D251" s="7">
        <f t="shared" si="3"/>
        <v>0</v>
      </c>
    </row>
    <row r="252" spans="1:4" ht="18" hidden="1" x14ac:dyDescent="0.3">
      <c r="A252" s="13" t="s">
        <v>234</v>
      </c>
      <c r="B252" s="7"/>
      <c r="C252" s="7"/>
      <c r="D252" s="7">
        <f t="shared" si="3"/>
        <v>0</v>
      </c>
    </row>
    <row r="253" spans="1:4" ht="18" x14ac:dyDescent="0.3">
      <c r="A253" s="10" t="s">
        <v>29</v>
      </c>
      <c r="B253" s="7">
        <v>46</v>
      </c>
      <c r="C253" s="7">
        <v>35000</v>
      </c>
      <c r="D253" s="7">
        <f t="shared" si="3"/>
        <v>1610000</v>
      </c>
    </row>
    <row r="254" spans="1:4" ht="18" hidden="1" x14ac:dyDescent="0.3">
      <c r="A254" s="10" t="s">
        <v>30</v>
      </c>
      <c r="B254" s="7"/>
      <c r="C254" s="7"/>
      <c r="D254" s="7">
        <f t="shared" si="3"/>
        <v>0</v>
      </c>
    </row>
    <row r="255" spans="1:4" ht="18" hidden="1" x14ac:dyDescent="0.3">
      <c r="A255" s="10" t="s">
        <v>31</v>
      </c>
      <c r="B255" s="7"/>
      <c r="C255" s="7"/>
      <c r="D255" s="7">
        <f t="shared" si="3"/>
        <v>0</v>
      </c>
    </row>
    <row r="256" spans="1:4" ht="18" hidden="1" x14ac:dyDescent="0.3">
      <c r="A256" s="10" t="s">
        <v>32</v>
      </c>
      <c r="B256" s="7"/>
      <c r="C256" s="7"/>
      <c r="D256" s="7">
        <f t="shared" si="3"/>
        <v>0</v>
      </c>
    </row>
    <row r="257" spans="1:4" ht="18" x14ac:dyDescent="0.3">
      <c r="A257" s="10" t="s">
        <v>33</v>
      </c>
      <c r="B257" s="7">
        <v>37</v>
      </c>
      <c r="C257" s="7">
        <v>20000</v>
      </c>
      <c r="D257" s="7">
        <f t="shared" si="3"/>
        <v>740000</v>
      </c>
    </row>
    <row r="258" spans="1:4" ht="18" hidden="1" x14ac:dyDescent="0.3">
      <c r="A258" s="10" t="s">
        <v>34</v>
      </c>
      <c r="B258" s="7"/>
      <c r="C258" s="7"/>
      <c r="D258" s="7">
        <f t="shared" si="3"/>
        <v>0</v>
      </c>
    </row>
    <row r="259" spans="1:4" ht="18" hidden="1" x14ac:dyDescent="0.3">
      <c r="A259" s="10" t="s">
        <v>35</v>
      </c>
      <c r="B259" s="7"/>
      <c r="C259" s="7"/>
      <c r="D259" s="7">
        <f t="shared" si="3"/>
        <v>0</v>
      </c>
    </row>
    <row r="260" spans="1:4" ht="18" hidden="1" x14ac:dyDescent="0.3">
      <c r="A260" s="10" t="s">
        <v>91</v>
      </c>
      <c r="B260" s="12"/>
      <c r="C260" s="12"/>
      <c r="D260" s="7">
        <f t="shared" ref="D260:D323" si="4">B260*C260</f>
        <v>0</v>
      </c>
    </row>
    <row r="261" spans="1:4" ht="18" hidden="1" x14ac:dyDescent="0.3">
      <c r="A261" s="24" t="s">
        <v>92</v>
      </c>
      <c r="B261" s="7"/>
      <c r="C261" s="7"/>
      <c r="D261" s="7">
        <f t="shared" si="4"/>
        <v>0</v>
      </c>
    </row>
    <row r="262" spans="1:4" ht="18" hidden="1" x14ac:dyDescent="0.3">
      <c r="A262" s="10" t="s">
        <v>222</v>
      </c>
      <c r="B262" s="7"/>
      <c r="C262" s="7"/>
      <c r="D262" s="7">
        <f t="shared" si="4"/>
        <v>0</v>
      </c>
    </row>
    <row r="263" spans="1:4" ht="18" hidden="1" x14ac:dyDescent="0.3">
      <c r="A263" s="8" t="s">
        <v>235</v>
      </c>
      <c r="B263" s="7"/>
      <c r="C263" s="7"/>
      <c r="D263" s="7">
        <f t="shared" si="4"/>
        <v>0</v>
      </c>
    </row>
    <row r="264" spans="1:4" ht="18" hidden="1" x14ac:dyDescent="0.3">
      <c r="A264" s="8" t="s">
        <v>236</v>
      </c>
      <c r="B264" s="7"/>
      <c r="C264" s="7"/>
      <c r="D264" s="7">
        <f t="shared" si="4"/>
        <v>0</v>
      </c>
    </row>
    <row r="265" spans="1:4" ht="18" hidden="1" x14ac:dyDescent="0.3">
      <c r="A265" s="10" t="s">
        <v>237</v>
      </c>
      <c r="B265" s="7"/>
      <c r="C265" s="7"/>
      <c r="D265" s="7">
        <f t="shared" si="4"/>
        <v>0</v>
      </c>
    </row>
    <row r="266" spans="1:4" ht="18" hidden="1" x14ac:dyDescent="0.3">
      <c r="A266" s="10" t="s">
        <v>223</v>
      </c>
      <c r="B266" s="7"/>
      <c r="C266" s="7"/>
      <c r="D266" s="7">
        <f t="shared" si="4"/>
        <v>0</v>
      </c>
    </row>
    <row r="267" spans="1:4" ht="18" hidden="1" x14ac:dyDescent="0.3">
      <c r="A267" s="10" t="s">
        <v>118</v>
      </c>
      <c r="B267" s="7"/>
      <c r="C267" s="7"/>
      <c r="D267" s="7">
        <f t="shared" si="4"/>
        <v>0</v>
      </c>
    </row>
    <row r="268" spans="1:4" ht="18" hidden="1" x14ac:dyDescent="0.3">
      <c r="A268" s="10" t="s">
        <v>238</v>
      </c>
      <c r="B268" s="7"/>
      <c r="C268" s="7"/>
      <c r="D268" s="7">
        <f t="shared" si="4"/>
        <v>0</v>
      </c>
    </row>
    <row r="269" spans="1:4" ht="18" x14ac:dyDescent="0.3">
      <c r="A269" s="10" t="s">
        <v>71</v>
      </c>
      <c r="B269" s="7">
        <v>30</v>
      </c>
      <c r="C269" s="7">
        <v>13000</v>
      </c>
      <c r="D269" s="7">
        <f t="shared" si="4"/>
        <v>390000</v>
      </c>
    </row>
    <row r="270" spans="1:4" ht="18" hidden="1" x14ac:dyDescent="0.3">
      <c r="A270" s="10" t="s">
        <v>72</v>
      </c>
      <c r="B270" s="7"/>
      <c r="C270" s="7"/>
      <c r="D270" s="7">
        <f t="shared" si="4"/>
        <v>0</v>
      </c>
    </row>
    <row r="271" spans="1:4" ht="18" hidden="1" x14ac:dyDescent="0.3">
      <c r="A271" s="10" t="s">
        <v>352</v>
      </c>
      <c r="B271" s="7"/>
      <c r="C271" s="7"/>
      <c r="D271" s="7">
        <f t="shared" si="4"/>
        <v>0</v>
      </c>
    </row>
    <row r="272" spans="1:4" ht="18" hidden="1" x14ac:dyDescent="0.3">
      <c r="A272" s="36" t="s">
        <v>325</v>
      </c>
      <c r="B272" s="7"/>
      <c r="C272" s="7"/>
      <c r="D272" s="7">
        <f t="shared" si="4"/>
        <v>0</v>
      </c>
    </row>
    <row r="273" spans="1:4" ht="18" hidden="1" x14ac:dyDescent="0.3">
      <c r="A273" s="10" t="s">
        <v>150</v>
      </c>
      <c r="B273" s="7"/>
      <c r="C273" s="7"/>
      <c r="D273" s="7">
        <f t="shared" si="4"/>
        <v>0</v>
      </c>
    </row>
    <row r="274" spans="1:4" ht="18" hidden="1" x14ac:dyDescent="0.3">
      <c r="A274" s="36" t="s">
        <v>326</v>
      </c>
      <c r="B274" s="7"/>
      <c r="C274" s="7"/>
      <c r="D274" s="7">
        <f t="shared" si="4"/>
        <v>0</v>
      </c>
    </row>
    <row r="275" spans="1:4" ht="18" hidden="1" x14ac:dyDescent="0.3">
      <c r="A275" s="36" t="s">
        <v>327</v>
      </c>
      <c r="B275" s="7"/>
      <c r="C275" s="7"/>
      <c r="D275" s="7">
        <f t="shared" si="4"/>
        <v>0</v>
      </c>
    </row>
    <row r="276" spans="1:4" ht="18" hidden="1" x14ac:dyDescent="0.3">
      <c r="A276" s="5" t="s">
        <v>141</v>
      </c>
      <c r="B276" s="12"/>
      <c r="C276" s="12"/>
      <c r="D276" s="7">
        <f t="shared" si="4"/>
        <v>0</v>
      </c>
    </row>
    <row r="277" spans="1:4" ht="18" hidden="1" x14ac:dyDescent="0.3">
      <c r="A277" s="5" t="s">
        <v>142</v>
      </c>
      <c r="B277" s="7"/>
      <c r="C277" s="7"/>
      <c r="D277" s="7">
        <f t="shared" si="4"/>
        <v>0</v>
      </c>
    </row>
    <row r="278" spans="1:4" ht="18" hidden="1" x14ac:dyDescent="0.3">
      <c r="A278" s="8" t="s">
        <v>224</v>
      </c>
      <c r="B278" s="7"/>
      <c r="C278" s="7"/>
      <c r="D278" s="7">
        <f t="shared" si="4"/>
        <v>0</v>
      </c>
    </row>
    <row r="279" spans="1:4" ht="18" hidden="1" x14ac:dyDescent="0.3">
      <c r="A279" s="14" t="s">
        <v>239</v>
      </c>
      <c r="B279" s="7"/>
      <c r="C279" s="7"/>
      <c r="D279" s="7">
        <f t="shared" si="4"/>
        <v>0</v>
      </c>
    </row>
    <row r="280" spans="1:4" ht="18" hidden="1" x14ac:dyDescent="0.3">
      <c r="A280" s="14" t="s">
        <v>99</v>
      </c>
      <c r="B280" s="7"/>
      <c r="C280" s="7"/>
      <c r="D280" s="7">
        <f t="shared" si="4"/>
        <v>0</v>
      </c>
    </row>
    <row r="281" spans="1:4" ht="18" hidden="1" x14ac:dyDescent="0.3">
      <c r="A281" s="14" t="s">
        <v>100</v>
      </c>
      <c r="B281" s="7"/>
      <c r="C281" s="7"/>
      <c r="D281" s="7">
        <f t="shared" si="4"/>
        <v>0</v>
      </c>
    </row>
    <row r="282" spans="1:4" ht="18" hidden="1" x14ac:dyDescent="0.3">
      <c r="A282" s="10" t="s">
        <v>267</v>
      </c>
      <c r="B282" s="7"/>
      <c r="C282" s="7"/>
      <c r="D282" s="7">
        <f t="shared" si="4"/>
        <v>0</v>
      </c>
    </row>
    <row r="283" spans="1:4" ht="18" hidden="1" x14ac:dyDescent="0.3">
      <c r="A283" s="14" t="s">
        <v>268</v>
      </c>
      <c r="B283" s="7"/>
      <c r="C283" s="7"/>
      <c r="D283" s="7">
        <f t="shared" si="4"/>
        <v>0</v>
      </c>
    </row>
    <row r="284" spans="1:4" ht="18" hidden="1" x14ac:dyDescent="0.3">
      <c r="A284" s="10" t="s">
        <v>269</v>
      </c>
      <c r="B284" s="7"/>
      <c r="C284" s="7"/>
      <c r="D284" s="7">
        <f t="shared" si="4"/>
        <v>0</v>
      </c>
    </row>
    <row r="285" spans="1:4" ht="18" hidden="1" x14ac:dyDescent="0.3">
      <c r="A285" s="10" t="s">
        <v>284</v>
      </c>
      <c r="B285" s="7"/>
      <c r="C285" s="7"/>
      <c r="D285" s="7">
        <f t="shared" si="4"/>
        <v>0</v>
      </c>
    </row>
    <row r="286" spans="1:4" ht="18" hidden="1" x14ac:dyDescent="0.3">
      <c r="A286" s="14" t="s">
        <v>285</v>
      </c>
      <c r="B286" s="7"/>
      <c r="C286" s="7"/>
      <c r="D286" s="7">
        <f t="shared" si="4"/>
        <v>0</v>
      </c>
    </row>
    <row r="287" spans="1:4" ht="18" hidden="1" x14ac:dyDescent="0.3">
      <c r="A287" s="35" t="s">
        <v>328</v>
      </c>
      <c r="B287" s="7"/>
      <c r="C287" s="7"/>
      <c r="D287" s="7">
        <f t="shared" si="4"/>
        <v>0</v>
      </c>
    </row>
    <row r="288" spans="1:4" ht="18" hidden="1" x14ac:dyDescent="0.3">
      <c r="A288" s="10" t="s">
        <v>143</v>
      </c>
      <c r="B288" s="7"/>
      <c r="C288" s="7"/>
      <c r="D288" s="7">
        <f t="shared" si="4"/>
        <v>0</v>
      </c>
    </row>
    <row r="289" spans="1:4" ht="18" hidden="1" x14ac:dyDescent="0.3">
      <c r="A289" s="24" t="s">
        <v>144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8" t="s">
        <v>330</v>
      </c>
      <c r="B296" s="7"/>
      <c r="C296" s="7"/>
      <c r="D296" s="7">
        <f t="shared" si="4"/>
        <v>0</v>
      </c>
    </row>
    <row r="297" spans="1:4" ht="18" hidden="1" x14ac:dyDescent="0.3">
      <c r="A297" s="10" t="s">
        <v>119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x14ac:dyDescent="0.3">
      <c r="A303" s="24" t="s">
        <v>78</v>
      </c>
      <c r="B303" s="7">
        <v>3</v>
      </c>
      <c r="C303" s="7">
        <v>20000</v>
      </c>
      <c r="D303" s="7">
        <f t="shared" si="4"/>
        <v>60000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hidden="1" x14ac:dyDescent="0.3">
      <c r="A320" s="10" t="s">
        <v>256</v>
      </c>
      <c r="B320" s="7"/>
      <c r="C320" s="7"/>
      <c r="D320" s="7">
        <f t="shared" si="4"/>
        <v>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2267.5</v>
      </c>
      <c r="C333" s="39"/>
      <c r="D333" s="7">
        <f>SUM(D15:D303)</f>
        <v>32293000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350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353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22" t="s">
        <v>73</v>
      </c>
      <c r="B338" s="7"/>
      <c r="C338" s="7"/>
      <c r="D338" s="7">
        <f t="shared" si="5"/>
        <v>0</v>
      </c>
    </row>
    <row r="339" spans="1:4" ht="18" hidden="1" x14ac:dyDescent="0.3">
      <c r="A339" s="23" t="s">
        <v>74</v>
      </c>
      <c r="B339" s="7"/>
      <c r="C339" s="7"/>
      <c r="D339" s="7">
        <f t="shared" si="5"/>
        <v>0</v>
      </c>
    </row>
    <row r="340" spans="1:4" ht="18" hidden="1" x14ac:dyDescent="0.3">
      <c r="A340" s="22" t="s">
        <v>75</v>
      </c>
      <c r="B340" s="7"/>
      <c r="C340" s="7"/>
      <c r="D340" s="7">
        <f t="shared" si="5"/>
        <v>0</v>
      </c>
    </row>
    <row r="341" spans="1:4" ht="18" x14ac:dyDescent="0.3">
      <c r="A341" s="22" t="s">
        <v>196</v>
      </c>
      <c r="B341" s="7">
        <f>70+170</f>
        <v>240</v>
      </c>
      <c r="C341" s="7">
        <v>6500</v>
      </c>
      <c r="D341" s="7">
        <f t="shared" si="5"/>
        <v>1560000</v>
      </c>
    </row>
    <row r="342" spans="1:4" ht="18" hidden="1" x14ac:dyDescent="0.3">
      <c r="A342" s="10" t="s">
        <v>197</v>
      </c>
      <c r="B342" s="7"/>
      <c r="C342" s="7"/>
      <c r="D342" s="7">
        <f t="shared" si="5"/>
        <v>0</v>
      </c>
    </row>
    <row r="343" spans="1:4" ht="18" hidden="1" x14ac:dyDescent="0.3">
      <c r="A343" s="29" t="s">
        <v>293</v>
      </c>
      <c r="B343" s="7"/>
      <c r="C343" s="7"/>
      <c r="D343" s="7">
        <f t="shared" si="5"/>
        <v>0</v>
      </c>
    </row>
    <row r="344" spans="1:4" ht="18" hidden="1" x14ac:dyDescent="0.3">
      <c r="A344" s="22" t="s">
        <v>294</v>
      </c>
      <c r="B344" s="7"/>
      <c r="C344" s="7"/>
      <c r="D344" s="7">
        <f t="shared" si="5"/>
        <v>0</v>
      </c>
    </row>
    <row r="345" spans="1:4" ht="18" hidden="1" x14ac:dyDescent="0.3">
      <c r="A345" s="22" t="s">
        <v>198</v>
      </c>
      <c r="B345" s="7"/>
      <c r="C345" s="7"/>
      <c r="D345" s="7">
        <f t="shared" si="5"/>
        <v>0</v>
      </c>
    </row>
    <row r="346" spans="1:4" ht="18" hidden="1" x14ac:dyDescent="0.3">
      <c r="A346" s="8" t="s">
        <v>227</v>
      </c>
      <c r="B346" s="7"/>
      <c r="C346" s="7"/>
      <c r="D346" s="7">
        <f t="shared" si="5"/>
        <v>0</v>
      </c>
    </row>
    <row r="347" spans="1:4" ht="18" hidden="1" x14ac:dyDescent="0.3">
      <c r="A347" s="10" t="s">
        <v>51</v>
      </c>
      <c r="B347" s="7"/>
      <c r="C347" s="7"/>
      <c r="D347" s="7">
        <f t="shared" si="5"/>
        <v>0</v>
      </c>
    </row>
    <row r="348" spans="1:4" ht="18" x14ac:dyDescent="0.3">
      <c r="A348" s="10" t="s">
        <v>52</v>
      </c>
      <c r="B348" s="7">
        <v>30</v>
      </c>
      <c r="C348" s="7">
        <v>8000</v>
      </c>
      <c r="D348" s="7">
        <f t="shared" si="5"/>
        <v>240000</v>
      </c>
    </row>
    <row r="349" spans="1:4" ht="18" hidden="1" x14ac:dyDescent="0.3">
      <c r="A349" s="5" t="s">
        <v>53</v>
      </c>
      <c r="B349" s="7"/>
      <c r="C349" s="7"/>
      <c r="D349" s="7">
        <f t="shared" si="5"/>
        <v>0</v>
      </c>
    </row>
    <row r="350" spans="1:4" ht="18" hidden="1" x14ac:dyDescent="0.3">
      <c r="A350" s="5" t="s">
        <v>206</v>
      </c>
      <c r="B350" s="7"/>
      <c r="C350" s="7"/>
      <c r="D350" s="7">
        <f t="shared" si="5"/>
        <v>0</v>
      </c>
    </row>
    <row r="351" spans="1:4" ht="18" hidden="1" x14ac:dyDescent="0.3">
      <c r="A351" s="10" t="s">
        <v>117</v>
      </c>
      <c r="B351" s="7"/>
      <c r="C351" s="7"/>
      <c r="D351" s="7">
        <f t="shared" si="5"/>
        <v>0</v>
      </c>
    </row>
    <row r="352" spans="1:4" ht="18" hidden="1" x14ac:dyDescent="0.3">
      <c r="A352" s="10" t="s">
        <v>286</v>
      </c>
      <c r="B352" s="7"/>
      <c r="C352" s="7"/>
      <c r="D352" s="7">
        <f t="shared" si="5"/>
        <v>0</v>
      </c>
    </row>
    <row r="353" spans="1:4" ht="18" hidden="1" x14ac:dyDescent="0.3">
      <c r="A353" s="24" t="s">
        <v>287</v>
      </c>
      <c r="B353" s="7"/>
      <c r="C353" s="7"/>
      <c r="D353" s="7">
        <f t="shared" si="5"/>
        <v>0</v>
      </c>
    </row>
    <row r="354" spans="1:4" ht="18" hidden="1" x14ac:dyDescent="0.3">
      <c r="A354" s="8" t="s">
        <v>288</v>
      </c>
      <c r="B354" s="7"/>
      <c r="C354" s="7"/>
      <c r="D354" s="7">
        <f t="shared" si="5"/>
        <v>0</v>
      </c>
    </row>
    <row r="355" spans="1:4" ht="18" x14ac:dyDescent="0.3">
      <c r="A355" s="10" t="s">
        <v>120</v>
      </c>
      <c r="B355" s="7">
        <f>1470+1200</f>
        <v>2670</v>
      </c>
      <c r="C355" s="7">
        <v>3500</v>
      </c>
      <c r="D355" s="7">
        <f t="shared" si="5"/>
        <v>9345000</v>
      </c>
    </row>
    <row r="356" spans="1:4" ht="18" hidden="1" x14ac:dyDescent="0.3">
      <c r="A356" s="5" t="s">
        <v>60</v>
      </c>
      <c r="B356" s="7"/>
      <c r="C356" s="7"/>
      <c r="D356" s="7">
        <f t="shared" si="5"/>
        <v>0</v>
      </c>
    </row>
    <row r="357" spans="1:4" ht="18" hidden="1" x14ac:dyDescent="0.3">
      <c r="A357" s="5" t="s">
        <v>61</v>
      </c>
      <c r="B357" s="7"/>
      <c r="C357" s="7"/>
      <c r="D357" s="7">
        <f t="shared" si="5"/>
        <v>0</v>
      </c>
    </row>
    <row r="358" spans="1:4" ht="18" hidden="1" x14ac:dyDescent="0.3">
      <c r="A358" s="10" t="s">
        <v>270</v>
      </c>
      <c r="B358" s="7"/>
      <c r="C358" s="7"/>
      <c r="D358" s="7">
        <f t="shared" si="5"/>
        <v>0</v>
      </c>
    </row>
    <row r="359" spans="1:4" ht="18" hidden="1" x14ac:dyDescent="0.3">
      <c r="A359" s="10" t="s">
        <v>271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272</v>
      </c>
      <c r="B360" s="7"/>
      <c r="C360" s="7"/>
      <c r="D360" s="7">
        <f t="shared" si="5"/>
        <v>0</v>
      </c>
    </row>
    <row r="361" spans="1:4" ht="18" hidden="1" x14ac:dyDescent="0.3">
      <c r="A361" s="10" t="s">
        <v>273</v>
      </c>
      <c r="B361" s="7"/>
      <c r="C361" s="7"/>
      <c r="D361" s="7">
        <f t="shared" si="5"/>
        <v>0</v>
      </c>
    </row>
    <row r="362" spans="1:4" ht="18" hidden="1" x14ac:dyDescent="0.3">
      <c r="A362" s="10" t="s">
        <v>274</v>
      </c>
      <c r="B362" s="7"/>
      <c r="C362" s="7"/>
      <c r="D362" s="7">
        <f t="shared" si="5"/>
        <v>0</v>
      </c>
    </row>
    <row r="363" spans="1:4" ht="18" hidden="1" x14ac:dyDescent="0.3">
      <c r="A363" s="10" t="s">
        <v>64</v>
      </c>
      <c r="B363" s="7"/>
      <c r="C363" s="7"/>
      <c r="D363" s="7">
        <f t="shared" si="5"/>
        <v>0</v>
      </c>
    </row>
    <row r="364" spans="1:4" ht="18" hidden="1" x14ac:dyDescent="0.3">
      <c r="A364" s="5" t="s">
        <v>65</v>
      </c>
      <c r="B364" s="7"/>
      <c r="C364" s="7"/>
      <c r="D364" s="7">
        <f t="shared" si="5"/>
        <v>0</v>
      </c>
    </row>
    <row r="365" spans="1:4" ht="18" hidden="1" x14ac:dyDescent="0.3">
      <c r="A365" s="5" t="s">
        <v>66</v>
      </c>
      <c r="B365" s="7"/>
      <c r="C365" s="7"/>
      <c r="D365" s="7">
        <f t="shared" si="5"/>
        <v>0</v>
      </c>
    </row>
    <row r="366" spans="1:4" ht="18" hidden="1" x14ac:dyDescent="0.3">
      <c r="A366" s="10" t="s">
        <v>228</v>
      </c>
      <c r="B366" s="7"/>
      <c r="C366" s="7"/>
      <c r="D366" s="7">
        <f t="shared" si="5"/>
        <v>0</v>
      </c>
    </row>
    <row r="367" spans="1:4" ht="18" hidden="1" x14ac:dyDescent="0.3">
      <c r="A367" s="10" t="s">
        <v>229</v>
      </c>
      <c r="B367" s="7"/>
      <c r="C367" s="7"/>
      <c r="D367" s="7">
        <f t="shared" si="5"/>
        <v>0</v>
      </c>
    </row>
    <row r="368" spans="1:4" ht="18" hidden="1" x14ac:dyDescent="0.3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3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3">
      <c r="A370" s="10" t="s">
        <v>121</v>
      </c>
      <c r="B370" s="7"/>
      <c r="C370" s="7"/>
      <c r="D370" s="7">
        <f t="shared" si="5"/>
        <v>0</v>
      </c>
    </row>
    <row r="371" spans="1:4" ht="18" hidden="1" x14ac:dyDescent="0.3">
      <c r="A371" s="10" t="s">
        <v>149</v>
      </c>
      <c r="B371" s="7"/>
      <c r="C371" s="7"/>
      <c r="D371" s="7">
        <f t="shared" si="5"/>
        <v>0</v>
      </c>
    </row>
    <row r="372" spans="1:4" ht="18" hidden="1" x14ac:dyDescent="0.3">
      <c r="A372" s="14" t="s">
        <v>96</v>
      </c>
      <c r="B372" s="7"/>
      <c r="C372" s="7"/>
      <c r="D372" s="7">
        <f t="shared" si="5"/>
        <v>0</v>
      </c>
    </row>
    <row r="373" spans="1:4" ht="18" hidden="1" x14ac:dyDescent="0.3">
      <c r="A373" s="10" t="s">
        <v>97</v>
      </c>
      <c r="B373" s="7"/>
      <c r="C373" s="7"/>
      <c r="D373" s="7">
        <f t="shared" si="5"/>
        <v>0</v>
      </c>
    </row>
    <row r="374" spans="1:4" ht="18" hidden="1" x14ac:dyDescent="0.3">
      <c r="A374" s="10" t="s">
        <v>98</v>
      </c>
      <c r="B374" s="7"/>
      <c r="C374" s="7"/>
      <c r="D374" s="7">
        <f t="shared" si="5"/>
        <v>0</v>
      </c>
    </row>
    <row r="375" spans="1:4" ht="18" hidden="1" x14ac:dyDescent="0.3">
      <c r="A375" s="10" t="s">
        <v>275</v>
      </c>
      <c r="B375" s="7"/>
      <c r="C375" s="7"/>
      <c r="D375" s="7">
        <f t="shared" si="5"/>
        <v>0</v>
      </c>
    </row>
    <row r="376" spans="1:4" ht="18" hidden="1" x14ac:dyDescent="0.3">
      <c r="A376" s="10" t="s">
        <v>276</v>
      </c>
      <c r="B376" s="7"/>
      <c r="C376" s="7"/>
      <c r="D376" s="7">
        <f t="shared" si="5"/>
        <v>0</v>
      </c>
    </row>
    <row r="377" spans="1:4" ht="18" hidden="1" x14ac:dyDescent="0.3">
      <c r="A377" s="24" t="s">
        <v>277</v>
      </c>
      <c r="B377" s="7"/>
      <c r="C377" s="7"/>
      <c r="D377" s="7">
        <f t="shared" si="5"/>
        <v>0</v>
      </c>
    </row>
    <row r="378" spans="1:4" ht="18" hidden="1" x14ac:dyDescent="0.3">
      <c r="A378" s="8" t="s">
        <v>122</v>
      </c>
      <c r="B378" s="7"/>
      <c r="C378" s="7"/>
      <c r="D378" s="7">
        <f t="shared" si="5"/>
        <v>0</v>
      </c>
    </row>
    <row r="379" spans="1:4" ht="18" hidden="1" x14ac:dyDescent="0.3">
      <c r="A379" s="24" t="s">
        <v>123</v>
      </c>
      <c r="B379" s="7"/>
      <c r="C379" s="7"/>
      <c r="D379" s="7">
        <f t="shared" si="5"/>
        <v>0</v>
      </c>
    </row>
    <row r="380" spans="1:4" ht="18" x14ac:dyDescent="0.3">
      <c r="A380" s="10" t="s">
        <v>278</v>
      </c>
      <c r="B380" s="7">
        <v>5</v>
      </c>
      <c r="C380" s="7">
        <v>19000</v>
      </c>
      <c r="D380" s="7">
        <f t="shared" si="5"/>
        <v>95000</v>
      </c>
    </row>
    <row r="381" spans="1:4" ht="18" hidden="1" x14ac:dyDescent="0.3">
      <c r="A381" s="10" t="s">
        <v>279</v>
      </c>
      <c r="B381" s="7"/>
      <c r="C381" s="7"/>
      <c r="D381" s="7">
        <f t="shared" si="5"/>
        <v>0</v>
      </c>
    </row>
    <row r="382" spans="1:4" ht="18" x14ac:dyDescent="0.3">
      <c r="A382" s="5" t="s">
        <v>113</v>
      </c>
      <c r="B382" s="7">
        <f>30+550</f>
        <v>580</v>
      </c>
      <c r="C382" s="7">
        <v>26000</v>
      </c>
      <c r="D382" s="7">
        <f t="shared" si="5"/>
        <v>15080000</v>
      </c>
    </row>
    <row r="383" spans="1:4" ht="18" hidden="1" x14ac:dyDescent="0.3">
      <c r="A383" s="18" t="s">
        <v>151</v>
      </c>
      <c r="B383" s="7"/>
      <c r="C383" s="7"/>
      <c r="D383" s="7">
        <f t="shared" si="5"/>
        <v>0</v>
      </c>
    </row>
    <row r="384" spans="1:4" ht="18" hidden="1" x14ac:dyDescent="0.3">
      <c r="A384" s="14" t="s">
        <v>152</v>
      </c>
      <c r="B384" s="7"/>
      <c r="C384" s="7"/>
      <c r="D384" s="7">
        <f t="shared" si="5"/>
        <v>0</v>
      </c>
    </row>
    <row r="385" spans="1:4" ht="18" hidden="1" x14ac:dyDescent="0.3">
      <c r="A385" s="14" t="s">
        <v>153</v>
      </c>
      <c r="B385" s="7"/>
      <c r="C385" s="7"/>
      <c r="D385" s="7">
        <f t="shared" si="5"/>
        <v>0</v>
      </c>
    </row>
    <row r="386" spans="1:4" ht="18" hidden="1" x14ac:dyDescent="0.3">
      <c r="A386" s="14" t="s">
        <v>154</v>
      </c>
      <c r="B386" s="7"/>
      <c r="C386" s="7"/>
      <c r="D386" s="7">
        <f t="shared" si="5"/>
        <v>0</v>
      </c>
    </row>
    <row r="387" spans="1:4" ht="18" hidden="1" x14ac:dyDescent="0.3">
      <c r="A387" s="10" t="s">
        <v>155</v>
      </c>
      <c r="B387" s="7"/>
      <c r="C387" s="7"/>
      <c r="D387" s="7">
        <f t="shared" si="5"/>
        <v>0</v>
      </c>
    </row>
    <row r="388" spans="1:4" ht="18" hidden="1" x14ac:dyDescent="0.3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157</v>
      </c>
      <c r="B389" s="7"/>
      <c r="C389" s="7"/>
      <c r="D389" s="7">
        <f t="shared" si="6"/>
        <v>0</v>
      </c>
    </row>
    <row r="390" spans="1:4" ht="18" hidden="1" x14ac:dyDescent="0.3">
      <c r="A390" s="10" t="s">
        <v>158</v>
      </c>
      <c r="B390" s="7"/>
      <c r="C390" s="7"/>
      <c r="D390" s="7">
        <f t="shared" si="6"/>
        <v>0</v>
      </c>
    </row>
    <row r="391" spans="1:4" ht="18" hidden="1" x14ac:dyDescent="0.3">
      <c r="A391" s="14" t="s">
        <v>76</v>
      </c>
      <c r="B391" s="7"/>
      <c r="C391" s="7"/>
      <c r="D391" s="7">
        <f t="shared" si="6"/>
        <v>0</v>
      </c>
    </row>
    <row r="392" spans="1:4" ht="18" hidden="1" x14ac:dyDescent="0.3">
      <c r="A392" s="10" t="s">
        <v>114</v>
      </c>
      <c r="B392" s="7"/>
      <c r="C392" s="7"/>
      <c r="D392" s="7">
        <f t="shared" si="6"/>
        <v>0</v>
      </c>
    </row>
    <row r="393" spans="1:4" ht="18" hidden="1" x14ac:dyDescent="0.3">
      <c r="A393" s="34" t="s">
        <v>295</v>
      </c>
      <c r="B393" s="7"/>
      <c r="C393" s="7"/>
      <c r="D393" s="7">
        <f t="shared" si="6"/>
        <v>0</v>
      </c>
    </row>
    <row r="394" spans="1:4" ht="18" hidden="1" x14ac:dyDescent="0.3">
      <c r="A394" s="10" t="s">
        <v>159</v>
      </c>
      <c r="B394" s="7"/>
      <c r="C394" s="7"/>
      <c r="D394" s="7">
        <f t="shared" si="6"/>
        <v>0</v>
      </c>
    </row>
    <row r="395" spans="1:4" ht="18" hidden="1" x14ac:dyDescent="0.3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3">
      <c r="A397" s="41" t="s">
        <v>296</v>
      </c>
      <c r="B397" s="7"/>
      <c r="C397" s="7"/>
      <c r="D397" s="7">
        <f t="shared" si="6"/>
        <v>0</v>
      </c>
    </row>
    <row r="398" spans="1:4" ht="18" hidden="1" x14ac:dyDescent="0.3">
      <c r="A398" s="5" t="s">
        <v>3</v>
      </c>
      <c r="B398" s="7"/>
      <c r="C398" s="7"/>
      <c r="D398" s="7">
        <f t="shared" si="6"/>
        <v>0</v>
      </c>
    </row>
    <row r="399" spans="1:4" ht="18" hidden="1" x14ac:dyDescent="0.3">
      <c r="A399" s="8" t="s">
        <v>4</v>
      </c>
      <c r="B399" s="7"/>
      <c r="C399" s="7"/>
      <c r="D399" s="7">
        <f t="shared" si="6"/>
        <v>0</v>
      </c>
    </row>
    <row r="400" spans="1:4" ht="18" hidden="1" x14ac:dyDescent="0.3">
      <c r="A400" s="5" t="s">
        <v>5</v>
      </c>
      <c r="B400" s="7"/>
      <c r="C400" s="7"/>
      <c r="D400" s="7">
        <f t="shared" si="6"/>
        <v>0</v>
      </c>
    </row>
    <row r="401" spans="1:4" ht="18" hidden="1" x14ac:dyDescent="0.3">
      <c r="A401" s="5" t="s">
        <v>6</v>
      </c>
      <c r="B401" s="7"/>
      <c r="C401" s="7"/>
      <c r="D401" s="7">
        <f t="shared" si="6"/>
        <v>0</v>
      </c>
    </row>
    <row r="402" spans="1:4" ht="18" hidden="1" x14ac:dyDescent="0.3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3">
      <c r="A404" s="10" t="s">
        <v>9</v>
      </c>
      <c r="B404" s="7"/>
      <c r="C404" s="7"/>
      <c r="D404" s="7">
        <f t="shared" si="6"/>
        <v>0</v>
      </c>
    </row>
    <row r="405" spans="1:4" ht="18" hidden="1" x14ac:dyDescent="0.3">
      <c r="A405" s="10" t="s">
        <v>115</v>
      </c>
      <c r="B405" s="7"/>
      <c r="C405" s="7"/>
      <c r="D405" s="7">
        <f t="shared" si="6"/>
        <v>0</v>
      </c>
    </row>
    <row r="406" spans="1:4" ht="18" hidden="1" x14ac:dyDescent="0.3">
      <c r="A406" s="5" t="s">
        <v>116</v>
      </c>
      <c r="B406" s="7"/>
      <c r="C406" s="7"/>
      <c r="D406" s="7">
        <f t="shared" si="6"/>
        <v>0</v>
      </c>
    </row>
    <row r="407" spans="1:4" ht="18" hidden="1" x14ac:dyDescent="0.3">
      <c r="A407" s="10" t="s">
        <v>168</v>
      </c>
      <c r="B407" s="7"/>
      <c r="C407" s="7"/>
      <c r="D407" s="7">
        <f t="shared" si="6"/>
        <v>0</v>
      </c>
    </row>
    <row r="408" spans="1:4" ht="18" hidden="1" x14ac:dyDescent="0.3">
      <c r="A408" s="24" t="s">
        <v>169</v>
      </c>
      <c r="B408" s="7"/>
      <c r="C408" s="7"/>
      <c r="D408" s="7">
        <f t="shared" si="6"/>
        <v>0</v>
      </c>
    </row>
    <row r="409" spans="1:4" ht="18" hidden="1" x14ac:dyDescent="0.3">
      <c r="A409" s="10" t="s">
        <v>170</v>
      </c>
      <c r="B409" s="7"/>
      <c r="C409" s="7"/>
      <c r="D409" s="7">
        <f t="shared" si="6"/>
        <v>0</v>
      </c>
    </row>
    <row r="410" spans="1:4" ht="18" hidden="1" x14ac:dyDescent="0.3">
      <c r="A410" s="10" t="s">
        <v>171</v>
      </c>
      <c r="B410" s="7"/>
      <c r="C410" s="7"/>
      <c r="D410" s="7">
        <f t="shared" si="6"/>
        <v>0</v>
      </c>
    </row>
    <row r="411" spans="1:4" ht="18" hidden="1" x14ac:dyDescent="0.3">
      <c r="A411" s="10" t="s">
        <v>172</v>
      </c>
      <c r="B411" s="7"/>
      <c r="C411" s="7"/>
      <c r="D411" s="7">
        <f t="shared" si="6"/>
        <v>0</v>
      </c>
    </row>
    <row r="412" spans="1:4" ht="18" hidden="1" x14ac:dyDescent="0.3">
      <c r="A412" s="5" t="s">
        <v>10</v>
      </c>
      <c r="B412" s="12"/>
      <c r="C412" s="12"/>
      <c r="D412" s="7">
        <f t="shared" si="6"/>
        <v>0</v>
      </c>
    </row>
    <row r="413" spans="1:4" ht="18" hidden="1" x14ac:dyDescent="0.3">
      <c r="A413" s="5" t="s">
        <v>11</v>
      </c>
      <c r="B413" s="12"/>
      <c r="C413" s="12"/>
      <c r="D413" s="7">
        <f t="shared" si="6"/>
        <v>0</v>
      </c>
    </row>
    <row r="414" spans="1:4" ht="18" hidden="1" x14ac:dyDescent="0.3">
      <c r="A414" s="5" t="s">
        <v>12</v>
      </c>
      <c r="B414" s="12"/>
      <c r="C414" s="12"/>
      <c r="D414" s="7">
        <f t="shared" si="6"/>
        <v>0</v>
      </c>
    </row>
    <row r="415" spans="1:4" ht="18" hidden="1" x14ac:dyDescent="0.3">
      <c r="A415" s="10" t="s">
        <v>82</v>
      </c>
      <c r="B415" s="7"/>
      <c r="C415" s="7"/>
      <c r="D415" s="7">
        <f t="shared" si="6"/>
        <v>0</v>
      </c>
    </row>
    <row r="416" spans="1:4" ht="18" hidden="1" x14ac:dyDescent="0.3">
      <c r="A416" s="10" t="s">
        <v>83</v>
      </c>
      <c r="B416" s="7"/>
      <c r="C416" s="7"/>
      <c r="D416" s="7">
        <f t="shared" si="6"/>
        <v>0</v>
      </c>
    </row>
    <row r="417" spans="1:4" ht="18" hidden="1" x14ac:dyDescent="0.3">
      <c r="A417" s="10" t="s">
        <v>84</v>
      </c>
      <c r="B417" s="7"/>
      <c r="C417" s="7"/>
      <c r="D417" s="7">
        <f t="shared" si="6"/>
        <v>0</v>
      </c>
    </row>
    <row r="418" spans="1:4" ht="18" hidden="1" x14ac:dyDescent="0.3">
      <c r="A418" s="10" t="s">
        <v>85</v>
      </c>
      <c r="B418" s="7"/>
      <c r="C418" s="7"/>
      <c r="D418" s="7">
        <f t="shared" si="6"/>
        <v>0</v>
      </c>
    </row>
    <row r="419" spans="1:4" ht="18" hidden="1" x14ac:dyDescent="0.3">
      <c r="A419" s="10" t="s">
        <v>86</v>
      </c>
      <c r="B419" s="7"/>
      <c r="C419" s="7"/>
      <c r="D419" s="7">
        <f t="shared" si="6"/>
        <v>0</v>
      </c>
    </row>
    <row r="420" spans="1:4" ht="18" x14ac:dyDescent="0.3">
      <c r="A420" s="10" t="s">
        <v>194</v>
      </c>
      <c r="B420" s="7">
        <f>8+50+25</f>
        <v>83</v>
      </c>
      <c r="C420" s="7">
        <v>8000</v>
      </c>
      <c r="D420" s="7">
        <f t="shared" si="6"/>
        <v>664000</v>
      </c>
    </row>
    <row r="421" spans="1:4" ht="18" hidden="1" x14ac:dyDescent="0.3">
      <c r="A421" s="13" t="s">
        <v>195</v>
      </c>
      <c r="B421" s="7"/>
      <c r="C421" s="7"/>
      <c r="D421" s="7">
        <f t="shared" si="6"/>
        <v>0</v>
      </c>
    </row>
    <row r="422" spans="1:4" ht="18" hidden="1" x14ac:dyDescent="0.3">
      <c r="A422" s="13" t="s">
        <v>177</v>
      </c>
      <c r="B422" s="7"/>
      <c r="C422" s="7"/>
      <c r="D422" s="7">
        <f t="shared" si="6"/>
        <v>0</v>
      </c>
    </row>
    <row r="423" spans="1:4" ht="18" hidden="1" x14ac:dyDescent="0.3">
      <c r="A423" s="13" t="s">
        <v>178</v>
      </c>
      <c r="B423" s="7"/>
      <c r="C423" s="7"/>
      <c r="D423" s="7">
        <f t="shared" si="6"/>
        <v>0</v>
      </c>
    </row>
    <row r="424" spans="1:4" ht="18" hidden="1" x14ac:dyDescent="0.3">
      <c r="A424" s="8" t="s">
        <v>179</v>
      </c>
      <c r="B424" s="7"/>
      <c r="C424" s="7"/>
      <c r="D424" s="7">
        <f t="shared" si="6"/>
        <v>0</v>
      </c>
    </row>
    <row r="425" spans="1:4" ht="18" hidden="1" x14ac:dyDescent="0.3">
      <c r="A425" s="24" t="s">
        <v>173</v>
      </c>
      <c r="B425" s="7"/>
      <c r="C425" s="7"/>
      <c r="D425" s="7">
        <f t="shared" si="6"/>
        <v>0</v>
      </c>
    </row>
    <row r="426" spans="1:4" ht="18" hidden="1" x14ac:dyDescent="0.3">
      <c r="A426" s="8" t="s">
        <v>335</v>
      </c>
      <c r="B426" s="7"/>
      <c r="C426" s="7"/>
      <c r="D426" s="7">
        <f t="shared" si="6"/>
        <v>0</v>
      </c>
    </row>
    <row r="427" spans="1:4" ht="18" hidden="1" x14ac:dyDescent="0.3">
      <c r="A427" s="10" t="s">
        <v>13</v>
      </c>
      <c r="B427" s="7"/>
      <c r="C427" s="7"/>
      <c r="D427" s="7">
        <f t="shared" si="6"/>
        <v>0</v>
      </c>
    </row>
    <row r="428" spans="1:4" ht="18" hidden="1" x14ac:dyDescent="0.3">
      <c r="A428" s="10" t="s">
        <v>14</v>
      </c>
      <c r="B428" s="7"/>
      <c r="C428" s="7"/>
      <c r="D428" s="7">
        <f t="shared" si="6"/>
        <v>0</v>
      </c>
    </row>
    <row r="429" spans="1:4" ht="18" hidden="1" x14ac:dyDescent="0.3">
      <c r="A429" s="8" t="s">
        <v>336</v>
      </c>
      <c r="B429" s="7"/>
      <c r="C429" s="7"/>
      <c r="D429" s="7">
        <f t="shared" si="6"/>
        <v>0</v>
      </c>
    </row>
    <row r="430" spans="1:4" ht="18" hidden="1" x14ac:dyDescent="0.3">
      <c r="A430" s="8" t="s">
        <v>207</v>
      </c>
      <c r="B430" s="7"/>
      <c r="C430" s="7"/>
      <c r="D430" s="7">
        <f t="shared" si="6"/>
        <v>0</v>
      </c>
    </row>
    <row r="431" spans="1:4" ht="18" hidden="1" x14ac:dyDescent="0.3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3">
      <c r="A432" s="13" t="s">
        <v>17</v>
      </c>
      <c r="B432" s="7"/>
      <c r="C432" s="7"/>
      <c r="D432" s="7">
        <f t="shared" si="6"/>
        <v>0</v>
      </c>
    </row>
    <row r="433" spans="1:4" ht="18" hidden="1" x14ac:dyDescent="0.3">
      <c r="A433" s="8" t="s">
        <v>297</v>
      </c>
      <c r="B433" s="7"/>
      <c r="C433" s="7"/>
      <c r="D433" s="7">
        <f t="shared" si="6"/>
        <v>0</v>
      </c>
    </row>
    <row r="434" spans="1:4" ht="18" hidden="1" x14ac:dyDescent="0.3">
      <c r="A434" s="8" t="s">
        <v>337</v>
      </c>
      <c r="B434" s="7"/>
      <c r="C434" s="7"/>
      <c r="D434" s="7">
        <f t="shared" si="6"/>
        <v>0</v>
      </c>
    </row>
    <row r="435" spans="1:4" ht="18" hidden="1" x14ac:dyDescent="0.3">
      <c r="A435" s="10" t="s">
        <v>47</v>
      </c>
      <c r="B435" s="7"/>
      <c r="C435" s="7"/>
      <c r="D435" s="7">
        <f t="shared" si="6"/>
        <v>0</v>
      </c>
    </row>
    <row r="436" spans="1:4" ht="18" hidden="1" x14ac:dyDescent="0.3">
      <c r="A436" s="14" t="s">
        <v>48</v>
      </c>
      <c r="B436" s="7"/>
      <c r="C436" s="7"/>
      <c r="D436" s="7">
        <f t="shared" si="6"/>
        <v>0</v>
      </c>
    </row>
    <row r="437" spans="1:4" ht="18" hidden="1" x14ac:dyDescent="0.3">
      <c r="A437" s="28" t="s">
        <v>192</v>
      </c>
      <c r="B437" s="7"/>
      <c r="C437" s="7"/>
      <c r="D437" s="7">
        <f t="shared" si="6"/>
        <v>0</v>
      </c>
    </row>
    <row r="438" spans="1:4" ht="18" hidden="1" x14ac:dyDescent="0.3">
      <c r="A438" s="28" t="s">
        <v>193</v>
      </c>
      <c r="B438" s="7"/>
      <c r="C438" s="7"/>
      <c r="D438" s="7">
        <f t="shared" si="6"/>
        <v>0</v>
      </c>
    </row>
    <row r="439" spans="1:4" ht="18" hidden="1" x14ac:dyDescent="0.3">
      <c r="A439" s="42" t="s">
        <v>49</v>
      </c>
      <c r="B439" s="7"/>
      <c r="C439" s="7"/>
      <c r="D439" s="7">
        <f t="shared" si="6"/>
        <v>0</v>
      </c>
    </row>
    <row r="440" spans="1:4" ht="18" hidden="1" x14ac:dyDescent="0.3">
      <c r="A440" s="35" t="s">
        <v>298</v>
      </c>
      <c r="B440" s="7"/>
      <c r="C440" s="7"/>
      <c r="D440" s="7">
        <f t="shared" si="6"/>
        <v>0</v>
      </c>
    </row>
    <row r="441" spans="1:4" ht="18" hidden="1" x14ac:dyDescent="0.3">
      <c r="A441" s="10" t="s">
        <v>50</v>
      </c>
      <c r="B441" s="7"/>
      <c r="C441" s="7"/>
      <c r="D441" s="7">
        <f t="shared" si="6"/>
        <v>0</v>
      </c>
    </row>
    <row r="442" spans="1:4" ht="18" hidden="1" x14ac:dyDescent="0.3">
      <c r="A442" s="10" t="s">
        <v>20</v>
      </c>
      <c r="B442" s="7"/>
      <c r="C442" s="7"/>
      <c r="D442" s="7">
        <f t="shared" si="6"/>
        <v>0</v>
      </c>
    </row>
    <row r="443" spans="1:4" ht="18" hidden="1" x14ac:dyDescent="0.3">
      <c r="A443" s="10" t="s">
        <v>21</v>
      </c>
      <c r="B443" s="7"/>
      <c r="C443" s="7"/>
      <c r="D443" s="7">
        <f t="shared" si="6"/>
        <v>0</v>
      </c>
    </row>
    <row r="444" spans="1:4" ht="18" hidden="1" x14ac:dyDescent="0.3">
      <c r="A444" s="10" t="s">
        <v>22</v>
      </c>
      <c r="B444" s="7"/>
      <c r="C444" s="7"/>
      <c r="D444" s="7">
        <f t="shared" si="6"/>
        <v>0</v>
      </c>
    </row>
    <row r="445" spans="1:4" ht="18" hidden="1" x14ac:dyDescent="0.3">
      <c r="A445" s="10" t="s">
        <v>209</v>
      </c>
      <c r="B445" s="7"/>
      <c r="C445" s="7"/>
      <c r="D445" s="7">
        <f t="shared" si="6"/>
        <v>0</v>
      </c>
    </row>
    <row r="446" spans="1:4" ht="18" hidden="1" x14ac:dyDescent="0.3">
      <c r="A446" s="10" t="s">
        <v>210</v>
      </c>
      <c r="B446" s="7"/>
      <c r="C446" s="7"/>
      <c r="D446" s="7">
        <f t="shared" si="6"/>
        <v>0</v>
      </c>
    </row>
    <row r="447" spans="1:4" ht="18" hidden="1" x14ac:dyDescent="0.3">
      <c r="A447" s="10" t="s">
        <v>338</v>
      </c>
      <c r="B447" s="7"/>
      <c r="C447" s="7"/>
      <c r="D447" s="7">
        <f t="shared" si="6"/>
        <v>0</v>
      </c>
    </row>
    <row r="448" spans="1:4" ht="18" hidden="1" x14ac:dyDescent="0.3">
      <c r="A448" s="10" t="s">
        <v>211</v>
      </c>
      <c r="B448" s="7"/>
      <c r="C448" s="7"/>
      <c r="D448" s="7">
        <f t="shared" si="6"/>
        <v>0</v>
      </c>
    </row>
    <row r="449" spans="1:4" ht="18" hidden="1" x14ac:dyDescent="0.3">
      <c r="A449" s="8" t="s">
        <v>18</v>
      </c>
      <c r="B449" s="7"/>
      <c r="C449" s="7"/>
      <c r="D449" s="7">
        <f t="shared" si="6"/>
        <v>0</v>
      </c>
    </row>
    <row r="450" spans="1:4" ht="18" hidden="1" x14ac:dyDescent="0.3">
      <c r="A450" s="13" t="s">
        <v>19</v>
      </c>
      <c r="B450" s="7"/>
      <c r="C450" s="7"/>
      <c r="D450" s="7">
        <f t="shared" si="6"/>
        <v>0</v>
      </c>
    </row>
    <row r="451" spans="1:4" ht="18" hidden="1" x14ac:dyDescent="0.3">
      <c r="A451" s="10" t="s">
        <v>299</v>
      </c>
      <c r="B451" s="7"/>
      <c r="C451" s="7"/>
      <c r="D451" s="7">
        <f t="shared" si="6"/>
        <v>0</v>
      </c>
    </row>
    <row r="452" spans="1:4" ht="18" hidden="1" x14ac:dyDescent="0.3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301</v>
      </c>
      <c r="B453" s="7"/>
      <c r="C453" s="7"/>
      <c r="D453" s="7">
        <f t="shared" si="7"/>
        <v>0</v>
      </c>
    </row>
    <row r="454" spans="1:4" ht="18" x14ac:dyDescent="0.3">
      <c r="A454" s="10" t="s">
        <v>95</v>
      </c>
      <c r="B454" s="7">
        <f>40+60+10+5</f>
        <v>115</v>
      </c>
      <c r="C454" s="7">
        <v>10000</v>
      </c>
      <c r="D454" s="7">
        <f t="shared" si="7"/>
        <v>1150000</v>
      </c>
    </row>
    <row r="455" spans="1:4" ht="18" hidden="1" x14ac:dyDescent="0.3">
      <c r="A455" s="29" t="s">
        <v>124</v>
      </c>
      <c r="B455" s="7"/>
      <c r="C455" s="7"/>
      <c r="D455" s="7">
        <f t="shared" si="7"/>
        <v>0</v>
      </c>
    </row>
    <row r="456" spans="1:4" ht="18" hidden="1" x14ac:dyDescent="0.3">
      <c r="A456" s="24" t="s">
        <v>125</v>
      </c>
      <c r="B456" s="7"/>
      <c r="C456" s="7"/>
      <c r="D456" s="7">
        <f t="shared" si="7"/>
        <v>0</v>
      </c>
    </row>
    <row r="457" spans="1:4" ht="18" hidden="1" x14ac:dyDescent="0.3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3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3">
      <c r="A461" s="33" t="s">
        <v>280</v>
      </c>
      <c r="B461" s="7"/>
      <c r="C461" s="7"/>
      <c r="D461" s="7">
        <f t="shared" si="7"/>
        <v>0</v>
      </c>
    </row>
    <row r="462" spans="1:4" ht="18" hidden="1" x14ac:dyDescent="0.3">
      <c r="A462" s="5" t="s">
        <v>281</v>
      </c>
      <c r="B462" s="12"/>
      <c r="C462" s="12"/>
      <c r="D462" s="7">
        <f t="shared" si="7"/>
        <v>0</v>
      </c>
    </row>
    <row r="463" spans="1:4" ht="18" hidden="1" x14ac:dyDescent="0.3">
      <c r="A463" s="10" t="s">
        <v>282</v>
      </c>
      <c r="B463" s="7"/>
      <c r="C463" s="7"/>
      <c r="D463" s="7">
        <f t="shared" si="7"/>
        <v>0</v>
      </c>
    </row>
    <row r="464" spans="1:4" ht="18" hidden="1" x14ac:dyDescent="0.3">
      <c r="A464" s="10" t="s">
        <v>283</v>
      </c>
      <c r="B464" s="7"/>
      <c r="C464" s="7"/>
      <c r="D464" s="7">
        <f t="shared" si="7"/>
        <v>0</v>
      </c>
    </row>
    <row r="465" spans="1:4" ht="18" x14ac:dyDescent="0.3">
      <c r="A465" s="10" t="s">
        <v>36</v>
      </c>
      <c r="B465" s="7">
        <f>64+50</f>
        <v>114</v>
      </c>
      <c r="C465" s="7">
        <v>7500</v>
      </c>
      <c r="D465" s="7">
        <f t="shared" si="7"/>
        <v>855000</v>
      </c>
    </row>
    <row r="466" spans="1:4" ht="18" hidden="1" x14ac:dyDescent="0.3">
      <c r="A466" s="14" t="s">
        <v>37</v>
      </c>
      <c r="B466" s="7"/>
      <c r="C466" s="7"/>
      <c r="D466" s="7">
        <f t="shared" si="7"/>
        <v>0</v>
      </c>
    </row>
    <row r="467" spans="1:4" ht="18" hidden="1" x14ac:dyDescent="0.3">
      <c r="A467" s="5" t="s">
        <v>214</v>
      </c>
      <c r="B467" s="7"/>
      <c r="C467" s="7"/>
      <c r="D467" s="7">
        <f t="shared" si="7"/>
        <v>0</v>
      </c>
    </row>
    <row r="468" spans="1:4" ht="18" hidden="1" x14ac:dyDescent="0.3">
      <c r="A468" s="5" t="s">
        <v>215</v>
      </c>
      <c r="B468" s="7"/>
      <c r="C468" s="7"/>
      <c r="D468" s="7">
        <f t="shared" si="7"/>
        <v>0</v>
      </c>
    </row>
    <row r="469" spans="1:4" ht="18" hidden="1" x14ac:dyDescent="0.3">
      <c r="A469" s="10" t="s">
        <v>216</v>
      </c>
      <c r="B469" s="7"/>
      <c r="C469" s="7"/>
      <c r="D469" s="7">
        <f t="shared" si="7"/>
        <v>0</v>
      </c>
    </row>
    <row r="470" spans="1:4" ht="18" hidden="1" x14ac:dyDescent="0.3">
      <c r="A470" s="10" t="s">
        <v>339</v>
      </c>
      <c r="B470" s="7"/>
      <c r="C470" s="7"/>
      <c r="D470" s="7">
        <f t="shared" si="7"/>
        <v>0</v>
      </c>
    </row>
    <row r="471" spans="1:4" ht="18" hidden="1" x14ac:dyDescent="0.3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3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3">
      <c r="A473" s="10" t="s">
        <v>302</v>
      </c>
      <c r="B473" s="7"/>
      <c r="C473" s="7"/>
      <c r="D473" s="7">
        <f t="shared" si="7"/>
        <v>0</v>
      </c>
    </row>
    <row r="474" spans="1:4" ht="18" hidden="1" x14ac:dyDescent="0.3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162</v>
      </c>
      <c r="B482" s="7"/>
      <c r="C482" s="7"/>
      <c r="D482" s="7">
        <f t="shared" si="7"/>
        <v>0</v>
      </c>
    </row>
    <row r="483" spans="1:4" ht="18" hidden="1" x14ac:dyDescent="0.3">
      <c r="A483" s="10" t="s">
        <v>163</v>
      </c>
      <c r="B483" s="7"/>
      <c r="C483" s="7"/>
      <c r="D483" s="7">
        <f t="shared" si="7"/>
        <v>0</v>
      </c>
    </row>
    <row r="484" spans="1:4" ht="18" hidden="1" x14ac:dyDescent="0.3">
      <c r="A484" s="10" t="s">
        <v>164</v>
      </c>
      <c r="B484" s="7"/>
      <c r="C484" s="7"/>
      <c r="D484" s="7">
        <f t="shared" si="7"/>
        <v>0</v>
      </c>
    </row>
    <row r="485" spans="1:4" ht="18" hidden="1" x14ac:dyDescent="0.3">
      <c r="A485" s="10" t="s">
        <v>165</v>
      </c>
      <c r="B485" s="7"/>
      <c r="C485" s="7"/>
      <c r="D485" s="7">
        <f t="shared" si="7"/>
        <v>0</v>
      </c>
    </row>
    <row r="486" spans="1:4" ht="18" hidden="1" x14ac:dyDescent="0.3">
      <c r="A486" s="10" t="s">
        <v>166</v>
      </c>
      <c r="B486" s="7"/>
      <c r="C486" s="7"/>
      <c r="D486" s="7">
        <f t="shared" si="7"/>
        <v>0</v>
      </c>
    </row>
    <row r="487" spans="1:4" ht="18" hidden="1" x14ac:dyDescent="0.3">
      <c r="A487" s="14" t="s">
        <v>167</v>
      </c>
      <c r="B487" s="7"/>
      <c r="C487" s="7"/>
      <c r="D487" s="7">
        <f t="shared" si="7"/>
        <v>0</v>
      </c>
    </row>
    <row r="488" spans="1:4" ht="18" hidden="1" x14ac:dyDescent="0.3">
      <c r="A488" s="10" t="s">
        <v>289</v>
      </c>
      <c r="B488" s="7"/>
      <c r="C488" s="7"/>
      <c r="D488" s="7">
        <f t="shared" si="7"/>
        <v>0</v>
      </c>
    </row>
    <row r="489" spans="1:4" ht="18" hidden="1" x14ac:dyDescent="0.3">
      <c r="A489" s="10" t="s">
        <v>290</v>
      </c>
      <c r="B489" s="7"/>
      <c r="C489" s="7"/>
      <c r="D489" s="7">
        <f t="shared" si="7"/>
        <v>0</v>
      </c>
    </row>
    <row r="490" spans="1:4" ht="18" hidden="1" x14ac:dyDescent="0.3">
      <c r="A490" s="10" t="s">
        <v>291</v>
      </c>
      <c r="B490" s="7"/>
      <c r="C490" s="7"/>
      <c r="D490" s="7">
        <f t="shared" si="7"/>
        <v>0</v>
      </c>
    </row>
    <row r="491" spans="1:4" ht="18" hidden="1" x14ac:dyDescent="0.3">
      <c r="A491" s="10" t="s">
        <v>292</v>
      </c>
      <c r="B491" s="7"/>
      <c r="C491" s="7"/>
      <c r="D491" s="7">
        <f t="shared" si="7"/>
        <v>0</v>
      </c>
    </row>
    <row r="492" spans="1:4" ht="18" hidden="1" x14ac:dyDescent="0.3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3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3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3">
      <c r="A495" s="10" t="s">
        <v>54</v>
      </c>
      <c r="B495" s="7"/>
      <c r="C495" s="7"/>
      <c r="D495" s="7">
        <f t="shared" si="7"/>
        <v>0</v>
      </c>
    </row>
    <row r="496" spans="1:4" ht="18" hidden="1" x14ac:dyDescent="0.3">
      <c r="A496" s="14" t="s">
        <v>55</v>
      </c>
      <c r="B496" s="7"/>
      <c r="C496" s="7"/>
      <c r="D496" s="7">
        <f t="shared" si="7"/>
        <v>0</v>
      </c>
    </row>
    <row r="497" spans="1:4" ht="18" x14ac:dyDescent="0.3">
      <c r="A497" s="10" t="s">
        <v>334</v>
      </c>
      <c r="B497" s="7">
        <f>297+10+10</f>
        <v>317</v>
      </c>
      <c r="C497" s="7">
        <v>11000</v>
      </c>
      <c r="D497" s="7">
        <f t="shared" si="7"/>
        <v>3487000</v>
      </c>
    </row>
    <row r="498" spans="1:4" ht="18" hidden="1" x14ac:dyDescent="0.3">
      <c r="A498" s="5" t="s">
        <v>199</v>
      </c>
      <c r="B498" s="7"/>
      <c r="C498" s="7"/>
      <c r="D498" s="7">
        <f t="shared" si="7"/>
        <v>0</v>
      </c>
    </row>
    <row r="499" spans="1:4" ht="18" hidden="1" x14ac:dyDescent="0.3">
      <c r="A499" s="10" t="s">
        <v>200</v>
      </c>
      <c r="B499" s="7"/>
      <c r="C499" s="7"/>
      <c r="D499" s="7">
        <f t="shared" si="7"/>
        <v>0</v>
      </c>
    </row>
    <row r="500" spans="1:4" ht="18" hidden="1" x14ac:dyDescent="0.3">
      <c r="A500" s="10" t="s">
        <v>202</v>
      </c>
      <c r="B500" s="7"/>
      <c r="C500" s="7"/>
      <c r="D500" s="7">
        <f t="shared" si="7"/>
        <v>0</v>
      </c>
    </row>
    <row r="501" spans="1:4" ht="18" hidden="1" x14ac:dyDescent="0.3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3">
      <c r="A503" s="10" t="s">
        <v>62</v>
      </c>
      <c r="B503" s="7"/>
      <c r="C503" s="7"/>
      <c r="D503" s="7">
        <f t="shared" si="7"/>
        <v>0</v>
      </c>
    </row>
    <row r="504" spans="1:4" ht="18" hidden="1" x14ac:dyDescent="0.3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3">
      <c r="A505" s="8" t="s">
        <v>304</v>
      </c>
      <c r="B505" s="7"/>
      <c r="C505" s="7"/>
      <c r="D505" s="7">
        <f t="shared" si="7"/>
        <v>0</v>
      </c>
    </row>
    <row r="506" spans="1:4" ht="18" hidden="1" x14ac:dyDescent="0.3">
      <c r="A506" s="10" t="s">
        <v>87</v>
      </c>
      <c r="B506" s="7"/>
      <c r="C506" s="7"/>
      <c r="D506" s="7">
        <f t="shared" si="7"/>
        <v>0</v>
      </c>
    </row>
    <row r="507" spans="1:4" ht="18" hidden="1" x14ac:dyDescent="0.3">
      <c r="A507" s="10" t="s">
        <v>38</v>
      </c>
      <c r="B507" s="7"/>
      <c r="C507" s="7"/>
      <c r="D507" s="7">
        <f t="shared" si="7"/>
        <v>0</v>
      </c>
    </row>
    <row r="508" spans="1:4" ht="18" hidden="1" x14ac:dyDescent="0.3">
      <c r="A508" s="5" t="s">
        <v>240</v>
      </c>
      <c r="B508" s="7"/>
      <c r="C508" s="7"/>
      <c r="D508" s="7">
        <f t="shared" si="7"/>
        <v>0</v>
      </c>
    </row>
    <row r="509" spans="1:4" ht="18" hidden="1" x14ac:dyDescent="0.3">
      <c r="A509" s="10" t="s">
        <v>241</v>
      </c>
      <c r="B509" s="7"/>
      <c r="C509" s="7"/>
      <c r="D509" s="7">
        <f t="shared" si="7"/>
        <v>0</v>
      </c>
    </row>
    <row r="510" spans="1:4" ht="18" hidden="1" x14ac:dyDescent="0.3">
      <c r="A510" s="10" t="s">
        <v>242</v>
      </c>
      <c r="B510" s="7"/>
      <c r="C510" s="7"/>
      <c r="D510" s="7">
        <f t="shared" si="7"/>
        <v>0</v>
      </c>
    </row>
    <row r="511" spans="1:4" ht="18" hidden="1" x14ac:dyDescent="0.3">
      <c r="A511" s="5" t="s">
        <v>180</v>
      </c>
      <c r="B511" s="7"/>
      <c r="C511" s="7"/>
      <c r="D511" s="7">
        <f t="shared" si="7"/>
        <v>0</v>
      </c>
    </row>
    <row r="512" spans="1:4" ht="18" hidden="1" x14ac:dyDescent="0.3">
      <c r="A512" s="5" t="s">
        <v>181</v>
      </c>
      <c r="B512" s="7"/>
      <c r="C512" s="7"/>
      <c r="D512" s="7">
        <f t="shared" si="7"/>
        <v>0</v>
      </c>
    </row>
    <row r="513" spans="1:4" ht="18" x14ac:dyDescent="0.3">
      <c r="A513" s="49" t="s">
        <v>182</v>
      </c>
      <c r="B513" s="50">
        <v>5000</v>
      </c>
      <c r="C513" s="50">
        <v>7700</v>
      </c>
      <c r="D513" s="50">
        <f t="shared" si="7"/>
        <v>38500000</v>
      </c>
    </row>
    <row r="514" spans="1:4" ht="18" hidden="1" x14ac:dyDescent="0.3">
      <c r="A514" s="10" t="s">
        <v>183</v>
      </c>
      <c r="B514" s="7"/>
      <c r="C514" s="7"/>
      <c r="D514" s="7">
        <f t="shared" si="7"/>
        <v>0</v>
      </c>
    </row>
    <row r="515" spans="1:4" ht="18" hidden="1" x14ac:dyDescent="0.3">
      <c r="A515" s="5" t="s">
        <v>184</v>
      </c>
      <c r="B515" s="7"/>
      <c r="C515" s="7"/>
      <c r="D515" s="7">
        <f t="shared" si="7"/>
        <v>0</v>
      </c>
    </row>
    <row r="516" spans="1:4" ht="18" hidden="1" x14ac:dyDescent="0.3">
      <c r="A516" s="5" t="s">
        <v>185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5" t="s">
        <v>186</v>
      </c>
      <c r="B517" s="7"/>
      <c r="C517" s="7"/>
      <c r="D517" s="7">
        <f t="shared" si="8"/>
        <v>0</v>
      </c>
    </row>
    <row r="518" spans="1:4" ht="18" hidden="1" x14ac:dyDescent="0.3">
      <c r="A518" s="10" t="s">
        <v>187</v>
      </c>
      <c r="B518" s="7"/>
      <c r="C518" s="7"/>
      <c r="D518" s="7">
        <f t="shared" si="8"/>
        <v>0</v>
      </c>
    </row>
    <row r="519" spans="1:4" ht="18" hidden="1" x14ac:dyDescent="0.3">
      <c r="A519" s="14" t="s">
        <v>305</v>
      </c>
      <c r="B519" s="7"/>
      <c r="C519" s="7"/>
      <c r="D519" s="7">
        <f t="shared" si="8"/>
        <v>0</v>
      </c>
    </row>
    <row r="520" spans="1:4" ht="18" hidden="1" x14ac:dyDescent="0.3">
      <c r="A520" s="14" t="s">
        <v>306</v>
      </c>
      <c r="B520" s="7"/>
      <c r="C520" s="7"/>
      <c r="D520" s="7">
        <f t="shared" si="8"/>
        <v>0</v>
      </c>
    </row>
    <row r="521" spans="1:4" ht="18" hidden="1" x14ac:dyDescent="0.3">
      <c r="A521" s="14" t="s">
        <v>307</v>
      </c>
      <c r="B521" s="7"/>
      <c r="C521" s="7"/>
      <c r="D521" s="7">
        <f t="shared" si="8"/>
        <v>0</v>
      </c>
    </row>
    <row r="522" spans="1:4" ht="18" hidden="1" x14ac:dyDescent="0.3">
      <c r="A522" s="14" t="s">
        <v>308</v>
      </c>
      <c r="B522" s="7"/>
      <c r="C522" s="7"/>
      <c r="D522" s="7">
        <f t="shared" si="8"/>
        <v>0</v>
      </c>
    </row>
    <row r="523" spans="1:4" ht="18" hidden="1" x14ac:dyDescent="0.3">
      <c r="A523" s="5" t="s">
        <v>39</v>
      </c>
      <c r="B523" s="7"/>
      <c r="C523" s="7"/>
      <c r="D523" s="7">
        <f t="shared" si="8"/>
        <v>0</v>
      </c>
    </row>
    <row r="524" spans="1:4" ht="18" hidden="1" x14ac:dyDescent="0.3">
      <c r="A524" s="10" t="s">
        <v>309</v>
      </c>
      <c r="B524" s="7"/>
      <c r="C524" s="7"/>
      <c r="D524" s="7">
        <f t="shared" si="8"/>
        <v>0</v>
      </c>
    </row>
    <row r="525" spans="1:4" ht="18" hidden="1" x14ac:dyDescent="0.3">
      <c r="A525" s="36" t="s">
        <v>310</v>
      </c>
      <c r="B525" s="7"/>
      <c r="C525" s="7"/>
      <c r="D525" s="7">
        <f t="shared" si="8"/>
        <v>0</v>
      </c>
    </row>
    <row r="526" spans="1:4" ht="18" hidden="1" x14ac:dyDescent="0.3">
      <c r="A526" s="36" t="s">
        <v>311</v>
      </c>
      <c r="B526" s="7"/>
      <c r="C526" s="7"/>
      <c r="D526" s="7">
        <f t="shared" si="8"/>
        <v>0</v>
      </c>
    </row>
    <row r="527" spans="1:4" ht="18" hidden="1" x14ac:dyDescent="0.3">
      <c r="A527" s="36" t="s">
        <v>312</v>
      </c>
      <c r="B527" s="7"/>
      <c r="C527" s="7"/>
      <c r="D527" s="7">
        <f t="shared" si="8"/>
        <v>0</v>
      </c>
    </row>
    <row r="528" spans="1:4" ht="18" hidden="1" x14ac:dyDescent="0.3">
      <c r="A528" s="36" t="s">
        <v>313</v>
      </c>
      <c r="B528" s="7"/>
      <c r="C528" s="7"/>
      <c r="D528" s="7">
        <f t="shared" si="8"/>
        <v>0</v>
      </c>
    </row>
    <row r="529" spans="1:4" ht="18" hidden="1" x14ac:dyDescent="0.3">
      <c r="A529" s="10" t="s">
        <v>56</v>
      </c>
      <c r="B529" s="7"/>
      <c r="C529" s="7"/>
      <c r="D529" s="7">
        <f t="shared" si="8"/>
        <v>0</v>
      </c>
    </row>
    <row r="530" spans="1:4" ht="18" hidden="1" x14ac:dyDescent="0.3">
      <c r="A530" s="17" t="s">
        <v>57</v>
      </c>
      <c r="B530" s="7"/>
      <c r="C530" s="7"/>
      <c r="D530" s="7">
        <f t="shared" si="8"/>
        <v>0</v>
      </c>
    </row>
    <row r="531" spans="1:4" ht="18" hidden="1" x14ac:dyDescent="0.3">
      <c r="A531" s="10" t="s">
        <v>67</v>
      </c>
      <c r="B531" s="7"/>
      <c r="C531" s="7"/>
      <c r="D531" s="7">
        <f t="shared" si="8"/>
        <v>0</v>
      </c>
    </row>
    <row r="532" spans="1:4" ht="18" hidden="1" x14ac:dyDescent="0.3">
      <c r="A532" s="5" t="s">
        <v>68</v>
      </c>
      <c r="B532" s="7"/>
      <c r="C532" s="7"/>
      <c r="D532" s="7">
        <f t="shared" si="8"/>
        <v>0</v>
      </c>
    </row>
    <row r="533" spans="1:4" ht="18" x14ac:dyDescent="0.3">
      <c r="A533" s="10" t="s">
        <v>69</v>
      </c>
      <c r="B533" s="7">
        <v>32</v>
      </c>
      <c r="C533" s="7">
        <v>12000</v>
      </c>
      <c r="D533" s="7">
        <f t="shared" si="8"/>
        <v>384000</v>
      </c>
    </row>
    <row r="534" spans="1:4" ht="18" hidden="1" x14ac:dyDescent="0.3">
      <c r="A534" s="10" t="s">
        <v>70</v>
      </c>
      <c r="B534" s="7"/>
      <c r="C534" s="7"/>
      <c r="D534" s="7">
        <f t="shared" si="8"/>
        <v>0</v>
      </c>
    </row>
    <row r="535" spans="1:4" ht="18" x14ac:dyDescent="0.3">
      <c r="A535" s="10" t="s">
        <v>146</v>
      </c>
      <c r="B535" s="7">
        <f>40+60+400+280-50</f>
        <v>730</v>
      </c>
      <c r="C535" s="7">
        <v>7750</v>
      </c>
      <c r="D535" s="7">
        <f t="shared" si="8"/>
        <v>5657500</v>
      </c>
    </row>
    <row r="536" spans="1:4" ht="18" hidden="1" x14ac:dyDescent="0.3">
      <c r="A536" s="27" t="s">
        <v>147</v>
      </c>
      <c r="B536" s="7"/>
      <c r="C536" s="7"/>
      <c r="D536" s="7">
        <f t="shared" si="8"/>
        <v>0</v>
      </c>
    </row>
    <row r="537" spans="1:4" ht="18" hidden="1" x14ac:dyDescent="0.3">
      <c r="A537" s="27" t="s">
        <v>148</v>
      </c>
      <c r="B537" s="7"/>
      <c r="C537" s="7"/>
      <c r="D537" s="7">
        <f t="shared" si="8"/>
        <v>0</v>
      </c>
    </row>
    <row r="538" spans="1:4" ht="18" hidden="1" x14ac:dyDescent="0.3">
      <c r="A538" s="10" t="s">
        <v>217</v>
      </c>
      <c r="B538" s="7"/>
      <c r="C538" s="7"/>
      <c r="D538" s="7">
        <f t="shared" si="8"/>
        <v>0</v>
      </c>
    </row>
    <row r="539" spans="1:4" ht="18" hidden="1" x14ac:dyDescent="0.3">
      <c r="A539" s="8" t="s">
        <v>218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219</v>
      </c>
      <c r="B540" s="7"/>
      <c r="C540" s="7"/>
      <c r="D540" s="7">
        <f t="shared" si="8"/>
        <v>0</v>
      </c>
    </row>
    <row r="541" spans="1:4" ht="18" hidden="1" x14ac:dyDescent="0.3">
      <c r="A541" s="8" t="s">
        <v>340</v>
      </c>
      <c r="B541" s="7"/>
      <c r="C541" s="7"/>
      <c r="D541" s="7">
        <f t="shared" si="8"/>
        <v>0</v>
      </c>
    </row>
    <row r="542" spans="1:4" ht="18" hidden="1" x14ac:dyDescent="0.3">
      <c r="A542" s="10" t="s">
        <v>188</v>
      </c>
      <c r="B542" s="7"/>
      <c r="C542" s="7"/>
      <c r="D542" s="7">
        <f t="shared" si="8"/>
        <v>0</v>
      </c>
    </row>
    <row r="543" spans="1:4" ht="18" hidden="1" x14ac:dyDescent="0.3">
      <c r="A543" s="10" t="s">
        <v>189</v>
      </c>
      <c r="B543" s="7"/>
      <c r="C543" s="7"/>
      <c r="D543" s="7">
        <f t="shared" si="8"/>
        <v>0</v>
      </c>
    </row>
    <row r="544" spans="1:4" ht="18" hidden="1" x14ac:dyDescent="0.3">
      <c r="A544" s="10" t="s">
        <v>190</v>
      </c>
      <c r="B544" s="7"/>
      <c r="C544" s="7"/>
      <c r="D544" s="7">
        <f t="shared" si="8"/>
        <v>0</v>
      </c>
    </row>
    <row r="545" spans="1:4" ht="18" hidden="1" x14ac:dyDescent="0.3">
      <c r="A545" s="10" t="s">
        <v>191</v>
      </c>
      <c r="B545" s="7"/>
      <c r="C545" s="7"/>
      <c r="D545" s="7">
        <f t="shared" si="8"/>
        <v>0</v>
      </c>
    </row>
    <row r="546" spans="1:4" ht="18" x14ac:dyDescent="0.3">
      <c r="A546" s="10" t="s">
        <v>41</v>
      </c>
      <c r="B546" s="7">
        <v>25</v>
      </c>
      <c r="C546" s="7">
        <v>17000</v>
      </c>
      <c r="D546" s="7">
        <f t="shared" si="8"/>
        <v>425000</v>
      </c>
    </row>
    <row r="547" spans="1:4" ht="18" hidden="1" x14ac:dyDescent="0.3">
      <c r="A547" s="15" t="s">
        <v>42</v>
      </c>
      <c r="B547" s="7"/>
      <c r="C547" s="7"/>
      <c r="D547" s="7">
        <f t="shared" si="8"/>
        <v>0</v>
      </c>
    </row>
    <row r="548" spans="1:4" ht="18" hidden="1" x14ac:dyDescent="0.3">
      <c r="A548" s="10" t="s">
        <v>43</v>
      </c>
      <c r="B548" s="7"/>
      <c r="C548" s="7"/>
      <c r="D548" s="7">
        <f t="shared" si="8"/>
        <v>0</v>
      </c>
    </row>
    <row r="549" spans="1:4" ht="18" x14ac:dyDescent="0.3">
      <c r="A549" s="10" t="s">
        <v>44</v>
      </c>
      <c r="B549" s="7">
        <f>140+150+105+340+50</f>
        <v>785</v>
      </c>
      <c r="C549" s="7">
        <v>14000</v>
      </c>
      <c r="D549" s="7">
        <f t="shared" si="8"/>
        <v>10990000</v>
      </c>
    </row>
    <row r="550" spans="1:4" ht="18" hidden="1" x14ac:dyDescent="0.3">
      <c r="A550" s="10" t="s">
        <v>45</v>
      </c>
      <c r="B550" s="7"/>
      <c r="C550" s="7"/>
      <c r="D550" s="7">
        <f t="shared" si="8"/>
        <v>0</v>
      </c>
    </row>
    <row r="551" spans="1:4" ht="18" hidden="1" x14ac:dyDescent="0.3">
      <c r="A551" s="10" t="s">
        <v>333</v>
      </c>
      <c r="B551" s="7"/>
      <c r="C551" s="7"/>
      <c r="D551" s="7">
        <f t="shared" si="8"/>
        <v>0</v>
      </c>
    </row>
    <row r="552" spans="1:4" ht="18" hidden="1" x14ac:dyDescent="0.3">
      <c r="A552" s="10" t="s">
        <v>46</v>
      </c>
      <c r="B552" s="7"/>
      <c r="C552" s="7"/>
      <c r="D552" s="7">
        <f t="shared" si="8"/>
        <v>0</v>
      </c>
    </row>
    <row r="553" spans="1:4" ht="18" hidden="1" x14ac:dyDescent="0.3">
      <c r="A553" s="14" t="s">
        <v>131</v>
      </c>
      <c r="B553" s="7"/>
      <c r="C553" s="7"/>
      <c r="D553" s="7">
        <f t="shared" si="8"/>
        <v>0</v>
      </c>
    </row>
    <row r="554" spans="1:4" ht="18" hidden="1" x14ac:dyDescent="0.3">
      <c r="A554" s="14" t="s">
        <v>132</v>
      </c>
      <c r="B554" s="7"/>
      <c r="C554" s="7"/>
      <c r="D554" s="7">
        <f t="shared" si="8"/>
        <v>0</v>
      </c>
    </row>
    <row r="555" spans="1:4" ht="18" hidden="1" x14ac:dyDescent="0.3">
      <c r="A555" s="14" t="s">
        <v>133</v>
      </c>
      <c r="B555" s="7"/>
      <c r="C555" s="7"/>
      <c r="D555" s="7">
        <f t="shared" si="8"/>
        <v>0</v>
      </c>
    </row>
    <row r="556" spans="1:4" ht="18" hidden="1" x14ac:dyDescent="0.3">
      <c r="A556" s="14" t="s">
        <v>134</v>
      </c>
      <c r="B556" s="7"/>
      <c r="C556" s="7"/>
      <c r="D556" s="7">
        <f t="shared" si="8"/>
        <v>0</v>
      </c>
    </row>
    <row r="557" spans="1:4" ht="18" hidden="1" x14ac:dyDescent="0.3">
      <c r="A557" s="10" t="s">
        <v>135</v>
      </c>
      <c r="B557" s="7"/>
      <c r="C557" s="7"/>
      <c r="D557" s="7">
        <f t="shared" si="8"/>
        <v>0</v>
      </c>
    </row>
    <row r="558" spans="1:4" ht="18" hidden="1" x14ac:dyDescent="0.3">
      <c r="A558" s="10" t="s">
        <v>136</v>
      </c>
      <c r="B558" s="7"/>
      <c r="C558" s="7"/>
      <c r="D558" s="7">
        <f t="shared" si="8"/>
        <v>0</v>
      </c>
    </row>
    <row r="559" spans="1:4" ht="18" hidden="1" x14ac:dyDescent="0.3">
      <c r="A559" s="14" t="s">
        <v>137</v>
      </c>
      <c r="B559" s="7"/>
      <c r="C559" s="7"/>
      <c r="D559" s="7">
        <f t="shared" si="8"/>
        <v>0</v>
      </c>
    </row>
    <row r="560" spans="1:4" ht="18" hidden="1" x14ac:dyDescent="0.3">
      <c r="A560" s="14" t="s">
        <v>138</v>
      </c>
      <c r="B560" s="7"/>
      <c r="C560" s="7"/>
      <c r="D560" s="7">
        <f t="shared" si="8"/>
        <v>0</v>
      </c>
    </row>
    <row r="561" spans="1:4" ht="18" hidden="1" x14ac:dyDescent="0.3">
      <c r="A561" s="8" t="s">
        <v>314</v>
      </c>
      <c r="B561" s="7"/>
      <c r="C561" s="7"/>
      <c r="D561" s="7">
        <f t="shared" si="8"/>
        <v>0</v>
      </c>
    </row>
    <row r="562" spans="1:4" ht="18" hidden="1" x14ac:dyDescent="0.3">
      <c r="A562" s="5" t="s">
        <v>205</v>
      </c>
      <c r="B562" s="7"/>
      <c r="C562" s="7"/>
      <c r="D562" s="7">
        <f t="shared" si="8"/>
        <v>0</v>
      </c>
    </row>
    <row r="563" spans="1:4" ht="18" hidden="1" x14ac:dyDescent="0.3">
      <c r="A563" s="8" t="s">
        <v>316</v>
      </c>
      <c r="B563" s="7"/>
      <c r="C563" s="7"/>
      <c r="D563" s="7">
        <f t="shared" si="8"/>
        <v>0</v>
      </c>
    </row>
    <row r="564" spans="1:4" ht="18" hidden="1" x14ac:dyDescent="0.3">
      <c r="A564" s="8" t="s">
        <v>317</v>
      </c>
      <c r="B564" s="7"/>
      <c r="C564" s="7"/>
      <c r="D564" s="7">
        <f t="shared" si="8"/>
        <v>0</v>
      </c>
    </row>
    <row r="565" spans="1:4" ht="18" hidden="1" x14ac:dyDescent="0.3">
      <c r="A565" s="27" t="s">
        <v>88</v>
      </c>
      <c r="B565" s="7"/>
      <c r="C565" s="7"/>
      <c r="D565" s="7">
        <f t="shared" si="8"/>
        <v>0</v>
      </c>
    </row>
    <row r="566" spans="1:4" ht="18" hidden="1" x14ac:dyDescent="0.3">
      <c r="A566" s="10" t="s">
        <v>58</v>
      </c>
      <c r="B566" s="7"/>
      <c r="C566" s="7"/>
      <c r="D566" s="7">
        <f t="shared" si="8"/>
        <v>0</v>
      </c>
    </row>
    <row r="567" spans="1:4" ht="18" hidden="1" x14ac:dyDescent="0.3">
      <c r="A567" s="10" t="s">
        <v>59</v>
      </c>
      <c r="B567" s="7"/>
      <c r="C567" s="7"/>
      <c r="D567" s="7">
        <f t="shared" si="8"/>
        <v>0</v>
      </c>
    </row>
    <row r="568" spans="1:4" ht="18" hidden="1" x14ac:dyDescent="0.3">
      <c r="A568" s="24" t="s">
        <v>321</v>
      </c>
      <c r="B568" s="7"/>
      <c r="C568" s="7"/>
      <c r="D568" s="7">
        <f t="shared" si="8"/>
        <v>0</v>
      </c>
    </row>
    <row r="569" spans="1:4" ht="18" hidden="1" x14ac:dyDescent="0.3">
      <c r="A569" s="24" t="s">
        <v>322</v>
      </c>
      <c r="B569" s="7"/>
      <c r="C569" s="7"/>
      <c r="D569" s="7">
        <f t="shared" si="8"/>
        <v>0</v>
      </c>
    </row>
    <row r="570" spans="1:4" ht="18" hidden="1" x14ac:dyDescent="0.3">
      <c r="A570" s="36" t="s">
        <v>323</v>
      </c>
      <c r="B570" s="7"/>
      <c r="C570" s="7"/>
      <c r="D570" s="7">
        <f t="shared" si="8"/>
        <v>0</v>
      </c>
    </row>
    <row r="571" spans="1:4" ht="18" hidden="1" x14ac:dyDescent="0.3">
      <c r="A571" s="10" t="s">
        <v>89</v>
      </c>
      <c r="B571" s="7"/>
      <c r="C571" s="7"/>
      <c r="D571" s="7">
        <f t="shared" si="8"/>
        <v>0</v>
      </c>
    </row>
    <row r="572" spans="1:4" ht="18" hidden="1" x14ac:dyDescent="0.3">
      <c r="A572" s="10" t="s">
        <v>90</v>
      </c>
      <c r="B572" s="7"/>
      <c r="C572" s="7"/>
      <c r="D572" s="7">
        <f t="shared" si="8"/>
        <v>0</v>
      </c>
    </row>
    <row r="573" spans="1:4" ht="18" hidden="1" x14ac:dyDescent="0.3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3">
      <c r="A574" s="36" t="s">
        <v>324</v>
      </c>
      <c r="B574" s="7"/>
      <c r="C574" s="7"/>
      <c r="D574" s="7">
        <f t="shared" si="8"/>
        <v>0</v>
      </c>
    </row>
    <row r="575" spans="1:4" ht="18" hidden="1" x14ac:dyDescent="0.3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3">
      <c r="A576" s="10" t="s">
        <v>220</v>
      </c>
      <c r="B576" s="7"/>
      <c r="C576" s="7"/>
      <c r="D576" s="7">
        <f t="shared" si="8"/>
        <v>0</v>
      </c>
    </row>
    <row r="577" spans="1:4" ht="18" hidden="1" x14ac:dyDescent="0.3">
      <c r="A577" s="8" t="s">
        <v>23</v>
      </c>
      <c r="B577" s="7"/>
      <c r="C577" s="7"/>
      <c r="D577" s="7">
        <f t="shared" si="8"/>
        <v>0</v>
      </c>
    </row>
    <row r="578" spans="1:4" ht="18" hidden="1" x14ac:dyDescent="0.3">
      <c r="A578" s="10" t="s">
        <v>24</v>
      </c>
      <c r="B578" s="7"/>
      <c r="C578" s="7"/>
      <c r="D578" s="7">
        <f t="shared" si="8"/>
        <v>0</v>
      </c>
    </row>
    <row r="579" spans="1:4" ht="18" hidden="1" x14ac:dyDescent="0.3">
      <c r="A579" s="10" t="s">
        <v>25</v>
      </c>
      <c r="B579" s="7"/>
      <c r="C579" s="7"/>
      <c r="D579" s="7">
        <f t="shared" si="8"/>
        <v>0</v>
      </c>
    </row>
    <row r="580" spans="1:4" ht="18" hidden="1" x14ac:dyDescent="0.3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27</v>
      </c>
      <c r="B581" s="7"/>
      <c r="C581" s="7"/>
      <c r="D581" s="7">
        <f t="shared" si="9"/>
        <v>0</v>
      </c>
    </row>
    <row r="582" spans="1:4" ht="18" hidden="1" x14ac:dyDescent="0.3">
      <c r="A582" s="10" t="s">
        <v>28</v>
      </c>
      <c r="B582" s="7"/>
      <c r="C582" s="7"/>
      <c r="D582" s="7">
        <f t="shared" si="9"/>
        <v>0</v>
      </c>
    </row>
    <row r="583" spans="1:4" ht="18" hidden="1" x14ac:dyDescent="0.3">
      <c r="A583" s="14" t="s">
        <v>232</v>
      </c>
      <c r="B583" s="7"/>
      <c r="C583" s="7"/>
      <c r="D583" s="7">
        <f t="shared" si="9"/>
        <v>0</v>
      </c>
    </row>
    <row r="584" spans="1:4" ht="18" hidden="1" x14ac:dyDescent="0.3">
      <c r="A584" s="13" t="s">
        <v>233</v>
      </c>
      <c r="B584" s="7"/>
      <c r="C584" s="7"/>
      <c r="D584" s="7">
        <f t="shared" si="9"/>
        <v>0</v>
      </c>
    </row>
    <row r="585" spans="1:4" ht="18" hidden="1" x14ac:dyDescent="0.3">
      <c r="A585" s="13" t="s">
        <v>234</v>
      </c>
      <c r="B585" s="7"/>
      <c r="C585" s="7"/>
      <c r="D585" s="7">
        <f t="shared" si="9"/>
        <v>0</v>
      </c>
    </row>
    <row r="586" spans="1:4" ht="18" hidden="1" x14ac:dyDescent="0.3">
      <c r="A586" s="10" t="s">
        <v>29</v>
      </c>
      <c r="B586" s="7"/>
      <c r="C586" s="7"/>
      <c r="D586" s="7">
        <f t="shared" si="9"/>
        <v>0</v>
      </c>
    </row>
    <row r="587" spans="1:4" ht="18" hidden="1" x14ac:dyDescent="0.3">
      <c r="A587" s="10" t="s">
        <v>30</v>
      </c>
      <c r="B587" s="7"/>
      <c r="C587" s="7"/>
      <c r="D587" s="7">
        <f t="shared" si="9"/>
        <v>0</v>
      </c>
    </row>
    <row r="588" spans="1:4" ht="18" hidden="1" x14ac:dyDescent="0.3">
      <c r="A588" s="10" t="s">
        <v>31</v>
      </c>
      <c r="B588" s="7"/>
      <c r="C588" s="7"/>
      <c r="D588" s="7">
        <f t="shared" si="9"/>
        <v>0</v>
      </c>
    </row>
    <row r="589" spans="1:4" ht="18" hidden="1" x14ac:dyDescent="0.3">
      <c r="A589" s="10" t="s">
        <v>32</v>
      </c>
      <c r="B589" s="7"/>
      <c r="C589" s="7"/>
      <c r="D589" s="7">
        <f t="shared" si="9"/>
        <v>0</v>
      </c>
    </row>
    <row r="590" spans="1:4" ht="18" hidden="1" x14ac:dyDescent="0.3">
      <c r="A590" s="10" t="s">
        <v>33</v>
      </c>
      <c r="B590" s="7"/>
      <c r="C590" s="7"/>
      <c r="D590" s="7">
        <f t="shared" si="9"/>
        <v>0</v>
      </c>
    </row>
    <row r="591" spans="1:4" ht="18" hidden="1" x14ac:dyDescent="0.3">
      <c r="A591" s="10" t="s">
        <v>34</v>
      </c>
      <c r="B591" s="7"/>
      <c r="C591" s="7"/>
      <c r="D591" s="7">
        <f t="shared" si="9"/>
        <v>0</v>
      </c>
    </row>
    <row r="592" spans="1:4" ht="18" hidden="1" x14ac:dyDescent="0.3">
      <c r="A592" s="10" t="s">
        <v>35</v>
      </c>
      <c r="B592" s="7"/>
      <c r="C592" s="7"/>
      <c r="D592" s="7">
        <f t="shared" si="9"/>
        <v>0</v>
      </c>
    </row>
    <row r="593" spans="1:4" ht="18" hidden="1" x14ac:dyDescent="0.3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3">
      <c r="A594" s="24" t="s">
        <v>92</v>
      </c>
      <c r="B594" s="7"/>
      <c r="C594" s="7"/>
      <c r="D594" s="7">
        <f t="shared" si="9"/>
        <v>0</v>
      </c>
    </row>
    <row r="595" spans="1:4" ht="18" hidden="1" x14ac:dyDescent="0.3">
      <c r="A595" s="10" t="s">
        <v>222</v>
      </c>
      <c r="B595" s="7"/>
      <c r="C595" s="7"/>
      <c r="D595" s="7">
        <f t="shared" si="9"/>
        <v>0</v>
      </c>
    </row>
    <row r="596" spans="1:4" ht="18" hidden="1" x14ac:dyDescent="0.3">
      <c r="A596" s="8" t="s">
        <v>235</v>
      </c>
      <c r="B596" s="7"/>
      <c r="C596" s="7"/>
      <c r="D596" s="7">
        <f t="shared" si="9"/>
        <v>0</v>
      </c>
    </row>
    <row r="597" spans="1:4" ht="18" hidden="1" x14ac:dyDescent="0.3">
      <c r="A597" s="8" t="s">
        <v>236</v>
      </c>
      <c r="B597" s="7"/>
      <c r="C597" s="7"/>
      <c r="D597" s="7">
        <f t="shared" si="9"/>
        <v>0</v>
      </c>
    </row>
    <row r="598" spans="1:4" ht="18" hidden="1" x14ac:dyDescent="0.3">
      <c r="A598" s="10" t="s">
        <v>237</v>
      </c>
      <c r="B598" s="7"/>
      <c r="C598" s="7"/>
      <c r="D598" s="7">
        <f t="shared" si="9"/>
        <v>0</v>
      </c>
    </row>
    <row r="599" spans="1:4" ht="18" hidden="1" x14ac:dyDescent="0.3">
      <c r="A599" s="10" t="s">
        <v>342</v>
      </c>
      <c r="B599" s="7"/>
      <c r="C599" s="7"/>
      <c r="D599" s="7">
        <f t="shared" si="9"/>
        <v>0</v>
      </c>
    </row>
    <row r="600" spans="1:4" ht="18" hidden="1" x14ac:dyDescent="0.3">
      <c r="A600" s="10" t="s">
        <v>223</v>
      </c>
      <c r="B600" s="7"/>
      <c r="C600" s="7"/>
      <c r="D600" s="7">
        <f t="shared" si="9"/>
        <v>0</v>
      </c>
    </row>
    <row r="601" spans="1:4" ht="18" hidden="1" x14ac:dyDescent="0.3">
      <c r="A601" s="10" t="s">
        <v>118</v>
      </c>
      <c r="B601" s="7"/>
      <c r="C601" s="7"/>
      <c r="D601" s="7">
        <f t="shared" si="9"/>
        <v>0</v>
      </c>
    </row>
    <row r="602" spans="1:4" ht="18" hidden="1" x14ac:dyDescent="0.3">
      <c r="A602" s="10" t="s">
        <v>238</v>
      </c>
      <c r="B602" s="7"/>
      <c r="C602" s="7"/>
      <c r="D602" s="7">
        <f t="shared" si="9"/>
        <v>0</v>
      </c>
    </row>
    <row r="603" spans="1:4" ht="18" hidden="1" x14ac:dyDescent="0.3">
      <c r="A603" s="10" t="s">
        <v>71</v>
      </c>
      <c r="B603" s="7"/>
      <c r="C603" s="7"/>
      <c r="D603" s="7">
        <f t="shared" si="9"/>
        <v>0</v>
      </c>
    </row>
    <row r="604" spans="1:4" ht="18" hidden="1" x14ac:dyDescent="0.3">
      <c r="A604" s="10" t="s">
        <v>72</v>
      </c>
      <c r="B604" s="7"/>
      <c r="C604" s="7"/>
      <c r="D604" s="7">
        <f t="shared" si="9"/>
        <v>0</v>
      </c>
    </row>
    <row r="605" spans="1:4" ht="18" hidden="1" x14ac:dyDescent="0.3">
      <c r="A605" s="36" t="s">
        <v>325</v>
      </c>
      <c r="B605" s="7"/>
      <c r="C605" s="7"/>
      <c r="D605" s="7">
        <f t="shared" si="9"/>
        <v>0</v>
      </c>
    </row>
    <row r="606" spans="1:4" ht="18" hidden="1" x14ac:dyDescent="0.3">
      <c r="A606" s="10" t="s">
        <v>150</v>
      </c>
      <c r="B606" s="7"/>
      <c r="C606" s="7"/>
      <c r="D606" s="7">
        <f t="shared" si="9"/>
        <v>0</v>
      </c>
    </row>
    <row r="607" spans="1:4" ht="18" hidden="1" x14ac:dyDescent="0.3">
      <c r="A607" s="36" t="s">
        <v>326</v>
      </c>
      <c r="B607" s="7"/>
      <c r="C607" s="7"/>
      <c r="D607" s="7">
        <f t="shared" si="9"/>
        <v>0</v>
      </c>
    </row>
    <row r="608" spans="1:4" ht="18" hidden="1" x14ac:dyDescent="0.3">
      <c r="A608" s="8" t="s">
        <v>343</v>
      </c>
      <c r="B608" s="7"/>
      <c r="C608" s="7"/>
      <c r="D608" s="7">
        <f t="shared" si="9"/>
        <v>0</v>
      </c>
    </row>
    <row r="609" spans="1:4" ht="18" hidden="1" x14ac:dyDescent="0.3">
      <c r="A609" s="36" t="s">
        <v>327</v>
      </c>
      <c r="B609" s="7"/>
      <c r="C609" s="7"/>
      <c r="D609" s="7">
        <f t="shared" si="9"/>
        <v>0</v>
      </c>
    </row>
    <row r="610" spans="1:4" ht="18" hidden="1" x14ac:dyDescent="0.3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3">
      <c r="A611" s="14" t="s">
        <v>239</v>
      </c>
      <c r="B611" s="7"/>
      <c r="C611" s="7"/>
      <c r="D611" s="7">
        <f t="shared" si="9"/>
        <v>0</v>
      </c>
    </row>
    <row r="612" spans="1:4" ht="18" hidden="1" x14ac:dyDescent="0.3">
      <c r="A612" s="14" t="s">
        <v>99</v>
      </c>
      <c r="B612" s="7"/>
      <c r="C612" s="7"/>
      <c r="D612" s="7">
        <f t="shared" si="9"/>
        <v>0</v>
      </c>
    </row>
    <row r="613" spans="1:4" ht="18" hidden="1" x14ac:dyDescent="0.3">
      <c r="A613" s="14" t="s">
        <v>100</v>
      </c>
      <c r="B613" s="7"/>
      <c r="C613" s="7"/>
      <c r="D613" s="7">
        <f t="shared" si="9"/>
        <v>0</v>
      </c>
    </row>
    <row r="614" spans="1:4" ht="18" x14ac:dyDescent="0.3">
      <c r="A614" s="10" t="s">
        <v>267</v>
      </c>
      <c r="B614" s="7">
        <v>49</v>
      </c>
      <c r="C614" s="7">
        <v>8000</v>
      </c>
      <c r="D614" s="7">
        <f t="shared" si="9"/>
        <v>392000</v>
      </c>
    </row>
    <row r="615" spans="1:4" ht="18" hidden="1" x14ac:dyDescent="0.3">
      <c r="A615" s="14" t="s">
        <v>268</v>
      </c>
      <c r="B615" s="7"/>
      <c r="C615" s="7"/>
      <c r="D615" s="7">
        <f t="shared" si="9"/>
        <v>0</v>
      </c>
    </row>
    <row r="616" spans="1:4" ht="18" hidden="1" x14ac:dyDescent="0.3">
      <c r="A616" s="10" t="s">
        <v>269</v>
      </c>
      <c r="B616" s="7"/>
      <c r="C616" s="7"/>
      <c r="D616" s="7">
        <f t="shared" si="9"/>
        <v>0</v>
      </c>
    </row>
    <row r="617" spans="1:4" ht="18" x14ac:dyDescent="0.3">
      <c r="A617" s="10" t="s">
        <v>284</v>
      </c>
      <c r="B617" s="7">
        <f>5+10+25+27</f>
        <v>67</v>
      </c>
      <c r="C617" s="7">
        <v>7000</v>
      </c>
      <c r="D617" s="7">
        <f t="shared" si="9"/>
        <v>469000</v>
      </c>
    </row>
    <row r="618" spans="1:4" ht="18" hidden="1" x14ac:dyDescent="0.3">
      <c r="A618" s="14" t="s">
        <v>285</v>
      </c>
      <c r="B618" s="7"/>
      <c r="C618" s="7"/>
      <c r="D618" s="7">
        <f t="shared" si="9"/>
        <v>0</v>
      </c>
    </row>
    <row r="619" spans="1:4" ht="18" hidden="1" x14ac:dyDescent="0.3">
      <c r="A619" s="35" t="s">
        <v>328</v>
      </c>
      <c r="B619" s="7"/>
      <c r="C619" s="7"/>
      <c r="D619" s="7">
        <f t="shared" si="9"/>
        <v>0</v>
      </c>
    </row>
    <row r="620" spans="1:4" ht="18" hidden="1" x14ac:dyDescent="0.3">
      <c r="A620" s="10" t="s">
        <v>143</v>
      </c>
      <c r="B620" s="7"/>
      <c r="C620" s="7"/>
      <c r="D620" s="7">
        <f t="shared" si="9"/>
        <v>0</v>
      </c>
    </row>
    <row r="621" spans="1:4" ht="18" hidden="1" x14ac:dyDescent="0.3">
      <c r="A621" s="24" t="s">
        <v>144</v>
      </c>
      <c r="B621" s="7"/>
      <c r="C621" s="7"/>
      <c r="D621" s="7">
        <f t="shared" si="9"/>
        <v>0</v>
      </c>
    </row>
    <row r="622" spans="1:4" ht="18" hidden="1" x14ac:dyDescent="0.3">
      <c r="A622" s="5" t="s">
        <v>93</v>
      </c>
      <c r="B622" s="7"/>
      <c r="C622" s="7"/>
      <c r="D622" s="7">
        <f t="shared" si="9"/>
        <v>0</v>
      </c>
    </row>
    <row r="623" spans="1:4" ht="18" hidden="1" x14ac:dyDescent="0.3">
      <c r="A623" s="14" t="s">
        <v>94</v>
      </c>
      <c r="B623" s="7"/>
      <c r="C623" s="7"/>
      <c r="D623" s="7">
        <f t="shared" si="9"/>
        <v>0</v>
      </c>
    </row>
    <row r="624" spans="1:4" ht="18" hidden="1" x14ac:dyDescent="0.3">
      <c r="A624" s="24" t="s">
        <v>77</v>
      </c>
      <c r="B624" s="7"/>
      <c r="C624" s="7"/>
      <c r="D624" s="7">
        <f t="shared" si="9"/>
        <v>0</v>
      </c>
    </row>
    <row r="625" spans="1:4" ht="18" hidden="1" x14ac:dyDescent="0.3">
      <c r="A625" s="10" t="s">
        <v>225</v>
      </c>
      <c r="B625" s="7"/>
      <c r="C625" s="7"/>
      <c r="D625" s="7">
        <f t="shared" si="9"/>
        <v>0</v>
      </c>
    </row>
    <row r="626" spans="1:4" ht="18" hidden="1" x14ac:dyDescent="0.3">
      <c r="A626" s="14" t="s">
        <v>226</v>
      </c>
      <c r="B626" s="7"/>
      <c r="C626" s="7"/>
      <c r="D626" s="7">
        <f t="shared" si="9"/>
        <v>0</v>
      </c>
    </row>
    <row r="627" spans="1:4" ht="18" hidden="1" x14ac:dyDescent="0.3">
      <c r="A627" s="5" t="s">
        <v>341</v>
      </c>
      <c r="B627" s="7"/>
      <c r="C627" s="7"/>
      <c r="D627" s="7">
        <f t="shared" si="9"/>
        <v>0</v>
      </c>
    </row>
    <row r="628" spans="1:4" ht="18" hidden="1" x14ac:dyDescent="0.3">
      <c r="A628" s="10" t="s">
        <v>329</v>
      </c>
      <c r="B628" s="7"/>
      <c r="C628" s="7"/>
      <c r="D628" s="7">
        <f t="shared" si="9"/>
        <v>0</v>
      </c>
    </row>
    <row r="629" spans="1:4" ht="18" hidden="1" x14ac:dyDescent="0.3">
      <c r="A629" s="8" t="s">
        <v>330</v>
      </c>
      <c r="B629" s="7"/>
      <c r="C629" s="7"/>
      <c r="D629" s="7">
        <f t="shared" si="9"/>
        <v>0</v>
      </c>
    </row>
    <row r="630" spans="1:4" ht="18" hidden="1" x14ac:dyDescent="0.3">
      <c r="A630" s="10" t="s">
        <v>119</v>
      </c>
      <c r="B630" s="7"/>
      <c r="C630" s="7"/>
      <c r="D630" s="7">
        <f t="shared" si="9"/>
        <v>0</v>
      </c>
    </row>
    <row r="631" spans="1:4" ht="18" hidden="1" x14ac:dyDescent="0.3">
      <c r="A631" s="5" t="s">
        <v>145</v>
      </c>
      <c r="B631" s="7"/>
      <c r="C631" s="7"/>
      <c r="D631" s="7">
        <f t="shared" si="9"/>
        <v>0</v>
      </c>
    </row>
    <row r="632" spans="1:4" ht="18" hidden="1" x14ac:dyDescent="0.3">
      <c r="A632" s="5" t="s">
        <v>243</v>
      </c>
      <c r="B632" s="7"/>
      <c r="C632" s="7"/>
      <c r="D632" s="7">
        <f t="shared" si="9"/>
        <v>0</v>
      </c>
    </row>
    <row r="633" spans="1:4" ht="18" hidden="1" x14ac:dyDescent="0.3">
      <c r="A633" s="10" t="s">
        <v>174</v>
      </c>
      <c r="B633" s="7"/>
      <c r="C633" s="7"/>
      <c r="D633" s="7">
        <f t="shared" si="9"/>
        <v>0</v>
      </c>
    </row>
    <row r="634" spans="1:4" ht="18" hidden="1" x14ac:dyDescent="0.3">
      <c r="A634" s="10" t="s">
        <v>244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245</v>
      </c>
      <c r="B635" s="7"/>
      <c r="C635" s="7"/>
      <c r="D635" s="7">
        <f t="shared" si="9"/>
        <v>0</v>
      </c>
    </row>
    <row r="636" spans="1:4" ht="18" hidden="1" x14ac:dyDescent="0.3">
      <c r="A636" s="24" t="s">
        <v>78</v>
      </c>
      <c r="B636" s="7"/>
      <c r="C636" s="7"/>
      <c r="D636" s="7">
        <f t="shared" si="9"/>
        <v>0</v>
      </c>
    </row>
    <row r="637" spans="1:4" ht="18" hidden="1" x14ac:dyDescent="0.3">
      <c r="A637" s="24" t="s">
        <v>79</v>
      </c>
      <c r="B637" s="7"/>
      <c r="C637" s="7"/>
      <c r="D637" s="7">
        <f t="shared" si="9"/>
        <v>0</v>
      </c>
    </row>
    <row r="638" spans="1:4" ht="18" hidden="1" x14ac:dyDescent="0.3">
      <c r="A638" s="13" t="s">
        <v>246</v>
      </c>
      <c r="B638" s="7"/>
      <c r="C638" s="7"/>
      <c r="D638" s="7">
        <f t="shared" si="9"/>
        <v>0</v>
      </c>
    </row>
    <row r="639" spans="1:4" ht="18" hidden="1" x14ac:dyDescent="0.3">
      <c r="A639" s="24" t="s">
        <v>80</v>
      </c>
      <c r="B639" s="7"/>
      <c r="C639" s="7"/>
      <c r="D639" s="7">
        <f t="shared" si="9"/>
        <v>0</v>
      </c>
    </row>
    <row r="640" spans="1:4" ht="18" hidden="1" x14ac:dyDescent="0.3">
      <c r="A640" s="10" t="s">
        <v>247</v>
      </c>
      <c r="B640" s="7"/>
      <c r="C640" s="7"/>
      <c r="D640" s="7">
        <f t="shared" si="9"/>
        <v>0</v>
      </c>
    </row>
    <row r="641" spans="1:4" ht="18" hidden="1" x14ac:dyDescent="0.3">
      <c r="A641" s="10" t="s">
        <v>248</v>
      </c>
      <c r="B641" s="7"/>
      <c r="C641" s="7"/>
      <c r="D641" s="7">
        <f t="shared" si="9"/>
        <v>0</v>
      </c>
    </row>
    <row r="642" spans="1:4" ht="18" hidden="1" x14ac:dyDescent="0.3">
      <c r="A642" s="10" t="s">
        <v>249</v>
      </c>
      <c r="B642" s="7"/>
      <c r="C642" s="7"/>
      <c r="D642" s="7">
        <f t="shared" si="9"/>
        <v>0</v>
      </c>
    </row>
    <row r="643" spans="1:4" ht="18" hidden="1" x14ac:dyDescent="0.3">
      <c r="A643" s="10" t="s">
        <v>250</v>
      </c>
      <c r="B643" s="7"/>
      <c r="C643" s="7"/>
      <c r="D643" s="7">
        <f t="shared" si="9"/>
        <v>0</v>
      </c>
    </row>
    <row r="644" spans="1:4" ht="18" hidden="1" x14ac:dyDescent="0.3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3">
      <c r="A646" s="10" t="s">
        <v>40</v>
      </c>
      <c r="B646" s="7"/>
      <c r="C646" s="7"/>
      <c r="D646" s="7">
        <f t="shared" si="10"/>
        <v>0</v>
      </c>
    </row>
    <row r="647" spans="1:4" ht="18" hidden="1" x14ac:dyDescent="0.3">
      <c r="A647" s="5" t="s">
        <v>175</v>
      </c>
      <c r="B647" s="7"/>
      <c r="C647" s="7"/>
      <c r="D647" s="7">
        <f t="shared" si="10"/>
        <v>0</v>
      </c>
    </row>
    <row r="648" spans="1:4" ht="18" hidden="1" x14ac:dyDescent="0.3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3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3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3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3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3">
      <c r="A655" s="13" t="s">
        <v>258</v>
      </c>
      <c r="B655" s="7"/>
      <c r="C655" s="7"/>
      <c r="D655" s="7">
        <f t="shared" si="10"/>
        <v>0</v>
      </c>
    </row>
    <row r="656" spans="1:4" ht="18" hidden="1" x14ac:dyDescent="0.3">
      <c r="A656" s="10" t="s">
        <v>259</v>
      </c>
      <c r="B656" s="7"/>
      <c r="C656" s="7"/>
      <c r="D656" s="7">
        <f t="shared" si="10"/>
        <v>0</v>
      </c>
    </row>
    <row r="657" spans="1:4" ht="18" hidden="1" x14ac:dyDescent="0.3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10842</v>
      </c>
      <c r="C665" s="39"/>
      <c r="D665" s="39">
        <f t="shared" ref="D665" si="11">SUM(D338:D664)</f>
        <v>89293500</v>
      </c>
    </row>
    <row r="667" spans="1:4" x14ac:dyDescent="0.3">
      <c r="D667" s="55">
        <f>D665+D333</f>
        <v>121586500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2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667"/>
  <sheetViews>
    <sheetView topLeftCell="A404" workbookViewId="0">
      <selection activeCell="J604" sqref="J604"/>
    </sheetView>
  </sheetViews>
  <sheetFormatPr defaultRowHeight="14.4" x14ac:dyDescent="0.3"/>
  <cols>
    <col min="1" max="1" width="36.109375" customWidth="1"/>
    <col min="4" max="4" width="20.109375" customWidth="1"/>
  </cols>
  <sheetData>
    <row r="1" spans="1:4" x14ac:dyDescent="0.3">
      <c r="A1" s="1" t="s">
        <v>354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75</v>
      </c>
      <c r="C3" s="7">
        <v>13000</v>
      </c>
      <c r="D3" s="7">
        <f>B3*C3</f>
        <v>975000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x14ac:dyDescent="0.3">
      <c r="A13" s="10" t="s">
        <v>52</v>
      </c>
      <c r="B13" s="7">
        <v>15</v>
      </c>
      <c r="C13" s="7">
        <v>8000</v>
      </c>
      <c r="D13" s="7">
        <f t="shared" si="0"/>
        <v>120000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hidden="1" x14ac:dyDescent="0.3">
      <c r="A15" s="5" t="s">
        <v>206</v>
      </c>
      <c r="B15" s="7"/>
      <c r="C15" s="7"/>
      <c r="D15" s="7">
        <f t="shared" si="0"/>
        <v>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hidden="1" x14ac:dyDescent="0.3">
      <c r="A18" s="24" t="s">
        <v>287</v>
      </c>
      <c r="B18" s="7"/>
      <c r="C18" s="7"/>
      <c r="D18" s="7">
        <f t="shared" si="0"/>
        <v>0</v>
      </c>
    </row>
    <row r="19" spans="1:4" ht="18" x14ac:dyDescent="0.3">
      <c r="A19" s="8" t="s">
        <v>288</v>
      </c>
      <c r="B19" s="7">
        <v>16</v>
      </c>
      <c r="C19" s="7">
        <v>10000</v>
      </c>
      <c r="D19" s="7">
        <f t="shared" si="0"/>
        <v>160000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v>105</v>
      </c>
      <c r="C25" s="7">
        <v>7000</v>
      </c>
      <c r="D25" s="7">
        <f t="shared" si="0"/>
        <v>735000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f>11-3+41</f>
        <v>49</v>
      </c>
      <c r="C28" s="7">
        <v>35000</v>
      </c>
      <c r="D28" s="7">
        <f t="shared" si="0"/>
        <v>1715000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x14ac:dyDescent="0.3">
      <c r="A30" s="5" t="s">
        <v>66</v>
      </c>
      <c r="B30" s="7">
        <v>28</v>
      </c>
      <c r="C30" s="7">
        <v>22000</v>
      </c>
      <c r="D30" s="7">
        <f t="shared" si="0"/>
        <v>616000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x14ac:dyDescent="0.3">
      <c r="A32" s="10" t="s">
        <v>229</v>
      </c>
      <c r="B32" s="7">
        <v>8</v>
      </c>
      <c r="C32" s="7">
        <v>11000</v>
      </c>
      <c r="D32" s="7">
        <f t="shared" si="0"/>
        <v>88000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x14ac:dyDescent="0.3">
      <c r="A40" s="10" t="s">
        <v>275</v>
      </c>
      <c r="B40" s="7">
        <v>9</v>
      </c>
      <c r="C40" s="7">
        <v>24000</v>
      </c>
      <c r="D40" s="7">
        <f t="shared" si="0"/>
        <v>216000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hidden="1" x14ac:dyDescent="0.3">
      <c r="A50" s="14" t="s">
        <v>153</v>
      </c>
      <c r="B50" s="7"/>
      <c r="C50" s="7"/>
      <c r="D50" s="7">
        <f t="shared" si="0"/>
        <v>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x14ac:dyDescent="0.3">
      <c r="A57" s="10" t="s">
        <v>114</v>
      </c>
      <c r="B57" s="7">
        <v>80</v>
      </c>
      <c r="C57" s="7">
        <v>25000</v>
      </c>
      <c r="D57" s="7">
        <f t="shared" si="0"/>
        <v>2000000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hidden="1" x14ac:dyDescent="0.3">
      <c r="A63" s="5" t="s">
        <v>3</v>
      </c>
      <c r="B63" s="7"/>
      <c r="C63" s="7"/>
      <c r="D63" s="7">
        <f t="shared" si="0"/>
        <v>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x14ac:dyDescent="0.3">
      <c r="A74" s="10" t="s">
        <v>170</v>
      </c>
      <c r="B74" s="7">
        <v>20</v>
      </c>
      <c r="C74" s="7">
        <v>20000</v>
      </c>
      <c r="D74" s="7">
        <f t="shared" si="1"/>
        <v>400000</v>
      </c>
    </row>
    <row r="75" spans="1:4" ht="18" x14ac:dyDescent="0.3">
      <c r="A75" s="10" t="s">
        <v>171</v>
      </c>
      <c r="B75" s="7">
        <v>90</v>
      </c>
      <c r="C75" s="7">
        <v>18000</v>
      </c>
      <c r="D75" s="7">
        <f t="shared" si="1"/>
        <v>1620000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v>300</v>
      </c>
      <c r="C81" s="7">
        <v>8250</v>
      </c>
      <c r="D81" s="7">
        <f t="shared" si="1"/>
        <v>2475000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x14ac:dyDescent="0.3">
      <c r="A105" s="10" t="s">
        <v>20</v>
      </c>
      <c r="B105" s="7">
        <v>27</v>
      </c>
      <c r="C105" s="7">
        <v>19000</v>
      </c>
      <c r="D105" s="7">
        <f t="shared" si="1"/>
        <v>513000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x14ac:dyDescent="0.3">
      <c r="A126" s="5" t="s">
        <v>281</v>
      </c>
      <c r="B126" s="12">
        <v>2</v>
      </c>
      <c r="C126" s="12">
        <v>16000</v>
      </c>
      <c r="D126" s="7">
        <f t="shared" si="1"/>
        <v>32000</v>
      </c>
    </row>
    <row r="127" spans="1:4" ht="18" x14ac:dyDescent="0.3">
      <c r="A127" s="10" t="s">
        <v>282</v>
      </c>
      <c r="B127" s="7">
        <v>30</v>
      </c>
      <c r="C127" s="7">
        <v>6000</v>
      </c>
      <c r="D127" s="7">
        <f t="shared" si="1"/>
        <v>180000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x14ac:dyDescent="0.3">
      <c r="A138" s="10" t="s">
        <v>103</v>
      </c>
      <c r="B138" s="12">
        <v>1</v>
      </c>
      <c r="C138" s="12">
        <v>70000</v>
      </c>
      <c r="D138" s="7">
        <f t="shared" si="2"/>
        <v>70000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105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x14ac:dyDescent="0.3">
      <c r="A157" s="10" t="s">
        <v>111</v>
      </c>
      <c r="B157" s="12">
        <v>1</v>
      </c>
      <c r="C157" s="12">
        <v>70000</v>
      </c>
      <c r="D157" s="7">
        <f t="shared" si="2"/>
        <v>70000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f>18+110</f>
        <v>128</v>
      </c>
      <c r="C163" s="7">
        <v>6500</v>
      </c>
      <c r="D163" s="7">
        <f t="shared" si="2"/>
        <v>832000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v>20</v>
      </c>
      <c r="C165" s="7">
        <v>11000</v>
      </c>
      <c r="D165" s="7">
        <f t="shared" si="2"/>
        <v>220000</v>
      </c>
    </row>
    <row r="166" spans="1:4" ht="18" x14ac:dyDescent="0.3">
      <c r="A166" s="10" t="s">
        <v>203</v>
      </c>
      <c r="B166" s="7">
        <v>14</v>
      </c>
      <c r="C166" s="7">
        <v>11000</v>
      </c>
      <c r="D166" s="7">
        <f t="shared" si="2"/>
        <v>154000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10</v>
      </c>
      <c r="C169" s="21">
        <v>8000</v>
      </c>
      <c r="D169" s="7">
        <f t="shared" si="2"/>
        <v>80000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hidden="1" x14ac:dyDescent="0.3">
      <c r="A171" s="10" t="s">
        <v>87</v>
      </c>
      <c r="B171" s="7"/>
      <c r="C171" s="7"/>
      <c r="D171" s="7">
        <f t="shared" si="2"/>
        <v>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hidden="1" x14ac:dyDescent="0.3">
      <c r="A179" s="10" t="s">
        <v>183</v>
      </c>
      <c r="B179" s="7"/>
      <c r="C179" s="7"/>
      <c r="D179" s="7">
        <f t="shared" si="2"/>
        <v>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6</v>
      </c>
      <c r="C181" s="7">
        <v>20000</v>
      </c>
      <c r="D181" s="7">
        <f t="shared" si="2"/>
        <v>120000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v>720</v>
      </c>
      <c r="C196" s="7">
        <v>20000</v>
      </c>
      <c r="D196" s="7">
        <f t="shared" ref="D196:D259" si="3">B196*C196</f>
        <v>14400000</v>
      </c>
    </row>
    <row r="197" spans="1:4" ht="18" x14ac:dyDescent="0.3">
      <c r="A197" s="5" t="s">
        <v>68</v>
      </c>
      <c r="B197" s="7">
        <f>400+120</f>
        <v>520</v>
      </c>
      <c r="C197" s="7">
        <v>20000</v>
      </c>
      <c r="D197" s="7">
        <f t="shared" si="3"/>
        <v>10400000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x14ac:dyDescent="0.3">
      <c r="A205" s="10" t="s">
        <v>188</v>
      </c>
      <c r="B205" s="7">
        <v>30</v>
      </c>
      <c r="C205" s="7">
        <v>8000</v>
      </c>
      <c r="D205" s="7">
        <f t="shared" si="3"/>
        <v>240000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190</v>
      </c>
      <c r="B207" s="7"/>
      <c r="C207" s="7"/>
      <c r="D207" s="7">
        <f t="shared" si="3"/>
        <v>0</v>
      </c>
    </row>
    <row r="208" spans="1:4" ht="18" hidden="1" x14ac:dyDescent="0.3">
      <c r="A208" s="10" t="s">
        <v>191</v>
      </c>
      <c r="B208" s="7"/>
      <c r="C208" s="7"/>
      <c r="D208" s="7">
        <f t="shared" si="3"/>
        <v>0</v>
      </c>
    </row>
    <row r="209" spans="1:4" ht="18" hidden="1" x14ac:dyDescent="0.3">
      <c r="A209" s="10" t="s">
        <v>41</v>
      </c>
      <c r="B209" s="7"/>
      <c r="C209" s="7"/>
      <c r="D209" s="7">
        <f t="shared" si="3"/>
        <v>0</v>
      </c>
    </row>
    <row r="210" spans="1:4" ht="18" hidden="1" x14ac:dyDescent="0.3">
      <c r="A210" s="15" t="s">
        <v>42</v>
      </c>
      <c r="B210" s="7"/>
      <c r="C210" s="7"/>
      <c r="D210" s="7">
        <f t="shared" si="3"/>
        <v>0</v>
      </c>
    </row>
    <row r="211" spans="1:4" ht="18" hidden="1" x14ac:dyDescent="0.3">
      <c r="A211" s="10" t="s">
        <v>43</v>
      </c>
      <c r="B211" s="7"/>
      <c r="C211" s="7"/>
      <c r="D211" s="7">
        <f t="shared" si="3"/>
        <v>0</v>
      </c>
    </row>
    <row r="212" spans="1:4" ht="18" hidden="1" x14ac:dyDescent="0.3">
      <c r="A212" s="10" t="s">
        <v>44</v>
      </c>
      <c r="B212" s="7"/>
      <c r="C212" s="7"/>
      <c r="D212" s="7">
        <f t="shared" si="3"/>
        <v>0</v>
      </c>
    </row>
    <row r="213" spans="1:4" ht="18" hidden="1" x14ac:dyDescent="0.3">
      <c r="A213" s="10" t="s">
        <v>45</v>
      </c>
      <c r="B213" s="7"/>
      <c r="C213" s="7"/>
      <c r="D213" s="7">
        <f t="shared" si="3"/>
        <v>0</v>
      </c>
    </row>
    <row r="214" spans="1:4" ht="18" hidden="1" x14ac:dyDescent="0.3">
      <c r="A214" s="10" t="s">
        <v>46</v>
      </c>
      <c r="B214" s="7"/>
      <c r="C214" s="7"/>
      <c r="D214" s="7">
        <f t="shared" si="3"/>
        <v>0</v>
      </c>
    </row>
    <row r="215" spans="1:4" ht="18" hidden="1" x14ac:dyDescent="0.3">
      <c r="A215" s="14" t="s">
        <v>131</v>
      </c>
      <c r="B215" s="7"/>
      <c r="C215" s="7"/>
      <c r="D215" s="7">
        <f t="shared" si="3"/>
        <v>0</v>
      </c>
    </row>
    <row r="216" spans="1:4" ht="18" hidden="1" x14ac:dyDescent="0.3">
      <c r="A216" s="14" t="s">
        <v>132</v>
      </c>
      <c r="B216" s="7"/>
      <c r="C216" s="7"/>
      <c r="D216" s="7">
        <f t="shared" si="3"/>
        <v>0</v>
      </c>
    </row>
    <row r="217" spans="1:4" ht="18" hidden="1" x14ac:dyDescent="0.3">
      <c r="A217" s="14" t="s">
        <v>133</v>
      </c>
      <c r="B217" s="7"/>
      <c r="C217" s="7"/>
      <c r="D217" s="7">
        <f t="shared" si="3"/>
        <v>0</v>
      </c>
    </row>
    <row r="218" spans="1:4" ht="18" hidden="1" x14ac:dyDescent="0.3">
      <c r="A218" s="14" t="s">
        <v>134</v>
      </c>
      <c r="B218" s="7"/>
      <c r="C218" s="7"/>
      <c r="D218" s="7">
        <f t="shared" si="3"/>
        <v>0</v>
      </c>
    </row>
    <row r="219" spans="1:4" ht="18" hidden="1" x14ac:dyDescent="0.3">
      <c r="A219" s="10" t="s">
        <v>135</v>
      </c>
      <c r="B219" s="7"/>
      <c r="C219" s="7"/>
      <c r="D219" s="7">
        <f t="shared" si="3"/>
        <v>0</v>
      </c>
    </row>
    <row r="220" spans="1:4" ht="18" hidden="1" x14ac:dyDescent="0.3">
      <c r="A220" s="10" t="s">
        <v>136</v>
      </c>
      <c r="B220" s="7"/>
      <c r="C220" s="7"/>
      <c r="D220" s="7">
        <f t="shared" si="3"/>
        <v>0</v>
      </c>
    </row>
    <row r="221" spans="1:4" ht="18" hidden="1" x14ac:dyDescent="0.3">
      <c r="A221" s="14" t="s">
        <v>137</v>
      </c>
      <c r="B221" s="7"/>
      <c r="C221" s="7"/>
      <c r="D221" s="7">
        <f t="shared" si="3"/>
        <v>0</v>
      </c>
    </row>
    <row r="222" spans="1:4" ht="18" hidden="1" x14ac:dyDescent="0.3">
      <c r="A222" s="14" t="s">
        <v>138</v>
      </c>
      <c r="B222" s="7"/>
      <c r="C222" s="7"/>
      <c r="D222" s="7">
        <f t="shared" si="3"/>
        <v>0</v>
      </c>
    </row>
    <row r="223" spans="1:4" ht="18" hidden="1" x14ac:dyDescent="0.3">
      <c r="A223" s="8" t="s">
        <v>314</v>
      </c>
      <c r="B223" s="7"/>
      <c r="C223" s="7"/>
      <c r="D223" s="7">
        <f t="shared" si="3"/>
        <v>0</v>
      </c>
    </row>
    <row r="224" spans="1:4" ht="18" hidden="1" x14ac:dyDescent="0.3">
      <c r="A224" s="49" t="s">
        <v>205</v>
      </c>
      <c r="B224" s="50"/>
      <c r="C224" s="50"/>
      <c r="D224" s="7">
        <f t="shared" si="3"/>
        <v>0</v>
      </c>
    </row>
    <row r="225" spans="1:4" ht="18" hidden="1" x14ac:dyDescent="0.3">
      <c r="A225" s="8" t="s">
        <v>315</v>
      </c>
      <c r="B225" s="7"/>
      <c r="C225" s="7"/>
      <c r="D225" s="7">
        <f t="shared" si="3"/>
        <v>0</v>
      </c>
    </row>
    <row r="226" spans="1:4" ht="18" hidden="1" x14ac:dyDescent="0.3">
      <c r="A226" s="8" t="s">
        <v>316</v>
      </c>
      <c r="B226" s="7"/>
      <c r="C226" s="7"/>
      <c r="D226" s="7">
        <f t="shared" si="3"/>
        <v>0</v>
      </c>
    </row>
    <row r="227" spans="1:4" ht="18" hidden="1" x14ac:dyDescent="0.3">
      <c r="A227" s="8" t="s">
        <v>317</v>
      </c>
      <c r="B227" s="7"/>
      <c r="C227" s="7"/>
      <c r="D227" s="7">
        <f t="shared" si="3"/>
        <v>0</v>
      </c>
    </row>
    <row r="228" spans="1:4" ht="18" hidden="1" x14ac:dyDescent="0.3">
      <c r="A228" s="10" t="s">
        <v>318</v>
      </c>
      <c r="B228" s="7"/>
      <c r="C228" s="7"/>
      <c r="D228" s="7">
        <f t="shared" si="3"/>
        <v>0</v>
      </c>
    </row>
    <row r="229" spans="1:4" ht="18" hidden="1" x14ac:dyDescent="0.3">
      <c r="A229" s="10" t="s">
        <v>319</v>
      </c>
      <c r="B229" s="7"/>
      <c r="C229" s="7"/>
      <c r="D229" s="7">
        <f t="shared" si="3"/>
        <v>0</v>
      </c>
    </row>
    <row r="230" spans="1:4" ht="18" hidden="1" x14ac:dyDescent="0.3">
      <c r="A230" s="8" t="s">
        <v>320</v>
      </c>
      <c r="B230" s="7"/>
      <c r="C230" s="7"/>
      <c r="D230" s="7">
        <f t="shared" si="3"/>
        <v>0</v>
      </c>
    </row>
    <row r="231" spans="1:4" ht="18" hidden="1" x14ac:dyDescent="0.3">
      <c r="A231" s="27" t="s">
        <v>88</v>
      </c>
      <c r="B231" s="7"/>
      <c r="C231" s="7"/>
      <c r="D231" s="7">
        <f t="shared" si="3"/>
        <v>0</v>
      </c>
    </row>
    <row r="232" spans="1:4" ht="18" hidden="1" x14ac:dyDescent="0.3">
      <c r="A232" s="10" t="s">
        <v>58</v>
      </c>
      <c r="B232" s="7"/>
      <c r="C232" s="7"/>
      <c r="D232" s="7">
        <f t="shared" si="3"/>
        <v>0</v>
      </c>
    </row>
    <row r="233" spans="1:4" ht="18" hidden="1" x14ac:dyDescent="0.3">
      <c r="A233" s="10" t="s">
        <v>59</v>
      </c>
      <c r="B233" s="7"/>
      <c r="C233" s="7"/>
      <c r="D233" s="7">
        <f t="shared" si="3"/>
        <v>0</v>
      </c>
    </row>
    <row r="234" spans="1:4" ht="18" hidden="1" x14ac:dyDescent="0.3">
      <c r="A234" s="24" t="s">
        <v>321</v>
      </c>
      <c r="B234" s="7"/>
      <c r="C234" s="7"/>
      <c r="D234" s="7">
        <f t="shared" si="3"/>
        <v>0</v>
      </c>
    </row>
    <row r="235" spans="1:4" ht="18" hidden="1" x14ac:dyDescent="0.3">
      <c r="A235" s="24" t="s">
        <v>322</v>
      </c>
      <c r="B235" s="7"/>
      <c r="C235" s="7"/>
      <c r="D235" s="7">
        <f t="shared" si="3"/>
        <v>0</v>
      </c>
    </row>
    <row r="236" spans="1:4" ht="18" hidden="1" x14ac:dyDescent="0.3">
      <c r="A236" s="36" t="s">
        <v>323</v>
      </c>
      <c r="B236" s="7"/>
      <c r="C236" s="7"/>
      <c r="D236" s="7">
        <f t="shared" si="3"/>
        <v>0</v>
      </c>
    </row>
    <row r="237" spans="1:4" ht="18" hidden="1" x14ac:dyDescent="0.3">
      <c r="A237" s="10" t="s">
        <v>89</v>
      </c>
      <c r="B237" s="7"/>
      <c r="C237" s="7"/>
      <c r="D237" s="7">
        <f t="shared" si="3"/>
        <v>0</v>
      </c>
    </row>
    <row r="238" spans="1:4" ht="18" hidden="1" x14ac:dyDescent="0.3">
      <c r="A238" s="10" t="s">
        <v>90</v>
      </c>
      <c r="B238" s="7"/>
      <c r="C238" s="7"/>
      <c r="D238" s="7">
        <f t="shared" si="3"/>
        <v>0</v>
      </c>
    </row>
    <row r="239" spans="1:4" ht="18" hidden="1" x14ac:dyDescent="0.3">
      <c r="A239" s="10" t="s">
        <v>139</v>
      </c>
      <c r="B239" s="12"/>
      <c r="C239" s="12"/>
      <c r="D239" s="7">
        <f t="shared" si="3"/>
        <v>0</v>
      </c>
    </row>
    <row r="240" spans="1:4" ht="18" hidden="1" x14ac:dyDescent="0.3">
      <c r="A240" s="36" t="s">
        <v>324</v>
      </c>
      <c r="B240" s="7"/>
      <c r="C240" s="7"/>
      <c r="D240" s="7">
        <f t="shared" si="3"/>
        <v>0</v>
      </c>
    </row>
    <row r="241" spans="1:4" ht="18" hidden="1" x14ac:dyDescent="0.3">
      <c r="A241" s="10" t="s">
        <v>140</v>
      </c>
      <c r="B241" s="12"/>
      <c r="C241" s="12"/>
      <c r="D241" s="7">
        <f t="shared" si="3"/>
        <v>0</v>
      </c>
    </row>
    <row r="242" spans="1:4" ht="18" x14ac:dyDescent="0.3">
      <c r="A242" s="10" t="s">
        <v>220</v>
      </c>
      <c r="B242" s="7">
        <v>7</v>
      </c>
      <c r="C242" s="7">
        <v>14000</v>
      </c>
      <c r="D242" s="7">
        <f t="shared" si="3"/>
        <v>98000</v>
      </c>
    </row>
    <row r="243" spans="1:4" ht="18" hidden="1" x14ac:dyDescent="0.3">
      <c r="A243" s="8" t="s">
        <v>221</v>
      </c>
      <c r="B243" s="7"/>
      <c r="C243" s="7"/>
      <c r="D243" s="7">
        <f t="shared" si="3"/>
        <v>0</v>
      </c>
    </row>
    <row r="244" spans="1:4" ht="18" hidden="1" x14ac:dyDescent="0.3">
      <c r="A244" s="8" t="s">
        <v>23</v>
      </c>
      <c r="B244" s="7"/>
      <c r="C244" s="7"/>
      <c r="D244" s="7">
        <f t="shared" si="3"/>
        <v>0</v>
      </c>
    </row>
    <row r="245" spans="1:4" ht="18" x14ac:dyDescent="0.3">
      <c r="A245" s="10" t="s">
        <v>24</v>
      </c>
      <c r="B245" s="7">
        <v>79</v>
      </c>
      <c r="C245" s="7">
        <v>35000</v>
      </c>
      <c r="D245" s="7">
        <f t="shared" si="3"/>
        <v>2765000</v>
      </c>
    </row>
    <row r="246" spans="1:4" ht="18" hidden="1" x14ac:dyDescent="0.3">
      <c r="A246" s="10" t="s">
        <v>25</v>
      </c>
      <c r="B246" s="7"/>
      <c r="C246" s="7"/>
      <c r="D246" s="7">
        <f t="shared" si="3"/>
        <v>0</v>
      </c>
    </row>
    <row r="247" spans="1:4" ht="18" hidden="1" x14ac:dyDescent="0.3">
      <c r="A247" s="10" t="s">
        <v>26</v>
      </c>
      <c r="B247" s="7"/>
      <c r="C247" s="7"/>
      <c r="D247" s="7">
        <f t="shared" si="3"/>
        <v>0</v>
      </c>
    </row>
    <row r="248" spans="1:4" ht="18" hidden="1" x14ac:dyDescent="0.3">
      <c r="A248" s="10" t="s">
        <v>27</v>
      </c>
      <c r="B248" s="7"/>
      <c r="C248" s="7"/>
      <c r="D248" s="7">
        <f t="shared" si="3"/>
        <v>0</v>
      </c>
    </row>
    <row r="249" spans="1:4" ht="18" hidden="1" x14ac:dyDescent="0.3">
      <c r="A249" s="10" t="s">
        <v>28</v>
      </c>
      <c r="B249" s="7"/>
      <c r="C249" s="7"/>
      <c r="D249" s="7">
        <f t="shared" si="3"/>
        <v>0</v>
      </c>
    </row>
    <row r="250" spans="1:4" ht="18" x14ac:dyDescent="0.3">
      <c r="A250" s="14" t="s">
        <v>232</v>
      </c>
      <c r="B250" s="7">
        <v>8</v>
      </c>
      <c r="C250" s="7">
        <v>36000</v>
      </c>
      <c r="D250" s="7">
        <f t="shared" si="3"/>
        <v>288000</v>
      </c>
    </row>
    <row r="251" spans="1:4" ht="18" x14ac:dyDescent="0.3">
      <c r="A251" s="13" t="s">
        <v>233</v>
      </c>
      <c r="B251" s="7">
        <v>10</v>
      </c>
      <c r="C251" s="7">
        <v>58000</v>
      </c>
      <c r="D251" s="7">
        <f t="shared" si="3"/>
        <v>580000</v>
      </c>
    </row>
    <row r="252" spans="1:4" ht="18" hidden="1" x14ac:dyDescent="0.3">
      <c r="A252" s="13" t="s">
        <v>234</v>
      </c>
      <c r="B252" s="7"/>
      <c r="C252" s="7"/>
      <c r="D252" s="7">
        <f t="shared" si="3"/>
        <v>0</v>
      </c>
    </row>
    <row r="253" spans="1:4" ht="18" x14ac:dyDescent="0.3">
      <c r="A253" s="10" t="s">
        <v>29</v>
      </c>
      <c r="B253" s="7">
        <v>20</v>
      </c>
      <c r="C253" s="7">
        <v>35000</v>
      </c>
      <c r="D253" s="7">
        <f t="shared" si="3"/>
        <v>700000</v>
      </c>
    </row>
    <row r="254" spans="1:4" ht="18" hidden="1" x14ac:dyDescent="0.3">
      <c r="A254" s="10" t="s">
        <v>30</v>
      </c>
      <c r="B254" s="7"/>
      <c r="C254" s="7"/>
      <c r="D254" s="7">
        <f t="shared" si="3"/>
        <v>0</v>
      </c>
    </row>
    <row r="255" spans="1:4" ht="18" hidden="1" x14ac:dyDescent="0.3">
      <c r="A255" s="10" t="s">
        <v>31</v>
      </c>
      <c r="B255" s="7"/>
      <c r="C255" s="7"/>
      <c r="D255" s="7">
        <f t="shared" si="3"/>
        <v>0</v>
      </c>
    </row>
    <row r="256" spans="1:4" ht="18" hidden="1" x14ac:dyDescent="0.3">
      <c r="A256" s="10" t="s">
        <v>32</v>
      </c>
      <c r="B256" s="7"/>
      <c r="C256" s="7"/>
      <c r="D256" s="7">
        <f t="shared" si="3"/>
        <v>0</v>
      </c>
    </row>
    <row r="257" spans="1:4" ht="18" x14ac:dyDescent="0.3">
      <c r="A257" s="10" t="s">
        <v>33</v>
      </c>
      <c r="B257" s="7">
        <f>10+30+75+20+6</f>
        <v>141</v>
      </c>
      <c r="C257" s="7">
        <v>20000</v>
      </c>
      <c r="D257" s="7">
        <f t="shared" si="3"/>
        <v>2820000</v>
      </c>
    </row>
    <row r="258" spans="1:4" ht="18" hidden="1" x14ac:dyDescent="0.3">
      <c r="A258" s="10" t="s">
        <v>34</v>
      </c>
      <c r="B258" s="7"/>
      <c r="C258" s="7"/>
      <c r="D258" s="7">
        <f t="shared" si="3"/>
        <v>0</v>
      </c>
    </row>
    <row r="259" spans="1:4" ht="18" hidden="1" x14ac:dyDescent="0.3">
      <c r="A259" s="10" t="s">
        <v>35</v>
      </c>
      <c r="B259" s="7"/>
      <c r="C259" s="7"/>
      <c r="D259" s="7">
        <f t="shared" si="3"/>
        <v>0</v>
      </c>
    </row>
    <row r="260" spans="1:4" ht="18" hidden="1" x14ac:dyDescent="0.3">
      <c r="A260" s="10" t="s">
        <v>91</v>
      </c>
      <c r="B260" s="12"/>
      <c r="C260" s="12"/>
      <c r="D260" s="7">
        <f t="shared" ref="D260:D323" si="4">B260*C260</f>
        <v>0</v>
      </c>
    </row>
    <row r="261" spans="1:4" ht="18" hidden="1" x14ac:dyDescent="0.3">
      <c r="A261" s="24" t="s">
        <v>92</v>
      </c>
      <c r="B261" s="7"/>
      <c r="C261" s="7"/>
      <c r="D261" s="7">
        <f t="shared" si="4"/>
        <v>0</v>
      </c>
    </row>
    <row r="262" spans="1:4" ht="18" hidden="1" x14ac:dyDescent="0.3">
      <c r="A262" s="10" t="s">
        <v>222</v>
      </c>
      <c r="B262" s="7"/>
      <c r="C262" s="7"/>
      <c r="D262" s="7">
        <f t="shared" si="4"/>
        <v>0</v>
      </c>
    </row>
    <row r="263" spans="1:4" ht="18" hidden="1" x14ac:dyDescent="0.3">
      <c r="A263" s="8" t="s">
        <v>235</v>
      </c>
      <c r="B263" s="7"/>
      <c r="C263" s="7"/>
      <c r="D263" s="7">
        <f t="shared" si="4"/>
        <v>0</v>
      </c>
    </row>
    <row r="264" spans="1:4" ht="18" hidden="1" x14ac:dyDescent="0.3">
      <c r="A264" s="8" t="s">
        <v>236</v>
      </c>
      <c r="B264" s="7"/>
      <c r="C264" s="7"/>
      <c r="D264" s="7">
        <f t="shared" si="4"/>
        <v>0</v>
      </c>
    </row>
    <row r="265" spans="1:4" ht="18" hidden="1" x14ac:dyDescent="0.3">
      <c r="A265" s="10" t="s">
        <v>237</v>
      </c>
      <c r="B265" s="7"/>
      <c r="C265" s="7"/>
      <c r="D265" s="7">
        <f t="shared" si="4"/>
        <v>0</v>
      </c>
    </row>
    <row r="266" spans="1:4" ht="18" hidden="1" x14ac:dyDescent="0.3">
      <c r="A266" s="10" t="s">
        <v>223</v>
      </c>
      <c r="B266" s="7"/>
      <c r="C266" s="7"/>
      <c r="D266" s="7">
        <f t="shared" si="4"/>
        <v>0</v>
      </c>
    </row>
    <row r="267" spans="1:4" ht="18" hidden="1" x14ac:dyDescent="0.3">
      <c r="A267" s="10" t="s">
        <v>118</v>
      </c>
      <c r="B267" s="7"/>
      <c r="C267" s="7"/>
      <c r="D267" s="7">
        <f t="shared" si="4"/>
        <v>0</v>
      </c>
    </row>
    <row r="268" spans="1:4" ht="18" hidden="1" x14ac:dyDescent="0.3">
      <c r="A268" s="10" t="s">
        <v>238</v>
      </c>
      <c r="B268" s="7"/>
      <c r="C268" s="7"/>
      <c r="D268" s="7">
        <f t="shared" si="4"/>
        <v>0</v>
      </c>
    </row>
    <row r="269" spans="1:4" ht="18" hidden="1" x14ac:dyDescent="0.3">
      <c r="A269" s="10" t="s">
        <v>71</v>
      </c>
      <c r="B269" s="7"/>
      <c r="C269" s="7"/>
      <c r="D269" s="7">
        <f t="shared" si="4"/>
        <v>0</v>
      </c>
    </row>
    <row r="270" spans="1:4" ht="18" hidden="1" x14ac:dyDescent="0.3">
      <c r="A270" s="10" t="s">
        <v>72</v>
      </c>
      <c r="B270" s="7"/>
      <c r="C270" s="7"/>
      <c r="D270" s="7">
        <f t="shared" si="4"/>
        <v>0</v>
      </c>
    </row>
    <row r="271" spans="1:4" ht="18" hidden="1" x14ac:dyDescent="0.3">
      <c r="A271" s="10" t="s">
        <v>352</v>
      </c>
      <c r="B271" s="7"/>
      <c r="C271" s="7"/>
      <c r="D271" s="7">
        <f t="shared" si="4"/>
        <v>0</v>
      </c>
    </row>
    <row r="272" spans="1:4" ht="18" hidden="1" x14ac:dyDescent="0.3">
      <c r="A272" s="36" t="s">
        <v>325</v>
      </c>
      <c r="B272" s="7"/>
      <c r="C272" s="7"/>
      <c r="D272" s="7">
        <f t="shared" si="4"/>
        <v>0</v>
      </c>
    </row>
    <row r="273" spans="1:4" ht="18" hidden="1" x14ac:dyDescent="0.3">
      <c r="A273" s="10" t="s">
        <v>150</v>
      </c>
      <c r="B273" s="7"/>
      <c r="C273" s="7"/>
      <c r="D273" s="7">
        <f t="shared" si="4"/>
        <v>0</v>
      </c>
    </row>
    <row r="274" spans="1:4" ht="18" hidden="1" x14ac:dyDescent="0.3">
      <c r="A274" s="36" t="s">
        <v>326</v>
      </c>
      <c r="B274" s="7"/>
      <c r="C274" s="7"/>
      <c r="D274" s="7">
        <f t="shared" si="4"/>
        <v>0</v>
      </c>
    </row>
    <row r="275" spans="1:4" ht="18" hidden="1" x14ac:dyDescent="0.3">
      <c r="A275" s="36" t="s">
        <v>327</v>
      </c>
      <c r="B275" s="7"/>
      <c r="C275" s="7"/>
      <c r="D275" s="7">
        <f t="shared" si="4"/>
        <v>0</v>
      </c>
    </row>
    <row r="276" spans="1:4" ht="18" hidden="1" x14ac:dyDescent="0.3">
      <c r="A276" s="5" t="s">
        <v>141</v>
      </c>
      <c r="B276" s="12"/>
      <c r="C276" s="12"/>
      <c r="D276" s="7">
        <f t="shared" si="4"/>
        <v>0</v>
      </c>
    </row>
    <row r="277" spans="1:4" ht="18" hidden="1" x14ac:dyDescent="0.3">
      <c r="A277" s="5" t="s">
        <v>142</v>
      </c>
      <c r="B277" s="7"/>
      <c r="C277" s="7"/>
      <c r="D277" s="7">
        <f t="shared" si="4"/>
        <v>0</v>
      </c>
    </row>
    <row r="278" spans="1:4" ht="18" hidden="1" x14ac:dyDescent="0.3">
      <c r="A278" s="8" t="s">
        <v>224</v>
      </c>
      <c r="B278" s="7"/>
      <c r="C278" s="7"/>
      <c r="D278" s="7">
        <f t="shared" si="4"/>
        <v>0</v>
      </c>
    </row>
    <row r="279" spans="1:4" ht="18" hidden="1" x14ac:dyDescent="0.3">
      <c r="A279" s="14" t="s">
        <v>239</v>
      </c>
      <c r="B279" s="7"/>
      <c r="C279" s="7"/>
      <c r="D279" s="7">
        <f t="shared" si="4"/>
        <v>0</v>
      </c>
    </row>
    <row r="280" spans="1:4" ht="18" hidden="1" x14ac:dyDescent="0.3">
      <c r="A280" s="14" t="s">
        <v>99</v>
      </c>
      <c r="B280" s="7"/>
      <c r="C280" s="7"/>
      <c r="D280" s="7">
        <f t="shared" si="4"/>
        <v>0</v>
      </c>
    </row>
    <row r="281" spans="1:4" ht="18" hidden="1" x14ac:dyDescent="0.3">
      <c r="A281" s="14" t="s">
        <v>100</v>
      </c>
      <c r="B281" s="7"/>
      <c r="C281" s="7"/>
      <c r="D281" s="7">
        <f t="shared" si="4"/>
        <v>0</v>
      </c>
    </row>
    <row r="282" spans="1:4" ht="18" hidden="1" x14ac:dyDescent="0.3">
      <c r="A282" s="10" t="s">
        <v>267</v>
      </c>
      <c r="B282" s="7"/>
      <c r="C282" s="7"/>
      <c r="D282" s="7">
        <f t="shared" si="4"/>
        <v>0</v>
      </c>
    </row>
    <row r="283" spans="1:4" ht="18" hidden="1" x14ac:dyDescent="0.3">
      <c r="A283" s="14" t="s">
        <v>268</v>
      </c>
      <c r="B283" s="7"/>
      <c r="C283" s="7"/>
      <c r="D283" s="7">
        <f t="shared" si="4"/>
        <v>0</v>
      </c>
    </row>
    <row r="284" spans="1:4" ht="18" hidden="1" x14ac:dyDescent="0.3">
      <c r="A284" s="10" t="s">
        <v>269</v>
      </c>
      <c r="B284" s="7"/>
      <c r="C284" s="7"/>
      <c r="D284" s="7">
        <f t="shared" si="4"/>
        <v>0</v>
      </c>
    </row>
    <row r="285" spans="1:4" ht="18" hidden="1" x14ac:dyDescent="0.3">
      <c r="A285" s="10" t="s">
        <v>284</v>
      </c>
      <c r="B285" s="7"/>
      <c r="C285" s="7"/>
      <c r="D285" s="7">
        <f t="shared" si="4"/>
        <v>0</v>
      </c>
    </row>
    <row r="286" spans="1:4" ht="18" hidden="1" x14ac:dyDescent="0.3">
      <c r="A286" s="14" t="s">
        <v>285</v>
      </c>
      <c r="B286" s="7"/>
      <c r="C286" s="7"/>
      <c r="D286" s="7">
        <f t="shared" si="4"/>
        <v>0</v>
      </c>
    </row>
    <row r="287" spans="1:4" ht="18" hidden="1" x14ac:dyDescent="0.3">
      <c r="A287" s="35" t="s">
        <v>328</v>
      </c>
      <c r="B287" s="7"/>
      <c r="C287" s="7"/>
      <c r="D287" s="7">
        <f t="shared" si="4"/>
        <v>0</v>
      </c>
    </row>
    <row r="288" spans="1:4" ht="18" hidden="1" x14ac:dyDescent="0.3">
      <c r="A288" s="10" t="s">
        <v>143</v>
      </c>
      <c r="B288" s="7"/>
      <c r="C288" s="7"/>
      <c r="D288" s="7">
        <f t="shared" si="4"/>
        <v>0</v>
      </c>
    </row>
    <row r="289" spans="1:4" ht="18" hidden="1" x14ac:dyDescent="0.3">
      <c r="A289" s="24" t="s">
        <v>144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8" t="s">
        <v>330</v>
      </c>
      <c r="B296" s="7"/>
      <c r="C296" s="7"/>
      <c r="D296" s="7">
        <f t="shared" si="4"/>
        <v>0</v>
      </c>
    </row>
    <row r="297" spans="1:4" ht="18" hidden="1" x14ac:dyDescent="0.3">
      <c r="A297" s="10" t="s">
        <v>119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x14ac:dyDescent="0.3">
      <c r="A308" s="10" t="s">
        <v>248</v>
      </c>
      <c r="B308" s="7">
        <v>26</v>
      </c>
      <c r="C308" s="7">
        <v>6800</v>
      </c>
      <c r="D308" s="7">
        <f t="shared" si="4"/>
        <v>176800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hidden="1" x14ac:dyDescent="0.3">
      <c r="A320" s="10" t="s">
        <v>256</v>
      </c>
      <c r="B320" s="7"/>
      <c r="C320" s="7"/>
      <c r="D320" s="7">
        <f t="shared" si="4"/>
        <v>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x14ac:dyDescent="0.3">
      <c r="A327" s="10" t="s">
        <v>263</v>
      </c>
      <c r="B327" s="7">
        <v>12</v>
      </c>
      <c r="C327" s="7">
        <v>6800</v>
      </c>
      <c r="D327" s="7">
        <f t="shared" si="5"/>
        <v>81600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2607</v>
      </c>
      <c r="C333" s="39"/>
      <c r="D333" s="7">
        <f>SUM(D3:D327)</f>
        <v>45940400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355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5" t="s">
        <v>3</v>
      </c>
      <c r="B338" s="7"/>
      <c r="C338" s="7"/>
      <c r="D338" s="7">
        <f t="shared" si="5"/>
        <v>0</v>
      </c>
    </row>
    <row r="339" spans="1:4" ht="18" hidden="1" x14ac:dyDescent="0.3">
      <c r="A339" s="8" t="s">
        <v>4</v>
      </c>
      <c r="B339" s="7"/>
      <c r="C339" s="7"/>
      <c r="D339" s="7">
        <f t="shared" si="5"/>
        <v>0</v>
      </c>
    </row>
    <row r="340" spans="1:4" ht="18" hidden="1" x14ac:dyDescent="0.3">
      <c r="A340" s="5" t="s">
        <v>5</v>
      </c>
      <c r="B340" s="7"/>
      <c r="C340" s="7"/>
      <c r="D340" s="7">
        <f t="shared" si="5"/>
        <v>0</v>
      </c>
    </row>
    <row r="341" spans="1:4" ht="18" hidden="1" x14ac:dyDescent="0.3">
      <c r="A341" s="5" t="s">
        <v>6</v>
      </c>
      <c r="B341" s="7"/>
      <c r="C341" s="7"/>
      <c r="D341" s="7">
        <f t="shared" si="5"/>
        <v>0</v>
      </c>
    </row>
    <row r="342" spans="1:4" ht="18" hidden="1" x14ac:dyDescent="0.3">
      <c r="A342" s="5" t="s">
        <v>7</v>
      </c>
      <c r="B342" s="7"/>
      <c r="C342" s="7"/>
      <c r="D342" s="7">
        <f t="shared" si="5"/>
        <v>0</v>
      </c>
    </row>
    <row r="343" spans="1:4" ht="18" hidden="1" x14ac:dyDescent="0.3">
      <c r="A343" s="9" t="s">
        <v>8</v>
      </c>
      <c r="B343" s="7"/>
      <c r="C343" s="7"/>
      <c r="D343" s="7">
        <f t="shared" si="5"/>
        <v>0</v>
      </c>
    </row>
    <row r="344" spans="1:4" ht="18" hidden="1" x14ac:dyDescent="0.3">
      <c r="A344" s="10" t="s">
        <v>9</v>
      </c>
      <c r="B344" s="7"/>
      <c r="C344" s="7"/>
      <c r="D344" s="7">
        <f t="shared" si="5"/>
        <v>0</v>
      </c>
    </row>
    <row r="345" spans="1:4" ht="18" hidden="1" x14ac:dyDescent="0.3">
      <c r="A345" s="5" t="s">
        <v>10</v>
      </c>
      <c r="B345" s="12"/>
      <c r="C345" s="12"/>
      <c r="D345" s="7">
        <f t="shared" si="5"/>
        <v>0</v>
      </c>
    </row>
    <row r="346" spans="1:4" ht="18" hidden="1" x14ac:dyDescent="0.3">
      <c r="A346" s="5" t="s">
        <v>11</v>
      </c>
      <c r="B346" s="12"/>
      <c r="C346" s="12"/>
      <c r="D346" s="7">
        <f t="shared" si="5"/>
        <v>0</v>
      </c>
    </row>
    <row r="347" spans="1:4" ht="18" hidden="1" x14ac:dyDescent="0.3">
      <c r="A347" s="5" t="s">
        <v>12</v>
      </c>
      <c r="B347" s="12"/>
      <c r="C347" s="12"/>
      <c r="D347" s="7">
        <f t="shared" si="5"/>
        <v>0</v>
      </c>
    </row>
    <row r="348" spans="1:4" ht="18" hidden="1" x14ac:dyDescent="0.3">
      <c r="A348" s="10" t="s">
        <v>13</v>
      </c>
      <c r="B348" s="7"/>
      <c r="C348" s="7"/>
      <c r="D348" s="7">
        <f t="shared" si="5"/>
        <v>0</v>
      </c>
    </row>
    <row r="349" spans="1:4" ht="18" hidden="1" x14ac:dyDescent="0.3">
      <c r="A349" s="10" t="s">
        <v>14</v>
      </c>
      <c r="B349" s="7"/>
      <c r="C349" s="7"/>
      <c r="D349" s="7">
        <f t="shared" si="5"/>
        <v>0</v>
      </c>
    </row>
    <row r="350" spans="1:4" ht="18" hidden="1" x14ac:dyDescent="0.3">
      <c r="A350" s="10" t="s">
        <v>15</v>
      </c>
      <c r="B350" s="12"/>
      <c r="C350" s="12"/>
      <c r="D350" s="7">
        <f t="shared" si="5"/>
        <v>0</v>
      </c>
    </row>
    <row r="351" spans="1:4" ht="18" hidden="1" x14ac:dyDescent="0.3">
      <c r="A351" s="13" t="s">
        <v>17</v>
      </c>
      <c r="B351" s="7"/>
      <c r="C351" s="7"/>
      <c r="D351" s="7">
        <f t="shared" si="5"/>
        <v>0</v>
      </c>
    </row>
    <row r="352" spans="1:4" ht="18" hidden="1" x14ac:dyDescent="0.3">
      <c r="A352" s="8" t="s">
        <v>18</v>
      </c>
      <c r="B352" s="7"/>
      <c r="C352" s="7"/>
      <c r="D352" s="7">
        <f t="shared" si="5"/>
        <v>0</v>
      </c>
    </row>
    <row r="353" spans="1:4" ht="18" hidden="1" x14ac:dyDescent="0.3">
      <c r="A353" s="13" t="s">
        <v>19</v>
      </c>
      <c r="B353" s="7"/>
      <c r="C353" s="7"/>
      <c r="D353" s="7">
        <f t="shared" si="5"/>
        <v>0</v>
      </c>
    </row>
    <row r="354" spans="1:4" ht="18" hidden="1" x14ac:dyDescent="0.3">
      <c r="A354" s="10" t="s">
        <v>20</v>
      </c>
      <c r="B354" s="7"/>
      <c r="C354" s="7"/>
      <c r="D354" s="7">
        <f t="shared" si="5"/>
        <v>0</v>
      </c>
    </row>
    <row r="355" spans="1:4" ht="18" hidden="1" x14ac:dyDescent="0.3">
      <c r="A355" s="10" t="s">
        <v>21</v>
      </c>
      <c r="B355" s="7"/>
      <c r="C355" s="7"/>
      <c r="D355" s="7">
        <f t="shared" si="5"/>
        <v>0</v>
      </c>
    </row>
    <row r="356" spans="1:4" ht="18" hidden="1" x14ac:dyDescent="0.3">
      <c r="A356" s="10" t="s">
        <v>22</v>
      </c>
      <c r="B356" s="7"/>
      <c r="C356" s="7"/>
      <c r="D356" s="7">
        <f t="shared" si="5"/>
        <v>0</v>
      </c>
    </row>
    <row r="357" spans="1:4" ht="18" hidden="1" x14ac:dyDescent="0.3">
      <c r="A357" s="8" t="s">
        <v>23</v>
      </c>
      <c r="B357" s="7"/>
      <c r="C357" s="7"/>
      <c r="D357" s="7">
        <f t="shared" si="5"/>
        <v>0</v>
      </c>
    </row>
    <row r="358" spans="1:4" ht="18" hidden="1" x14ac:dyDescent="0.3">
      <c r="A358" s="10" t="s">
        <v>24</v>
      </c>
      <c r="B358" s="7"/>
      <c r="C358" s="7"/>
      <c r="D358" s="7">
        <f t="shared" si="5"/>
        <v>0</v>
      </c>
    </row>
    <row r="359" spans="1:4" ht="18" hidden="1" x14ac:dyDescent="0.3">
      <c r="A359" s="10" t="s">
        <v>25</v>
      </c>
      <c r="B359" s="7"/>
      <c r="C359" s="7"/>
      <c r="D359" s="7">
        <f t="shared" si="5"/>
        <v>0</v>
      </c>
    </row>
    <row r="360" spans="1:4" ht="18" hidden="1" x14ac:dyDescent="0.3">
      <c r="A360" s="10" t="s">
        <v>26</v>
      </c>
      <c r="B360" s="7"/>
      <c r="C360" s="7"/>
      <c r="D360" s="7">
        <f t="shared" si="5"/>
        <v>0</v>
      </c>
    </row>
    <row r="361" spans="1:4" ht="18" hidden="1" x14ac:dyDescent="0.3">
      <c r="A361" s="10" t="s">
        <v>27</v>
      </c>
      <c r="B361" s="7"/>
      <c r="C361" s="7"/>
      <c r="D361" s="7">
        <f t="shared" si="5"/>
        <v>0</v>
      </c>
    </row>
    <row r="362" spans="1:4" ht="18" hidden="1" x14ac:dyDescent="0.3">
      <c r="A362" s="10" t="s">
        <v>28</v>
      </c>
      <c r="B362" s="7"/>
      <c r="C362" s="7"/>
      <c r="D362" s="7">
        <f t="shared" si="5"/>
        <v>0</v>
      </c>
    </row>
    <row r="363" spans="1:4" ht="18" hidden="1" x14ac:dyDescent="0.3">
      <c r="A363" s="10" t="s">
        <v>29</v>
      </c>
      <c r="B363" s="7"/>
      <c r="C363" s="7"/>
      <c r="D363" s="7">
        <f t="shared" si="5"/>
        <v>0</v>
      </c>
    </row>
    <row r="364" spans="1:4" ht="18" hidden="1" x14ac:dyDescent="0.3">
      <c r="A364" s="10" t="s">
        <v>30</v>
      </c>
      <c r="B364" s="7"/>
      <c r="C364" s="7"/>
      <c r="D364" s="7">
        <f t="shared" si="5"/>
        <v>0</v>
      </c>
    </row>
    <row r="365" spans="1:4" ht="18" hidden="1" x14ac:dyDescent="0.3">
      <c r="A365" s="10" t="s">
        <v>31</v>
      </c>
      <c r="B365" s="7"/>
      <c r="C365" s="7"/>
      <c r="D365" s="7">
        <f t="shared" si="5"/>
        <v>0</v>
      </c>
    </row>
    <row r="366" spans="1:4" ht="18" hidden="1" x14ac:dyDescent="0.3">
      <c r="A366" s="10" t="s">
        <v>32</v>
      </c>
      <c r="B366" s="7"/>
      <c r="C366" s="7"/>
      <c r="D366" s="7">
        <f t="shared" si="5"/>
        <v>0</v>
      </c>
    </row>
    <row r="367" spans="1:4" ht="18" hidden="1" x14ac:dyDescent="0.3">
      <c r="A367" s="10" t="s">
        <v>33</v>
      </c>
      <c r="B367" s="7"/>
      <c r="C367" s="7"/>
      <c r="D367" s="7">
        <f t="shared" si="5"/>
        <v>0</v>
      </c>
    </row>
    <row r="368" spans="1:4" ht="18" hidden="1" x14ac:dyDescent="0.3">
      <c r="A368" s="10" t="s">
        <v>34</v>
      </c>
      <c r="B368" s="7"/>
      <c r="C368" s="7"/>
      <c r="D368" s="7">
        <f t="shared" si="5"/>
        <v>0</v>
      </c>
    </row>
    <row r="369" spans="1:4" ht="18" hidden="1" x14ac:dyDescent="0.3">
      <c r="A369" s="10" t="s">
        <v>35</v>
      </c>
      <c r="B369" s="7"/>
      <c r="C369" s="7"/>
      <c r="D369" s="7">
        <f t="shared" si="5"/>
        <v>0</v>
      </c>
    </row>
    <row r="370" spans="1:4" ht="18" x14ac:dyDescent="0.3">
      <c r="A370" s="10" t="s">
        <v>36</v>
      </c>
      <c r="B370" s="7">
        <f>30+17+10+110</f>
        <v>167</v>
      </c>
      <c r="C370" s="7">
        <v>7500</v>
      </c>
      <c r="D370" s="7">
        <f t="shared" si="5"/>
        <v>1252500</v>
      </c>
    </row>
    <row r="371" spans="1:4" ht="18" hidden="1" x14ac:dyDescent="0.3">
      <c r="A371" s="14" t="s">
        <v>37</v>
      </c>
      <c r="B371" s="7"/>
      <c r="C371" s="7"/>
      <c r="D371" s="7">
        <f t="shared" si="5"/>
        <v>0</v>
      </c>
    </row>
    <row r="372" spans="1:4" ht="18" hidden="1" x14ac:dyDescent="0.3">
      <c r="A372" s="10" t="s">
        <v>38</v>
      </c>
      <c r="B372" s="7"/>
      <c r="C372" s="7"/>
      <c r="D372" s="7">
        <f t="shared" si="5"/>
        <v>0</v>
      </c>
    </row>
    <row r="373" spans="1:4" ht="18" hidden="1" x14ac:dyDescent="0.3">
      <c r="A373" s="5" t="s">
        <v>39</v>
      </c>
      <c r="B373" s="7"/>
      <c r="C373" s="7"/>
      <c r="D373" s="7">
        <f t="shared" si="5"/>
        <v>0</v>
      </c>
    </row>
    <row r="374" spans="1:4" ht="18" hidden="1" x14ac:dyDescent="0.3">
      <c r="A374" s="10" t="s">
        <v>40</v>
      </c>
      <c r="B374" s="7"/>
      <c r="C374" s="7"/>
      <c r="D374" s="7">
        <f t="shared" si="5"/>
        <v>0</v>
      </c>
    </row>
    <row r="375" spans="1:4" ht="18" hidden="1" x14ac:dyDescent="0.3">
      <c r="A375" s="10" t="s">
        <v>41</v>
      </c>
      <c r="B375" s="7"/>
      <c r="C375" s="7"/>
      <c r="D375" s="7">
        <f t="shared" si="5"/>
        <v>0</v>
      </c>
    </row>
    <row r="376" spans="1:4" ht="18" hidden="1" x14ac:dyDescent="0.3">
      <c r="A376" s="15" t="s">
        <v>42</v>
      </c>
      <c r="B376" s="7"/>
      <c r="C376" s="7"/>
      <c r="D376" s="7">
        <f t="shared" si="5"/>
        <v>0</v>
      </c>
    </row>
    <row r="377" spans="1:4" ht="18" hidden="1" x14ac:dyDescent="0.3">
      <c r="A377" s="10" t="s">
        <v>43</v>
      </c>
      <c r="B377" s="7"/>
      <c r="C377" s="7"/>
      <c r="D377" s="7">
        <f t="shared" si="5"/>
        <v>0</v>
      </c>
    </row>
    <row r="378" spans="1:4" ht="18" x14ac:dyDescent="0.3">
      <c r="A378" s="10" t="s">
        <v>44</v>
      </c>
      <c r="B378" s="7">
        <f>220+350+125+105+40</f>
        <v>840</v>
      </c>
      <c r="C378" s="7">
        <v>14000</v>
      </c>
      <c r="D378" s="7">
        <f t="shared" si="5"/>
        <v>11760000</v>
      </c>
    </row>
    <row r="379" spans="1:4" ht="18" hidden="1" x14ac:dyDescent="0.3">
      <c r="A379" s="10" t="s">
        <v>45</v>
      </c>
      <c r="B379" s="7"/>
      <c r="C379" s="7"/>
      <c r="D379" s="7">
        <f t="shared" si="5"/>
        <v>0</v>
      </c>
    </row>
    <row r="380" spans="1:4" ht="18" hidden="1" x14ac:dyDescent="0.3">
      <c r="A380" s="10" t="s">
        <v>333</v>
      </c>
      <c r="B380" s="7"/>
      <c r="C380" s="7"/>
      <c r="D380" s="7">
        <f t="shared" si="5"/>
        <v>0</v>
      </c>
    </row>
    <row r="381" spans="1:4" ht="18" hidden="1" x14ac:dyDescent="0.3">
      <c r="A381" s="10" t="s">
        <v>46</v>
      </c>
      <c r="B381" s="7"/>
      <c r="C381" s="7"/>
      <c r="D381" s="7">
        <f t="shared" si="5"/>
        <v>0</v>
      </c>
    </row>
    <row r="382" spans="1:4" ht="18" hidden="1" x14ac:dyDescent="0.3">
      <c r="A382" s="10" t="s">
        <v>47</v>
      </c>
      <c r="B382" s="7"/>
      <c r="C382" s="7"/>
      <c r="D382" s="7">
        <f t="shared" si="5"/>
        <v>0</v>
      </c>
    </row>
    <row r="383" spans="1:4" ht="18" hidden="1" x14ac:dyDescent="0.3">
      <c r="A383" s="16" t="s">
        <v>48</v>
      </c>
      <c r="B383" s="7"/>
      <c r="C383" s="7"/>
      <c r="D383" s="7">
        <f t="shared" si="5"/>
        <v>0</v>
      </c>
    </row>
    <row r="384" spans="1:4" ht="18" hidden="1" x14ac:dyDescent="0.3">
      <c r="A384" s="8" t="s">
        <v>49</v>
      </c>
      <c r="B384" s="7"/>
      <c r="C384" s="7"/>
      <c r="D384" s="7">
        <f t="shared" si="5"/>
        <v>0</v>
      </c>
    </row>
    <row r="385" spans="1:4" ht="18" hidden="1" x14ac:dyDescent="0.3">
      <c r="A385" s="10" t="s">
        <v>50</v>
      </c>
      <c r="B385" s="7"/>
      <c r="C385" s="7"/>
      <c r="D385" s="7">
        <f t="shared" si="5"/>
        <v>0</v>
      </c>
    </row>
    <row r="386" spans="1:4" ht="18" hidden="1" x14ac:dyDescent="0.3">
      <c r="A386" s="10" t="s">
        <v>51</v>
      </c>
      <c r="B386" s="7"/>
      <c r="C386" s="7"/>
      <c r="D386" s="7">
        <f t="shared" si="5"/>
        <v>0</v>
      </c>
    </row>
    <row r="387" spans="1:4" ht="18" hidden="1" x14ac:dyDescent="0.3">
      <c r="A387" s="10" t="s">
        <v>52</v>
      </c>
      <c r="B387" s="7"/>
      <c r="C387" s="7"/>
      <c r="D387" s="7">
        <f t="shared" si="5"/>
        <v>0</v>
      </c>
    </row>
    <row r="388" spans="1:4" ht="18" hidden="1" x14ac:dyDescent="0.3">
      <c r="A388" s="5" t="s">
        <v>53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54</v>
      </c>
      <c r="B389" s="7"/>
      <c r="C389" s="7"/>
      <c r="D389" s="7">
        <f t="shared" si="6"/>
        <v>0</v>
      </c>
    </row>
    <row r="390" spans="1:4" ht="18" hidden="1" x14ac:dyDescent="0.3">
      <c r="A390" s="14" t="s">
        <v>55</v>
      </c>
      <c r="B390" s="7"/>
      <c r="C390" s="7"/>
      <c r="D390" s="7">
        <f t="shared" si="6"/>
        <v>0</v>
      </c>
    </row>
    <row r="391" spans="1:4" ht="18" hidden="1" x14ac:dyDescent="0.3">
      <c r="A391" s="10" t="s">
        <v>56</v>
      </c>
      <c r="B391" s="7"/>
      <c r="C391" s="7"/>
      <c r="D391" s="7">
        <f t="shared" si="6"/>
        <v>0</v>
      </c>
    </row>
    <row r="392" spans="1:4" ht="18" hidden="1" x14ac:dyDescent="0.3">
      <c r="A392" s="17" t="s">
        <v>57</v>
      </c>
      <c r="B392" s="7"/>
      <c r="C392" s="7"/>
      <c r="D392" s="7">
        <f t="shared" si="6"/>
        <v>0</v>
      </c>
    </row>
    <row r="393" spans="1:4" ht="18" hidden="1" x14ac:dyDescent="0.3">
      <c r="A393" s="10" t="s">
        <v>58</v>
      </c>
      <c r="B393" s="7"/>
      <c r="C393" s="7"/>
      <c r="D393" s="7">
        <f t="shared" si="6"/>
        <v>0</v>
      </c>
    </row>
    <row r="394" spans="1:4" ht="18" hidden="1" x14ac:dyDescent="0.3">
      <c r="A394" s="10" t="s">
        <v>59</v>
      </c>
      <c r="B394" s="7"/>
      <c r="C394" s="7"/>
      <c r="D394" s="7">
        <f t="shared" si="6"/>
        <v>0</v>
      </c>
    </row>
    <row r="395" spans="1:4" ht="18" hidden="1" x14ac:dyDescent="0.3">
      <c r="A395" s="5" t="s">
        <v>60</v>
      </c>
      <c r="B395" s="7"/>
      <c r="C395" s="7"/>
      <c r="D395" s="7">
        <f t="shared" si="6"/>
        <v>0</v>
      </c>
    </row>
    <row r="396" spans="1:4" ht="18" hidden="1" x14ac:dyDescent="0.3">
      <c r="A396" s="5" t="s">
        <v>61</v>
      </c>
      <c r="B396" s="7"/>
      <c r="C396" s="7"/>
      <c r="D396" s="7">
        <f t="shared" si="6"/>
        <v>0</v>
      </c>
    </row>
    <row r="397" spans="1:4" ht="18" hidden="1" x14ac:dyDescent="0.3">
      <c r="A397" s="18" t="s">
        <v>62</v>
      </c>
      <c r="B397" s="7"/>
      <c r="C397" s="7"/>
      <c r="D397" s="7">
        <f t="shared" si="6"/>
        <v>0</v>
      </c>
    </row>
    <row r="398" spans="1:4" ht="18" hidden="1" x14ac:dyDescent="0.3">
      <c r="A398" s="19" t="s">
        <v>63</v>
      </c>
      <c r="B398" s="21"/>
      <c r="C398" s="21"/>
      <c r="D398" s="7">
        <f t="shared" si="6"/>
        <v>0</v>
      </c>
    </row>
    <row r="399" spans="1:4" ht="18" hidden="1" x14ac:dyDescent="0.3">
      <c r="A399" s="10" t="s">
        <v>64</v>
      </c>
      <c r="B399" s="7"/>
      <c r="C399" s="7"/>
      <c r="D399" s="7">
        <f t="shared" si="6"/>
        <v>0</v>
      </c>
    </row>
    <row r="400" spans="1:4" ht="18" hidden="1" x14ac:dyDescent="0.3">
      <c r="A400" s="5" t="s">
        <v>65</v>
      </c>
      <c r="B400" s="7"/>
      <c r="C400" s="7"/>
      <c r="D400" s="7">
        <f t="shared" si="6"/>
        <v>0</v>
      </c>
    </row>
    <row r="401" spans="1:4" ht="18" hidden="1" x14ac:dyDescent="0.3">
      <c r="A401" s="5" t="s">
        <v>66</v>
      </c>
      <c r="B401" s="7"/>
      <c r="C401" s="7"/>
      <c r="D401" s="7">
        <f t="shared" si="6"/>
        <v>0</v>
      </c>
    </row>
    <row r="402" spans="1:4" ht="18" hidden="1" x14ac:dyDescent="0.3">
      <c r="A402" s="10" t="s">
        <v>67</v>
      </c>
      <c r="B402" s="7"/>
      <c r="C402" s="7"/>
      <c r="D402" s="7">
        <f t="shared" si="6"/>
        <v>0</v>
      </c>
    </row>
    <row r="403" spans="1:4" ht="18" hidden="1" x14ac:dyDescent="0.3">
      <c r="A403" s="5" t="s">
        <v>68</v>
      </c>
      <c r="B403" s="7"/>
      <c r="C403" s="7"/>
      <c r="D403" s="7">
        <f t="shared" si="6"/>
        <v>0</v>
      </c>
    </row>
    <row r="404" spans="1:4" ht="18" x14ac:dyDescent="0.3">
      <c r="A404" s="10" t="s">
        <v>69</v>
      </c>
      <c r="B404" s="7">
        <v>35</v>
      </c>
      <c r="C404" s="7">
        <v>12000</v>
      </c>
      <c r="D404" s="7">
        <f t="shared" si="6"/>
        <v>420000</v>
      </c>
    </row>
    <row r="405" spans="1:4" ht="18" hidden="1" x14ac:dyDescent="0.3">
      <c r="A405" s="10" t="s">
        <v>70</v>
      </c>
      <c r="B405" s="7"/>
      <c r="C405" s="7"/>
      <c r="D405" s="7">
        <f t="shared" si="6"/>
        <v>0</v>
      </c>
    </row>
    <row r="406" spans="1:4" ht="18" hidden="1" x14ac:dyDescent="0.3">
      <c r="A406" s="10" t="s">
        <v>71</v>
      </c>
      <c r="B406" s="7"/>
      <c r="C406" s="7"/>
      <c r="D406" s="7">
        <f t="shared" si="6"/>
        <v>0</v>
      </c>
    </row>
    <row r="407" spans="1:4" ht="18" hidden="1" x14ac:dyDescent="0.3">
      <c r="A407" s="10" t="s">
        <v>72</v>
      </c>
      <c r="B407" s="7"/>
      <c r="C407" s="7"/>
      <c r="D407" s="7">
        <f t="shared" si="6"/>
        <v>0</v>
      </c>
    </row>
    <row r="408" spans="1:4" ht="18" hidden="1" x14ac:dyDescent="0.3">
      <c r="A408" s="22" t="s">
        <v>73</v>
      </c>
      <c r="B408" s="7"/>
      <c r="C408" s="7"/>
      <c r="D408" s="7">
        <f t="shared" si="6"/>
        <v>0</v>
      </c>
    </row>
    <row r="409" spans="1:4" ht="18" hidden="1" x14ac:dyDescent="0.3">
      <c r="A409" s="23" t="s">
        <v>74</v>
      </c>
      <c r="B409" s="7"/>
      <c r="C409" s="7"/>
      <c r="D409" s="7">
        <f t="shared" si="6"/>
        <v>0</v>
      </c>
    </row>
    <row r="410" spans="1:4" ht="18" hidden="1" x14ac:dyDescent="0.3">
      <c r="A410" s="22" t="s">
        <v>75</v>
      </c>
      <c r="B410" s="7"/>
      <c r="C410" s="7"/>
      <c r="D410" s="7">
        <f t="shared" si="6"/>
        <v>0</v>
      </c>
    </row>
    <row r="411" spans="1:4" ht="18" hidden="1" x14ac:dyDescent="0.3">
      <c r="A411" s="14" t="s">
        <v>76</v>
      </c>
      <c r="B411" s="7"/>
      <c r="C411" s="7"/>
      <c r="D411" s="7">
        <f t="shared" si="6"/>
        <v>0</v>
      </c>
    </row>
    <row r="412" spans="1:4" ht="18" hidden="1" x14ac:dyDescent="0.3">
      <c r="A412" s="24" t="s">
        <v>77</v>
      </c>
      <c r="B412" s="7"/>
      <c r="C412" s="7"/>
      <c r="D412" s="7">
        <f t="shared" si="6"/>
        <v>0</v>
      </c>
    </row>
    <row r="413" spans="1:4" ht="18" hidden="1" x14ac:dyDescent="0.3">
      <c r="A413" s="24" t="s">
        <v>78</v>
      </c>
      <c r="B413" s="7"/>
      <c r="C413" s="7"/>
      <c r="D413" s="7">
        <f t="shared" si="6"/>
        <v>0</v>
      </c>
    </row>
    <row r="414" spans="1:4" ht="18" hidden="1" x14ac:dyDescent="0.3">
      <c r="A414" s="24" t="s">
        <v>79</v>
      </c>
      <c r="B414" s="7"/>
      <c r="C414" s="7"/>
      <c r="D414" s="7">
        <f t="shared" si="6"/>
        <v>0</v>
      </c>
    </row>
    <row r="415" spans="1:4" ht="18" hidden="1" x14ac:dyDescent="0.3">
      <c r="A415" s="24" t="s">
        <v>80</v>
      </c>
      <c r="B415" s="7"/>
      <c r="C415" s="7"/>
      <c r="D415" s="7">
        <f t="shared" si="6"/>
        <v>0</v>
      </c>
    </row>
    <row r="416" spans="1:4" ht="18" hidden="1" x14ac:dyDescent="0.3">
      <c r="A416" s="10" t="s">
        <v>81</v>
      </c>
      <c r="B416" s="26"/>
      <c r="C416" s="26"/>
      <c r="D416" s="7">
        <f t="shared" si="6"/>
        <v>0</v>
      </c>
    </row>
    <row r="417" spans="1:4" ht="18" hidden="1" x14ac:dyDescent="0.3">
      <c r="A417" s="10" t="s">
        <v>82</v>
      </c>
      <c r="B417" s="7"/>
      <c r="C417" s="7"/>
      <c r="D417" s="7">
        <f t="shared" si="6"/>
        <v>0</v>
      </c>
    </row>
    <row r="418" spans="1:4" ht="18" hidden="1" x14ac:dyDescent="0.3">
      <c r="A418" s="10" t="s">
        <v>83</v>
      </c>
      <c r="B418" s="7"/>
      <c r="C418" s="7"/>
      <c r="D418" s="7">
        <f t="shared" si="6"/>
        <v>0</v>
      </c>
    </row>
    <row r="419" spans="1:4" ht="18" hidden="1" x14ac:dyDescent="0.3">
      <c r="A419" s="10" t="s">
        <v>84</v>
      </c>
      <c r="B419" s="7"/>
      <c r="C419" s="7"/>
      <c r="D419" s="7">
        <f t="shared" si="6"/>
        <v>0</v>
      </c>
    </row>
    <row r="420" spans="1:4" ht="18" hidden="1" x14ac:dyDescent="0.3">
      <c r="A420" s="10" t="s">
        <v>85</v>
      </c>
      <c r="B420" s="7"/>
      <c r="C420" s="7"/>
      <c r="D420" s="7">
        <f t="shared" si="6"/>
        <v>0</v>
      </c>
    </row>
    <row r="421" spans="1:4" ht="18" hidden="1" x14ac:dyDescent="0.3">
      <c r="A421" s="10" t="s">
        <v>86</v>
      </c>
      <c r="B421" s="7"/>
      <c r="C421" s="7"/>
      <c r="D421" s="7">
        <f t="shared" si="6"/>
        <v>0</v>
      </c>
    </row>
    <row r="422" spans="1:4" ht="18" hidden="1" x14ac:dyDescent="0.3">
      <c r="A422" s="10" t="s">
        <v>87</v>
      </c>
      <c r="B422" s="7"/>
      <c r="C422" s="7"/>
      <c r="D422" s="7">
        <f t="shared" si="6"/>
        <v>0</v>
      </c>
    </row>
    <row r="423" spans="1:4" ht="18" hidden="1" x14ac:dyDescent="0.3">
      <c r="A423" s="27" t="s">
        <v>88</v>
      </c>
      <c r="B423" s="7"/>
      <c r="C423" s="7"/>
      <c r="D423" s="7">
        <f t="shared" si="6"/>
        <v>0</v>
      </c>
    </row>
    <row r="424" spans="1:4" ht="18" hidden="1" x14ac:dyDescent="0.3">
      <c r="A424" s="10" t="s">
        <v>89</v>
      </c>
      <c r="B424" s="7"/>
      <c r="C424" s="7"/>
      <c r="D424" s="7">
        <f t="shared" si="6"/>
        <v>0</v>
      </c>
    </row>
    <row r="425" spans="1:4" ht="18" hidden="1" x14ac:dyDescent="0.3">
      <c r="A425" s="10" t="s">
        <v>90</v>
      </c>
      <c r="B425" s="7"/>
      <c r="C425" s="7"/>
      <c r="D425" s="7">
        <f t="shared" si="6"/>
        <v>0</v>
      </c>
    </row>
    <row r="426" spans="1:4" ht="18" hidden="1" x14ac:dyDescent="0.3">
      <c r="A426" s="10" t="s">
        <v>91</v>
      </c>
      <c r="B426" s="12"/>
      <c r="C426" s="12"/>
      <c r="D426" s="7">
        <f t="shared" si="6"/>
        <v>0</v>
      </c>
    </row>
    <row r="427" spans="1:4" ht="18" hidden="1" x14ac:dyDescent="0.3">
      <c r="A427" s="24" t="s">
        <v>92</v>
      </c>
      <c r="B427" s="7"/>
      <c r="C427" s="7"/>
      <c r="D427" s="7">
        <f t="shared" si="6"/>
        <v>0</v>
      </c>
    </row>
    <row r="428" spans="1:4" ht="18" hidden="1" x14ac:dyDescent="0.3">
      <c r="A428" s="5" t="s">
        <v>93</v>
      </c>
      <c r="B428" s="7"/>
      <c r="C428" s="7"/>
      <c r="D428" s="7">
        <f t="shared" si="6"/>
        <v>0</v>
      </c>
    </row>
    <row r="429" spans="1:4" ht="18" hidden="1" x14ac:dyDescent="0.3">
      <c r="A429" s="14" t="s">
        <v>94</v>
      </c>
      <c r="B429" s="7"/>
      <c r="C429" s="7"/>
      <c r="D429" s="7">
        <f t="shared" si="6"/>
        <v>0</v>
      </c>
    </row>
    <row r="430" spans="1:4" ht="18" x14ac:dyDescent="0.3">
      <c r="A430" s="10" t="s">
        <v>95</v>
      </c>
      <c r="B430" s="7">
        <v>90</v>
      </c>
      <c r="C430" s="7">
        <v>10000</v>
      </c>
      <c r="D430" s="7">
        <f t="shared" si="6"/>
        <v>900000</v>
      </c>
    </row>
    <row r="431" spans="1:4" ht="18" hidden="1" x14ac:dyDescent="0.3">
      <c r="A431" s="14" t="s">
        <v>96</v>
      </c>
      <c r="B431" s="7"/>
      <c r="C431" s="7"/>
      <c r="D431" s="7">
        <f t="shared" si="6"/>
        <v>0</v>
      </c>
    </row>
    <row r="432" spans="1:4" ht="18" hidden="1" x14ac:dyDescent="0.3">
      <c r="A432" s="10" t="s">
        <v>97</v>
      </c>
      <c r="B432" s="7"/>
      <c r="C432" s="7"/>
      <c r="D432" s="7">
        <f t="shared" si="6"/>
        <v>0</v>
      </c>
    </row>
    <row r="433" spans="1:4" ht="18" hidden="1" x14ac:dyDescent="0.3">
      <c r="A433" s="10" t="s">
        <v>98</v>
      </c>
      <c r="B433" s="7"/>
      <c r="C433" s="7"/>
      <c r="D433" s="7">
        <f t="shared" si="6"/>
        <v>0</v>
      </c>
    </row>
    <row r="434" spans="1:4" ht="18" hidden="1" x14ac:dyDescent="0.3">
      <c r="A434" s="14" t="s">
        <v>99</v>
      </c>
      <c r="B434" s="7"/>
      <c r="C434" s="7"/>
      <c r="D434" s="7">
        <f t="shared" si="6"/>
        <v>0</v>
      </c>
    </row>
    <row r="435" spans="1:4" ht="18" hidden="1" x14ac:dyDescent="0.3">
      <c r="A435" s="14" t="s">
        <v>100</v>
      </c>
      <c r="B435" s="7"/>
      <c r="C435" s="7"/>
      <c r="D435" s="7">
        <f t="shared" si="6"/>
        <v>0</v>
      </c>
    </row>
    <row r="436" spans="1:4" ht="18" hidden="1" x14ac:dyDescent="0.3">
      <c r="A436" s="10" t="s">
        <v>101</v>
      </c>
      <c r="B436" s="12"/>
      <c r="C436" s="12"/>
      <c r="D436" s="7">
        <f t="shared" si="6"/>
        <v>0</v>
      </c>
    </row>
    <row r="437" spans="1:4" ht="18" hidden="1" x14ac:dyDescent="0.3">
      <c r="A437" s="28" t="s">
        <v>102</v>
      </c>
      <c r="B437" s="12"/>
      <c r="C437" s="12"/>
      <c r="D437" s="7">
        <f t="shared" si="6"/>
        <v>0</v>
      </c>
    </row>
    <row r="438" spans="1:4" ht="18" hidden="1" x14ac:dyDescent="0.3">
      <c r="A438" s="28" t="s">
        <v>103</v>
      </c>
      <c r="B438" s="12"/>
      <c r="C438" s="12"/>
      <c r="D438" s="7">
        <f t="shared" si="6"/>
        <v>0</v>
      </c>
    </row>
    <row r="439" spans="1:4" ht="18" hidden="1" x14ac:dyDescent="0.3">
      <c r="A439" s="28" t="s">
        <v>104</v>
      </c>
      <c r="B439" s="12"/>
      <c r="C439" s="12"/>
      <c r="D439" s="7">
        <f t="shared" si="6"/>
        <v>0</v>
      </c>
    </row>
    <row r="440" spans="1:4" ht="18" hidden="1" x14ac:dyDescent="0.3">
      <c r="A440" s="10" t="s">
        <v>105</v>
      </c>
      <c r="B440" s="12"/>
      <c r="C440" s="12"/>
      <c r="D440" s="7">
        <f t="shared" si="6"/>
        <v>0</v>
      </c>
    </row>
    <row r="441" spans="1:4" ht="18" hidden="1" x14ac:dyDescent="0.3">
      <c r="A441" s="10" t="s">
        <v>106</v>
      </c>
      <c r="B441" s="12"/>
      <c r="C441" s="12"/>
      <c r="D441" s="7">
        <f t="shared" si="6"/>
        <v>0</v>
      </c>
    </row>
    <row r="442" spans="1:4" ht="18" hidden="1" x14ac:dyDescent="0.3">
      <c r="A442" s="10" t="s">
        <v>107</v>
      </c>
      <c r="B442" s="12"/>
      <c r="C442" s="12"/>
      <c r="D442" s="7">
        <f t="shared" si="6"/>
        <v>0</v>
      </c>
    </row>
    <row r="443" spans="1:4" ht="18" hidden="1" x14ac:dyDescent="0.3">
      <c r="A443" s="10" t="s">
        <v>108</v>
      </c>
      <c r="B443" s="12"/>
      <c r="C443" s="12"/>
      <c r="D443" s="7">
        <f t="shared" si="6"/>
        <v>0</v>
      </c>
    </row>
    <row r="444" spans="1:4" ht="18" hidden="1" x14ac:dyDescent="0.3">
      <c r="A444" s="10" t="s">
        <v>109</v>
      </c>
      <c r="B444" s="12"/>
      <c r="C444" s="12"/>
      <c r="D444" s="7">
        <f t="shared" si="6"/>
        <v>0</v>
      </c>
    </row>
    <row r="445" spans="1:4" ht="18" hidden="1" x14ac:dyDescent="0.3">
      <c r="A445" s="10" t="s">
        <v>110</v>
      </c>
      <c r="B445" s="12"/>
      <c r="C445" s="12"/>
      <c r="D445" s="7">
        <f t="shared" si="6"/>
        <v>0</v>
      </c>
    </row>
    <row r="446" spans="1:4" ht="18" hidden="1" x14ac:dyDescent="0.3">
      <c r="A446" s="10" t="s">
        <v>111</v>
      </c>
      <c r="B446" s="12"/>
      <c r="C446" s="12"/>
      <c r="D446" s="7">
        <f t="shared" si="6"/>
        <v>0</v>
      </c>
    </row>
    <row r="447" spans="1:4" ht="18" hidden="1" x14ac:dyDescent="0.3">
      <c r="A447" s="10" t="s">
        <v>112</v>
      </c>
      <c r="B447" s="12"/>
      <c r="C447" s="12"/>
      <c r="D447" s="7">
        <f t="shared" si="6"/>
        <v>0</v>
      </c>
    </row>
    <row r="448" spans="1:4" ht="18" x14ac:dyDescent="0.3">
      <c r="A448" s="5" t="s">
        <v>113</v>
      </c>
      <c r="B448" s="7">
        <v>170</v>
      </c>
      <c r="C448" s="7">
        <v>27000</v>
      </c>
      <c r="D448" s="7">
        <f t="shared" si="6"/>
        <v>4590000</v>
      </c>
    </row>
    <row r="449" spans="1:4" ht="18" hidden="1" x14ac:dyDescent="0.3">
      <c r="A449" s="10" t="s">
        <v>114</v>
      </c>
      <c r="B449" s="7"/>
      <c r="C449" s="7"/>
      <c r="D449" s="7">
        <f t="shared" si="6"/>
        <v>0</v>
      </c>
    </row>
    <row r="450" spans="1:4" ht="18" hidden="1" x14ac:dyDescent="0.3">
      <c r="A450" s="10" t="s">
        <v>115</v>
      </c>
      <c r="B450" s="7"/>
      <c r="C450" s="7"/>
      <c r="D450" s="7">
        <f t="shared" si="6"/>
        <v>0</v>
      </c>
    </row>
    <row r="451" spans="1:4" ht="18" hidden="1" x14ac:dyDescent="0.3">
      <c r="A451" s="5" t="s">
        <v>116</v>
      </c>
      <c r="B451" s="7"/>
      <c r="C451" s="7"/>
      <c r="D451" s="7">
        <f t="shared" si="6"/>
        <v>0</v>
      </c>
    </row>
    <row r="452" spans="1:4" ht="18" hidden="1" x14ac:dyDescent="0.3">
      <c r="A452" s="10" t="s">
        <v>117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0" t="s">
        <v>118</v>
      </c>
      <c r="B453" s="7"/>
      <c r="C453" s="7"/>
      <c r="D453" s="7">
        <f t="shared" si="7"/>
        <v>0</v>
      </c>
    </row>
    <row r="454" spans="1:4" ht="18" hidden="1" x14ac:dyDescent="0.3">
      <c r="A454" s="10" t="s">
        <v>119</v>
      </c>
      <c r="B454" s="7"/>
      <c r="C454" s="7"/>
      <c r="D454" s="7">
        <f t="shared" si="7"/>
        <v>0</v>
      </c>
    </row>
    <row r="455" spans="1:4" ht="18" x14ac:dyDescent="0.3">
      <c r="A455" s="10" t="s">
        <v>120</v>
      </c>
      <c r="B455" s="7">
        <f>1200+870</f>
        <v>2070</v>
      </c>
      <c r="C455" s="7">
        <v>3500</v>
      </c>
      <c r="D455" s="7">
        <f t="shared" si="7"/>
        <v>7245000</v>
      </c>
    </row>
    <row r="456" spans="1:4" ht="18" hidden="1" x14ac:dyDescent="0.3">
      <c r="A456" s="10" t="s">
        <v>121</v>
      </c>
      <c r="B456" s="7"/>
      <c r="C456" s="7"/>
      <c r="D456" s="7">
        <f t="shared" si="7"/>
        <v>0</v>
      </c>
    </row>
    <row r="457" spans="1:4" ht="18" hidden="1" x14ac:dyDescent="0.3">
      <c r="A457" s="8" t="s">
        <v>122</v>
      </c>
      <c r="B457" s="7"/>
      <c r="C457" s="7"/>
      <c r="D457" s="7">
        <f t="shared" si="7"/>
        <v>0</v>
      </c>
    </row>
    <row r="458" spans="1:4" ht="18" hidden="1" x14ac:dyDescent="0.3">
      <c r="A458" s="24" t="s">
        <v>123</v>
      </c>
      <c r="B458" s="7"/>
      <c r="C458" s="7"/>
      <c r="D458" s="7">
        <f t="shared" si="7"/>
        <v>0</v>
      </c>
    </row>
    <row r="459" spans="1:4" ht="18" hidden="1" x14ac:dyDescent="0.3">
      <c r="A459" s="29" t="s">
        <v>124</v>
      </c>
      <c r="B459" s="7"/>
      <c r="C459" s="7"/>
      <c r="D459" s="7">
        <f t="shared" si="7"/>
        <v>0</v>
      </c>
    </row>
    <row r="460" spans="1:4" ht="18" hidden="1" x14ac:dyDescent="0.3">
      <c r="A460" s="24" t="s">
        <v>125</v>
      </c>
      <c r="B460" s="7"/>
      <c r="C460" s="7"/>
      <c r="D460" s="7">
        <f t="shared" si="7"/>
        <v>0</v>
      </c>
    </row>
    <row r="461" spans="1:4" ht="18" hidden="1" x14ac:dyDescent="0.3">
      <c r="A461" s="5" t="s">
        <v>126</v>
      </c>
      <c r="B461" s="12"/>
      <c r="C461" s="12"/>
      <c r="D461" s="7">
        <f t="shared" si="7"/>
        <v>0</v>
      </c>
    </row>
    <row r="462" spans="1:4" ht="18" hidden="1" x14ac:dyDescent="0.3">
      <c r="A462" s="5" t="s">
        <v>127</v>
      </c>
      <c r="B462" s="12"/>
      <c r="C462" s="12"/>
      <c r="D462" s="7">
        <f t="shared" si="7"/>
        <v>0</v>
      </c>
    </row>
    <row r="463" spans="1:4" ht="18" hidden="1" x14ac:dyDescent="0.3">
      <c r="A463" s="5" t="s">
        <v>128</v>
      </c>
      <c r="B463" s="12"/>
      <c r="C463" s="12"/>
      <c r="D463" s="7">
        <f t="shared" si="7"/>
        <v>0</v>
      </c>
    </row>
    <row r="464" spans="1:4" ht="18" hidden="1" x14ac:dyDescent="0.3">
      <c r="A464" s="5" t="s">
        <v>129</v>
      </c>
      <c r="B464" s="31"/>
      <c r="C464" s="31"/>
      <c r="D464" s="7">
        <f t="shared" si="7"/>
        <v>0</v>
      </c>
    </row>
    <row r="465" spans="1:4" ht="18" hidden="1" x14ac:dyDescent="0.3">
      <c r="A465" s="10" t="s">
        <v>130</v>
      </c>
      <c r="B465" s="12"/>
      <c r="C465" s="12"/>
      <c r="D465" s="7">
        <f t="shared" si="7"/>
        <v>0</v>
      </c>
    </row>
    <row r="466" spans="1:4" ht="18" hidden="1" x14ac:dyDescent="0.3">
      <c r="A466" s="14" t="s">
        <v>131</v>
      </c>
      <c r="B466" s="7"/>
      <c r="C466" s="7"/>
      <c r="D466" s="7">
        <f t="shared" si="7"/>
        <v>0</v>
      </c>
    </row>
    <row r="467" spans="1:4" ht="18" hidden="1" x14ac:dyDescent="0.3">
      <c r="A467" s="14" t="s">
        <v>132</v>
      </c>
      <c r="B467" s="7"/>
      <c r="C467" s="7"/>
      <c r="D467" s="7">
        <f t="shared" si="7"/>
        <v>0</v>
      </c>
    </row>
    <row r="468" spans="1:4" ht="18" hidden="1" x14ac:dyDescent="0.3">
      <c r="A468" s="14" t="s">
        <v>133</v>
      </c>
      <c r="B468" s="7"/>
      <c r="C468" s="7"/>
      <c r="D468" s="7">
        <f t="shared" si="7"/>
        <v>0</v>
      </c>
    </row>
    <row r="469" spans="1:4" ht="18" hidden="1" x14ac:dyDescent="0.3">
      <c r="A469" s="14" t="s">
        <v>134</v>
      </c>
      <c r="B469" s="7"/>
      <c r="C469" s="7"/>
      <c r="D469" s="7">
        <f t="shared" si="7"/>
        <v>0</v>
      </c>
    </row>
    <row r="470" spans="1:4" ht="18" hidden="1" x14ac:dyDescent="0.3">
      <c r="A470" s="10" t="s">
        <v>135</v>
      </c>
      <c r="B470" s="7"/>
      <c r="C470" s="7"/>
      <c r="D470" s="7">
        <f t="shared" si="7"/>
        <v>0</v>
      </c>
    </row>
    <row r="471" spans="1:4" ht="18" hidden="1" x14ac:dyDescent="0.3">
      <c r="A471" s="10" t="s">
        <v>136</v>
      </c>
      <c r="B471" s="7"/>
      <c r="C471" s="7"/>
      <c r="D471" s="7">
        <f t="shared" si="7"/>
        <v>0</v>
      </c>
    </row>
    <row r="472" spans="1:4" ht="18" hidden="1" x14ac:dyDescent="0.3">
      <c r="A472" s="14" t="s">
        <v>137</v>
      </c>
      <c r="B472" s="7"/>
      <c r="C472" s="7"/>
      <c r="D472" s="7">
        <f t="shared" si="7"/>
        <v>0</v>
      </c>
    </row>
    <row r="473" spans="1:4" ht="18" hidden="1" x14ac:dyDescent="0.3">
      <c r="A473" s="14" t="s">
        <v>138</v>
      </c>
      <c r="B473" s="7"/>
      <c r="C473" s="7"/>
      <c r="D473" s="7">
        <f t="shared" si="7"/>
        <v>0</v>
      </c>
    </row>
    <row r="474" spans="1:4" ht="18" hidden="1" x14ac:dyDescent="0.3">
      <c r="A474" s="10" t="s">
        <v>139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140</v>
      </c>
      <c r="B475" s="12"/>
      <c r="C475" s="12"/>
      <c r="D475" s="7">
        <f t="shared" si="7"/>
        <v>0</v>
      </c>
    </row>
    <row r="476" spans="1:4" ht="18" hidden="1" x14ac:dyDescent="0.3">
      <c r="A476" s="5" t="s">
        <v>141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143</v>
      </c>
      <c r="B477" s="7"/>
      <c r="C477" s="7"/>
      <c r="D477" s="7">
        <f t="shared" si="7"/>
        <v>0</v>
      </c>
    </row>
    <row r="478" spans="1:4" ht="18" hidden="1" x14ac:dyDescent="0.3">
      <c r="A478" s="24" t="s">
        <v>144</v>
      </c>
      <c r="B478" s="7"/>
      <c r="C478" s="7"/>
      <c r="D478" s="7">
        <f t="shared" si="7"/>
        <v>0</v>
      </c>
    </row>
    <row r="479" spans="1:4" ht="18" hidden="1" x14ac:dyDescent="0.3">
      <c r="A479" s="5" t="s">
        <v>145</v>
      </c>
      <c r="B479" s="7"/>
      <c r="C479" s="7"/>
      <c r="D479" s="7">
        <f t="shared" si="7"/>
        <v>0</v>
      </c>
    </row>
    <row r="480" spans="1:4" ht="18" x14ac:dyDescent="0.3">
      <c r="A480" s="10" t="s">
        <v>146</v>
      </c>
      <c r="B480" s="7">
        <f>340+280+70</f>
        <v>690</v>
      </c>
      <c r="C480" s="7">
        <v>7750</v>
      </c>
      <c r="D480" s="7">
        <f t="shared" si="7"/>
        <v>5347500</v>
      </c>
    </row>
    <row r="481" spans="1:4" ht="18" hidden="1" x14ac:dyDescent="0.3">
      <c r="A481" s="27" t="s">
        <v>147</v>
      </c>
      <c r="B481" s="7"/>
      <c r="C481" s="7"/>
      <c r="D481" s="7">
        <f t="shared" si="7"/>
        <v>0</v>
      </c>
    </row>
    <row r="482" spans="1:4" ht="18" hidden="1" x14ac:dyDescent="0.3">
      <c r="A482" s="27" t="s">
        <v>148</v>
      </c>
      <c r="B482" s="7"/>
      <c r="C482" s="7"/>
      <c r="D482" s="7">
        <f t="shared" si="7"/>
        <v>0</v>
      </c>
    </row>
    <row r="483" spans="1:4" ht="18" hidden="1" x14ac:dyDescent="0.3">
      <c r="A483" s="10" t="s">
        <v>149</v>
      </c>
      <c r="B483" s="7"/>
      <c r="C483" s="7"/>
      <c r="D483" s="7">
        <f t="shared" si="7"/>
        <v>0</v>
      </c>
    </row>
    <row r="484" spans="1:4" ht="18" hidden="1" x14ac:dyDescent="0.3">
      <c r="A484" s="10" t="s">
        <v>150</v>
      </c>
      <c r="B484" s="7"/>
      <c r="C484" s="7"/>
      <c r="D484" s="7">
        <f t="shared" si="7"/>
        <v>0</v>
      </c>
    </row>
    <row r="485" spans="1:4" ht="18" hidden="1" x14ac:dyDescent="0.3">
      <c r="A485" s="10" t="s">
        <v>151</v>
      </c>
      <c r="B485" s="7"/>
      <c r="C485" s="7"/>
      <c r="D485" s="7">
        <f t="shared" si="7"/>
        <v>0</v>
      </c>
    </row>
    <row r="486" spans="1:4" ht="18" hidden="1" x14ac:dyDescent="0.3">
      <c r="A486" s="14" t="s">
        <v>152</v>
      </c>
      <c r="B486" s="7"/>
      <c r="C486" s="7"/>
      <c r="D486" s="7">
        <f t="shared" si="7"/>
        <v>0</v>
      </c>
    </row>
    <row r="487" spans="1:4" ht="18" hidden="1" x14ac:dyDescent="0.3">
      <c r="A487" s="14" t="s">
        <v>153</v>
      </c>
      <c r="B487" s="7"/>
      <c r="C487" s="7"/>
      <c r="D487" s="7">
        <f t="shared" si="7"/>
        <v>0</v>
      </c>
    </row>
    <row r="488" spans="1:4" ht="18" hidden="1" x14ac:dyDescent="0.3">
      <c r="A488" s="14" t="s">
        <v>154</v>
      </c>
      <c r="B488" s="7"/>
      <c r="C488" s="7"/>
      <c r="D488" s="7">
        <f t="shared" si="7"/>
        <v>0</v>
      </c>
    </row>
    <row r="489" spans="1:4" ht="18" hidden="1" x14ac:dyDescent="0.3">
      <c r="A489" s="10" t="s">
        <v>155</v>
      </c>
      <c r="B489" s="7"/>
      <c r="C489" s="7"/>
      <c r="D489" s="7">
        <f t="shared" si="7"/>
        <v>0</v>
      </c>
    </row>
    <row r="490" spans="1:4" ht="18" hidden="1" x14ac:dyDescent="0.3">
      <c r="A490" s="8" t="s">
        <v>156</v>
      </c>
      <c r="B490" s="7"/>
      <c r="C490" s="7"/>
      <c r="D490" s="7">
        <f t="shared" si="7"/>
        <v>0</v>
      </c>
    </row>
    <row r="491" spans="1:4" ht="18" hidden="1" x14ac:dyDescent="0.3">
      <c r="A491" s="10" t="s">
        <v>157</v>
      </c>
      <c r="B491" s="7"/>
      <c r="C491" s="7"/>
      <c r="D491" s="7">
        <f t="shared" si="7"/>
        <v>0</v>
      </c>
    </row>
    <row r="492" spans="1:4" ht="18" hidden="1" x14ac:dyDescent="0.3">
      <c r="A492" s="10" t="s">
        <v>158</v>
      </c>
      <c r="B492" s="7"/>
      <c r="C492" s="7"/>
      <c r="D492" s="7">
        <f t="shared" si="7"/>
        <v>0</v>
      </c>
    </row>
    <row r="493" spans="1:4" ht="18" hidden="1" x14ac:dyDescent="0.3">
      <c r="A493" s="18" t="s">
        <v>159</v>
      </c>
      <c r="B493" s="7"/>
      <c r="C493" s="7"/>
      <c r="D493" s="7">
        <f t="shared" si="7"/>
        <v>0</v>
      </c>
    </row>
    <row r="494" spans="1:4" ht="18" hidden="1" x14ac:dyDescent="0.3">
      <c r="A494" s="10" t="s">
        <v>160</v>
      </c>
      <c r="B494" s="7"/>
      <c r="C494" s="7"/>
      <c r="D494" s="7">
        <f t="shared" si="7"/>
        <v>0</v>
      </c>
    </row>
    <row r="495" spans="1:4" ht="18" hidden="1" x14ac:dyDescent="0.3">
      <c r="A495" s="9" t="s">
        <v>161</v>
      </c>
      <c r="B495" s="7"/>
      <c r="C495" s="7"/>
      <c r="D495" s="7">
        <f t="shared" si="7"/>
        <v>0</v>
      </c>
    </row>
    <row r="496" spans="1:4" ht="18" hidden="1" x14ac:dyDescent="0.3">
      <c r="A496" s="10" t="s">
        <v>162</v>
      </c>
      <c r="B496" s="7"/>
      <c r="C496" s="7"/>
      <c r="D496" s="7">
        <f t="shared" si="7"/>
        <v>0</v>
      </c>
    </row>
    <row r="497" spans="1:4" ht="18" hidden="1" x14ac:dyDescent="0.3">
      <c r="A497" s="10" t="s">
        <v>163</v>
      </c>
      <c r="B497" s="7"/>
      <c r="C497" s="7"/>
      <c r="D497" s="7">
        <f t="shared" si="7"/>
        <v>0</v>
      </c>
    </row>
    <row r="498" spans="1:4" ht="18" hidden="1" x14ac:dyDescent="0.3">
      <c r="A498" s="10" t="s">
        <v>164</v>
      </c>
      <c r="B498" s="7"/>
      <c r="C498" s="7"/>
      <c r="D498" s="7">
        <f t="shared" si="7"/>
        <v>0</v>
      </c>
    </row>
    <row r="499" spans="1:4" ht="18" hidden="1" x14ac:dyDescent="0.3">
      <c r="A499" s="10" t="s">
        <v>165</v>
      </c>
      <c r="B499" s="7"/>
      <c r="C499" s="7"/>
      <c r="D499" s="7">
        <f t="shared" si="7"/>
        <v>0</v>
      </c>
    </row>
    <row r="500" spans="1:4" ht="18" hidden="1" x14ac:dyDescent="0.3">
      <c r="A500" s="10" t="s">
        <v>166</v>
      </c>
      <c r="B500" s="7"/>
      <c r="C500" s="7"/>
      <c r="D500" s="7">
        <f t="shared" si="7"/>
        <v>0</v>
      </c>
    </row>
    <row r="501" spans="1:4" ht="18" hidden="1" x14ac:dyDescent="0.3">
      <c r="A501" s="14" t="s">
        <v>167</v>
      </c>
      <c r="B501" s="7"/>
      <c r="C501" s="7"/>
      <c r="D501" s="7">
        <f t="shared" si="7"/>
        <v>0</v>
      </c>
    </row>
    <row r="502" spans="1:4" ht="18" x14ac:dyDescent="0.3">
      <c r="A502" s="10" t="s">
        <v>168</v>
      </c>
      <c r="B502" s="7">
        <v>40</v>
      </c>
      <c r="C502" s="7">
        <v>20000</v>
      </c>
      <c r="D502" s="7">
        <f t="shared" si="7"/>
        <v>800000</v>
      </c>
    </row>
    <row r="503" spans="1:4" ht="18" hidden="1" x14ac:dyDescent="0.3">
      <c r="A503" s="24" t="s">
        <v>169</v>
      </c>
      <c r="B503" s="7"/>
      <c r="C503" s="7"/>
      <c r="D503" s="7">
        <f t="shared" si="7"/>
        <v>0</v>
      </c>
    </row>
    <row r="504" spans="1:4" ht="18" hidden="1" x14ac:dyDescent="0.3">
      <c r="A504" s="10" t="s">
        <v>170</v>
      </c>
      <c r="B504" s="7"/>
      <c r="C504" s="7"/>
      <c r="D504" s="7">
        <f t="shared" si="7"/>
        <v>0</v>
      </c>
    </row>
    <row r="505" spans="1:4" ht="18" hidden="1" x14ac:dyDescent="0.3">
      <c r="A505" s="10" t="s">
        <v>171</v>
      </c>
      <c r="B505" s="7"/>
      <c r="C505" s="7"/>
      <c r="D505" s="7">
        <f t="shared" si="7"/>
        <v>0</v>
      </c>
    </row>
    <row r="506" spans="1:4" ht="18" hidden="1" x14ac:dyDescent="0.3">
      <c r="A506" s="10" t="s">
        <v>172</v>
      </c>
      <c r="B506" s="7"/>
      <c r="C506" s="7"/>
      <c r="D506" s="7">
        <f t="shared" si="7"/>
        <v>0</v>
      </c>
    </row>
    <row r="507" spans="1:4" ht="18" hidden="1" x14ac:dyDescent="0.3">
      <c r="A507" s="24" t="s">
        <v>173</v>
      </c>
      <c r="B507" s="7"/>
      <c r="C507" s="7"/>
      <c r="D507" s="7">
        <f t="shared" si="7"/>
        <v>0</v>
      </c>
    </row>
    <row r="508" spans="1:4" ht="18" hidden="1" x14ac:dyDescent="0.3">
      <c r="A508" s="10" t="s">
        <v>174</v>
      </c>
      <c r="B508" s="7"/>
      <c r="C508" s="7"/>
      <c r="D508" s="7">
        <f t="shared" si="7"/>
        <v>0</v>
      </c>
    </row>
    <row r="509" spans="1:4" ht="18" hidden="1" x14ac:dyDescent="0.3">
      <c r="A509" s="5" t="s">
        <v>175</v>
      </c>
      <c r="B509" s="7"/>
      <c r="C509" s="7"/>
      <c r="D509" s="7">
        <f t="shared" si="7"/>
        <v>0</v>
      </c>
    </row>
    <row r="510" spans="1:4" ht="18" hidden="1" x14ac:dyDescent="0.3">
      <c r="A510" s="10" t="s">
        <v>176</v>
      </c>
      <c r="B510" s="7"/>
      <c r="C510" s="7"/>
      <c r="D510" s="7">
        <f t="shared" si="7"/>
        <v>0</v>
      </c>
    </row>
    <row r="511" spans="1:4" ht="18" hidden="1" x14ac:dyDescent="0.3">
      <c r="A511" s="13" t="s">
        <v>177</v>
      </c>
      <c r="B511" s="7"/>
      <c r="C511" s="7"/>
      <c r="D511" s="7">
        <f t="shared" si="7"/>
        <v>0</v>
      </c>
    </row>
    <row r="512" spans="1:4" ht="18" hidden="1" x14ac:dyDescent="0.3">
      <c r="A512" s="13" t="s">
        <v>178</v>
      </c>
      <c r="B512" s="7"/>
      <c r="C512" s="7"/>
      <c r="D512" s="7">
        <f t="shared" si="7"/>
        <v>0</v>
      </c>
    </row>
    <row r="513" spans="1:4" ht="18" hidden="1" x14ac:dyDescent="0.3">
      <c r="A513" s="8" t="s">
        <v>179</v>
      </c>
      <c r="B513" s="7"/>
      <c r="C513" s="7"/>
      <c r="D513" s="7">
        <f t="shared" si="7"/>
        <v>0</v>
      </c>
    </row>
    <row r="514" spans="1:4" ht="18" hidden="1" x14ac:dyDescent="0.3">
      <c r="A514" s="5" t="s">
        <v>180</v>
      </c>
      <c r="B514" s="7"/>
      <c r="C514" s="7"/>
      <c r="D514" s="7">
        <f t="shared" si="7"/>
        <v>0</v>
      </c>
    </row>
    <row r="515" spans="1:4" ht="18" hidden="1" x14ac:dyDescent="0.3">
      <c r="A515" s="5" t="s">
        <v>181</v>
      </c>
      <c r="B515" s="7"/>
      <c r="C515" s="7"/>
      <c r="D515" s="7">
        <f t="shared" si="7"/>
        <v>0</v>
      </c>
    </row>
    <row r="516" spans="1:4" ht="18" x14ac:dyDescent="0.3">
      <c r="A516" s="49" t="s">
        <v>182</v>
      </c>
      <c r="B516" s="50">
        <v>4500</v>
      </c>
      <c r="C516" s="50">
        <v>7700</v>
      </c>
      <c r="D516" s="50">
        <f t="shared" ref="D516:D579" si="8">B516*C516</f>
        <v>34650000</v>
      </c>
    </row>
    <row r="517" spans="1:4" ht="18" hidden="1" x14ac:dyDescent="0.3">
      <c r="A517" s="10" t="s">
        <v>183</v>
      </c>
      <c r="B517" s="7"/>
      <c r="C517" s="7"/>
      <c r="D517" s="7">
        <f t="shared" si="8"/>
        <v>0</v>
      </c>
    </row>
    <row r="518" spans="1:4" ht="18" hidden="1" x14ac:dyDescent="0.3">
      <c r="A518" s="5" t="s">
        <v>184</v>
      </c>
      <c r="B518" s="7"/>
      <c r="C518" s="7"/>
      <c r="D518" s="7">
        <f t="shared" si="8"/>
        <v>0</v>
      </c>
    </row>
    <row r="519" spans="1:4" ht="18" hidden="1" x14ac:dyDescent="0.3">
      <c r="A519" s="5" t="s">
        <v>185</v>
      </c>
      <c r="B519" s="7"/>
      <c r="C519" s="7"/>
      <c r="D519" s="7">
        <f t="shared" si="8"/>
        <v>0</v>
      </c>
    </row>
    <row r="520" spans="1:4" ht="18" hidden="1" x14ac:dyDescent="0.3">
      <c r="A520" s="5" t="s">
        <v>186</v>
      </c>
      <c r="B520" s="7"/>
      <c r="C520" s="7"/>
      <c r="D520" s="7">
        <f t="shared" si="8"/>
        <v>0</v>
      </c>
    </row>
    <row r="521" spans="1:4" ht="18" hidden="1" x14ac:dyDescent="0.3">
      <c r="A521" s="10" t="s">
        <v>187</v>
      </c>
      <c r="B521" s="7"/>
      <c r="C521" s="7"/>
      <c r="D521" s="7">
        <f t="shared" si="8"/>
        <v>0</v>
      </c>
    </row>
    <row r="522" spans="1:4" ht="18" hidden="1" x14ac:dyDescent="0.3">
      <c r="A522" s="10" t="s">
        <v>188</v>
      </c>
      <c r="B522" s="7"/>
      <c r="C522" s="7"/>
      <c r="D522" s="7">
        <f t="shared" si="8"/>
        <v>0</v>
      </c>
    </row>
    <row r="523" spans="1:4" ht="18" hidden="1" x14ac:dyDescent="0.3">
      <c r="A523" s="10" t="s">
        <v>189</v>
      </c>
      <c r="B523" s="7"/>
      <c r="C523" s="7"/>
      <c r="D523" s="7">
        <f t="shared" si="8"/>
        <v>0</v>
      </c>
    </row>
    <row r="524" spans="1:4" ht="18" hidden="1" x14ac:dyDescent="0.3">
      <c r="A524" s="10" t="s">
        <v>190</v>
      </c>
      <c r="B524" s="7"/>
      <c r="C524" s="7"/>
      <c r="D524" s="7">
        <f t="shared" si="8"/>
        <v>0</v>
      </c>
    </row>
    <row r="525" spans="1:4" ht="18" hidden="1" x14ac:dyDescent="0.3">
      <c r="A525" s="10" t="s">
        <v>191</v>
      </c>
      <c r="B525" s="7"/>
      <c r="C525" s="7"/>
      <c r="D525" s="7">
        <f t="shared" si="8"/>
        <v>0</v>
      </c>
    </row>
    <row r="526" spans="1:4" ht="18" hidden="1" x14ac:dyDescent="0.3">
      <c r="A526" s="10" t="s">
        <v>192</v>
      </c>
      <c r="B526" s="7"/>
      <c r="C526" s="7"/>
      <c r="D526" s="7">
        <f t="shared" si="8"/>
        <v>0</v>
      </c>
    </row>
    <row r="527" spans="1:4" ht="18" hidden="1" x14ac:dyDescent="0.3">
      <c r="A527" s="10" t="s">
        <v>193</v>
      </c>
      <c r="B527" s="7"/>
      <c r="C527" s="7"/>
      <c r="D527" s="7">
        <f t="shared" si="8"/>
        <v>0</v>
      </c>
    </row>
    <row r="528" spans="1:4" ht="18" x14ac:dyDescent="0.3">
      <c r="A528" s="10" t="s">
        <v>194</v>
      </c>
      <c r="B528" s="7">
        <v>80</v>
      </c>
      <c r="C528" s="7">
        <v>8000</v>
      </c>
      <c r="D528" s="7">
        <f t="shared" si="8"/>
        <v>640000</v>
      </c>
    </row>
    <row r="529" spans="1:4" ht="18" hidden="1" x14ac:dyDescent="0.3">
      <c r="A529" s="13" t="s">
        <v>195</v>
      </c>
      <c r="B529" s="7"/>
      <c r="C529" s="7"/>
      <c r="D529" s="7">
        <f t="shared" si="8"/>
        <v>0</v>
      </c>
    </row>
    <row r="530" spans="1:4" ht="18" x14ac:dyDescent="0.3">
      <c r="A530" s="22" t="s">
        <v>196</v>
      </c>
      <c r="B530" s="7">
        <v>30</v>
      </c>
      <c r="C530" s="7">
        <v>6500</v>
      </c>
      <c r="D530" s="7">
        <f t="shared" si="8"/>
        <v>195000</v>
      </c>
    </row>
    <row r="531" spans="1:4" ht="18" hidden="1" x14ac:dyDescent="0.3">
      <c r="A531" s="10" t="s">
        <v>197</v>
      </c>
      <c r="B531" s="7"/>
      <c r="C531" s="7"/>
      <c r="D531" s="7">
        <f t="shared" si="8"/>
        <v>0</v>
      </c>
    </row>
    <row r="532" spans="1:4" ht="18" hidden="1" x14ac:dyDescent="0.3">
      <c r="A532" s="22" t="s">
        <v>198</v>
      </c>
      <c r="B532" s="7"/>
      <c r="C532" s="7"/>
      <c r="D532" s="7">
        <f t="shared" si="8"/>
        <v>0</v>
      </c>
    </row>
    <row r="533" spans="1:4" ht="18" x14ac:dyDescent="0.3">
      <c r="A533" s="10" t="s">
        <v>334</v>
      </c>
      <c r="B533" s="7">
        <v>7</v>
      </c>
      <c r="C533" s="7">
        <v>6500</v>
      </c>
      <c r="D533" s="7">
        <f t="shared" si="8"/>
        <v>45500</v>
      </c>
    </row>
    <row r="534" spans="1:4" ht="18" hidden="1" x14ac:dyDescent="0.3">
      <c r="A534" s="5" t="s">
        <v>199</v>
      </c>
      <c r="B534" s="7"/>
      <c r="C534" s="7"/>
      <c r="D534" s="7">
        <f t="shared" si="8"/>
        <v>0</v>
      </c>
    </row>
    <row r="535" spans="1:4" ht="18" hidden="1" x14ac:dyDescent="0.3">
      <c r="A535" s="10" t="s">
        <v>200</v>
      </c>
      <c r="B535" s="7"/>
      <c r="C535" s="7"/>
      <c r="D535" s="7">
        <f t="shared" si="8"/>
        <v>0</v>
      </c>
    </row>
    <row r="536" spans="1:4" ht="18" hidden="1" x14ac:dyDescent="0.3">
      <c r="A536" s="10" t="s">
        <v>202</v>
      </c>
      <c r="B536" s="7"/>
      <c r="C536" s="7"/>
      <c r="D536" s="7">
        <f t="shared" si="8"/>
        <v>0</v>
      </c>
    </row>
    <row r="537" spans="1:4" ht="18" hidden="1" x14ac:dyDescent="0.3">
      <c r="A537" s="10" t="s">
        <v>203</v>
      </c>
      <c r="B537" s="7"/>
      <c r="C537" s="7"/>
      <c r="D537" s="7">
        <f t="shared" si="8"/>
        <v>0</v>
      </c>
    </row>
    <row r="538" spans="1:4" ht="18" hidden="1" x14ac:dyDescent="0.3">
      <c r="A538" s="9" t="s">
        <v>204</v>
      </c>
      <c r="B538" s="7"/>
      <c r="C538" s="7"/>
      <c r="D538" s="7">
        <f t="shared" si="8"/>
        <v>0</v>
      </c>
    </row>
    <row r="539" spans="1:4" ht="18" hidden="1" x14ac:dyDescent="0.3">
      <c r="A539" s="5" t="s">
        <v>205</v>
      </c>
      <c r="B539" s="7"/>
      <c r="C539" s="7"/>
      <c r="D539" s="7">
        <f t="shared" si="8"/>
        <v>0</v>
      </c>
    </row>
    <row r="540" spans="1:4" ht="18" hidden="1" x14ac:dyDescent="0.3">
      <c r="A540" s="5" t="s">
        <v>206</v>
      </c>
      <c r="B540" s="7"/>
      <c r="C540" s="7"/>
      <c r="D540" s="7">
        <f t="shared" si="8"/>
        <v>0</v>
      </c>
    </row>
    <row r="541" spans="1:4" ht="18" hidden="1" x14ac:dyDescent="0.3">
      <c r="A541" s="8" t="s">
        <v>335</v>
      </c>
      <c r="B541" s="7"/>
      <c r="C541" s="7"/>
      <c r="D541" s="7">
        <f t="shared" si="8"/>
        <v>0</v>
      </c>
    </row>
    <row r="542" spans="1:4" ht="18" hidden="1" x14ac:dyDescent="0.3">
      <c r="A542" s="8" t="s">
        <v>336</v>
      </c>
      <c r="B542" s="7"/>
      <c r="C542" s="7"/>
      <c r="D542" s="7">
        <f t="shared" si="8"/>
        <v>0</v>
      </c>
    </row>
    <row r="543" spans="1:4" ht="18" hidden="1" x14ac:dyDescent="0.3">
      <c r="A543" s="8" t="s">
        <v>207</v>
      </c>
      <c r="B543" s="7"/>
      <c r="C543" s="7"/>
      <c r="D543" s="7">
        <f t="shared" si="8"/>
        <v>0</v>
      </c>
    </row>
    <row r="544" spans="1:4" ht="18" hidden="1" x14ac:dyDescent="0.3">
      <c r="A544" s="8" t="s">
        <v>337</v>
      </c>
      <c r="B544" s="7"/>
      <c r="C544" s="7"/>
      <c r="D544" s="7">
        <f t="shared" si="8"/>
        <v>0</v>
      </c>
    </row>
    <row r="545" spans="1:4" ht="18" hidden="1" x14ac:dyDescent="0.3">
      <c r="A545" s="10" t="s">
        <v>209</v>
      </c>
      <c r="B545" s="7"/>
      <c r="C545" s="7"/>
      <c r="D545" s="7">
        <f t="shared" si="8"/>
        <v>0</v>
      </c>
    </row>
    <row r="546" spans="1:4" ht="18" hidden="1" x14ac:dyDescent="0.3">
      <c r="A546" s="10" t="s">
        <v>210</v>
      </c>
      <c r="B546" s="7"/>
      <c r="C546" s="7"/>
      <c r="D546" s="7">
        <f t="shared" si="8"/>
        <v>0</v>
      </c>
    </row>
    <row r="547" spans="1:4" ht="18" hidden="1" x14ac:dyDescent="0.3">
      <c r="A547" s="10" t="s">
        <v>338</v>
      </c>
      <c r="B547" s="7"/>
      <c r="C547" s="7"/>
      <c r="D547" s="7">
        <f t="shared" si="8"/>
        <v>0</v>
      </c>
    </row>
    <row r="548" spans="1:4" ht="18" hidden="1" x14ac:dyDescent="0.3">
      <c r="A548" s="10" t="s">
        <v>211</v>
      </c>
      <c r="B548" s="7"/>
      <c r="C548" s="7"/>
      <c r="D548" s="7">
        <f t="shared" si="8"/>
        <v>0</v>
      </c>
    </row>
    <row r="549" spans="1:4" ht="18" hidden="1" x14ac:dyDescent="0.3">
      <c r="A549" s="5" t="s">
        <v>214</v>
      </c>
      <c r="B549" s="7"/>
      <c r="C549" s="7"/>
      <c r="D549" s="7">
        <f t="shared" si="8"/>
        <v>0</v>
      </c>
    </row>
    <row r="550" spans="1:4" ht="18" hidden="1" x14ac:dyDescent="0.3">
      <c r="A550" s="5" t="s">
        <v>215</v>
      </c>
      <c r="B550" s="7"/>
      <c r="C550" s="7"/>
      <c r="D550" s="7">
        <f t="shared" si="8"/>
        <v>0</v>
      </c>
    </row>
    <row r="551" spans="1:4" ht="18" hidden="1" x14ac:dyDescent="0.3">
      <c r="A551" s="10" t="s">
        <v>216</v>
      </c>
      <c r="B551" s="7"/>
      <c r="C551" s="7"/>
      <c r="D551" s="7">
        <f t="shared" si="8"/>
        <v>0</v>
      </c>
    </row>
    <row r="552" spans="1:4" ht="18" hidden="1" x14ac:dyDescent="0.3">
      <c r="A552" s="10" t="s">
        <v>339</v>
      </c>
      <c r="B552" s="7"/>
      <c r="C552" s="7"/>
      <c r="D552" s="7">
        <f t="shared" si="8"/>
        <v>0</v>
      </c>
    </row>
    <row r="553" spans="1:4" ht="18" hidden="1" x14ac:dyDescent="0.3">
      <c r="A553" s="10" t="s">
        <v>217</v>
      </c>
      <c r="B553" s="7"/>
      <c r="C553" s="7"/>
      <c r="D553" s="7">
        <f t="shared" si="8"/>
        <v>0</v>
      </c>
    </row>
    <row r="554" spans="1:4" ht="18" hidden="1" x14ac:dyDescent="0.3">
      <c r="A554" s="8" t="s">
        <v>218</v>
      </c>
      <c r="B554" s="7"/>
      <c r="C554" s="7"/>
      <c r="D554" s="7">
        <f t="shared" si="8"/>
        <v>0</v>
      </c>
    </row>
    <row r="555" spans="1:4" ht="18" hidden="1" x14ac:dyDescent="0.3">
      <c r="A555" s="10" t="s">
        <v>219</v>
      </c>
      <c r="B555" s="7"/>
      <c r="C555" s="7"/>
      <c r="D555" s="7">
        <f t="shared" si="8"/>
        <v>0</v>
      </c>
    </row>
    <row r="556" spans="1:4" ht="18" hidden="1" x14ac:dyDescent="0.3">
      <c r="A556" s="8" t="s">
        <v>340</v>
      </c>
      <c r="B556" s="7"/>
      <c r="C556" s="7"/>
      <c r="D556" s="7">
        <f t="shared" si="8"/>
        <v>0</v>
      </c>
    </row>
    <row r="557" spans="1:4" ht="18" hidden="1" x14ac:dyDescent="0.3">
      <c r="A557" s="10" t="s">
        <v>220</v>
      </c>
      <c r="B557" s="7"/>
      <c r="C557" s="7"/>
      <c r="D557" s="7">
        <f t="shared" si="8"/>
        <v>0</v>
      </c>
    </row>
    <row r="558" spans="1:4" ht="18" hidden="1" x14ac:dyDescent="0.3">
      <c r="A558" s="10" t="s">
        <v>222</v>
      </c>
      <c r="B558" s="7"/>
      <c r="C558" s="7"/>
      <c r="D558" s="7">
        <f t="shared" si="8"/>
        <v>0</v>
      </c>
    </row>
    <row r="559" spans="1:4" ht="18" hidden="1" x14ac:dyDescent="0.3">
      <c r="A559" s="10" t="s">
        <v>223</v>
      </c>
      <c r="B559" s="7"/>
      <c r="C559" s="7"/>
      <c r="D559" s="7">
        <f t="shared" si="8"/>
        <v>0</v>
      </c>
    </row>
    <row r="560" spans="1:4" ht="18" hidden="1" x14ac:dyDescent="0.3">
      <c r="A560" s="10" t="s">
        <v>225</v>
      </c>
      <c r="B560" s="7"/>
      <c r="C560" s="7"/>
      <c r="D560" s="7">
        <f t="shared" si="8"/>
        <v>0</v>
      </c>
    </row>
    <row r="561" spans="1:4" ht="18" hidden="1" x14ac:dyDescent="0.3">
      <c r="A561" s="14" t="s">
        <v>226</v>
      </c>
      <c r="B561" s="7"/>
      <c r="C561" s="7"/>
      <c r="D561" s="7">
        <f t="shared" si="8"/>
        <v>0</v>
      </c>
    </row>
    <row r="562" spans="1:4" ht="18" hidden="1" x14ac:dyDescent="0.3">
      <c r="A562" s="5" t="s">
        <v>341</v>
      </c>
      <c r="B562" s="7"/>
      <c r="C562" s="7"/>
      <c r="D562" s="7">
        <f t="shared" si="8"/>
        <v>0</v>
      </c>
    </row>
    <row r="563" spans="1:4" ht="18" hidden="1" x14ac:dyDescent="0.3">
      <c r="A563" s="8" t="s">
        <v>227</v>
      </c>
      <c r="B563" s="7"/>
      <c r="C563" s="7"/>
      <c r="D563" s="7">
        <f t="shared" si="8"/>
        <v>0</v>
      </c>
    </row>
    <row r="564" spans="1:4" ht="18" hidden="1" x14ac:dyDescent="0.3">
      <c r="A564" s="10" t="s">
        <v>228</v>
      </c>
      <c r="B564" s="7"/>
      <c r="C564" s="7"/>
      <c r="D564" s="7">
        <f t="shared" si="8"/>
        <v>0</v>
      </c>
    </row>
    <row r="565" spans="1:4" ht="18" hidden="1" x14ac:dyDescent="0.3">
      <c r="A565" s="10" t="s">
        <v>229</v>
      </c>
      <c r="B565" s="7"/>
      <c r="C565" s="7"/>
      <c r="D565" s="7">
        <f t="shared" si="8"/>
        <v>0</v>
      </c>
    </row>
    <row r="566" spans="1:4" ht="18" hidden="1" x14ac:dyDescent="0.3">
      <c r="A566" s="8" t="s">
        <v>230</v>
      </c>
      <c r="B566" s="12"/>
      <c r="C566" s="12"/>
      <c r="D566" s="7">
        <f t="shared" si="8"/>
        <v>0</v>
      </c>
    </row>
    <row r="567" spans="1:4" ht="18" hidden="1" x14ac:dyDescent="0.3">
      <c r="A567" s="8" t="s">
        <v>231</v>
      </c>
      <c r="B567" s="12"/>
      <c r="C567" s="12"/>
      <c r="D567" s="7">
        <f t="shared" si="8"/>
        <v>0</v>
      </c>
    </row>
    <row r="568" spans="1:4" ht="18" hidden="1" x14ac:dyDescent="0.3">
      <c r="A568" s="14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13" t="s">
        <v>234</v>
      </c>
      <c r="B570" s="7"/>
      <c r="C570" s="7"/>
      <c r="D570" s="7">
        <f t="shared" si="8"/>
        <v>0</v>
      </c>
    </row>
    <row r="571" spans="1:4" ht="18" hidden="1" x14ac:dyDescent="0.3">
      <c r="A571" s="8" t="s">
        <v>235</v>
      </c>
      <c r="B571" s="7"/>
      <c r="C571" s="7"/>
      <c r="D571" s="7">
        <f t="shared" si="8"/>
        <v>0</v>
      </c>
    </row>
    <row r="572" spans="1:4" ht="18" hidden="1" x14ac:dyDescent="0.3">
      <c r="A572" s="8" t="s">
        <v>236</v>
      </c>
      <c r="B572" s="7"/>
      <c r="C572" s="7"/>
      <c r="D572" s="7">
        <f t="shared" si="8"/>
        <v>0</v>
      </c>
    </row>
    <row r="573" spans="1:4" ht="18" hidden="1" x14ac:dyDescent="0.3">
      <c r="A573" s="10" t="s">
        <v>237</v>
      </c>
      <c r="B573" s="7"/>
      <c r="C573" s="7"/>
      <c r="D573" s="7">
        <f t="shared" si="8"/>
        <v>0</v>
      </c>
    </row>
    <row r="574" spans="1:4" ht="18" hidden="1" x14ac:dyDescent="0.3">
      <c r="A574" s="10" t="s">
        <v>342</v>
      </c>
      <c r="B574" s="7"/>
      <c r="C574" s="7"/>
      <c r="D574" s="7">
        <f t="shared" si="8"/>
        <v>0</v>
      </c>
    </row>
    <row r="575" spans="1:4" ht="18" hidden="1" x14ac:dyDescent="0.3">
      <c r="A575" s="10" t="s">
        <v>238</v>
      </c>
      <c r="B575" s="7"/>
      <c r="C575" s="7"/>
      <c r="D575" s="7">
        <f t="shared" si="8"/>
        <v>0</v>
      </c>
    </row>
    <row r="576" spans="1:4" ht="18" hidden="1" x14ac:dyDescent="0.3">
      <c r="A576" s="14" t="s">
        <v>239</v>
      </c>
      <c r="B576" s="7"/>
      <c r="C576" s="7"/>
      <c r="D576" s="7">
        <f t="shared" si="8"/>
        <v>0</v>
      </c>
    </row>
    <row r="577" spans="1:4" ht="18" hidden="1" x14ac:dyDescent="0.3">
      <c r="A577" s="5" t="s">
        <v>240</v>
      </c>
      <c r="B577" s="7"/>
      <c r="C577" s="7"/>
      <c r="D577" s="7">
        <f t="shared" si="8"/>
        <v>0</v>
      </c>
    </row>
    <row r="578" spans="1:4" ht="18" hidden="1" x14ac:dyDescent="0.3">
      <c r="A578" s="10" t="s">
        <v>241</v>
      </c>
      <c r="B578" s="7"/>
      <c r="C578" s="7"/>
      <c r="D578" s="7">
        <f t="shared" si="8"/>
        <v>0</v>
      </c>
    </row>
    <row r="579" spans="1:4" ht="18" hidden="1" x14ac:dyDescent="0.3">
      <c r="A579" s="10" t="s">
        <v>242</v>
      </c>
      <c r="B579" s="7"/>
      <c r="C579" s="7"/>
      <c r="D579" s="7">
        <f t="shared" si="8"/>
        <v>0</v>
      </c>
    </row>
    <row r="580" spans="1:4" ht="18" hidden="1" x14ac:dyDescent="0.3">
      <c r="A580" s="5" t="s">
        <v>243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244</v>
      </c>
      <c r="B581" s="7"/>
      <c r="C581" s="7"/>
      <c r="D581" s="7">
        <f t="shared" si="9"/>
        <v>0</v>
      </c>
    </row>
    <row r="582" spans="1:4" ht="18" hidden="1" x14ac:dyDescent="0.3">
      <c r="A582" s="10" t="s">
        <v>245</v>
      </c>
      <c r="B582" s="7"/>
      <c r="C582" s="7"/>
      <c r="D582" s="7">
        <f t="shared" si="9"/>
        <v>0</v>
      </c>
    </row>
    <row r="583" spans="1:4" ht="18" hidden="1" x14ac:dyDescent="0.3">
      <c r="A583" s="13" t="s">
        <v>246</v>
      </c>
      <c r="B583" s="7"/>
      <c r="C583" s="7"/>
      <c r="D583" s="7">
        <f t="shared" si="9"/>
        <v>0</v>
      </c>
    </row>
    <row r="584" spans="1:4" ht="18" hidden="1" x14ac:dyDescent="0.3">
      <c r="A584" s="10" t="s">
        <v>247</v>
      </c>
      <c r="B584" s="7"/>
      <c r="C584" s="7"/>
      <c r="D584" s="7">
        <f t="shared" si="9"/>
        <v>0</v>
      </c>
    </row>
    <row r="585" spans="1:4" ht="18" hidden="1" x14ac:dyDescent="0.3">
      <c r="A585" s="10" t="s">
        <v>248</v>
      </c>
      <c r="B585" s="7"/>
      <c r="C585" s="7"/>
      <c r="D585" s="7">
        <f t="shared" si="9"/>
        <v>0</v>
      </c>
    </row>
    <row r="586" spans="1:4" ht="18" hidden="1" x14ac:dyDescent="0.3">
      <c r="A586" s="10" t="s">
        <v>249</v>
      </c>
      <c r="B586" s="7"/>
      <c r="C586" s="7"/>
      <c r="D586" s="7">
        <f t="shared" si="9"/>
        <v>0</v>
      </c>
    </row>
    <row r="587" spans="1:4" ht="18" hidden="1" x14ac:dyDescent="0.3">
      <c r="A587" s="10" t="s">
        <v>250</v>
      </c>
      <c r="B587" s="7"/>
      <c r="C587" s="7"/>
      <c r="D587" s="7">
        <f t="shared" si="9"/>
        <v>0</v>
      </c>
    </row>
    <row r="588" spans="1:4" ht="18" hidden="1" x14ac:dyDescent="0.3">
      <c r="A588" s="13" t="s">
        <v>251</v>
      </c>
      <c r="B588" s="7"/>
      <c r="C588" s="7"/>
      <c r="D588" s="7">
        <f t="shared" si="9"/>
        <v>0</v>
      </c>
    </row>
    <row r="589" spans="1:4" ht="18" hidden="1" x14ac:dyDescent="0.3">
      <c r="A589" s="10" t="s">
        <v>252</v>
      </c>
      <c r="B589" s="7"/>
      <c r="C589" s="7"/>
      <c r="D589" s="7">
        <f t="shared" si="9"/>
        <v>0</v>
      </c>
    </row>
    <row r="590" spans="1:4" ht="18" hidden="1" x14ac:dyDescent="0.3">
      <c r="A590" s="10" t="s">
        <v>253</v>
      </c>
      <c r="B590" s="7"/>
      <c r="C590" s="7"/>
      <c r="D590" s="7">
        <f t="shared" si="9"/>
        <v>0</v>
      </c>
    </row>
    <row r="591" spans="1:4" ht="18" hidden="1" x14ac:dyDescent="0.3">
      <c r="A591" s="13" t="s">
        <v>254</v>
      </c>
      <c r="B591" s="7"/>
      <c r="C591" s="7"/>
      <c r="D591" s="7">
        <f t="shared" si="9"/>
        <v>0</v>
      </c>
    </row>
    <row r="592" spans="1:4" ht="18" hidden="1" x14ac:dyDescent="0.3">
      <c r="A592" s="13" t="s">
        <v>255</v>
      </c>
      <c r="B592" s="7"/>
      <c r="C592" s="7"/>
      <c r="D592" s="7">
        <f t="shared" si="9"/>
        <v>0</v>
      </c>
    </row>
    <row r="593" spans="1:4" ht="18" hidden="1" x14ac:dyDescent="0.3">
      <c r="A593" s="10" t="s">
        <v>256</v>
      </c>
      <c r="B593" s="7"/>
      <c r="C593" s="7"/>
      <c r="D593" s="7">
        <f t="shared" si="9"/>
        <v>0</v>
      </c>
    </row>
    <row r="594" spans="1:4" ht="18" hidden="1" x14ac:dyDescent="0.3">
      <c r="A594" s="10" t="s">
        <v>257</v>
      </c>
      <c r="B594" s="7"/>
      <c r="C594" s="7"/>
      <c r="D594" s="7">
        <f t="shared" si="9"/>
        <v>0</v>
      </c>
    </row>
    <row r="595" spans="1:4" ht="18" hidden="1" x14ac:dyDescent="0.3">
      <c r="A595" s="13" t="s">
        <v>258</v>
      </c>
      <c r="B595" s="7"/>
      <c r="C595" s="7"/>
      <c r="D595" s="7">
        <f t="shared" si="9"/>
        <v>0</v>
      </c>
    </row>
    <row r="596" spans="1:4" ht="18" hidden="1" x14ac:dyDescent="0.3">
      <c r="A596" s="10" t="s">
        <v>259</v>
      </c>
      <c r="B596" s="7"/>
      <c r="C596" s="7"/>
      <c r="D596" s="7">
        <f t="shared" si="9"/>
        <v>0</v>
      </c>
    </row>
    <row r="597" spans="1:4" ht="18" hidden="1" x14ac:dyDescent="0.3">
      <c r="A597" s="10" t="s">
        <v>260</v>
      </c>
      <c r="B597" s="7"/>
      <c r="C597" s="7"/>
      <c r="D597" s="7">
        <f t="shared" si="9"/>
        <v>0</v>
      </c>
    </row>
    <row r="598" spans="1:4" ht="18" hidden="1" x14ac:dyDescent="0.3">
      <c r="A598" s="10" t="s">
        <v>261</v>
      </c>
      <c r="B598" s="7"/>
      <c r="C598" s="7"/>
      <c r="D598" s="7">
        <f t="shared" si="9"/>
        <v>0</v>
      </c>
    </row>
    <row r="599" spans="1:4" ht="18" hidden="1" x14ac:dyDescent="0.3">
      <c r="A599" s="10" t="s">
        <v>262</v>
      </c>
      <c r="B599" s="7"/>
      <c r="C599" s="7"/>
      <c r="D599" s="7">
        <f t="shared" si="9"/>
        <v>0</v>
      </c>
    </row>
    <row r="600" spans="1:4" ht="18" hidden="1" x14ac:dyDescent="0.3">
      <c r="A600" s="10" t="s">
        <v>263</v>
      </c>
      <c r="B600" s="7"/>
      <c r="C600" s="7"/>
      <c r="D600" s="7">
        <f t="shared" si="9"/>
        <v>0</v>
      </c>
    </row>
    <row r="601" spans="1:4" ht="18" hidden="1" x14ac:dyDescent="0.3">
      <c r="A601" s="10" t="s">
        <v>264</v>
      </c>
      <c r="B601" s="7"/>
      <c r="C601" s="7"/>
      <c r="D601" s="7">
        <f t="shared" si="9"/>
        <v>0</v>
      </c>
    </row>
    <row r="602" spans="1:4" ht="18" hidden="1" x14ac:dyDescent="0.3">
      <c r="A602" s="10" t="s">
        <v>265</v>
      </c>
      <c r="B602" s="7"/>
      <c r="C602" s="7"/>
      <c r="D602" s="7">
        <f t="shared" si="9"/>
        <v>0</v>
      </c>
    </row>
    <row r="603" spans="1:4" ht="18" hidden="1" x14ac:dyDescent="0.3">
      <c r="A603" s="10" t="s">
        <v>266</v>
      </c>
      <c r="B603" s="7"/>
      <c r="C603" s="7"/>
      <c r="D603" s="7">
        <f t="shared" si="9"/>
        <v>0</v>
      </c>
    </row>
    <row r="604" spans="1:4" ht="18" x14ac:dyDescent="0.3">
      <c r="A604" s="10" t="s">
        <v>267</v>
      </c>
      <c r="B604" s="7">
        <v>53</v>
      </c>
      <c r="C604" s="7">
        <v>8000</v>
      </c>
      <c r="D604" s="7">
        <f t="shared" si="9"/>
        <v>424000</v>
      </c>
    </row>
    <row r="605" spans="1:4" ht="18" hidden="1" x14ac:dyDescent="0.3">
      <c r="A605" s="14" t="s">
        <v>268</v>
      </c>
      <c r="B605" s="7"/>
      <c r="C605" s="7"/>
      <c r="D605" s="7">
        <f t="shared" si="9"/>
        <v>0</v>
      </c>
    </row>
    <row r="606" spans="1:4" ht="18" hidden="1" x14ac:dyDescent="0.3">
      <c r="A606" s="10" t="s">
        <v>269</v>
      </c>
      <c r="B606" s="7"/>
      <c r="C606" s="7"/>
      <c r="D606" s="7">
        <f t="shared" si="9"/>
        <v>0</v>
      </c>
    </row>
    <row r="607" spans="1:4" ht="18" hidden="1" x14ac:dyDescent="0.3">
      <c r="A607" s="10" t="s">
        <v>270</v>
      </c>
      <c r="B607" s="7"/>
      <c r="C607" s="7"/>
      <c r="D607" s="7">
        <f t="shared" si="9"/>
        <v>0</v>
      </c>
    </row>
    <row r="608" spans="1:4" ht="18" hidden="1" x14ac:dyDescent="0.3">
      <c r="A608" s="10" t="s">
        <v>271</v>
      </c>
      <c r="B608" s="7"/>
      <c r="C608" s="7"/>
      <c r="D608" s="7">
        <f t="shared" si="9"/>
        <v>0</v>
      </c>
    </row>
    <row r="609" spans="1:4" ht="18" hidden="1" x14ac:dyDescent="0.3">
      <c r="A609" s="10" t="s">
        <v>272</v>
      </c>
      <c r="B609" s="7"/>
      <c r="C609" s="7"/>
      <c r="D609" s="7">
        <f t="shared" si="9"/>
        <v>0</v>
      </c>
    </row>
    <row r="610" spans="1:4" ht="18" hidden="1" x14ac:dyDescent="0.3">
      <c r="A610" s="10" t="s">
        <v>273</v>
      </c>
      <c r="B610" s="7"/>
      <c r="C610" s="7"/>
      <c r="D610" s="7">
        <f t="shared" si="9"/>
        <v>0</v>
      </c>
    </row>
    <row r="611" spans="1:4" ht="18" hidden="1" x14ac:dyDescent="0.3">
      <c r="A611" s="10" t="s">
        <v>274</v>
      </c>
      <c r="B611" s="7"/>
      <c r="C611" s="7"/>
      <c r="D611" s="7">
        <f t="shared" si="9"/>
        <v>0</v>
      </c>
    </row>
    <row r="612" spans="1:4" ht="18" hidden="1" x14ac:dyDescent="0.3">
      <c r="A612" s="10" t="s">
        <v>275</v>
      </c>
      <c r="B612" s="7"/>
      <c r="C612" s="7"/>
      <c r="D612" s="7">
        <f t="shared" si="9"/>
        <v>0</v>
      </c>
    </row>
    <row r="613" spans="1:4" ht="18" hidden="1" x14ac:dyDescent="0.3">
      <c r="A613" s="10" t="s">
        <v>276</v>
      </c>
      <c r="B613" s="7"/>
      <c r="C613" s="7"/>
      <c r="D613" s="7">
        <f t="shared" si="9"/>
        <v>0</v>
      </c>
    </row>
    <row r="614" spans="1:4" ht="18" hidden="1" x14ac:dyDescent="0.3">
      <c r="A614" s="24" t="s">
        <v>277</v>
      </c>
      <c r="B614" s="7"/>
      <c r="C614" s="7"/>
      <c r="D614" s="7">
        <f t="shared" si="9"/>
        <v>0</v>
      </c>
    </row>
    <row r="615" spans="1:4" ht="18" x14ac:dyDescent="0.3">
      <c r="A615" s="10" t="s">
        <v>278</v>
      </c>
      <c r="B615" s="7">
        <v>13</v>
      </c>
      <c r="C615" s="7">
        <v>19000</v>
      </c>
      <c r="D615" s="7">
        <f t="shared" si="9"/>
        <v>247000</v>
      </c>
    </row>
    <row r="616" spans="1:4" ht="18" hidden="1" x14ac:dyDescent="0.3">
      <c r="A616" s="10" t="s">
        <v>279</v>
      </c>
      <c r="B616" s="7"/>
      <c r="C616" s="7"/>
      <c r="D616" s="7">
        <f t="shared" si="9"/>
        <v>0</v>
      </c>
    </row>
    <row r="617" spans="1:4" ht="18" hidden="1" x14ac:dyDescent="0.3">
      <c r="A617" s="33" t="s">
        <v>280</v>
      </c>
      <c r="B617" s="7"/>
      <c r="C617" s="7"/>
      <c r="D617" s="7">
        <f t="shared" si="9"/>
        <v>0</v>
      </c>
    </row>
    <row r="618" spans="1:4" ht="18" hidden="1" x14ac:dyDescent="0.3">
      <c r="A618" s="5" t="s">
        <v>281</v>
      </c>
      <c r="B618" s="12"/>
      <c r="C618" s="12"/>
      <c r="D618" s="7">
        <f t="shared" si="9"/>
        <v>0</v>
      </c>
    </row>
    <row r="619" spans="1:4" ht="18" hidden="1" x14ac:dyDescent="0.3">
      <c r="A619" s="10" t="s">
        <v>282</v>
      </c>
      <c r="B619" s="7"/>
      <c r="C619" s="7"/>
      <c r="D619" s="7">
        <f t="shared" si="9"/>
        <v>0</v>
      </c>
    </row>
    <row r="620" spans="1:4" ht="18" hidden="1" x14ac:dyDescent="0.3">
      <c r="A620" s="10" t="s">
        <v>283</v>
      </c>
      <c r="B620" s="7"/>
      <c r="C620" s="7"/>
      <c r="D620" s="7">
        <f t="shared" si="9"/>
        <v>0</v>
      </c>
    </row>
    <row r="621" spans="1:4" ht="18" x14ac:dyDescent="0.3">
      <c r="A621" s="10" t="s">
        <v>284</v>
      </c>
      <c r="B621" s="7">
        <v>87</v>
      </c>
      <c r="C621" s="7">
        <v>8000</v>
      </c>
      <c r="D621" s="7">
        <f t="shared" si="9"/>
        <v>696000</v>
      </c>
    </row>
    <row r="622" spans="1:4" ht="18" hidden="1" x14ac:dyDescent="0.3">
      <c r="A622" s="14" t="s">
        <v>285</v>
      </c>
      <c r="B622" s="7"/>
      <c r="C622" s="7"/>
      <c r="D622" s="7">
        <f t="shared" si="9"/>
        <v>0</v>
      </c>
    </row>
    <row r="623" spans="1:4" ht="18" hidden="1" x14ac:dyDescent="0.3">
      <c r="A623" s="10" t="s">
        <v>286</v>
      </c>
      <c r="B623" s="7"/>
      <c r="C623" s="7"/>
      <c r="D623" s="7">
        <f t="shared" si="9"/>
        <v>0</v>
      </c>
    </row>
    <row r="624" spans="1:4" ht="18" hidden="1" x14ac:dyDescent="0.3">
      <c r="A624" s="24" t="s">
        <v>287</v>
      </c>
      <c r="B624" s="7"/>
      <c r="C624" s="7"/>
      <c r="D624" s="7">
        <f t="shared" si="9"/>
        <v>0</v>
      </c>
    </row>
    <row r="625" spans="1:4" ht="18" hidden="1" x14ac:dyDescent="0.3">
      <c r="A625" s="8" t="s">
        <v>288</v>
      </c>
      <c r="B625" s="7"/>
      <c r="C625" s="7"/>
      <c r="D625" s="7">
        <f t="shared" si="9"/>
        <v>0</v>
      </c>
    </row>
    <row r="626" spans="1:4" ht="18" hidden="1" x14ac:dyDescent="0.3">
      <c r="A626" s="10" t="s">
        <v>289</v>
      </c>
      <c r="B626" s="7"/>
      <c r="C626" s="7"/>
      <c r="D626" s="7">
        <f t="shared" si="9"/>
        <v>0</v>
      </c>
    </row>
    <row r="627" spans="1:4" ht="18" hidden="1" x14ac:dyDescent="0.3">
      <c r="A627" s="10" t="s">
        <v>290</v>
      </c>
      <c r="B627" s="7"/>
      <c r="C627" s="7"/>
      <c r="D627" s="7">
        <f t="shared" si="9"/>
        <v>0</v>
      </c>
    </row>
    <row r="628" spans="1:4" ht="18" hidden="1" x14ac:dyDescent="0.3">
      <c r="A628" s="10" t="s">
        <v>291</v>
      </c>
      <c r="B628" s="7"/>
      <c r="C628" s="7"/>
      <c r="D628" s="7">
        <f t="shared" si="9"/>
        <v>0</v>
      </c>
    </row>
    <row r="629" spans="1:4" ht="18" hidden="1" x14ac:dyDescent="0.3">
      <c r="A629" s="10" t="s">
        <v>292</v>
      </c>
      <c r="B629" s="7"/>
      <c r="C629" s="7"/>
      <c r="D629" s="7">
        <f t="shared" si="9"/>
        <v>0</v>
      </c>
    </row>
    <row r="630" spans="1:4" ht="18" hidden="1" x14ac:dyDescent="0.3">
      <c r="A630" s="29" t="s">
        <v>293</v>
      </c>
      <c r="B630" s="7"/>
      <c r="C630" s="7"/>
      <c r="D630" s="7">
        <f t="shared" si="9"/>
        <v>0</v>
      </c>
    </row>
    <row r="631" spans="1:4" ht="18" hidden="1" x14ac:dyDescent="0.3">
      <c r="A631" s="22" t="s">
        <v>294</v>
      </c>
      <c r="B631" s="7"/>
      <c r="C631" s="7"/>
      <c r="D631" s="7">
        <f t="shared" si="9"/>
        <v>0</v>
      </c>
    </row>
    <row r="632" spans="1:4" ht="18" hidden="1" x14ac:dyDescent="0.3">
      <c r="A632" s="34" t="s">
        <v>295</v>
      </c>
      <c r="B632" s="7"/>
      <c r="C632" s="7"/>
      <c r="D632" s="7">
        <f t="shared" si="9"/>
        <v>0</v>
      </c>
    </row>
    <row r="633" spans="1:4" ht="18" hidden="1" x14ac:dyDescent="0.3">
      <c r="A633" s="5" t="s">
        <v>296</v>
      </c>
      <c r="B633" s="7"/>
      <c r="C633" s="7"/>
      <c r="D633" s="7">
        <f t="shared" si="9"/>
        <v>0</v>
      </c>
    </row>
    <row r="634" spans="1:4" ht="18" hidden="1" x14ac:dyDescent="0.3">
      <c r="A634" s="8" t="s">
        <v>297</v>
      </c>
      <c r="B634" s="7"/>
      <c r="C634" s="7"/>
      <c r="D634" s="7">
        <f t="shared" si="9"/>
        <v>0</v>
      </c>
    </row>
    <row r="635" spans="1:4" ht="18" hidden="1" x14ac:dyDescent="0.3">
      <c r="A635" s="35" t="s">
        <v>298</v>
      </c>
      <c r="B635" s="7"/>
      <c r="C635" s="7"/>
      <c r="D635" s="7">
        <f t="shared" si="9"/>
        <v>0</v>
      </c>
    </row>
    <row r="636" spans="1:4" ht="18" hidden="1" x14ac:dyDescent="0.3">
      <c r="A636" s="10" t="s">
        <v>299</v>
      </c>
      <c r="B636" s="7"/>
      <c r="C636" s="7"/>
      <c r="D636" s="7">
        <f t="shared" si="9"/>
        <v>0</v>
      </c>
    </row>
    <row r="637" spans="1:4" ht="18" hidden="1" x14ac:dyDescent="0.3">
      <c r="A637" s="8" t="s">
        <v>300</v>
      </c>
      <c r="B637" s="7"/>
      <c r="C637" s="7"/>
      <c r="D637" s="7">
        <f t="shared" si="9"/>
        <v>0</v>
      </c>
    </row>
    <row r="638" spans="1:4" ht="18" hidden="1" x14ac:dyDescent="0.3">
      <c r="A638" s="8" t="s">
        <v>301</v>
      </c>
      <c r="B638" s="7"/>
      <c r="C638" s="7"/>
      <c r="D638" s="7">
        <f t="shared" si="9"/>
        <v>0</v>
      </c>
    </row>
    <row r="639" spans="1:4" ht="18" hidden="1" x14ac:dyDescent="0.3">
      <c r="A639" s="10" t="s">
        <v>302</v>
      </c>
      <c r="B639" s="7"/>
      <c r="C639" s="7"/>
      <c r="D639" s="7">
        <f t="shared" si="9"/>
        <v>0</v>
      </c>
    </row>
    <row r="640" spans="1:4" ht="18" hidden="1" x14ac:dyDescent="0.3">
      <c r="A640" s="8" t="s">
        <v>304</v>
      </c>
      <c r="B640" s="7"/>
      <c r="C640" s="7"/>
      <c r="D640" s="7">
        <f t="shared" si="9"/>
        <v>0</v>
      </c>
    </row>
    <row r="641" spans="1:4" ht="18" hidden="1" x14ac:dyDescent="0.3">
      <c r="A641" s="14" t="s">
        <v>305</v>
      </c>
      <c r="B641" s="7"/>
      <c r="C641" s="7"/>
      <c r="D641" s="7">
        <f t="shared" si="9"/>
        <v>0</v>
      </c>
    </row>
    <row r="642" spans="1:4" ht="18" hidden="1" x14ac:dyDescent="0.3">
      <c r="A642" s="14" t="s">
        <v>306</v>
      </c>
      <c r="B642" s="7"/>
      <c r="C642" s="7"/>
      <c r="D642" s="7">
        <f t="shared" si="9"/>
        <v>0</v>
      </c>
    </row>
    <row r="643" spans="1:4" ht="18" hidden="1" x14ac:dyDescent="0.3">
      <c r="A643" s="14" t="s">
        <v>307</v>
      </c>
      <c r="B643" s="7"/>
      <c r="C643" s="7"/>
      <c r="D643" s="7">
        <f t="shared" si="9"/>
        <v>0</v>
      </c>
    </row>
    <row r="644" spans="1:4" ht="18" hidden="1" x14ac:dyDescent="0.3">
      <c r="A644" s="14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309</v>
      </c>
      <c r="B645" s="7"/>
      <c r="C645" s="7"/>
      <c r="D645" s="7">
        <f t="shared" si="10"/>
        <v>0</v>
      </c>
    </row>
    <row r="646" spans="1:4" ht="18" hidden="1" x14ac:dyDescent="0.3">
      <c r="A646" s="36" t="s">
        <v>310</v>
      </c>
      <c r="B646" s="7"/>
      <c r="C646" s="7"/>
      <c r="D646" s="7">
        <f t="shared" si="10"/>
        <v>0</v>
      </c>
    </row>
    <row r="647" spans="1:4" ht="18" hidden="1" x14ac:dyDescent="0.3">
      <c r="A647" s="36" t="s">
        <v>311</v>
      </c>
      <c r="B647" s="7"/>
      <c r="C647" s="7"/>
      <c r="D647" s="7">
        <f t="shared" si="10"/>
        <v>0</v>
      </c>
    </row>
    <row r="648" spans="1:4" ht="18" hidden="1" x14ac:dyDescent="0.3">
      <c r="A648" s="36" t="s">
        <v>312</v>
      </c>
      <c r="B648" s="7"/>
      <c r="C648" s="7"/>
      <c r="D648" s="7">
        <f t="shared" si="10"/>
        <v>0</v>
      </c>
    </row>
    <row r="649" spans="1:4" ht="18" hidden="1" x14ac:dyDescent="0.3">
      <c r="A649" s="36" t="s">
        <v>313</v>
      </c>
      <c r="B649" s="7"/>
      <c r="C649" s="7"/>
      <c r="D649" s="7">
        <f t="shared" si="10"/>
        <v>0</v>
      </c>
    </row>
    <row r="650" spans="1:4" ht="18" hidden="1" x14ac:dyDescent="0.3">
      <c r="A650" s="8" t="s">
        <v>314</v>
      </c>
      <c r="B650" s="7"/>
      <c r="C650" s="7"/>
      <c r="D650" s="7">
        <f t="shared" si="10"/>
        <v>0</v>
      </c>
    </row>
    <row r="651" spans="1:4" ht="18" hidden="1" x14ac:dyDescent="0.3">
      <c r="A651" s="8" t="s">
        <v>316</v>
      </c>
      <c r="B651" s="7"/>
      <c r="C651" s="7"/>
      <c r="D651" s="7">
        <f t="shared" si="10"/>
        <v>0</v>
      </c>
    </row>
    <row r="652" spans="1:4" ht="18" hidden="1" x14ac:dyDescent="0.3">
      <c r="A652" s="8" t="s">
        <v>317</v>
      </c>
      <c r="B652" s="7"/>
      <c r="C652" s="7"/>
      <c r="D652" s="7">
        <f t="shared" si="10"/>
        <v>0</v>
      </c>
    </row>
    <row r="653" spans="1:4" ht="18" hidden="1" x14ac:dyDescent="0.3">
      <c r="A653" s="24" t="s">
        <v>321</v>
      </c>
      <c r="B653" s="7"/>
      <c r="C653" s="7"/>
      <c r="D653" s="7">
        <f t="shared" si="10"/>
        <v>0</v>
      </c>
    </row>
    <row r="654" spans="1:4" ht="18" hidden="1" x14ac:dyDescent="0.3">
      <c r="A654" s="24" t="s">
        <v>322</v>
      </c>
      <c r="B654" s="7"/>
      <c r="C654" s="7"/>
      <c r="D654" s="7">
        <f t="shared" si="10"/>
        <v>0</v>
      </c>
    </row>
    <row r="655" spans="1:4" ht="18" hidden="1" x14ac:dyDescent="0.3">
      <c r="A655" s="36" t="s">
        <v>323</v>
      </c>
      <c r="B655" s="7"/>
      <c r="C655" s="7"/>
      <c r="D655" s="7">
        <f t="shared" si="10"/>
        <v>0</v>
      </c>
    </row>
    <row r="656" spans="1:4" ht="18" hidden="1" x14ac:dyDescent="0.3">
      <c r="A656" s="36" t="s">
        <v>324</v>
      </c>
      <c r="B656" s="7"/>
      <c r="C656" s="7"/>
      <c r="D656" s="7">
        <f t="shared" si="10"/>
        <v>0</v>
      </c>
    </row>
    <row r="657" spans="1:4" ht="18" hidden="1" x14ac:dyDescent="0.3">
      <c r="A657" s="36" t="s">
        <v>325</v>
      </c>
      <c r="B657" s="7"/>
      <c r="C657" s="7"/>
      <c r="D657" s="7">
        <f t="shared" si="10"/>
        <v>0</v>
      </c>
    </row>
    <row r="658" spans="1:4" ht="18" hidden="1" x14ac:dyDescent="0.3">
      <c r="A658" s="36" t="s">
        <v>326</v>
      </c>
      <c r="B658" s="7"/>
      <c r="C658" s="7"/>
      <c r="D658" s="7">
        <f t="shared" si="10"/>
        <v>0</v>
      </c>
    </row>
    <row r="659" spans="1:4" ht="18" hidden="1" x14ac:dyDescent="0.3">
      <c r="A659" s="8" t="s">
        <v>343</v>
      </c>
      <c r="B659" s="7"/>
      <c r="C659" s="7"/>
      <c r="D659" s="7">
        <f t="shared" si="10"/>
        <v>0</v>
      </c>
    </row>
    <row r="660" spans="1:4" ht="18" hidden="1" x14ac:dyDescent="0.3">
      <c r="A660" s="36" t="s">
        <v>327</v>
      </c>
      <c r="B660" s="7"/>
      <c r="C660" s="7"/>
      <c r="D660" s="7">
        <f t="shared" si="10"/>
        <v>0</v>
      </c>
    </row>
    <row r="661" spans="1:4" ht="18" hidden="1" x14ac:dyDescent="0.3">
      <c r="A661" s="35" t="s">
        <v>328</v>
      </c>
      <c r="B661" s="7"/>
      <c r="C661" s="7"/>
      <c r="D661" s="7">
        <f t="shared" si="10"/>
        <v>0</v>
      </c>
    </row>
    <row r="662" spans="1:4" ht="18" hidden="1" x14ac:dyDescent="0.3">
      <c r="A662" s="10" t="s">
        <v>329</v>
      </c>
      <c r="B662" s="7"/>
      <c r="C662" s="7"/>
      <c r="D662" s="7">
        <f t="shared" si="10"/>
        <v>0</v>
      </c>
    </row>
    <row r="663" spans="1:4" ht="18" hidden="1" x14ac:dyDescent="0.3">
      <c r="A663" s="8" t="s">
        <v>330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8872</v>
      </c>
      <c r="C665" s="39"/>
      <c r="D665" s="39">
        <f t="shared" ref="D665" si="11">SUM(D338:D664)</f>
        <v>69212500</v>
      </c>
    </row>
    <row r="667" spans="1:4" x14ac:dyDescent="0.3">
      <c r="D667" s="55">
        <f>D665+D333</f>
        <v>115152900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3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669"/>
  <sheetViews>
    <sheetView topLeftCell="A336" workbookViewId="0">
      <selection activeCell="F666" sqref="F666"/>
    </sheetView>
  </sheetViews>
  <sheetFormatPr defaultRowHeight="14.4" x14ac:dyDescent="0.3"/>
  <cols>
    <col min="1" max="1" width="37.109375" customWidth="1"/>
    <col min="3" max="3" width="11.33203125" customWidth="1"/>
    <col min="4" max="4" width="20.44140625" customWidth="1"/>
    <col min="5" max="5" width="9.109375" bestFit="1" customWidth="1"/>
    <col min="6" max="6" width="11.109375" bestFit="1" customWidth="1"/>
  </cols>
  <sheetData>
    <row r="1" spans="1:4" x14ac:dyDescent="0.3">
      <c r="A1" s="1" t="s">
        <v>358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53</v>
      </c>
      <c r="C3" s="7">
        <v>13000</v>
      </c>
      <c r="D3" s="7">
        <f>B3*C3</f>
        <v>689000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x14ac:dyDescent="0.3">
      <c r="A12" s="10" t="s">
        <v>51</v>
      </c>
      <c r="B12" s="7">
        <v>4</v>
      </c>
      <c r="C12" s="7">
        <v>10000</v>
      </c>
      <c r="D12" s="7">
        <f t="shared" si="0"/>
        <v>40000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v>5</v>
      </c>
      <c r="C15" s="7">
        <v>11000</v>
      </c>
      <c r="D15" s="7">
        <f t="shared" si="0"/>
        <v>55000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hidden="1" x14ac:dyDescent="0.3">
      <c r="A18" s="51" t="s">
        <v>287</v>
      </c>
      <c r="B18" s="7"/>
      <c r="C18" s="7"/>
      <c r="D18" s="7">
        <f t="shared" si="0"/>
        <v>0</v>
      </c>
    </row>
    <row r="19" spans="1:4" ht="18" x14ac:dyDescent="0.3">
      <c r="A19" s="8" t="s">
        <v>288</v>
      </c>
      <c r="B19" s="7">
        <v>15</v>
      </c>
      <c r="C19" s="7">
        <v>3500</v>
      </c>
      <c r="D19" s="7">
        <f t="shared" si="0"/>
        <v>52500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f>63+45+10</f>
        <v>118</v>
      </c>
      <c r="C25" s="7">
        <v>7000</v>
      </c>
      <c r="D25" s="7">
        <f t="shared" si="0"/>
        <v>826000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v>19</v>
      </c>
      <c r="C28" s="7">
        <v>34000</v>
      </c>
      <c r="D28" s="7">
        <f t="shared" si="0"/>
        <v>646000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x14ac:dyDescent="0.3">
      <c r="A30" s="5" t="s">
        <v>66</v>
      </c>
      <c r="B30" s="7">
        <v>125</v>
      </c>
      <c r="C30" s="7">
        <v>22000</v>
      </c>
      <c r="D30" s="7">
        <f t="shared" si="0"/>
        <v>2750000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x14ac:dyDescent="0.3">
      <c r="A36" s="10" t="s">
        <v>149</v>
      </c>
      <c r="B36" s="7">
        <v>1</v>
      </c>
      <c r="C36" s="7">
        <v>4500</v>
      </c>
      <c r="D36" s="7">
        <f t="shared" si="0"/>
        <v>4500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/>
      <c r="C40" s="7"/>
      <c r="D40" s="7">
        <f t="shared" si="0"/>
        <v>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x14ac:dyDescent="0.3">
      <c r="A50" s="14" t="s">
        <v>153</v>
      </c>
      <c r="B50" s="7">
        <v>7</v>
      </c>
      <c r="C50" s="7">
        <v>7500</v>
      </c>
      <c r="D50" s="7">
        <f t="shared" si="0"/>
        <v>52500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hidden="1" x14ac:dyDescent="0.3">
      <c r="A57" s="10" t="s">
        <v>114</v>
      </c>
      <c r="B57" s="7"/>
      <c r="C57" s="7"/>
      <c r="D57" s="7">
        <f t="shared" si="0"/>
        <v>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x14ac:dyDescent="0.3">
      <c r="A63" s="5" t="s">
        <v>3</v>
      </c>
      <c r="B63" s="7">
        <v>15</v>
      </c>
      <c r="C63" s="7">
        <v>5000</v>
      </c>
      <c r="D63" s="7">
        <f t="shared" si="0"/>
        <v>75000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2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hidden="1" x14ac:dyDescent="0.3">
      <c r="A74" s="10" t="s">
        <v>170</v>
      </c>
      <c r="B74" s="7"/>
      <c r="C74" s="7"/>
      <c r="D74" s="7">
        <f t="shared" si="1"/>
        <v>0</v>
      </c>
    </row>
    <row r="75" spans="1:4" ht="18" hidden="1" x14ac:dyDescent="0.3">
      <c r="A75" s="10" t="s">
        <v>171</v>
      </c>
      <c r="B75" s="7"/>
      <c r="C75" s="7"/>
      <c r="D75" s="7">
        <f t="shared" si="1"/>
        <v>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v>18</v>
      </c>
      <c r="C81" s="7">
        <v>8500</v>
      </c>
      <c r="D81" s="7">
        <f t="shared" si="1"/>
        <v>153000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x14ac:dyDescent="0.3">
      <c r="A98" s="10" t="s">
        <v>47</v>
      </c>
      <c r="B98" s="7">
        <v>100</v>
      </c>
      <c r="C98" s="7">
        <v>9000</v>
      </c>
      <c r="D98" s="7">
        <f t="shared" si="1"/>
        <v>900000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x14ac:dyDescent="0.3">
      <c r="A126" s="5" t="s">
        <v>281</v>
      </c>
      <c r="B126" s="12">
        <v>1</v>
      </c>
      <c r="C126" s="12">
        <v>16000</v>
      </c>
      <c r="D126" s="7">
        <f t="shared" si="1"/>
        <v>16000</v>
      </c>
    </row>
    <row r="127" spans="1:4" ht="18" x14ac:dyDescent="0.3">
      <c r="A127" s="53" t="s">
        <v>282</v>
      </c>
      <c r="B127" s="7">
        <v>10</v>
      </c>
      <c r="C127" s="7">
        <v>6000</v>
      </c>
      <c r="D127" s="7">
        <f t="shared" si="1"/>
        <v>60000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x14ac:dyDescent="0.3">
      <c r="A138" s="10" t="s">
        <v>103</v>
      </c>
      <c r="B138" s="12">
        <v>1</v>
      </c>
      <c r="C138" s="12">
        <v>70000</v>
      </c>
      <c r="D138" s="7">
        <f t="shared" si="2"/>
        <v>70000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105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x14ac:dyDescent="0.3">
      <c r="A160" s="10" t="s">
        <v>54</v>
      </c>
      <c r="B160" s="7">
        <v>20</v>
      </c>
      <c r="C160" s="7">
        <v>5000</v>
      </c>
      <c r="D160" s="7">
        <f t="shared" si="2"/>
        <v>100000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18</v>
      </c>
      <c r="C163" s="7">
        <v>6500</v>
      </c>
      <c r="D163" s="7">
        <f t="shared" si="2"/>
        <v>117000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v>25</v>
      </c>
      <c r="C165" s="7">
        <v>6500</v>
      </c>
      <c r="D165" s="7">
        <f t="shared" si="2"/>
        <v>162500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25</v>
      </c>
      <c r="C169" s="21">
        <v>8000</v>
      </c>
      <c r="D169" s="7">
        <f t="shared" si="2"/>
        <v>200000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hidden="1" x14ac:dyDescent="0.3">
      <c r="A171" s="10" t="s">
        <v>87</v>
      </c>
      <c r="B171" s="7"/>
      <c r="C171" s="7"/>
      <c r="D171" s="7">
        <f t="shared" si="2"/>
        <v>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hidden="1" x14ac:dyDescent="0.3">
      <c r="A179" s="10" t="s">
        <v>183</v>
      </c>
      <c r="B179" s="7"/>
      <c r="C179" s="7"/>
      <c r="D179" s="7">
        <f t="shared" si="2"/>
        <v>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hidden="1" x14ac:dyDescent="0.3">
      <c r="A181" s="5" t="s">
        <v>185</v>
      </c>
      <c r="B181" s="7"/>
      <c r="C181" s="7"/>
      <c r="D181" s="7">
        <f t="shared" si="2"/>
        <v>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v>450</v>
      </c>
      <c r="C196" s="7">
        <v>20000</v>
      </c>
      <c r="D196" s="7">
        <f t="shared" ref="D196:D259" si="3">B196*C196</f>
        <v>9000000</v>
      </c>
    </row>
    <row r="197" spans="1:4" ht="18" x14ac:dyDescent="0.3">
      <c r="A197" s="5" t="s">
        <v>68</v>
      </c>
      <c r="B197" s="7">
        <f>250+140</f>
        <v>390</v>
      </c>
      <c r="C197" s="7">
        <v>20000</v>
      </c>
      <c r="D197" s="7">
        <f t="shared" si="3"/>
        <v>7800000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x14ac:dyDescent="0.3">
      <c r="A202" s="10" t="s">
        <v>217</v>
      </c>
      <c r="B202" s="7">
        <v>6</v>
      </c>
      <c r="C202" s="7">
        <v>25000</v>
      </c>
      <c r="D202" s="7">
        <f t="shared" si="3"/>
        <v>150000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hidden="1" x14ac:dyDescent="0.3">
      <c r="A205" s="10" t="s">
        <v>188</v>
      </c>
      <c r="B205" s="7"/>
      <c r="C205" s="7"/>
      <c r="D205" s="7">
        <f t="shared" si="3"/>
        <v>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191</v>
      </c>
      <c r="B207" s="7"/>
      <c r="C207" s="7"/>
      <c r="D207" s="7">
        <f t="shared" si="3"/>
        <v>0</v>
      </c>
    </row>
    <row r="208" spans="1:4" ht="18" hidden="1" x14ac:dyDescent="0.3">
      <c r="A208" s="10" t="s">
        <v>41</v>
      </c>
      <c r="B208" s="7"/>
      <c r="C208" s="7"/>
      <c r="D208" s="7">
        <f t="shared" si="3"/>
        <v>0</v>
      </c>
    </row>
    <row r="209" spans="1:4" ht="18" hidden="1" x14ac:dyDescent="0.3">
      <c r="A209" s="15" t="s">
        <v>42</v>
      </c>
      <c r="B209" s="7"/>
      <c r="C209" s="7"/>
      <c r="D209" s="7">
        <f t="shared" si="3"/>
        <v>0</v>
      </c>
    </row>
    <row r="210" spans="1:4" ht="18" hidden="1" x14ac:dyDescent="0.3">
      <c r="A210" s="10" t="s">
        <v>43</v>
      </c>
      <c r="B210" s="7"/>
      <c r="C210" s="7"/>
      <c r="D210" s="7">
        <f t="shared" si="3"/>
        <v>0</v>
      </c>
    </row>
    <row r="211" spans="1:4" ht="18" hidden="1" x14ac:dyDescent="0.3">
      <c r="A211" s="10" t="s">
        <v>44</v>
      </c>
      <c r="B211" s="7"/>
      <c r="C211" s="7"/>
      <c r="D211" s="7">
        <f t="shared" si="3"/>
        <v>0</v>
      </c>
    </row>
    <row r="212" spans="1:4" ht="18" hidden="1" x14ac:dyDescent="0.3">
      <c r="A212" s="10" t="s">
        <v>45</v>
      </c>
      <c r="B212" s="7"/>
      <c r="C212" s="7"/>
      <c r="D212" s="7">
        <f t="shared" si="3"/>
        <v>0</v>
      </c>
    </row>
    <row r="213" spans="1:4" ht="18" x14ac:dyDescent="0.3">
      <c r="A213" s="10" t="s">
        <v>46</v>
      </c>
      <c r="B213" s="7">
        <v>60</v>
      </c>
      <c r="C213" s="7">
        <v>5000</v>
      </c>
      <c r="D213" s="7">
        <f t="shared" si="3"/>
        <v>300000</v>
      </c>
    </row>
    <row r="214" spans="1:4" ht="18" hidden="1" x14ac:dyDescent="0.3">
      <c r="A214" s="14" t="s">
        <v>131</v>
      </c>
      <c r="B214" s="7"/>
      <c r="C214" s="7"/>
      <c r="D214" s="7">
        <f t="shared" si="3"/>
        <v>0</v>
      </c>
    </row>
    <row r="215" spans="1:4" ht="18" hidden="1" x14ac:dyDescent="0.3">
      <c r="A215" s="14" t="s">
        <v>132</v>
      </c>
      <c r="B215" s="7"/>
      <c r="C215" s="7"/>
      <c r="D215" s="7">
        <f t="shared" si="3"/>
        <v>0</v>
      </c>
    </row>
    <row r="216" spans="1:4" ht="18" hidden="1" x14ac:dyDescent="0.3">
      <c r="A216" s="14" t="s">
        <v>133</v>
      </c>
      <c r="B216" s="7"/>
      <c r="C216" s="7"/>
      <c r="D216" s="7">
        <f t="shared" si="3"/>
        <v>0</v>
      </c>
    </row>
    <row r="217" spans="1:4" ht="18" hidden="1" x14ac:dyDescent="0.3">
      <c r="A217" s="14" t="s">
        <v>134</v>
      </c>
      <c r="B217" s="7"/>
      <c r="C217" s="7"/>
      <c r="D217" s="7">
        <f t="shared" si="3"/>
        <v>0</v>
      </c>
    </row>
    <row r="218" spans="1:4" ht="18" hidden="1" x14ac:dyDescent="0.3">
      <c r="A218" s="10" t="s">
        <v>135</v>
      </c>
      <c r="B218" s="7"/>
      <c r="C218" s="7"/>
      <c r="D218" s="7">
        <f t="shared" si="3"/>
        <v>0</v>
      </c>
    </row>
    <row r="219" spans="1:4" ht="18" hidden="1" x14ac:dyDescent="0.3">
      <c r="A219" s="10" t="s">
        <v>136</v>
      </c>
      <c r="B219" s="7"/>
      <c r="C219" s="7"/>
      <c r="D219" s="7">
        <f t="shared" si="3"/>
        <v>0</v>
      </c>
    </row>
    <row r="220" spans="1:4" ht="18" hidden="1" x14ac:dyDescent="0.3">
      <c r="A220" s="14" t="s">
        <v>137</v>
      </c>
      <c r="B220" s="7"/>
      <c r="C220" s="7"/>
      <c r="D220" s="7">
        <f t="shared" si="3"/>
        <v>0</v>
      </c>
    </row>
    <row r="221" spans="1:4" ht="18" hidden="1" x14ac:dyDescent="0.3">
      <c r="A221" s="14" t="s">
        <v>138</v>
      </c>
      <c r="B221" s="7"/>
      <c r="C221" s="7"/>
      <c r="D221" s="7">
        <f t="shared" si="3"/>
        <v>0</v>
      </c>
    </row>
    <row r="222" spans="1:4" ht="18" hidden="1" x14ac:dyDescent="0.3">
      <c r="A222" s="8" t="s">
        <v>314</v>
      </c>
      <c r="B222" s="7"/>
      <c r="C222" s="7"/>
      <c r="D222" s="7">
        <f t="shared" si="3"/>
        <v>0</v>
      </c>
    </row>
    <row r="223" spans="1:4" ht="18" hidden="1" x14ac:dyDescent="0.3">
      <c r="A223" s="5" t="s">
        <v>205</v>
      </c>
      <c r="B223" s="7"/>
      <c r="C223" s="7"/>
      <c r="D223" s="7">
        <f t="shared" si="3"/>
        <v>0</v>
      </c>
    </row>
    <row r="224" spans="1:4" ht="18" hidden="1" x14ac:dyDescent="0.3">
      <c r="A224" s="8" t="s">
        <v>315</v>
      </c>
      <c r="B224" s="7"/>
      <c r="C224" s="7"/>
      <c r="D224" s="7">
        <f t="shared" si="3"/>
        <v>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hidden="1" x14ac:dyDescent="0.3">
      <c r="A241" s="10" t="s">
        <v>220</v>
      </c>
      <c r="B241" s="7"/>
      <c r="C241" s="7"/>
      <c r="D241" s="7">
        <f t="shared" si="3"/>
        <v>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f>10+20+10+20</f>
        <v>60</v>
      </c>
      <c r="C244" s="7">
        <v>35000</v>
      </c>
      <c r="D244" s="7">
        <f t="shared" si="3"/>
        <v>2100000</v>
      </c>
    </row>
    <row r="245" spans="1:4" ht="18" x14ac:dyDescent="0.3">
      <c r="A245" s="10" t="s">
        <v>25</v>
      </c>
      <c r="B245" s="7">
        <v>12</v>
      </c>
      <c r="C245" s="7">
        <v>20000</v>
      </c>
      <c r="D245" s="7">
        <f t="shared" si="3"/>
        <v>240000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hidden="1" x14ac:dyDescent="0.3">
      <c r="A247" s="10" t="s">
        <v>27</v>
      </c>
      <c r="B247" s="7"/>
      <c r="C247" s="7"/>
      <c r="D247" s="7">
        <f t="shared" si="3"/>
        <v>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x14ac:dyDescent="0.3">
      <c r="A249" s="14" t="s">
        <v>232</v>
      </c>
      <c r="B249" s="7">
        <v>16</v>
      </c>
      <c r="C249" s="7">
        <v>35000</v>
      </c>
      <c r="D249" s="7">
        <f t="shared" si="3"/>
        <v>560000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hidden="1" x14ac:dyDescent="0.3">
      <c r="A252" s="10" t="s">
        <v>29</v>
      </c>
      <c r="B252" s="7"/>
      <c r="C252" s="7"/>
      <c r="D252" s="7">
        <f t="shared" si="3"/>
        <v>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14+75+30+50</f>
        <v>169</v>
      </c>
      <c r="C256" s="7">
        <v>22000</v>
      </c>
      <c r="D256" s="7">
        <f t="shared" si="3"/>
        <v>3718000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x14ac:dyDescent="0.3">
      <c r="A264" s="10" t="s">
        <v>237</v>
      </c>
      <c r="B264" s="7">
        <v>6</v>
      </c>
      <c r="C264" s="7">
        <v>14000</v>
      </c>
      <c r="D264" s="7">
        <f t="shared" si="4"/>
        <v>84000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v>10</v>
      </c>
      <c r="C268" s="7">
        <v>12000</v>
      </c>
      <c r="D268" s="7">
        <f t="shared" si="4"/>
        <v>120000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x14ac:dyDescent="0.3">
      <c r="A281" s="10" t="s">
        <v>267</v>
      </c>
      <c r="B281" s="7">
        <v>42</v>
      </c>
      <c r="C281" s="7">
        <v>8000</v>
      </c>
      <c r="D281" s="7">
        <f t="shared" si="4"/>
        <v>336000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x14ac:dyDescent="0.3">
      <c r="A284" s="10" t="s">
        <v>284</v>
      </c>
      <c r="B284" s="7">
        <v>20</v>
      </c>
      <c r="C284" s="7">
        <v>8000</v>
      </c>
      <c r="D284" s="7">
        <f t="shared" si="4"/>
        <v>160000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x14ac:dyDescent="0.3">
      <c r="A287" s="10" t="s">
        <v>143</v>
      </c>
      <c r="B287" s="7">
        <v>15</v>
      </c>
      <c r="C287" s="7">
        <v>14000</v>
      </c>
      <c r="D287" s="7">
        <f t="shared" si="4"/>
        <v>210000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5" t="s">
        <v>93</v>
      </c>
      <c r="B289" s="7"/>
      <c r="C289" s="7"/>
      <c r="D289" s="7">
        <f t="shared" si="4"/>
        <v>0</v>
      </c>
    </row>
    <row r="290" spans="1:4" ht="18" hidden="1" x14ac:dyDescent="0.3">
      <c r="A290" s="14" t="s">
        <v>94</v>
      </c>
      <c r="B290" s="7"/>
      <c r="C290" s="7"/>
      <c r="D290" s="7">
        <f t="shared" si="4"/>
        <v>0</v>
      </c>
    </row>
    <row r="291" spans="1:4" ht="18" hidden="1" x14ac:dyDescent="0.3">
      <c r="A291" s="24" t="s">
        <v>77</v>
      </c>
      <c r="B291" s="7"/>
      <c r="C291" s="7"/>
      <c r="D291" s="7">
        <f t="shared" si="4"/>
        <v>0</v>
      </c>
    </row>
    <row r="292" spans="1:4" ht="18" hidden="1" x14ac:dyDescent="0.3">
      <c r="A292" s="10" t="s">
        <v>225</v>
      </c>
      <c r="B292" s="7"/>
      <c r="C292" s="7"/>
      <c r="D292" s="7">
        <f t="shared" si="4"/>
        <v>0</v>
      </c>
    </row>
    <row r="293" spans="1:4" ht="18" hidden="1" x14ac:dyDescent="0.3">
      <c r="A293" s="14" t="s">
        <v>226</v>
      </c>
      <c r="B293" s="7"/>
      <c r="C293" s="7"/>
      <c r="D293" s="7">
        <f t="shared" si="4"/>
        <v>0</v>
      </c>
    </row>
    <row r="294" spans="1:4" ht="18" hidden="1" x14ac:dyDescent="0.3">
      <c r="A294" s="10" t="s">
        <v>329</v>
      </c>
      <c r="B294" s="7"/>
      <c r="C294" s="7"/>
      <c r="D294" s="7">
        <f t="shared" si="4"/>
        <v>0</v>
      </c>
    </row>
    <row r="295" spans="1:4" ht="18" hidden="1" x14ac:dyDescent="0.3">
      <c r="A295" s="10" t="s">
        <v>356</v>
      </c>
      <c r="B295" s="7"/>
      <c r="C295" s="7"/>
      <c r="D295" s="7">
        <f t="shared" si="4"/>
        <v>0</v>
      </c>
    </row>
    <row r="296" spans="1:4" ht="18" hidden="1" x14ac:dyDescent="0.3">
      <c r="A296" s="8" t="s">
        <v>330</v>
      </c>
      <c r="B296" s="7"/>
      <c r="C296" s="7"/>
      <c r="D296" s="7">
        <f t="shared" si="4"/>
        <v>0</v>
      </c>
    </row>
    <row r="297" spans="1:4" ht="18" hidden="1" x14ac:dyDescent="0.3">
      <c r="A297" s="10" t="s">
        <v>119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x14ac:dyDescent="0.3">
      <c r="A308" s="10" t="s">
        <v>248</v>
      </c>
      <c r="B308" s="7">
        <v>7</v>
      </c>
      <c r="C308" s="7">
        <v>6800</v>
      </c>
      <c r="D308" s="7">
        <f t="shared" si="4"/>
        <v>47600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hidden="1" x14ac:dyDescent="0.3">
      <c r="A320" s="10" t="s">
        <v>256</v>
      </c>
      <c r="B320" s="7"/>
      <c r="C320" s="7"/>
      <c r="D320" s="7">
        <f t="shared" si="4"/>
        <v>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x14ac:dyDescent="0.3">
      <c r="A327" s="10" t="s">
        <v>263</v>
      </c>
      <c r="B327" s="7">
        <v>6</v>
      </c>
      <c r="C327" s="7">
        <v>6800</v>
      </c>
      <c r="D327" s="7">
        <f t="shared" si="5"/>
        <v>40800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1849</v>
      </c>
      <c r="C333" s="39"/>
      <c r="D333" s="7">
        <f>SUM(D3:D327)</f>
        <v>31835400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357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22" t="s">
        <v>73</v>
      </c>
      <c r="B338" s="7"/>
      <c r="C338" s="7"/>
      <c r="D338" s="7">
        <f t="shared" si="5"/>
        <v>0</v>
      </c>
    </row>
    <row r="339" spans="1:4" ht="18" hidden="1" x14ac:dyDescent="0.3">
      <c r="A339" s="23" t="s">
        <v>74</v>
      </c>
      <c r="B339" s="7"/>
      <c r="C339" s="7"/>
      <c r="D339" s="7">
        <f t="shared" si="5"/>
        <v>0</v>
      </c>
    </row>
    <row r="340" spans="1:4" ht="18" hidden="1" x14ac:dyDescent="0.3">
      <c r="A340" s="22" t="s">
        <v>75</v>
      </c>
      <c r="B340" s="7"/>
      <c r="C340" s="7"/>
      <c r="D340" s="7">
        <f t="shared" si="5"/>
        <v>0</v>
      </c>
    </row>
    <row r="341" spans="1:4" ht="18" x14ac:dyDescent="0.3">
      <c r="A341" s="22" t="s">
        <v>196</v>
      </c>
      <c r="B341" s="7">
        <v>100</v>
      </c>
      <c r="C341" s="7">
        <v>6000</v>
      </c>
      <c r="D341" s="7">
        <f t="shared" si="5"/>
        <v>600000</v>
      </c>
    </row>
    <row r="342" spans="1:4" ht="18" hidden="1" x14ac:dyDescent="0.3">
      <c r="A342" s="10" t="s">
        <v>197</v>
      </c>
      <c r="B342" s="7"/>
      <c r="C342" s="7"/>
      <c r="D342" s="7">
        <f t="shared" si="5"/>
        <v>0</v>
      </c>
    </row>
    <row r="343" spans="1:4" ht="18" hidden="1" x14ac:dyDescent="0.3">
      <c r="A343" s="29" t="s">
        <v>293</v>
      </c>
      <c r="B343" s="7"/>
      <c r="C343" s="7"/>
      <c r="D343" s="7">
        <f t="shared" si="5"/>
        <v>0</v>
      </c>
    </row>
    <row r="344" spans="1:4" ht="18" hidden="1" x14ac:dyDescent="0.3">
      <c r="A344" s="22" t="s">
        <v>294</v>
      </c>
      <c r="B344" s="7"/>
      <c r="C344" s="7"/>
      <c r="D344" s="7">
        <f t="shared" si="5"/>
        <v>0</v>
      </c>
    </row>
    <row r="345" spans="1:4" ht="18" hidden="1" x14ac:dyDescent="0.3">
      <c r="A345" s="22" t="s">
        <v>198</v>
      </c>
      <c r="B345" s="7"/>
      <c r="C345" s="7"/>
      <c r="D345" s="7">
        <f t="shared" si="5"/>
        <v>0</v>
      </c>
    </row>
    <row r="346" spans="1:4" ht="18" hidden="1" x14ac:dyDescent="0.3">
      <c r="A346" s="8" t="s">
        <v>227</v>
      </c>
      <c r="B346" s="7"/>
      <c r="C346" s="7"/>
      <c r="D346" s="7">
        <f t="shared" si="5"/>
        <v>0</v>
      </c>
    </row>
    <row r="347" spans="1:4" ht="18" hidden="1" x14ac:dyDescent="0.3">
      <c r="A347" s="10" t="s">
        <v>51</v>
      </c>
      <c r="B347" s="7"/>
      <c r="C347" s="7"/>
      <c r="D347" s="7">
        <f t="shared" si="5"/>
        <v>0</v>
      </c>
    </row>
    <row r="348" spans="1:4" ht="18" x14ac:dyDescent="0.3">
      <c r="A348" s="10" t="s">
        <v>52</v>
      </c>
      <c r="B348" s="7">
        <v>35</v>
      </c>
      <c r="C348" s="7">
        <v>8000</v>
      </c>
      <c r="D348" s="7">
        <f t="shared" si="5"/>
        <v>280000</v>
      </c>
    </row>
    <row r="349" spans="1:4" ht="18" hidden="1" x14ac:dyDescent="0.3">
      <c r="A349" s="5" t="s">
        <v>53</v>
      </c>
      <c r="B349" s="7"/>
      <c r="C349" s="7"/>
      <c r="D349" s="7">
        <f t="shared" si="5"/>
        <v>0</v>
      </c>
    </row>
    <row r="350" spans="1:4" ht="18" hidden="1" x14ac:dyDescent="0.3">
      <c r="A350" s="5" t="s">
        <v>206</v>
      </c>
      <c r="B350" s="7"/>
      <c r="C350" s="7"/>
      <c r="D350" s="7">
        <f t="shared" si="5"/>
        <v>0</v>
      </c>
    </row>
    <row r="351" spans="1:4" ht="18" hidden="1" x14ac:dyDescent="0.3">
      <c r="A351" s="10" t="s">
        <v>117</v>
      </c>
      <c r="B351" s="7"/>
      <c r="C351" s="7"/>
      <c r="D351" s="7">
        <f t="shared" si="5"/>
        <v>0</v>
      </c>
    </row>
    <row r="352" spans="1:4" ht="18" hidden="1" x14ac:dyDescent="0.3">
      <c r="A352" s="10" t="s">
        <v>286</v>
      </c>
      <c r="B352" s="7"/>
      <c r="C352" s="7"/>
      <c r="D352" s="7">
        <f t="shared" si="5"/>
        <v>0</v>
      </c>
    </row>
    <row r="353" spans="1:4" ht="18" hidden="1" x14ac:dyDescent="0.3">
      <c r="A353" s="24" t="s">
        <v>287</v>
      </c>
      <c r="B353" s="7"/>
      <c r="C353" s="7"/>
      <c r="D353" s="7">
        <f t="shared" si="5"/>
        <v>0</v>
      </c>
    </row>
    <row r="354" spans="1:4" ht="18" hidden="1" x14ac:dyDescent="0.3">
      <c r="A354" s="8" t="s">
        <v>288</v>
      </c>
      <c r="B354" s="7"/>
      <c r="C354" s="7"/>
      <c r="D354" s="7">
        <f t="shared" si="5"/>
        <v>0</v>
      </c>
    </row>
    <row r="355" spans="1:4" ht="18" x14ac:dyDescent="0.3">
      <c r="A355" s="10" t="s">
        <v>120</v>
      </c>
      <c r="B355" s="7">
        <f>290+1200</f>
        <v>1490</v>
      </c>
      <c r="C355" s="7">
        <v>3500</v>
      </c>
      <c r="D355" s="7">
        <f t="shared" si="5"/>
        <v>5215000</v>
      </c>
    </row>
    <row r="356" spans="1:4" ht="18" hidden="1" x14ac:dyDescent="0.3">
      <c r="A356" s="5" t="s">
        <v>60</v>
      </c>
      <c r="B356" s="7"/>
      <c r="C356" s="7"/>
      <c r="D356" s="7">
        <f t="shared" si="5"/>
        <v>0</v>
      </c>
    </row>
    <row r="357" spans="1:4" ht="18" hidden="1" x14ac:dyDescent="0.3">
      <c r="A357" s="5" t="s">
        <v>61</v>
      </c>
      <c r="B357" s="7"/>
      <c r="C357" s="7"/>
      <c r="D357" s="7">
        <f t="shared" si="5"/>
        <v>0</v>
      </c>
    </row>
    <row r="358" spans="1:4" ht="18" hidden="1" x14ac:dyDescent="0.3">
      <c r="A358" s="10" t="s">
        <v>270</v>
      </c>
      <c r="B358" s="7"/>
      <c r="C358" s="7"/>
      <c r="D358" s="7">
        <f t="shared" si="5"/>
        <v>0</v>
      </c>
    </row>
    <row r="359" spans="1:4" ht="18" hidden="1" x14ac:dyDescent="0.3">
      <c r="A359" s="10" t="s">
        <v>271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272</v>
      </c>
      <c r="B360" s="7"/>
      <c r="C360" s="7"/>
      <c r="D360" s="7">
        <f t="shared" si="5"/>
        <v>0</v>
      </c>
    </row>
    <row r="361" spans="1:4" ht="18" hidden="1" x14ac:dyDescent="0.3">
      <c r="A361" s="10" t="s">
        <v>273</v>
      </c>
      <c r="B361" s="7"/>
      <c r="C361" s="7"/>
      <c r="D361" s="7">
        <f t="shared" si="5"/>
        <v>0</v>
      </c>
    </row>
    <row r="362" spans="1:4" ht="18" hidden="1" x14ac:dyDescent="0.3">
      <c r="A362" s="10" t="s">
        <v>274</v>
      </c>
      <c r="B362" s="7"/>
      <c r="C362" s="7"/>
      <c r="D362" s="7">
        <f t="shared" si="5"/>
        <v>0</v>
      </c>
    </row>
    <row r="363" spans="1:4" ht="18" hidden="1" x14ac:dyDescent="0.3">
      <c r="A363" s="10" t="s">
        <v>64</v>
      </c>
      <c r="B363" s="7"/>
      <c r="C363" s="7"/>
      <c r="D363" s="7">
        <f t="shared" si="5"/>
        <v>0</v>
      </c>
    </row>
    <row r="364" spans="1:4" ht="18" hidden="1" x14ac:dyDescent="0.3">
      <c r="A364" s="5" t="s">
        <v>65</v>
      </c>
      <c r="B364" s="7"/>
      <c r="C364" s="7"/>
      <c r="D364" s="7">
        <f t="shared" si="5"/>
        <v>0</v>
      </c>
    </row>
    <row r="365" spans="1:4" ht="18" hidden="1" x14ac:dyDescent="0.3">
      <c r="A365" s="5" t="s">
        <v>66</v>
      </c>
      <c r="B365" s="7"/>
      <c r="C365" s="7"/>
      <c r="D365" s="7">
        <f t="shared" si="5"/>
        <v>0</v>
      </c>
    </row>
    <row r="366" spans="1:4" ht="18" hidden="1" x14ac:dyDescent="0.3">
      <c r="A366" s="10" t="s">
        <v>228</v>
      </c>
      <c r="B366" s="7"/>
      <c r="C366" s="7"/>
      <c r="D366" s="7">
        <f t="shared" si="5"/>
        <v>0</v>
      </c>
    </row>
    <row r="367" spans="1:4" ht="18" hidden="1" x14ac:dyDescent="0.3">
      <c r="A367" s="10" t="s">
        <v>229</v>
      </c>
      <c r="B367" s="7"/>
      <c r="C367" s="7"/>
      <c r="D367" s="7">
        <f t="shared" si="5"/>
        <v>0</v>
      </c>
    </row>
    <row r="368" spans="1:4" ht="18" hidden="1" x14ac:dyDescent="0.3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3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3">
      <c r="A370" s="10" t="s">
        <v>121</v>
      </c>
      <c r="B370" s="7"/>
      <c r="C370" s="7"/>
      <c r="D370" s="7">
        <f t="shared" si="5"/>
        <v>0</v>
      </c>
    </row>
    <row r="371" spans="1:4" ht="18" hidden="1" x14ac:dyDescent="0.3">
      <c r="A371" s="10" t="s">
        <v>149</v>
      </c>
      <c r="B371" s="7"/>
      <c r="C371" s="7"/>
      <c r="D371" s="7">
        <f t="shared" si="5"/>
        <v>0</v>
      </c>
    </row>
    <row r="372" spans="1:4" ht="18" hidden="1" x14ac:dyDescent="0.3">
      <c r="A372" s="14" t="s">
        <v>96</v>
      </c>
      <c r="B372" s="7"/>
      <c r="C372" s="7"/>
      <c r="D372" s="7">
        <f t="shared" si="5"/>
        <v>0</v>
      </c>
    </row>
    <row r="373" spans="1:4" ht="18" hidden="1" x14ac:dyDescent="0.3">
      <c r="A373" s="10" t="s">
        <v>97</v>
      </c>
      <c r="B373" s="7"/>
      <c r="C373" s="7"/>
      <c r="D373" s="7">
        <f t="shared" si="5"/>
        <v>0</v>
      </c>
    </row>
    <row r="374" spans="1:4" ht="18" hidden="1" x14ac:dyDescent="0.3">
      <c r="A374" s="10" t="s">
        <v>98</v>
      </c>
      <c r="B374" s="7"/>
      <c r="C374" s="7"/>
      <c r="D374" s="7">
        <f t="shared" si="5"/>
        <v>0</v>
      </c>
    </row>
    <row r="375" spans="1:4" ht="18" hidden="1" x14ac:dyDescent="0.3">
      <c r="A375" s="10" t="s">
        <v>275</v>
      </c>
      <c r="B375" s="7"/>
      <c r="C375" s="7"/>
      <c r="D375" s="7">
        <f t="shared" si="5"/>
        <v>0</v>
      </c>
    </row>
    <row r="376" spans="1:4" ht="18" hidden="1" x14ac:dyDescent="0.3">
      <c r="A376" s="10" t="s">
        <v>276</v>
      </c>
      <c r="B376" s="7"/>
      <c r="C376" s="7"/>
      <c r="D376" s="7">
        <f t="shared" si="5"/>
        <v>0</v>
      </c>
    </row>
    <row r="377" spans="1:4" ht="18" hidden="1" x14ac:dyDescent="0.3">
      <c r="A377" s="24" t="s">
        <v>277</v>
      </c>
      <c r="B377" s="7"/>
      <c r="C377" s="7"/>
      <c r="D377" s="7">
        <f t="shared" si="5"/>
        <v>0</v>
      </c>
    </row>
    <row r="378" spans="1:4" ht="18" hidden="1" x14ac:dyDescent="0.3">
      <c r="A378" s="8" t="s">
        <v>122</v>
      </c>
      <c r="B378" s="7"/>
      <c r="C378" s="7"/>
      <c r="D378" s="7">
        <f t="shared" si="5"/>
        <v>0</v>
      </c>
    </row>
    <row r="379" spans="1:4" ht="18" hidden="1" x14ac:dyDescent="0.3">
      <c r="A379" s="24" t="s">
        <v>123</v>
      </c>
      <c r="B379" s="7"/>
      <c r="C379" s="7"/>
      <c r="D379" s="7">
        <f t="shared" si="5"/>
        <v>0</v>
      </c>
    </row>
    <row r="380" spans="1:4" ht="18" x14ac:dyDescent="0.3">
      <c r="A380" s="10" t="s">
        <v>278</v>
      </c>
      <c r="B380" s="7">
        <v>12</v>
      </c>
      <c r="C380" s="7">
        <v>21000</v>
      </c>
      <c r="D380" s="7">
        <f t="shared" si="5"/>
        <v>252000</v>
      </c>
    </row>
    <row r="381" spans="1:4" ht="18" hidden="1" x14ac:dyDescent="0.3">
      <c r="A381" s="10" t="s">
        <v>279</v>
      </c>
      <c r="B381" s="7"/>
      <c r="C381" s="7"/>
      <c r="D381" s="7">
        <f t="shared" si="5"/>
        <v>0</v>
      </c>
    </row>
    <row r="382" spans="1:4" ht="18" x14ac:dyDescent="0.3">
      <c r="A382" s="5" t="s">
        <v>113</v>
      </c>
      <c r="B382" s="7">
        <f>260+80+120</f>
        <v>460</v>
      </c>
      <c r="C382" s="7">
        <v>30000</v>
      </c>
      <c r="D382" s="7">
        <f t="shared" si="5"/>
        <v>13800000</v>
      </c>
    </row>
    <row r="383" spans="1:4" ht="18" hidden="1" x14ac:dyDescent="0.3">
      <c r="A383" s="18" t="s">
        <v>151</v>
      </c>
      <c r="B383" s="7"/>
      <c r="C383" s="7"/>
      <c r="D383" s="7">
        <f t="shared" si="5"/>
        <v>0</v>
      </c>
    </row>
    <row r="384" spans="1:4" ht="18" hidden="1" x14ac:dyDescent="0.3">
      <c r="A384" s="14" t="s">
        <v>152</v>
      </c>
      <c r="B384" s="7"/>
      <c r="C384" s="7"/>
      <c r="D384" s="7">
        <f t="shared" si="5"/>
        <v>0</v>
      </c>
    </row>
    <row r="385" spans="1:4" ht="18" hidden="1" x14ac:dyDescent="0.3">
      <c r="A385" s="14" t="s">
        <v>153</v>
      </c>
      <c r="B385" s="7"/>
      <c r="C385" s="7"/>
      <c r="D385" s="7">
        <f t="shared" si="5"/>
        <v>0</v>
      </c>
    </row>
    <row r="386" spans="1:4" ht="18" hidden="1" x14ac:dyDescent="0.3">
      <c r="A386" s="14" t="s">
        <v>154</v>
      </c>
      <c r="B386" s="7"/>
      <c r="C386" s="7"/>
      <c r="D386" s="7">
        <f t="shared" si="5"/>
        <v>0</v>
      </c>
    </row>
    <row r="387" spans="1:4" ht="18" hidden="1" x14ac:dyDescent="0.3">
      <c r="A387" s="10" t="s">
        <v>155</v>
      </c>
      <c r="B387" s="7"/>
      <c r="C387" s="7"/>
      <c r="D387" s="7">
        <f t="shared" si="5"/>
        <v>0</v>
      </c>
    </row>
    <row r="388" spans="1:4" ht="18" hidden="1" x14ac:dyDescent="0.3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157</v>
      </c>
      <c r="B389" s="7"/>
      <c r="C389" s="7"/>
      <c r="D389" s="7">
        <f t="shared" si="6"/>
        <v>0</v>
      </c>
    </row>
    <row r="390" spans="1:4" ht="18" hidden="1" x14ac:dyDescent="0.3">
      <c r="A390" s="10" t="s">
        <v>158</v>
      </c>
      <c r="B390" s="7"/>
      <c r="C390" s="7"/>
      <c r="D390" s="7">
        <f t="shared" si="6"/>
        <v>0</v>
      </c>
    </row>
    <row r="391" spans="1:4" ht="18" hidden="1" x14ac:dyDescent="0.3">
      <c r="A391" s="14" t="s">
        <v>76</v>
      </c>
      <c r="B391" s="7"/>
      <c r="C391" s="7"/>
      <c r="D391" s="7">
        <f t="shared" si="6"/>
        <v>0</v>
      </c>
    </row>
    <row r="392" spans="1:4" ht="18" hidden="1" x14ac:dyDescent="0.3">
      <c r="A392" s="10" t="s">
        <v>114</v>
      </c>
      <c r="B392" s="7"/>
      <c r="C392" s="7"/>
      <c r="D392" s="7">
        <f t="shared" si="6"/>
        <v>0</v>
      </c>
    </row>
    <row r="393" spans="1:4" ht="18" hidden="1" x14ac:dyDescent="0.3">
      <c r="A393" s="34" t="s">
        <v>295</v>
      </c>
      <c r="B393" s="7"/>
      <c r="C393" s="7"/>
      <c r="D393" s="7">
        <f t="shared" si="6"/>
        <v>0</v>
      </c>
    </row>
    <row r="394" spans="1:4" ht="18" hidden="1" x14ac:dyDescent="0.3">
      <c r="A394" s="10" t="s">
        <v>159</v>
      </c>
      <c r="B394" s="7"/>
      <c r="C394" s="7"/>
      <c r="D394" s="7">
        <f t="shared" si="6"/>
        <v>0</v>
      </c>
    </row>
    <row r="395" spans="1:4" ht="18" hidden="1" x14ac:dyDescent="0.3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3">
      <c r="A397" s="41" t="s">
        <v>296</v>
      </c>
      <c r="B397" s="7"/>
      <c r="C397" s="7"/>
      <c r="D397" s="7">
        <f t="shared" si="6"/>
        <v>0</v>
      </c>
    </row>
    <row r="398" spans="1:4" ht="18" hidden="1" x14ac:dyDescent="0.3">
      <c r="A398" s="5" t="s">
        <v>3</v>
      </c>
      <c r="B398" s="7"/>
      <c r="C398" s="7"/>
      <c r="D398" s="7">
        <f t="shared" si="6"/>
        <v>0</v>
      </c>
    </row>
    <row r="399" spans="1:4" ht="18" hidden="1" x14ac:dyDescent="0.3">
      <c r="A399" s="8" t="s">
        <v>4</v>
      </c>
      <c r="B399" s="7"/>
      <c r="C399" s="7"/>
      <c r="D399" s="7">
        <f t="shared" si="6"/>
        <v>0</v>
      </c>
    </row>
    <row r="400" spans="1:4" ht="18" hidden="1" x14ac:dyDescent="0.3">
      <c r="A400" s="5" t="s">
        <v>5</v>
      </c>
      <c r="B400" s="7"/>
      <c r="C400" s="7"/>
      <c r="D400" s="7">
        <f t="shared" si="6"/>
        <v>0</v>
      </c>
    </row>
    <row r="401" spans="1:4" ht="18" hidden="1" x14ac:dyDescent="0.3">
      <c r="A401" s="5" t="s">
        <v>6</v>
      </c>
      <c r="B401" s="7"/>
      <c r="C401" s="7"/>
      <c r="D401" s="7">
        <f t="shared" si="6"/>
        <v>0</v>
      </c>
    </row>
    <row r="402" spans="1:4" ht="18" hidden="1" x14ac:dyDescent="0.3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3">
      <c r="A404" s="10" t="s">
        <v>9</v>
      </c>
      <c r="B404" s="7"/>
      <c r="C404" s="7"/>
      <c r="D404" s="7">
        <f t="shared" si="6"/>
        <v>0</v>
      </c>
    </row>
    <row r="405" spans="1:4" ht="18" hidden="1" x14ac:dyDescent="0.3">
      <c r="A405" s="10" t="s">
        <v>115</v>
      </c>
      <c r="B405" s="7"/>
      <c r="C405" s="7"/>
      <c r="D405" s="7">
        <f t="shared" si="6"/>
        <v>0</v>
      </c>
    </row>
    <row r="406" spans="1:4" ht="18" hidden="1" x14ac:dyDescent="0.3">
      <c r="A406" s="5" t="s">
        <v>116</v>
      </c>
      <c r="B406" s="7"/>
      <c r="C406" s="7"/>
      <c r="D406" s="7">
        <f t="shared" si="6"/>
        <v>0</v>
      </c>
    </row>
    <row r="407" spans="1:4" ht="18" x14ac:dyDescent="0.3">
      <c r="A407" s="10" t="s">
        <v>168</v>
      </c>
      <c r="B407" s="7">
        <f>7+50+20</f>
        <v>77</v>
      </c>
      <c r="C407" s="7">
        <v>28000</v>
      </c>
      <c r="D407" s="7">
        <f t="shared" si="6"/>
        <v>2156000</v>
      </c>
    </row>
    <row r="408" spans="1:4" ht="18" hidden="1" x14ac:dyDescent="0.3">
      <c r="A408" s="24" t="s">
        <v>169</v>
      </c>
      <c r="B408" s="7"/>
      <c r="C408" s="7"/>
      <c r="D408" s="7">
        <f t="shared" si="6"/>
        <v>0</v>
      </c>
    </row>
    <row r="409" spans="1:4" ht="18" hidden="1" x14ac:dyDescent="0.3">
      <c r="A409" s="10" t="s">
        <v>170</v>
      </c>
      <c r="B409" s="7"/>
      <c r="C409" s="7"/>
      <c r="D409" s="7">
        <f t="shared" si="6"/>
        <v>0</v>
      </c>
    </row>
    <row r="410" spans="1:4" ht="18" hidden="1" x14ac:dyDescent="0.3">
      <c r="A410" s="10" t="s">
        <v>171</v>
      </c>
      <c r="B410" s="7"/>
      <c r="C410" s="7"/>
      <c r="D410" s="7">
        <f t="shared" si="6"/>
        <v>0</v>
      </c>
    </row>
    <row r="411" spans="1:4" ht="18" hidden="1" x14ac:dyDescent="0.3">
      <c r="A411" s="10" t="s">
        <v>172</v>
      </c>
      <c r="B411" s="7"/>
      <c r="C411" s="7"/>
      <c r="D411" s="7">
        <f t="shared" si="6"/>
        <v>0</v>
      </c>
    </row>
    <row r="412" spans="1:4" ht="18" hidden="1" x14ac:dyDescent="0.3">
      <c r="A412" s="5" t="s">
        <v>10</v>
      </c>
      <c r="B412" s="12"/>
      <c r="C412" s="12"/>
      <c r="D412" s="7">
        <f t="shared" si="6"/>
        <v>0</v>
      </c>
    </row>
    <row r="413" spans="1:4" ht="18" hidden="1" x14ac:dyDescent="0.3">
      <c r="A413" s="5" t="s">
        <v>11</v>
      </c>
      <c r="B413" s="12"/>
      <c r="C413" s="12"/>
      <c r="D413" s="7">
        <f t="shared" si="6"/>
        <v>0</v>
      </c>
    </row>
    <row r="414" spans="1:4" ht="18" hidden="1" x14ac:dyDescent="0.3">
      <c r="A414" s="5" t="s">
        <v>12</v>
      </c>
      <c r="B414" s="12"/>
      <c r="C414" s="12"/>
      <c r="D414" s="7">
        <f t="shared" si="6"/>
        <v>0</v>
      </c>
    </row>
    <row r="415" spans="1:4" ht="18" hidden="1" x14ac:dyDescent="0.3">
      <c r="A415" s="10" t="s">
        <v>82</v>
      </c>
      <c r="B415" s="7"/>
      <c r="C415" s="7"/>
      <c r="D415" s="7">
        <f t="shared" si="6"/>
        <v>0</v>
      </c>
    </row>
    <row r="416" spans="1:4" ht="18" hidden="1" x14ac:dyDescent="0.3">
      <c r="A416" s="10" t="s">
        <v>83</v>
      </c>
      <c r="B416" s="7"/>
      <c r="C416" s="7"/>
      <c r="D416" s="7">
        <f t="shared" si="6"/>
        <v>0</v>
      </c>
    </row>
    <row r="417" spans="1:4" ht="18" hidden="1" x14ac:dyDescent="0.3">
      <c r="A417" s="10" t="s">
        <v>84</v>
      </c>
      <c r="B417" s="7"/>
      <c r="C417" s="7"/>
      <c r="D417" s="7">
        <f t="shared" si="6"/>
        <v>0</v>
      </c>
    </row>
    <row r="418" spans="1:4" ht="18" hidden="1" x14ac:dyDescent="0.3">
      <c r="A418" s="10" t="s">
        <v>85</v>
      </c>
      <c r="B418" s="7"/>
      <c r="C418" s="7"/>
      <c r="D418" s="7">
        <f t="shared" si="6"/>
        <v>0</v>
      </c>
    </row>
    <row r="419" spans="1:4" ht="18" hidden="1" x14ac:dyDescent="0.3">
      <c r="A419" s="10" t="s">
        <v>86</v>
      </c>
      <c r="B419" s="7"/>
      <c r="C419" s="7"/>
      <c r="D419" s="7">
        <f t="shared" si="6"/>
        <v>0</v>
      </c>
    </row>
    <row r="420" spans="1:4" ht="18" x14ac:dyDescent="0.3">
      <c r="A420" s="10" t="s">
        <v>194</v>
      </c>
      <c r="B420" s="7">
        <f>18+75</f>
        <v>93</v>
      </c>
      <c r="C420" s="7">
        <v>8000</v>
      </c>
      <c r="D420" s="7">
        <f t="shared" si="6"/>
        <v>744000</v>
      </c>
    </row>
    <row r="421" spans="1:4" ht="18" hidden="1" x14ac:dyDescent="0.3">
      <c r="A421" s="13" t="s">
        <v>195</v>
      </c>
      <c r="B421" s="7"/>
      <c r="C421" s="7"/>
      <c r="D421" s="7">
        <f t="shared" si="6"/>
        <v>0</v>
      </c>
    </row>
    <row r="422" spans="1:4" ht="18" hidden="1" x14ac:dyDescent="0.3">
      <c r="A422" s="13" t="s">
        <v>177</v>
      </c>
      <c r="B422" s="7"/>
      <c r="C422" s="7"/>
      <c r="D422" s="7">
        <f t="shared" si="6"/>
        <v>0</v>
      </c>
    </row>
    <row r="423" spans="1:4" ht="18" hidden="1" x14ac:dyDescent="0.3">
      <c r="A423" s="13" t="s">
        <v>178</v>
      </c>
      <c r="B423" s="7"/>
      <c r="C423" s="7"/>
      <c r="D423" s="7">
        <f t="shared" si="6"/>
        <v>0</v>
      </c>
    </row>
    <row r="424" spans="1:4" ht="18" hidden="1" x14ac:dyDescent="0.3">
      <c r="A424" s="8" t="s">
        <v>179</v>
      </c>
      <c r="B424" s="7"/>
      <c r="C424" s="7"/>
      <c r="D424" s="7">
        <f t="shared" si="6"/>
        <v>0</v>
      </c>
    </row>
    <row r="425" spans="1:4" ht="18" hidden="1" x14ac:dyDescent="0.3">
      <c r="A425" s="24" t="s">
        <v>173</v>
      </c>
      <c r="B425" s="7"/>
      <c r="C425" s="7"/>
      <c r="D425" s="7">
        <f t="shared" si="6"/>
        <v>0</v>
      </c>
    </row>
    <row r="426" spans="1:4" ht="18" hidden="1" x14ac:dyDescent="0.3">
      <c r="A426" s="8" t="s">
        <v>335</v>
      </c>
      <c r="B426" s="7"/>
      <c r="C426" s="7"/>
      <c r="D426" s="7">
        <f t="shared" si="6"/>
        <v>0</v>
      </c>
    </row>
    <row r="427" spans="1:4" ht="18" hidden="1" x14ac:dyDescent="0.3">
      <c r="A427" s="10" t="s">
        <v>13</v>
      </c>
      <c r="B427" s="7"/>
      <c r="C427" s="7"/>
      <c r="D427" s="7">
        <f t="shared" si="6"/>
        <v>0</v>
      </c>
    </row>
    <row r="428" spans="1:4" ht="18" hidden="1" x14ac:dyDescent="0.3">
      <c r="A428" s="10" t="s">
        <v>14</v>
      </c>
      <c r="B428" s="7"/>
      <c r="C428" s="7"/>
      <c r="D428" s="7">
        <f t="shared" si="6"/>
        <v>0</v>
      </c>
    </row>
    <row r="429" spans="1:4" ht="18" hidden="1" x14ac:dyDescent="0.3">
      <c r="A429" s="8" t="s">
        <v>336</v>
      </c>
      <c r="B429" s="7"/>
      <c r="C429" s="7"/>
      <c r="D429" s="7">
        <f t="shared" si="6"/>
        <v>0</v>
      </c>
    </row>
    <row r="430" spans="1:4" ht="18" hidden="1" x14ac:dyDescent="0.3">
      <c r="A430" s="8" t="s">
        <v>207</v>
      </c>
      <c r="B430" s="7"/>
      <c r="C430" s="7"/>
      <c r="D430" s="7">
        <f t="shared" si="6"/>
        <v>0</v>
      </c>
    </row>
    <row r="431" spans="1:4" ht="18" hidden="1" x14ac:dyDescent="0.3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3">
      <c r="A432" s="13" t="s">
        <v>17</v>
      </c>
      <c r="B432" s="7"/>
      <c r="C432" s="7"/>
      <c r="D432" s="7">
        <f t="shared" si="6"/>
        <v>0</v>
      </c>
    </row>
    <row r="433" spans="1:4" ht="18" hidden="1" x14ac:dyDescent="0.3">
      <c r="A433" s="8" t="s">
        <v>297</v>
      </c>
      <c r="B433" s="7"/>
      <c r="C433" s="7"/>
      <c r="D433" s="7">
        <f t="shared" si="6"/>
        <v>0</v>
      </c>
    </row>
    <row r="434" spans="1:4" ht="18" hidden="1" x14ac:dyDescent="0.3">
      <c r="A434" s="8" t="s">
        <v>337</v>
      </c>
      <c r="B434" s="7"/>
      <c r="C434" s="7"/>
      <c r="D434" s="7">
        <f t="shared" si="6"/>
        <v>0</v>
      </c>
    </row>
    <row r="435" spans="1:4" ht="18" hidden="1" x14ac:dyDescent="0.3">
      <c r="A435" s="10" t="s">
        <v>47</v>
      </c>
      <c r="B435" s="7"/>
      <c r="C435" s="7"/>
      <c r="D435" s="7">
        <f t="shared" si="6"/>
        <v>0</v>
      </c>
    </row>
    <row r="436" spans="1:4" ht="18" hidden="1" x14ac:dyDescent="0.3">
      <c r="A436" s="14" t="s">
        <v>48</v>
      </c>
      <c r="B436" s="7"/>
      <c r="C436" s="7"/>
      <c r="D436" s="7">
        <f t="shared" si="6"/>
        <v>0</v>
      </c>
    </row>
    <row r="437" spans="1:4" ht="18" hidden="1" x14ac:dyDescent="0.3">
      <c r="A437" s="28" t="s">
        <v>192</v>
      </c>
      <c r="B437" s="7"/>
      <c r="C437" s="7"/>
      <c r="D437" s="7">
        <f t="shared" si="6"/>
        <v>0</v>
      </c>
    </row>
    <row r="438" spans="1:4" ht="18" hidden="1" x14ac:dyDescent="0.3">
      <c r="A438" s="28" t="s">
        <v>193</v>
      </c>
      <c r="B438" s="7"/>
      <c r="C438" s="7"/>
      <c r="D438" s="7">
        <f t="shared" si="6"/>
        <v>0</v>
      </c>
    </row>
    <row r="439" spans="1:4" ht="18" hidden="1" x14ac:dyDescent="0.3">
      <c r="A439" s="42" t="s">
        <v>49</v>
      </c>
      <c r="B439" s="7"/>
      <c r="C439" s="7"/>
      <c r="D439" s="7">
        <f t="shared" si="6"/>
        <v>0</v>
      </c>
    </row>
    <row r="440" spans="1:4" ht="18" hidden="1" x14ac:dyDescent="0.3">
      <c r="A440" s="35" t="s">
        <v>298</v>
      </c>
      <c r="B440" s="7"/>
      <c r="C440" s="7"/>
      <c r="D440" s="7">
        <f t="shared" si="6"/>
        <v>0</v>
      </c>
    </row>
    <row r="441" spans="1:4" ht="18" hidden="1" x14ac:dyDescent="0.3">
      <c r="A441" s="10" t="s">
        <v>50</v>
      </c>
      <c r="B441" s="7"/>
      <c r="C441" s="7"/>
      <c r="D441" s="7">
        <f t="shared" si="6"/>
        <v>0</v>
      </c>
    </row>
    <row r="442" spans="1:4" ht="18" hidden="1" x14ac:dyDescent="0.3">
      <c r="A442" s="10" t="s">
        <v>20</v>
      </c>
      <c r="B442" s="7"/>
      <c r="C442" s="7"/>
      <c r="D442" s="7">
        <f t="shared" si="6"/>
        <v>0</v>
      </c>
    </row>
    <row r="443" spans="1:4" ht="18" hidden="1" x14ac:dyDescent="0.3">
      <c r="A443" s="10" t="s">
        <v>21</v>
      </c>
      <c r="B443" s="7"/>
      <c r="C443" s="7"/>
      <c r="D443" s="7">
        <f t="shared" si="6"/>
        <v>0</v>
      </c>
    </row>
    <row r="444" spans="1:4" ht="18" hidden="1" x14ac:dyDescent="0.3">
      <c r="A444" s="10" t="s">
        <v>22</v>
      </c>
      <c r="B444" s="7"/>
      <c r="C444" s="7"/>
      <c r="D444" s="7">
        <f t="shared" si="6"/>
        <v>0</v>
      </c>
    </row>
    <row r="445" spans="1:4" ht="18" hidden="1" x14ac:dyDescent="0.3">
      <c r="A445" s="10" t="s">
        <v>209</v>
      </c>
      <c r="B445" s="7"/>
      <c r="C445" s="7"/>
      <c r="D445" s="7">
        <f t="shared" si="6"/>
        <v>0</v>
      </c>
    </row>
    <row r="446" spans="1:4" ht="18" hidden="1" x14ac:dyDescent="0.3">
      <c r="A446" s="10" t="s">
        <v>210</v>
      </c>
      <c r="B446" s="7"/>
      <c r="C446" s="7"/>
      <c r="D446" s="7">
        <f t="shared" si="6"/>
        <v>0</v>
      </c>
    </row>
    <row r="447" spans="1:4" ht="18" hidden="1" x14ac:dyDescent="0.3">
      <c r="A447" s="10" t="s">
        <v>338</v>
      </c>
      <c r="B447" s="7"/>
      <c r="C447" s="7"/>
      <c r="D447" s="7">
        <f t="shared" si="6"/>
        <v>0</v>
      </c>
    </row>
    <row r="448" spans="1:4" ht="18" hidden="1" x14ac:dyDescent="0.3">
      <c r="A448" s="10" t="s">
        <v>211</v>
      </c>
      <c r="B448" s="7"/>
      <c r="C448" s="7"/>
      <c r="D448" s="7">
        <f t="shared" si="6"/>
        <v>0</v>
      </c>
    </row>
    <row r="449" spans="1:4" ht="18" hidden="1" x14ac:dyDescent="0.3">
      <c r="A449" s="8" t="s">
        <v>18</v>
      </c>
      <c r="B449" s="7"/>
      <c r="C449" s="7"/>
      <c r="D449" s="7">
        <f t="shared" si="6"/>
        <v>0</v>
      </c>
    </row>
    <row r="450" spans="1:4" ht="18" hidden="1" x14ac:dyDescent="0.3">
      <c r="A450" s="13" t="s">
        <v>19</v>
      </c>
      <c r="B450" s="7"/>
      <c r="C450" s="7"/>
      <c r="D450" s="7">
        <f t="shared" si="6"/>
        <v>0</v>
      </c>
    </row>
    <row r="451" spans="1:4" ht="18" hidden="1" x14ac:dyDescent="0.3">
      <c r="A451" s="10" t="s">
        <v>299</v>
      </c>
      <c r="B451" s="7"/>
      <c r="C451" s="7"/>
      <c r="D451" s="7">
        <f t="shared" si="6"/>
        <v>0</v>
      </c>
    </row>
    <row r="452" spans="1:4" ht="18" hidden="1" x14ac:dyDescent="0.3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301</v>
      </c>
      <c r="B453" s="7"/>
      <c r="C453" s="7"/>
      <c r="D453" s="7">
        <f t="shared" si="7"/>
        <v>0</v>
      </c>
    </row>
    <row r="454" spans="1:4" ht="18" x14ac:dyDescent="0.3">
      <c r="A454" s="10" t="s">
        <v>95</v>
      </c>
      <c r="B454" s="7">
        <v>10</v>
      </c>
      <c r="C454" s="7">
        <v>10000</v>
      </c>
      <c r="D454" s="7">
        <f t="shared" si="7"/>
        <v>100000</v>
      </c>
    </row>
    <row r="455" spans="1:4" ht="18" hidden="1" x14ac:dyDescent="0.3">
      <c r="A455" s="29" t="s">
        <v>124</v>
      </c>
      <c r="B455" s="7"/>
      <c r="C455" s="7"/>
      <c r="D455" s="7">
        <f t="shared" si="7"/>
        <v>0</v>
      </c>
    </row>
    <row r="456" spans="1:4" ht="18" hidden="1" x14ac:dyDescent="0.3">
      <c r="A456" s="24" t="s">
        <v>125</v>
      </c>
      <c r="B456" s="7"/>
      <c r="C456" s="7"/>
      <c r="D456" s="7">
        <f t="shared" si="7"/>
        <v>0</v>
      </c>
    </row>
    <row r="457" spans="1:4" ht="18" hidden="1" x14ac:dyDescent="0.3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3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3">
      <c r="A461" s="33" t="s">
        <v>280</v>
      </c>
      <c r="B461" s="7"/>
      <c r="C461" s="7"/>
      <c r="D461" s="7">
        <f t="shared" si="7"/>
        <v>0</v>
      </c>
    </row>
    <row r="462" spans="1:4" ht="18" hidden="1" x14ac:dyDescent="0.3">
      <c r="A462" s="5" t="s">
        <v>281</v>
      </c>
      <c r="B462" s="12"/>
      <c r="C462" s="12"/>
      <c r="D462" s="7">
        <f t="shared" si="7"/>
        <v>0</v>
      </c>
    </row>
    <row r="463" spans="1:4" ht="18" hidden="1" x14ac:dyDescent="0.3">
      <c r="A463" s="10" t="s">
        <v>282</v>
      </c>
      <c r="B463" s="7"/>
      <c r="C463" s="7"/>
      <c r="D463" s="7">
        <f t="shared" si="7"/>
        <v>0</v>
      </c>
    </row>
    <row r="464" spans="1:4" ht="18" hidden="1" x14ac:dyDescent="0.3">
      <c r="A464" s="10" t="s">
        <v>283</v>
      </c>
      <c r="B464" s="7"/>
      <c r="C464" s="7"/>
      <c r="D464" s="7">
        <f t="shared" si="7"/>
        <v>0</v>
      </c>
    </row>
    <row r="465" spans="1:4" ht="18" x14ac:dyDescent="0.3">
      <c r="A465" s="10" t="s">
        <v>36</v>
      </c>
      <c r="B465" s="7">
        <v>110</v>
      </c>
      <c r="C465" s="7">
        <v>7500</v>
      </c>
      <c r="D465" s="7">
        <f t="shared" si="7"/>
        <v>825000</v>
      </c>
    </row>
    <row r="466" spans="1:4" ht="18" hidden="1" x14ac:dyDescent="0.3">
      <c r="A466" s="14" t="s">
        <v>37</v>
      </c>
      <c r="B466" s="7"/>
      <c r="C466" s="7"/>
      <c r="D466" s="7">
        <f t="shared" si="7"/>
        <v>0</v>
      </c>
    </row>
    <row r="467" spans="1:4" ht="18" hidden="1" x14ac:dyDescent="0.3">
      <c r="A467" s="5" t="s">
        <v>214</v>
      </c>
      <c r="B467" s="7"/>
      <c r="C467" s="7"/>
      <c r="D467" s="7">
        <f t="shared" si="7"/>
        <v>0</v>
      </c>
    </row>
    <row r="468" spans="1:4" ht="18" hidden="1" x14ac:dyDescent="0.3">
      <c r="A468" s="5" t="s">
        <v>215</v>
      </c>
      <c r="B468" s="7"/>
      <c r="C468" s="7"/>
      <c r="D468" s="7">
        <f t="shared" si="7"/>
        <v>0</v>
      </c>
    </row>
    <row r="469" spans="1:4" ht="18" hidden="1" x14ac:dyDescent="0.3">
      <c r="A469" s="10" t="s">
        <v>216</v>
      </c>
      <c r="B469" s="7"/>
      <c r="C469" s="7"/>
      <c r="D469" s="7">
        <f t="shared" si="7"/>
        <v>0</v>
      </c>
    </row>
    <row r="470" spans="1:4" ht="18" hidden="1" x14ac:dyDescent="0.3">
      <c r="A470" s="10" t="s">
        <v>339</v>
      </c>
      <c r="B470" s="7"/>
      <c r="C470" s="7"/>
      <c r="D470" s="7">
        <f t="shared" si="7"/>
        <v>0</v>
      </c>
    </row>
    <row r="471" spans="1:4" ht="18" hidden="1" x14ac:dyDescent="0.3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3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3">
      <c r="A473" s="10" t="s">
        <v>302</v>
      </c>
      <c r="B473" s="7"/>
      <c r="C473" s="7"/>
      <c r="D473" s="7">
        <f t="shared" si="7"/>
        <v>0</v>
      </c>
    </row>
    <row r="474" spans="1:4" ht="18" hidden="1" x14ac:dyDescent="0.3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162</v>
      </c>
      <c r="B482" s="7"/>
      <c r="C482" s="7"/>
      <c r="D482" s="7">
        <f t="shared" si="7"/>
        <v>0</v>
      </c>
    </row>
    <row r="483" spans="1:4" ht="18" hidden="1" x14ac:dyDescent="0.3">
      <c r="A483" s="10" t="s">
        <v>163</v>
      </c>
      <c r="B483" s="7"/>
      <c r="C483" s="7"/>
      <c r="D483" s="7">
        <f t="shared" si="7"/>
        <v>0</v>
      </c>
    </row>
    <row r="484" spans="1:4" ht="18" hidden="1" x14ac:dyDescent="0.3">
      <c r="A484" s="10" t="s">
        <v>164</v>
      </c>
      <c r="B484" s="7"/>
      <c r="C484" s="7"/>
      <c r="D484" s="7">
        <f t="shared" si="7"/>
        <v>0</v>
      </c>
    </row>
    <row r="485" spans="1:4" ht="18" hidden="1" x14ac:dyDescent="0.3">
      <c r="A485" s="10" t="s">
        <v>165</v>
      </c>
      <c r="B485" s="7"/>
      <c r="C485" s="7"/>
      <c r="D485" s="7">
        <f t="shared" si="7"/>
        <v>0</v>
      </c>
    </row>
    <row r="486" spans="1:4" ht="18" hidden="1" x14ac:dyDescent="0.3">
      <c r="A486" s="10" t="s">
        <v>166</v>
      </c>
      <c r="B486" s="7"/>
      <c r="C486" s="7"/>
      <c r="D486" s="7">
        <f t="shared" si="7"/>
        <v>0</v>
      </c>
    </row>
    <row r="487" spans="1:4" ht="18" hidden="1" x14ac:dyDescent="0.3">
      <c r="A487" s="14" t="s">
        <v>167</v>
      </c>
      <c r="B487" s="7"/>
      <c r="C487" s="7"/>
      <c r="D487" s="7">
        <f t="shared" si="7"/>
        <v>0</v>
      </c>
    </row>
    <row r="488" spans="1:4" ht="18" hidden="1" x14ac:dyDescent="0.3">
      <c r="A488" s="10" t="s">
        <v>289</v>
      </c>
      <c r="B488" s="7"/>
      <c r="C488" s="7"/>
      <c r="D488" s="7">
        <f t="shared" si="7"/>
        <v>0</v>
      </c>
    </row>
    <row r="489" spans="1:4" ht="18" hidden="1" x14ac:dyDescent="0.3">
      <c r="A489" s="10" t="s">
        <v>290</v>
      </c>
      <c r="B489" s="7"/>
      <c r="C489" s="7"/>
      <c r="D489" s="7">
        <f t="shared" si="7"/>
        <v>0</v>
      </c>
    </row>
    <row r="490" spans="1:4" ht="18" hidden="1" x14ac:dyDescent="0.3">
      <c r="A490" s="10" t="s">
        <v>291</v>
      </c>
      <c r="B490" s="7"/>
      <c r="C490" s="7"/>
      <c r="D490" s="7">
        <f t="shared" si="7"/>
        <v>0</v>
      </c>
    </row>
    <row r="491" spans="1:4" ht="18" hidden="1" x14ac:dyDescent="0.3">
      <c r="A491" s="10" t="s">
        <v>292</v>
      </c>
      <c r="B491" s="7"/>
      <c r="C491" s="7"/>
      <c r="D491" s="7">
        <f t="shared" si="7"/>
        <v>0</v>
      </c>
    </row>
    <row r="492" spans="1:4" ht="18" hidden="1" x14ac:dyDescent="0.3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3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3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3">
      <c r="A495" s="10" t="s">
        <v>54</v>
      </c>
      <c r="B495" s="7"/>
      <c r="C495" s="7"/>
      <c r="D495" s="7">
        <f t="shared" si="7"/>
        <v>0</v>
      </c>
    </row>
    <row r="496" spans="1:4" ht="18" hidden="1" x14ac:dyDescent="0.3">
      <c r="A496" s="14" t="s">
        <v>55</v>
      </c>
      <c r="B496" s="7"/>
      <c r="C496" s="7"/>
      <c r="D496" s="7">
        <f t="shared" si="7"/>
        <v>0</v>
      </c>
    </row>
    <row r="497" spans="1:4" ht="18" x14ac:dyDescent="0.3">
      <c r="A497" s="10" t="s">
        <v>334</v>
      </c>
      <c r="B497" s="7">
        <f>235*2</f>
        <v>470</v>
      </c>
      <c r="C497" s="7">
        <v>6500</v>
      </c>
      <c r="D497" s="7">
        <f t="shared" si="7"/>
        <v>3055000</v>
      </c>
    </row>
    <row r="498" spans="1:4" ht="18" hidden="1" x14ac:dyDescent="0.3">
      <c r="A498" s="5" t="s">
        <v>199</v>
      </c>
      <c r="B498" s="7"/>
      <c r="C498" s="7"/>
      <c r="D498" s="7">
        <f t="shared" si="7"/>
        <v>0</v>
      </c>
    </row>
    <row r="499" spans="1:4" ht="18" hidden="1" x14ac:dyDescent="0.3">
      <c r="A499" s="10" t="s">
        <v>200</v>
      </c>
      <c r="B499" s="7"/>
      <c r="C499" s="7"/>
      <c r="D499" s="7">
        <f t="shared" si="7"/>
        <v>0</v>
      </c>
    </row>
    <row r="500" spans="1:4" ht="18" hidden="1" x14ac:dyDescent="0.3">
      <c r="A500" s="10" t="s">
        <v>202</v>
      </c>
      <c r="B500" s="7"/>
      <c r="C500" s="7"/>
      <c r="D500" s="7">
        <f t="shared" si="7"/>
        <v>0</v>
      </c>
    </row>
    <row r="501" spans="1:4" ht="18" hidden="1" x14ac:dyDescent="0.3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3">
      <c r="A503" s="10" t="s">
        <v>62</v>
      </c>
      <c r="B503" s="7"/>
      <c r="C503" s="7"/>
      <c r="D503" s="7">
        <f t="shared" si="7"/>
        <v>0</v>
      </c>
    </row>
    <row r="504" spans="1:4" ht="18" hidden="1" x14ac:dyDescent="0.3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3">
      <c r="A505" s="8" t="s">
        <v>304</v>
      </c>
      <c r="B505" s="7"/>
      <c r="C505" s="7"/>
      <c r="D505" s="7">
        <f t="shared" si="7"/>
        <v>0</v>
      </c>
    </row>
    <row r="506" spans="1:4" ht="18" hidden="1" x14ac:dyDescent="0.3">
      <c r="A506" s="10" t="s">
        <v>87</v>
      </c>
      <c r="B506" s="7"/>
      <c r="C506" s="7"/>
      <c r="D506" s="7">
        <f t="shared" si="7"/>
        <v>0</v>
      </c>
    </row>
    <row r="507" spans="1:4" ht="18" hidden="1" x14ac:dyDescent="0.3">
      <c r="A507" s="10" t="s">
        <v>38</v>
      </c>
      <c r="B507" s="7"/>
      <c r="C507" s="7"/>
      <c r="D507" s="7">
        <f t="shared" si="7"/>
        <v>0</v>
      </c>
    </row>
    <row r="508" spans="1:4" ht="18" hidden="1" x14ac:dyDescent="0.3">
      <c r="A508" s="5" t="s">
        <v>240</v>
      </c>
      <c r="B508" s="7"/>
      <c r="C508" s="7"/>
      <c r="D508" s="7">
        <f t="shared" si="7"/>
        <v>0</v>
      </c>
    </row>
    <row r="509" spans="1:4" ht="18" hidden="1" x14ac:dyDescent="0.3">
      <c r="A509" s="10" t="s">
        <v>241</v>
      </c>
      <c r="B509" s="7"/>
      <c r="C509" s="7"/>
      <c r="D509" s="7">
        <f t="shared" si="7"/>
        <v>0</v>
      </c>
    </row>
    <row r="510" spans="1:4" ht="18" hidden="1" x14ac:dyDescent="0.3">
      <c r="A510" s="10" t="s">
        <v>242</v>
      </c>
      <c r="B510" s="7"/>
      <c r="C510" s="7"/>
      <c r="D510" s="7">
        <f t="shared" si="7"/>
        <v>0</v>
      </c>
    </row>
    <row r="511" spans="1:4" ht="18" hidden="1" x14ac:dyDescent="0.3">
      <c r="A511" s="5" t="s">
        <v>180</v>
      </c>
      <c r="B511" s="7"/>
      <c r="C511" s="7"/>
      <c r="D511" s="7">
        <f t="shared" si="7"/>
        <v>0</v>
      </c>
    </row>
    <row r="512" spans="1:4" ht="18" hidden="1" x14ac:dyDescent="0.3">
      <c r="A512" s="5" t="s">
        <v>181</v>
      </c>
      <c r="B512" s="7"/>
      <c r="C512" s="7"/>
      <c r="D512" s="7">
        <f t="shared" si="7"/>
        <v>0</v>
      </c>
    </row>
    <row r="513" spans="1:6" ht="18" x14ac:dyDescent="0.3">
      <c r="A513" s="49" t="s">
        <v>182</v>
      </c>
      <c r="B513" s="50">
        <v>6000</v>
      </c>
      <c r="C513" s="50">
        <v>7700</v>
      </c>
      <c r="D513" s="50">
        <f t="shared" si="7"/>
        <v>46200000</v>
      </c>
      <c r="E513" s="70">
        <v>4000</v>
      </c>
      <c r="F513" s="55">
        <f>4000*C513</f>
        <v>30800000</v>
      </c>
    </row>
    <row r="514" spans="1:6" ht="18" hidden="1" x14ac:dyDescent="0.3">
      <c r="A514" s="10" t="s">
        <v>183</v>
      </c>
      <c r="B514" s="7"/>
      <c r="C514" s="7"/>
      <c r="D514" s="7">
        <f t="shared" si="7"/>
        <v>0</v>
      </c>
    </row>
    <row r="515" spans="1:6" ht="18" hidden="1" x14ac:dyDescent="0.3">
      <c r="A515" s="5" t="s">
        <v>184</v>
      </c>
      <c r="B515" s="7"/>
      <c r="C515" s="7"/>
      <c r="D515" s="7">
        <f t="shared" si="7"/>
        <v>0</v>
      </c>
    </row>
    <row r="516" spans="1:6" ht="18" hidden="1" x14ac:dyDescent="0.3">
      <c r="A516" s="5" t="s">
        <v>185</v>
      </c>
      <c r="B516" s="7"/>
      <c r="C516" s="7"/>
      <c r="D516" s="7">
        <f t="shared" ref="D516:D579" si="8">B516*C516</f>
        <v>0</v>
      </c>
    </row>
    <row r="517" spans="1:6" ht="18" hidden="1" x14ac:dyDescent="0.3">
      <c r="A517" s="5" t="s">
        <v>186</v>
      </c>
      <c r="B517" s="7"/>
      <c r="C517" s="7"/>
      <c r="D517" s="7">
        <f t="shared" si="8"/>
        <v>0</v>
      </c>
    </row>
    <row r="518" spans="1:6" ht="18" hidden="1" x14ac:dyDescent="0.3">
      <c r="A518" s="10" t="s">
        <v>187</v>
      </c>
      <c r="B518" s="7"/>
      <c r="C518" s="7"/>
      <c r="D518" s="7">
        <f t="shared" si="8"/>
        <v>0</v>
      </c>
    </row>
    <row r="519" spans="1:6" ht="18" hidden="1" x14ac:dyDescent="0.3">
      <c r="A519" s="14" t="s">
        <v>305</v>
      </c>
      <c r="B519" s="7"/>
      <c r="C519" s="7"/>
      <c r="D519" s="7">
        <f t="shared" si="8"/>
        <v>0</v>
      </c>
    </row>
    <row r="520" spans="1:6" ht="18" hidden="1" x14ac:dyDescent="0.3">
      <c r="A520" s="14" t="s">
        <v>306</v>
      </c>
      <c r="B520" s="7"/>
      <c r="C520" s="7"/>
      <c r="D520" s="7">
        <f t="shared" si="8"/>
        <v>0</v>
      </c>
    </row>
    <row r="521" spans="1:6" ht="18" hidden="1" x14ac:dyDescent="0.3">
      <c r="A521" s="14" t="s">
        <v>307</v>
      </c>
      <c r="B521" s="7"/>
      <c r="C521" s="7"/>
      <c r="D521" s="7">
        <f t="shared" si="8"/>
        <v>0</v>
      </c>
    </row>
    <row r="522" spans="1:6" ht="18" hidden="1" x14ac:dyDescent="0.3">
      <c r="A522" s="14" t="s">
        <v>308</v>
      </c>
      <c r="B522" s="7"/>
      <c r="C522" s="7"/>
      <c r="D522" s="7">
        <f t="shared" si="8"/>
        <v>0</v>
      </c>
    </row>
    <row r="523" spans="1:6" ht="18" hidden="1" x14ac:dyDescent="0.3">
      <c r="A523" s="5" t="s">
        <v>39</v>
      </c>
      <c r="B523" s="7"/>
      <c r="C523" s="7"/>
      <c r="D523" s="7">
        <f t="shared" si="8"/>
        <v>0</v>
      </c>
    </row>
    <row r="524" spans="1:6" ht="18" hidden="1" x14ac:dyDescent="0.3">
      <c r="A524" s="10" t="s">
        <v>309</v>
      </c>
      <c r="B524" s="7"/>
      <c r="C524" s="7"/>
      <c r="D524" s="7">
        <f t="shared" si="8"/>
        <v>0</v>
      </c>
    </row>
    <row r="525" spans="1:6" ht="18" hidden="1" x14ac:dyDescent="0.3">
      <c r="A525" s="36" t="s">
        <v>310</v>
      </c>
      <c r="B525" s="7"/>
      <c r="C525" s="7"/>
      <c r="D525" s="7">
        <f t="shared" si="8"/>
        <v>0</v>
      </c>
    </row>
    <row r="526" spans="1:6" ht="18" hidden="1" x14ac:dyDescent="0.3">
      <c r="A526" s="36" t="s">
        <v>311</v>
      </c>
      <c r="B526" s="7"/>
      <c r="C526" s="7"/>
      <c r="D526" s="7">
        <f t="shared" si="8"/>
        <v>0</v>
      </c>
    </row>
    <row r="527" spans="1:6" ht="18" hidden="1" x14ac:dyDescent="0.3">
      <c r="A527" s="36" t="s">
        <v>312</v>
      </c>
      <c r="B527" s="7"/>
      <c r="C527" s="7"/>
      <c r="D527" s="7">
        <f t="shared" si="8"/>
        <v>0</v>
      </c>
    </row>
    <row r="528" spans="1:6" ht="18" hidden="1" x14ac:dyDescent="0.3">
      <c r="A528" s="36" t="s">
        <v>313</v>
      </c>
      <c r="B528" s="7"/>
      <c r="C528" s="7"/>
      <c r="D528" s="7">
        <f t="shared" si="8"/>
        <v>0</v>
      </c>
    </row>
    <row r="529" spans="1:4" ht="18" hidden="1" x14ac:dyDescent="0.3">
      <c r="A529" s="10" t="s">
        <v>56</v>
      </c>
      <c r="B529" s="7"/>
      <c r="C529" s="7"/>
      <c r="D529" s="7">
        <f t="shared" si="8"/>
        <v>0</v>
      </c>
    </row>
    <row r="530" spans="1:4" ht="18" hidden="1" x14ac:dyDescent="0.3">
      <c r="A530" s="17" t="s">
        <v>57</v>
      </c>
      <c r="B530" s="7"/>
      <c r="C530" s="7"/>
      <c r="D530" s="7">
        <f t="shared" si="8"/>
        <v>0</v>
      </c>
    </row>
    <row r="531" spans="1:4" ht="18" hidden="1" x14ac:dyDescent="0.3">
      <c r="A531" s="10" t="s">
        <v>67</v>
      </c>
      <c r="B531" s="7"/>
      <c r="C531" s="7"/>
      <c r="D531" s="7">
        <f t="shared" si="8"/>
        <v>0</v>
      </c>
    </row>
    <row r="532" spans="1:4" ht="18" hidden="1" x14ac:dyDescent="0.3">
      <c r="A532" s="5" t="s">
        <v>68</v>
      </c>
      <c r="B532" s="7"/>
      <c r="C532" s="7"/>
      <c r="D532" s="7">
        <f t="shared" si="8"/>
        <v>0</v>
      </c>
    </row>
    <row r="533" spans="1:4" ht="18" x14ac:dyDescent="0.3">
      <c r="A533" s="10" t="s">
        <v>69</v>
      </c>
      <c r="B533" s="7">
        <v>36</v>
      </c>
      <c r="C533" s="7">
        <v>12000</v>
      </c>
      <c r="D533" s="7">
        <f t="shared" si="8"/>
        <v>432000</v>
      </c>
    </row>
    <row r="534" spans="1:4" ht="18" hidden="1" x14ac:dyDescent="0.3">
      <c r="A534" s="10" t="s">
        <v>70</v>
      </c>
      <c r="B534" s="7"/>
      <c r="C534" s="7"/>
      <c r="D534" s="7">
        <f t="shared" si="8"/>
        <v>0</v>
      </c>
    </row>
    <row r="535" spans="1:4" ht="18" x14ac:dyDescent="0.3">
      <c r="A535" s="10" t="s">
        <v>146</v>
      </c>
      <c r="B535" s="7">
        <v>400</v>
      </c>
      <c r="C535" s="7">
        <v>7750</v>
      </c>
      <c r="D535" s="7">
        <f t="shared" si="8"/>
        <v>3100000</v>
      </c>
    </row>
    <row r="536" spans="1:4" ht="18" hidden="1" x14ac:dyDescent="0.3">
      <c r="A536" s="27" t="s">
        <v>147</v>
      </c>
      <c r="B536" s="7"/>
      <c r="C536" s="7"/>
      <c r="D536" s="7">
        <f t="shared" si="8"/>
        <v>0</v>
      </c>
    </row>
    <row r="537" spans="1:4" ht="18" hidden="1" x14ac:dyDescent="0.3">
      <c r="A537" s="27" t="s">
        <v>148</v>
      </c>
      <c r="B537" s="7"/>
      <c r="C537" s="7"/>
      <c r="D537" s="7">
        <f t="shared" si="8"/>
        <v>0</v>
      </c>
    </row>
    <row r="538" spans="1:4" ht="18" hidden="1" x14ac:dyDescent="0.3">
      <c r="A538" s="10" t="s">
        <v>217</v>
      </c>
      <c r="B538" s="7"/>
      <c r="C538" s="7"/>
      <c r="D538" s="7">
        <f t="shared" si="8"/>
        <v>0</v>
      </c>
    </row>
    <row r="539" spans="1:4" ht="18" hidden="1" x14ac:dyDescent="0.3">
      <c r="A539" s="8" t="s">
        <v>218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219</v>
      </c>
      <c r="B540" s="7"/>
      <c r="C540" s="7"/>
      <c r="D540" s="7">
        <f t="shared" si="8"/>
        <v>0</v>
      </c>
    </row>
    <row r="541" spans="1:4" ht="18" hidden="1" x14ac:dyDescent="0.3">
      <c r="A541" s="8" t="s">
        <v>340</v>
      </c>
      <c r="B541" s="7"/>
      <c r="C541" s="7"/>
      <c r="D541" s="7">
        <f t="shared" si="8"/>
        <v>0</v>
      </c>
    </row>
    <row r="542" spans="1:4" ht="18" hidden="1" x14ac:dyDescent="0.3">
      <c r="A542" s="10" t="s">
        <v>188</v>
      </c>
      <c r="B542" s="7"/>
      <c r="C542" s="7"/>
      <c r="D542" s="7">
        <f t="shared" si="8"/>
        <v>0</v>
      </c>
    </row>
    <row r="543" spans="1:4" ht="18" hidden="1" x14ac:dyDescent="0.3">
      <c r="A543" s="10" t="s">
        <v>189</v>
      </c>
      <c r="B543" s="7"/>
      <c r="C543" s="7"/>
      <c r="D543" s="7">
        <f t="shared" si="8"/>
        <v>0</v>
      </c>
    </row>
    <row r="544" spans="1:4" ht="18" hidden="1" x14ac:dyDescent="0.3">
      <c r="A544" s="10" t="s">
        <v>190</v>
      </c>
      <c r="B544" s="7"/>
      <c r="C544" s="7"/>
      <c r="D544" s="7">
        <f t="shared" si="8"/>
        <v>0</v>
      </c>
    </row>
    <row r="545" spans="1:4" ht="18" hidden="1" x14ac:dyDescent="0.3">
      <c r="A545" s="10" t="s">
        <v>191</v>
      </c>
      <c r="B545" s="7"/>
      <c r="C545" s="7"/>
      <c r="D545" s="7">
        <f t="shared" si="8"/>
        <v>0</v>
      </c>
    </row>
    <row r="546" spans="1:4" ht="18" x14ac:dyDescent="0.3">
      <c r="A546" s="10" t="s">
        <v>41</v>
      </c>
      <c r="B546" s="7">
        <f>20+20+20+15</f>
        <v>75</v>
      </c>
      <c r="C546" s="7">
        <v>17000</v>
      </c>
      <c r="D546" s="7">
        <f t="shared" si="8"/>
        <v>1275000</v>
      </c>
    </row>
    <row r="547" spans="1:4" ht="18" hidden="1" x14ac:dyDescent="0.3">
      <c r="A547" s="15" t="s">
        <v>42</v>
      </c>
      <c r="B547" s="7"/>
      <c r="C547" s="7"/>
      <c r="D547" s="7">
        <f t="shared" si="8"/>
        <v>0</v>
      </c>
    </row>
    <row r="548" spans="1:4" ht="18" hidden="1" x14ac:dyDescent="0.3">
      <c r="A548" s="10" t="s">
        <v>43</v>
      </c>
      <c r="B548" s="7"/>
      <c r="C548" s="7"/>
      <c r="D548" s="7">
        <f t="shared" si="8"/>
        <v>0</v>
      </c>
    </row>
    <row r="549" spans="1:4" ht="18" x14ac:dyDescent="0.3">
      <c r="A549" s="10" t="s">
        <v>44</v>
      </c>
      <c r="B549" s="7">
        <f>150+260+60+200+150+180+50</f>
        <v>1050</v>
      </c>
      <c r="C549" s="7">
        <v>14000</v>
      </c>
      <c r="D549" s="7">
        <f t="shared" si="8"/>
        <v>14700000</v>
      </c>
    </row>
    <row r="550" spans="1:4" ht="18" hidden="1" x14ac:dyDescent="0.3">
      <c r="A550" s="10" t="s">
        <v>45</v>
      </c>
      <c r="B550" s="7"/>
      <c r="C550" s="7"/>
      <c r="D550" s="7">
        <f t="shared" si="8"/>
        <v>0</v>
      </c>
    </row>
    <row r="551" spans="1:4" ht="18" hidden="1" x14ac:dyDescent="0.3">
      <c r="A551" s="10" t="s">
        <v>333</v>
      </c>
      <c r="B551" s="7"/>
      <c r="C551" s="7"/>
      <c r="D551" s="7">
        <f t="shared" si="8"/>
        <v>0</v>
      </c>
    </row>
    <row r="552" spans="1:4" ht="18" hidden="1" x14ac:dyDescent="0.3">
      <c r="A552" s="10" t="s">
        <v>46</v>
      </c>
      <c r="B552" s="7"/>
      <c r="C552" s="7"/>
      <c r="D552" s="7">
        <f t="shared" si="8"/>
        <v>0</v>
      </c>
    </row>
    <row r="553" spans="1:4" ht="18" hidden="1" x14ac:dyDescent="0.3">
      <c r="A553" s="14" t="s">
        <v>131</v>
      </c>
      <c r="B553" s="7"/>
      <c r="C553" s="7"/>
      <c r="D553" s="7">
        <f t="shared" si="8"/>
        <v>0</v>
      </c>
    </row>
    <row r="554" spans="1:4" ht="18" hidden="1" x14ac:dyDescent="0.3">
      <c r="A554" s="14" t="s">
        <v>132</v>
      </c>
      <c r="B554" s="7"/>
      <c r="C554" s="7"/>
      <c r="D554" s="7">
        <f t="shared" si="8"/>
        <v>0</v>
      </c>
    </row>
    <row r="555" spans="1:4" ht="18" hidden="1" x14ac:dyDescent="0.3">
      <c r="A555" s="14" t="s">
        <v>133</v>
      </c>
      <c r="B555" s="7"/>
      <c r="C555" s="7"/>
      <c r="D555" s="7">
        <f t="shared" si="8"/>
        <v>0</v>
      </c>
    </row>
    <row r="556" spans="1:4" ht="18" hidden="1" x14ac:dyDescent="0.3">
      <c r="A556" s="14" t="s">
        <v>134</v>
      </c>
      <c r="B556" s="7"/>
      <c r="C556" s="7"/>
      <c r="D556" s="7">
        <f t="shared" si="8"/>
        <v>0</v>
      </c>
    </row>
    <row r="557" spans="1:4" ht="18" hidden="1" x14ac:dyDescent="0.3">
      <c r="A557" s="10" t="s">
        <v>135</v>
      </c>
      <c r="B557" s="7"/>
      <c r="C557" s="7"/>
      <c r="D557" s="7">
        <f t="shared" si="8"/>
        <v>0</v>
      </c>
    </row>
    <row r="558" spans="1:4" ht="18" hidden="1" x14ac:dyDescent="0.3">
      <c r="A558" s="10" t="s">
        <v>136</v>
      </c>
      <c r="B558" s="7"/>
      <c r="C558" s="7"/>
      <c r="D558" s="7">
        <f t="shared" si="8"/>
        <v>0</v>
      </c>
    </row>
    <row r="559" spans="1:4" ht="18" hidden="1" x14ac:dyDescent="0.3">
      <c r="A559" s="14" t="s">
        <v>137</v>
      </c>
      <c r="B559" s="7"/>
      <c r="C559" s="7"/>
      <c r="D559" s="7">
        <f t="shared" si="8"/>
        <v>0</v>
      </c>
    </row>
    <row r="560" spans="1:4" ht="18" hidden="1" x14ac:dyDescent="0.3">
      <c r="A560" s="14" t="s">
        <v>138</v>
      </c>
      <c r="B560" s="7"/>
      <c r="C560" s="7"/>
      <c r="D560" s="7">
        <f t="shared" si="8"/>
        <v>0</v>
      </c>
    </row>
    <row r="561" spans="1:4" ht="18" hidden="1" x14ac:dyDescent="0.3">
      <c r="A561" s="8" t="s">
        <v>314</v>
      </c>
      <c r="B561" s="7"/>
      <c r="C561" s="7"/>
      <c r="D561" s="7">
        <f t="shared" si="8"/>
        <v>0</v>
      </c>
    </row>
    <row r="562" spans="1:4" ht="18" hidden="1" x14ac:dyDescent="0.3">
      <c r="A562" s="5" t="s">
        <v>205</v>
      </c>
      <c r="B562" s="7"/>
      <c r="C562" s="7"/>
      <c r="D562" s="7">
        <f t="shared" si="8"/>
        <v>0</v>
      </c>
    </row>
    <row r="563" spans="1:4" ht="18" hidden="1" x14ac:dyDescent="0.3">
      <c r="A563" s="8" t="s">
        <v>316</v>
      </c>
      <c r="B563" s="7"/>
      <c r="C563" s="7"/>
      <c r="D563" s="7">
        <f t="shared" si="8"/>
        <v>0</v>
      </c>
    </row>
    <row r="564" spans="1:4" ht="18" hidden="1" x14ac:dyDescent="0.3">
      <c r="A564" s="8" t="s">
        <v>317</v>
      </c>
      <c r="B564" s="7"/>
      <c r="C564" s="7"/>
      <c r="D564" s="7">
        <f t="shared" si="8"/>
        <v>0</v>
      </c>
    </row>
    <row r="565" spans="1:4" ht="18" hidden="1" x14ac:dyDescent="0.3">
      <c r="A565" s="27" t="s">
        <v>88</v>
      </c>
      <c r="B565" s="7"/>
      <c r="C565" s="7"/>
      <c r="D565" s="7">
        <f t="shared" si="8"/>
        <v>0</v>
      </c>
    </row>
    <row r="566" spans="1:4" ht="18" hidden="1" x14ac:dyDescent="0.3">
      <c r="A566" s="10" t="s">
        <v>58</v>
      </c>
      <c r="B566" s="7"/>
      <c r="C566" s="7"/>
      <c r="D566" s="7">
        <f t="shared" si="8"/>
        <v>0</v>
      </c>
    </row>
    <row r="567" spans="1:4" ht="18" hidden="1" x14ac:dyDescent="0.3">
      <c r="A567" s="10" t="s">
        <v>59</v>
      </c>
      <c r="B567" s="7"/>
      <c r="C567" s="7"/>
      <c r="D567" s="7">
        <f t="shared" si="8"/>
        <v>0</v>
      </c>
    </row>
    <row r="568" spans="1:4" ht="18" hidden="1" x14ac:dyDescent="0.3">
      <c r="A568" s="24" t="s">
        <v>321</v>
      </c>
      <c r="B568" s="7"/>
      <c r="C568" s="7"/>
      <c r="D568" s="7">
        <f t="shared" si="8"/>
        <v>0</v>
      </c>
    </row>
    <row r="569" spans="1:4" ht="18" hidden="1" x14ac:dyDescent="0.3">
      <c r="A569" s="24" t="s">
        <v>322</v>
      </c>
      <c r="B569" s="7"/>
      <c r="C569" s="7"/>
      <c r="D569" s="7">
        <f t="shared" si="8"/>
        <v>0</v>
      </c>
    </row>
    <row r="570" spans="1:4" ht="18" hidden="1" x14ac:dyDescent="0.3">
      <c r="A570" s="36" t="s">
        <v>323</v>
      </c>
      <c r="B570" s="7"/>
      <c r="C570" s="7"/>
      <c r="D570" s="7">
        <f t="shared" si="8"/>
        <v>0</v>
      </c>
    </row>
    <row r="571" spans="1:4" ht="18" hidden="1" x14ac:dyDescent="0.3">
      <c r="A571" s="10" t="s">
        <v>89</v>
      </c>
      <c r="B571" s="7"/>
      <c r="C571" s="7"/>
      <c r="D571" s="7">
        <f t="shared" si="8"/>
        <v>0</v>
      </c>
    </row>
    <row r="572" spans="1:4" ht="18" hidden="1" x14ac:dyDescent="0.3">
      <c r="A572" s="10" t="s">
        <v>90</v>
      </c>
      <c r="B572" s="7"/>
      <c r="C572" s="7"/>
      <c r="D572" s="7">
        <f t="shared" si="8"/>
        <v>0</v>
      </c>
    </row>
    <row r="573" spans="1:4" ht="18" hidden="1" x14ac:dyDescent="0.3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3">
      <c r="A574" s="36" t="s">
        <v>324</v>
      </c>
      <c r="B574" s="7"/>
      <c r="C574" s="7"/>
      <c r="D574" s="7">
        <f t="shared" si="8"/>
        <v>0</v>
      </c>
    </row>
    <row r="575" spans="1:4" ht="18" hidden="1" x14ac:dyDescent="0.3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3">
      <c r="A576" s="10" t="s">
        <v>220</v>
      </c>
      <c r="B576" s="7"/>
      <c r="C576" s="7"/>
      <c r="D576" s="7">
        <f t="shared" si="8"/>
        <v>0</v>
      </c>
    </row>
    <row r="577" spans="1:4" ht="18" hidden="1" x14ac:dyDescent="0.3">
      <c r="A577" s="8" t="s">
        <v>23</v>
      </c>
      <c r="B577" s="7"/>
      <c r="C577" s="7"/>
      <c r="D577" s="7">
        <f t="shared" si="8"/>
        <v>0</v>
      </c>
    </row>
    <row r="578" spans="1:4" ht="18" hidden="1" x14ac:dyDescent="0.3">
      <c r="A578" s="10" t="s">
        <v>24</v>
      </c>
      <c r="B578" s="7"/>
      <c r="C578" s="7"/>
      <c r="D578" s="7">
        <f t="shared" si="8"/>
        <v>0</v>
      </c>
    </row>
    <row r="579" spans="1:4" ht="18" hidden="1" x14ac:dyDescent="0.3">
      <c r="A579" s="10" t="s">
        <v>25</v>
      </c>
      <c r="B579" s="7"/>
      <c r="C579" s="7"/>
      <c r="D579" s="7">
        <f t="shared" si="8"/>
        <v>0</v>
      </c>
    </row>
    <row r="580" spans="1:4" ht="18" hidden="1" x14ac:dyDescent="0.3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27</v>
      </c>
      <c r="B581" s="7"/>
      <c r="C581" s="7"/>
      <c r="D581" s="7">
        <f t="shared" si="9"/>
        <v>0</v>
      </c>
    </row>
    <row r="582" spans="1:4" ht="18" hidden="1" x14ac:dyDescent="0.3">
      <c r="A582" s="10" t="s">
        <v>28</v>
      </c>
      <c r="B582" s="7"/>
      <c r="C582" s="7"/>
      <c r="D582" s="7">
        <f t="shared" si="9"/>
        <v>0</v>
      </c>
    </row>
    <row r="583" spans="1:4" ht="18" hidden="1" x14ac:dyDescent="0.3">
      <c r="A583" s="14" t="s">
        <v>232</v>
      </c>
      <c r="B583" s="7"/>
      <c r="C583" s="7"/>
      <c r="D583" s="7">
        <f t="shared" si="9"/>
        <v>0</v>
      </c>
    </row>
    <row r="584" spans="1:4" ht="18" hidden="1" x14ac:dyDescent="0.3">
      <c r="A584" s="13" t="s">
        <v>233</v>
      </c>
      <c r="B584" s="7"/>
      <c r="C584" s="7"/>
      <c r="D584" s="7">
        <f t="shared" si="9"/>
        <v>0</v>
      </c>
    </row>
    <row r="585" spans="1:4" ht="18" hidden="1" x14ac:dyDescent="0.3">
      <c r="A585" s="13" t="s">
        <v>234</v>
      </c>
      <c r="B585" s="7"/>
      <c r="C585" s="7"/>
      <c r="D585" s="7">
        <f t="shared" si="9"/>
        <v>0</v>
      </c>
    </row>
    <row r="586" spans="1:4" ht="18" hidden="1" x14ac:dyDescent="0.3">
      <c r="A586" s="10" t="s">
        <v>29</v>
      </c>
      <c r="B586" s="7"/>
      <c r="C586" s="7"/>
      <c r="D586" s="7">
        <f t="shared" si="9"/>
        <v>0</v>
      </c>
    </row>
    <row r="587" spans="1:4" ht="18" hidden="1" x14ac:dyDescent="0.3">
      <c r="A587" s="10" t="s">
        <v>30</v>
      </c>
      <c r="B587" s="7"/>
      <c r="C587" s="7"/>
      <c r="D587" s="7">
        <f t="shared" si="9"/>
        <v>0</v>
      </c>
    </row>
    <row r="588" spans="1:4" ht="18" hidden="1" x14ac:dyDescent="0.3">
      <c r="A588" s="10" t="s">
        <v>31</v>
      </c>
      <c r="B588" s="7"/>
      <c r="C588" s="7"/>
      <c r="D588" s="7">
        <f t="shared" si="9"/>
        <v>0</v>
      </c>
    </row>
    <row r="589" spans="1:4" ht="18" hidden="1" x14ac:dyDescent="0.3">
      <c r="A589" s="10" t="s">
        <v>32</v>
      </c>
      <c r="B589" s="7"/>
      <c r="C589" s="7"/>
      <c r="D589" s="7">
        <f t="shared" si="9"/>
        <v>0</v>
      </c>
    </row>
    <row r="590" spans="1:4" ht="18" hidden="1" x14ac:dyDescent="0.3">
      <c r="A590" s="10" t="s">
        <v>33</v>
      </c>
      <c r="B590" s="7"/>
      <c r="C590" s="7"/>
      <c r="D590" s="7">
        <f t="shared" si="9"/>
        <v>0</v>
      </c>
    </row>
    <row r="591" spans="1:4" ht="18" hidden="1" x14ac:dyDescent="0.3">
      <c r="A591" s="10" t="s">
        <v>34</v>
      </c>
      <c r="B591" s="7"/>
      <c r="C591" s="7"/>
      <c r="D591" s="7">
        <f t="shared" si="9"/>
        <v>0</v>
      </c>
    </row>
    <row r="592" spans="1:4" ht="18" hidden="1" x14ac:dyDescent="0.3">
      <c r="A592" s="10" t="s">
        <v>35</v>
      </c>
      <c r="B592" s="7"/>
      <c r="C592" s="7"/>
      <c r="D592" s="7">
        <f t="shared" si="9"/>
        <v>0</v>
      </c>
    </row>
    <row r="593" spans="1:4" ht="18" hidden="1" x14ac:dyDescent="0.3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3">
      <c r="A594" s="24" t="s">
        <v>92</v>
      </c>
      <c r="B594" s="7"/>
      <c r="C594" s="7"/>
      <c r="D594" s="7">
        <f t="shared" si="9"/>
        <v>0</v>
      </c>
    </row>
    <row r="595" spans="1:4" ht="18" hidden="1" x14ac:dyDescent="0.3">
      <c r="A595" s="10" t="s">
        <v>222</v>
      </c>
      <c r="B595" s="7"/>
      <c r="C595" s="7"/>
      <c r="D595" s="7">
        <f t="shared" si="9"/>
        <v>0</v>
      </c>
    </row>
    <row r="596" spans="1:4" ht="18" hidden="1" x14ac:dyDescent="0.3">
      <c r="A596" s="8" t="s">
        <v>235</v>
      </c>
      <c r="B596" s="7"/>
      <c r="C596" s="7"/>
      <c r="D596" s="7">
        <f t="shared" si="9"/>
        <v>0</v>
      </c>
    </row>
    <row r="597" spans="1:4" ht="18" hidden="1" x14ac:dyDescent="0.3">
      <c r="A597" s="8" t="s">
        <v>236</v>
      </c>
      <c r="B597" s="7"/>
      <c r="C597" s="7"/>
      <c r="D597" s="7">
        <f t="shared" si="9"/>
        <v>0</v>
      </c>
    </row>
    <row r="598" spans="1:4" ht="18" hidden="1" x14ac:dyDescent="0.3">
      <c r="A598" s="10" t="s">
        <v>237</v>
      </c>
      <c r="B598" s="7"/>
      <c r="C598" s="7"/>
      <c r="D598" s="7">
        <f t="shared" si="9"/>
        <v>0</v>
      </c>
    </row>
    <row r="599" spans="1:4" ht="18" hidden="1" x14ac:dyDescent="0.3">
      <c r="A599" s="10" t="s">
        <v>342</v>
      </c>
      <c r="B599" s="7"/>
      <c r="C599" s="7"/>
      <c r="D599" s="7">
        <f t="shared" si="9"/>
        <v>0</v>
      </c>
    </row>
    <row r="600" spans="1:4" ht="18" hidden="1" x14ac:dyDescent="0.3">
      <c r="A600" s="10" t="s">
        <v>223</v>
      </c>
      <c r="B600" s="7"/>
      <c r="C600" s="7"/>
      <c r="D600" s="7">
        <f t="shared" si="9"/>
        <v>0</v>
      </c>
    </row>
    <row r="601" spans="1:4" ht="18" hidden="1" x14ac:dyDescent="0.3">
      <c r="A601" s="10" t="s">
        <v>118</v>
      </c>
      <c r="B601" s="7"/>
      <c r="C601" s="7"/>
      <c r="D601" s="7">
        <f t="shared" si="9"/>
        <v>0</v>
      </c>
    </row>
    <row r="602" spans="1:4" ht="18" hidden="1" x14ac:dyDescent="0.3">
      <c r="A602" s="10" t="s">
        <v>238</v>
      </c>
      <c r="B602" s="7"/>
      <c r="C602" s="7"/>
      <c r="D602" s="7">
        <f t="shared" si="9"/>
        <v>0</v>
      </c>
    </row>
    <row r="603" spans="1:4" ht="18" hidden="1" x14ac:dyDescent="0.3">
      <c r="A603" s="10" t="s">
        <v>71</v>
      </c>
      <c r="B603" s="7"/>
      <c r="C603" s="7"/>
      <c r="D603" s="7">
        <f t="shared" si="9"/>
        <v>0</v>
      </c>
    </row>
    <row r="604" spans="1:4" ht="18" hidden="1" x14ac:dyDescent="0.3">
      <c r="A604" s="10" t="s">
        <v>72</v>
      </c>
      <c r="B604" s="7"/>
      <c r="C604" s="7"/>
      <c r="D604" s="7">
        <f t="shared" si="9"/>
        <v>0</v>
      </c>
    </row>
    <row r="605" spans="1:4" ht="18" hidden="1" x14ac:dyDescent="0.3">
      <c r="A605" s="36" t="s">
        <v>325</v>
      </c>
      <c r="B605" s="7"/>
      <c r="C605" s="7"/>
      <c r="D605" s="7">
        <f t="shared" si="9"/>
        <v>0</v>
      </c>
    </row>
    <row r="606" spans="1:4" ht="18" hidden="1" x14ac:dyDescent="0.3">
      <c r="A606" s="10" t="s">
        <v>150</v>
      </c>
      <c r="B606" s="7"/>
      <c r="C606" s="7"/>
      <c r="D606" s="7">
        <f t="shared" si="9"/>
        <v>0</v>
      </c>
    </row>
    <row r="607" spans="1:4" ht="18" hidden="1" x14ac:dyDescent="0.3">
      <c r="A607" s="36" t="s">
        <v>326</v>
      </c>
      <c r="B607" s="7"/>
      <c r="C607" s="7"/>
      <c r="D607" s="7">
        <f t="shared" si="9"/>
        <v>0</v>
      </c>
    </row>
    <row r="608" spans="1:4" ht="18" hidden="1" x14ac:dyDescent="0.3">
      <c r="A608" s="8" t="s">
        <v>343</v>
      </c>
      <c r="B608" s="7"/>
      <c r="C608" s="7"/>
      <c r="D608" s="7">
        <f t="shared" si="9"/>
        <v>0</v>
      </c>
    </row>
    <row r="609" spans="1:4" ht="18" hidden="1" x14ac:dyDescent="0.3">
      <c r="A609" s="36" t="s">
        <v>327</v>
      </c>
      <c r="B609" s="7"/>
      <c r="C609" s="7"/>
      <c r="D609" s="7">
        <f t="shared" si="9"/>
        <v>0</v>
      </c>
    </row>
    <row r="610" spans="1:4" ht="18" hidden="1" x14ac:dyDescent="0.3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3">
      <c r="A611" s="14" t="s">
        <v>239</v>
      </c>
      <c r="B611" s="7"/>
      <c r="C611" s="7"/>
      <c r="D611" s="7">
        <f t="shared" si="9"/>
        <v>0</v>
      </c>
    </row>
    <row r="612" spans="1:4" ht="18" hidden="1" x14ac:dyDescent="0.3">
      <c r="A612" s="14" t="s">
        <v>99</v>
      </c>
      <c r="B612" s="7"/>
      <c r="C612" s="7"/>
      <c r="D612" s="7">
        <f t="shared" si="9"/>
        <v>0</v>
      </c>
    </row>
    <row r="613" spans="1:4" ht="18" hidden="1" x14ac:dyDescent="0.3">
      <c r="A613" s="14" t="s">
        <v>100</v>
      </c>
      <c r="B613" s="7"/>
      <c r="C613" s="7"/>
      <c r="D613" s="7">
        <f t="shared" si="9"/>
        <v>0</v>
      </c>
    </row>
    <row r="614" spans="1:4" ht="18" hidden="1" x14ac:dyDescent="0.3">
      <c r="A614" s="10" t="s">
        <v>267</v>
      </c>
      <c r="B614" s="7"/>
      <c r="C614" s="7"/>
      <c r="D614" s="7">
        <f t="shared" si="9"/>
        <v>0</v>
      </c>
    </row>
    <row r="615" spans="1:4" ht="18" hidden="1" x14ac:dyDescent="0.3">
      <c r="A615" s="14" t="s">
        <v>268</v>
      </c>
      <c r="B615" s="7"/>
      <c r="C615" s="7"/>
      <c r="D615" s="7">
        <f t="shared" si="9"/>
        <v>0</v>
      </c>
    </row>
    <row r="616" spans="1:4" ht="18" hidden="1" x14ac:dyDescent="0.3">
      <c r="A616" s="10" t="s">
        <v>269</v>
      </c>
      <c r="B616" s="7"/>
      <c r="C616" s="7"/>
      <c r="D616" s="7">
        <f t="shared" si="9"/>
        <v>0</v>
      </c>
    </row>
    <row r="617" spans="1:4" ht="18" hidden="1" x14ac:dyDescent="0.3">
      <c r="A617" s="10" t="s">
        <v>284</v>
      </c>
      <c r="B617" s="7"/>
      <c r="C617" s="7"/>
      <c r="D617" s="7">
        <f t="shared" si="9"/>
        <v>0</v>
      </c>
    </row>
    <row r="618" spans="1:4" ht="18" hidden="1" x14ac:dyDescent="0.3">
      <c r="A618" s="14" t="s">
        <v>285</v>
      </c>
      <c r="B618" s="7"/>
      <c r="C618" s="7"/>
      <c r="D618" s="7">
        <f t="shared" si="9"/>
        <v>0</v>
      </c>
    </row>
    <row r="619" spans="1:4" ht="18" hidden="1" x14ac:dyDescent="0.3">
      <c r="A619" s="35" t="s">
        <v>328</v>
      </c>
      <c r="B619" s="7"/>
      <c r="C619" s="7"/>
      <c r="D619" s="7">
        <f t="shared" si="9"/>
        <v>0</v>
      </c>
    </row>
    <row r="620" spans="1:4" ht="18" hidden="1" x14ac:dyDescent="0.3">
      <c r="A620" s="10" t="s">
        <v>143</v>
      </c>
      <c r="B620" s="7"/>
      <c r="C620" s="7"/>
      <c r="D620" s="7">
        <f t="shared" si="9"/>
        <v>0</v>
      </c>
    </row>
    <row r="621" spans="1:4" ht="18" hidden="1" x14ac:dyDescent="0.3">
      <c r="A621" s="24" t="s">
        <v>144</v>
      </c>
      <c r="B621" s="7"/>
      <c r="C621" s="7"/>
      <c r="D621" s="7">
        <f t="shared" si="9"/>
        <v>0</v>
      </c>
    </row>
    <row r="622" spans="1:4" ht="18" hidden="1" x14ac:dyDescent="0.3">
      <c r="A622" s="5" t="s">
        <v>93</v>
      </c>
      <c r="B622" s="7"/>
      <c r="C622" s="7"/>
      <c r="D622" s="7">
        <f t="shared" si="9"/>
        <v>0</v>
      </c>
    </row>
    <row r="623" spans="1:4" ht="18" hidden="1" x14ac:dyDescent="0.3">
      <c r="A623" s="14" t="s">
        <v>94</v>
      </c>
      <c r="B623" s="7"/>
      <c r="C623" s="7"/>
      <c r="D623" s="7">
        <f t="shared" si="9"/>
        <v>0</v>
      </c>
    </row>
    <row r="624" spans="1:4" ht="18" hidden="1" x14ac:dyDescent="0.3">
      <c r="A624" s="24" t="s">
        <v>77</v>
      </c>
      <c r="B624" s="7"/>
      <c r="C624" s="7"/>
      <c r="D624" s="7">
        <f t="shared" si="9"/>
        <v>0</v>
      </c>
    </row>
    <row r="625" spans="1:4" ht="18" hidden="1" x14ac:dyDescent="0.3">
      <c r="A625" s="10" t="s">
        <v>225</v>
      </c>
      <c r="B625" s="7"/>
      <c r="C625" s="7"/>
      <c r="D625" s="7">
        <f t="shared" si="9"/>
        <v>0</v>
      </c>
    </row>
    <row r="626" spans="1:4" ht="18" hidden="1" x14ac:dyDescent="0.3">
      <c r="A626" s="14" t="s">
        <v>226</v>
      </c>
      <c r="B626" s="7"/>
      <c r="C626" s="7"/>
      <c r="D626" s="7">
        <f t="shared" si="9"/>
        <v>0</v>
      </c>
    </row>
    <row r="627" spans="1:4" ht="18" hidden="1" x14ac:dyDescent="0.3">
      <c r="A627" s="5" t="s">
        <v>341</v>
      </c>
      <c r="B627" s="7"/>
      <c r="C627" s="7"/>
      <c r="D627" s="7">
        <f t="shared" si="9"/>
        <v>0</v>
      </c>
    </row>
    <row r="628" spans="1:4" ht="18" hidden="1" x14ac:dyDescent="0.3">
      <c r="A628" s="10" t="s">
        <v>329</v>
      </c>
      <c r="B628" s="7"/>
      <c r="C628" s="7"/>
      <c r="D628" s="7">
        <f t="shared" si="9"/>
        <v>0</v>
      </c>
    </row>
    <row r="629" spans="1:4" ht="18" hidden="1" x14ac:dyDescent="0.3">
      <c r="A629" s="8" t="s">
        <v>330</v>
      </c>
      <c r="B629" s="7"/>
      <c r="C629" s="7"/>
      <c r="D629" s="7">
        <f t="shared" si="9"/>
        <v>0</v>
      </c>
    </row>
    <row r="630" spans="1:4" ht="18" hidden="1" x14ac:dyDescent="0.3">
      <c r="A630" s="10" t="s">
        <v>119</v>
      </c>
      <c r="B630" s="7"/>
      <c r="C630" s="7"/>
      <c r="D630" s="7">
        <f t="shared" si="9"/>
        <v>0</v>
      </c>
    </row>
    <row r="631" spans="1:4" ht="18" hidden="1" x14ac:dyDescent="0.3">
      <c r="A631" s="5" t="s">
        <v>145</v>
      </c>
      <c r="B631" s="7"/>
      <c r="C631" s="7"/>
      <c r="D631" s="7">
        <f t="shared" si="9"/>
        <v>0</v>
      </c>
    </row>
    <row r="632" spans="1:4" ht="18" hidden="1" x14ac:dyDescent="0.3">
      <c r="A632" s="5" t="s">
        <v>243</v>
      </c>
      <c r="B632" s="7"/>
      <c r="C632" s="7"/>
      <c r="D632" s="7">
        <f t="shared" si="9"/>
        <v>0</v>
      </c>
    </row>
    <row r="633" spans="1:4" ht="18" hidden="1" x14ac:dyDescent="0.3">
      <c r="A633" s="10" t="s">
        <v>174</v>
      </c>
      <c r="B633" s="7"/>
      <c r="C633" s="7"/>
      <c r="D633" s="7">
        <f t="shared" si="9"/>
        <v>0</v>
      </c>
    </row>
    <row r="634" spans="1:4" ht="18" hidden="1" x14ac:dyDescent="0.3">
      <c r="A634" s="10" t="s">
        <v>244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245</v>
      </c>
      <c r="B635" s="7"/>
      <c r="C635" s="7"/>
      <c r="D635" s="7">
        <f t="shared" si="9"/>
        <v>0</v>
      </c>
    </row>
    <row r="636" spans="1:4" ht="18" hidden="1" x14ac:dyDescent="0.3">
      <c r="A636" s="24" t="s">
        <v>78</v>
      </c>
      <c r="B636" s="7"/>
      <c r="C636" s="7"/>
      <c r="D636" s="7">
        <f t="shared" si="9"/>
        <v>0</v>
      </c>
    </row>
    <row r="637" spans="1:4" ht="18" hidden="1" x14ac:dyDescent="0.3">
      <c r="A637" s="24" t="s">
        <v>79</v>
      </c>
      <c r="B637" s="7"/>
      <c r="C637" s="7"/>
      <c r="D637" s="7">
        <f t="shared" si="9"/>
        <v>0</v>
      </c>
    </row>
    <row r="638" spans="1:4" ht="18" hidden="1" x14ac:dyDescent="0.3">
      <c r="A638" s="13" t="s">
        <v>246</v>
      </c>
      <c r="B638" s="7"/>
      <c r="C638" s="7"/>
      <c r="D638" s="7">
        <f t="shared" si="9"/>
        <v>0</v>
      </c>
    </row>
    <row r="639" spans="1:4" ht="18" hidden="1" x14ac:dyDescent="0.3">
      <c r="A639" s="24" t="s">
        <v>80</v>
      </c>
      <c r="B639" s="7"/>
      <c r="C639" s="7"/>
      <c r="D639" s="7">
        <f t="shared" si="9"/>
        <v>0</v>
      </c>
    </row>
    <row r="640" spans="1:4" ht="18" hidden="1" x14ac:dyDescent="0.3">
      <c r="A640" s="10" t="s">
        <v>247</v>
      </c>
      <c r="B640" s="7"/>
      <c r="C640" s="7"/>
      <c r="D640" s="7">
        <f t="shared" si="9"/>
        <v>0</v>
      </c>
    </row>
    <row r="641" spans="1:4" ht="18" hidden="1" x14ac:dyDescent="0.3">
      <c r="A641" s="10" t="s">
        <v>248</v>
      </c>
      <c r="B641" s="7"/>
      <c r="C641" s="7"/>
      <c r="D641" s="7">
        <f t="shared" si="9"/>
        <v>0</v>
      </c>
    </row>
    <row r="642" spans="1:4" ht="18" hidden="1" x14ac:dyDescent="0.3">
      <c r="A642" s="10" t="s">
        <v>249</v>
      </c>
      <c r="B642" s="7"/>
      <c r="C642" s="7"/>
      <c r="D642" s="7">
        <f t="shared" si="9"/>
        <v>0</v>
      </c>
    </row>
    <row r="643" spans="1:4" ht="18" hidden="1" x14ac:dyDescent="0.3">
      <c r="A643" s="10" t="s">
        <v>250</v>
      </c>
      <c r="B643" s="7"/>
      <c r="C643" s="7"/>
      <c r="D643" s="7">
        <f t="shared" si="9"/>
        <v>0</v>
      </c>
    </row>
    <row r="644" spans="1:4" ht="18" hidden="1" x14ac:dyDescent="0.3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3">
      <c r="A646" s="10" t="s">
        <v>40</v>
      </c>
      <c r="B646" s="7"/>
      <c r="C646" s="7"/>
      <c r="D646" s="7">
        <f t="shared" si="10"/>
        <v>0</v>
      </c>
    </row>
    <row r="647" spans="1:4" ht="18" hidden="1" x14ac:dyDescent="0.3">
      <c r="A647" s="5" t="s">
        <v>175</v>
      </c>
      <c r="B647" s="7"/>
      <c r="C647" s="7"/>
      <c r="D647" s="7">
        <f t="shared" si="10"/>
        <v>0</v>
      </c>
    </row>
    <row r="648" spans="1:4" ht="18" hidden="1" x14ac:dyDescent="0.3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3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3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3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3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3">
      <c r="A655" s="13" t="s">
        <v>258</v>
      </c>
      <c r="B655" s="7"/>
      <c r="C655" s="7"/>
      <c r="D655" s="7">
        <f t="shared" si="10"/>
        <v>0</v>
      </c>
    </row>
    <row r="656" spans="1:4" ht="18" hidden="1" x14ac:dyDescent="0.3">
      <c r="A656" s="10" t="s">
        <v>259</v>
      </c>
      <c r="B656" s="7"/>
      <c r="C656" s="7"/>
      <c r="D656" s="7">
        <f t="shared" si="10"/>
        <v>0</v>
      </c>
    </row>
    <row r="657" spans="1:4" ht="18" hidden="1" x14ac:dyDescent="0.3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10418</v>
      </c>
      <c r="C665" s="39"/>
      <c r="D665" s="39">
        <f t="shared" ref="D665" si="11">SUM(D338:D664)</f>
        <v>92734000</v>
      </c>
    </row>
    <row r="667" spans="1:4" x14ac:dyDescent="0.3">
      <c r="D667" s="55">
        <f>D665+D333</f>
        <v>124569400</v>
      </c>
    </row>
    <row r="669" spans="1:4" x14ac:dyDescent="0.3">
      <c r="A669" s="86" t="s">
        <v>406</v>
      </c>
      <c r="B669" s="86"/>
      <c r="C669" s="86"/>
      <c r="D669" s="85">
        <f>D667-D513+F513</f>
        <v>109169400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4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F669"/>
  <sheetViews>
    <sheetView topLeftCell="A502" workbookViewId="0">
      <selection activeCell="F675" sqref="F675"/>
    </sheetView>
  </sheetViews>
  <sheetFormatPr defaultRowHeight="14.4" x14ac:dyDescent="0.3"/>
  <cols>
    <col min="1" max="1" width="39.33203125" customWidth="1"/>
    <col min="4" max="4" width="19.44140625" customWidth="1"/>
    <col min="5" max="5" width="9.109375" bestFit="1" customWidth="1"/>
    <col min="6" max="6" width="11.109375" bestFit="1" customWidth="1"/>
  </cols>
  <sheetData>
    <row r="1" spans="1:4" x14ac:dyDescent="0.3">
      <c r="A1" s="1" t="s">
        <v>360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f>14+13</f>
        <v>27</v>
      </c>
      <c r="C3" s="7">
        <v>12000</v>
      </c>
      <c r="D3" s="7">
        <f>B3*C3</f>
        <v>324000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hidden="1" x14ac:dyDescent="0.3">
      <c r="A15" s="5" t="s">
        <v>206</v>
      </c>
      <c r="B15" s="7"/>
      <c r="C15" s="7"/>
      <c r="D15" s="7">
        <f t="shared" si="0"/>
        <v>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f>21+18</f>
        <v>39</v>
      </c>
      <c r="C18" s="7">
        <v>3500</v>
      </c>
      <c r="D18" s="7">
        <f t="shared" si="0"/>
        <v>136500</v>
      </c>
    </row>
    <row r="19" spans="1:4" ht="18" hidden="1" x14ac:dyDescent="0.3">
      <c r="A19" s="8" t="s">
        <v>288</v>
      </c>
      <c r="B19" s="7"/>
      <c r="C19" s="7"/>
      <c r="D19" s="7">
        <f t="shared" si="0"/>
        <v>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f>21+28+50</f>
        <v>99</v>
      </c>
      <c r="C25" s="7">
        <v>7000</v>
      </c>
      <c r="D25" s="7">
        <f t="shared" si="0"/>
        <v>693000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v>52</v>
      </c>
      <c r="C28" s="7">
        <v>35000</v>
      </c>
      <c r="D28" s="7">
        <f t="shared" si="0"/>
        <v>1820000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hidden="1" x14ac:dyDescent="0.3">
      <c r="A30" s="5" t="s">
        <v>66</v>
      </c>
      <c r="B30" s="7"/>
      <c r="C30" s="7"/>
      <c r="D30" s="7">
        <f t="shared" si="0"/>
        <v>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x14ac:dyDescent="0.3">
      <c r="A40" s="10" t="s">
        <v>275</v>
      </c>
      <c r="B40" s="7">
        <v>23</v>
      </c>
      <c r="C40" s="7">
        <v>24000</v>
      </c>
      <c r="D40" s="7">
        <f t="shared" si="0"/>
        <v>552000</v>
      </c>
    </row>
    <row r="41" spans="1:4" ht="18" x14ac:dyDescent="0.3">
      <c r="A41" s="10" t="s">
        <v>276</v>
      </c>
      <c r="B41" s="7">
        <f>8+28</f>
        <v>36</v>
      </c>
      <c r="C41" s="7">
        <v>28000</v>
      </c>
      <c r="D41" s="7">
        <f t="shared" si="0"/>
        <v>1008000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x14ac:dyDescent="0.3">
      <c r="A50" s="14" t="s">
        <v>153</v>
      </c>
      <c r="B50" s="7">
        <v>8</v>
      </c>
      <c r="C50" s="7">
        <v>9000</v>
      </c>
      <c r="D50" s="7">
        <f t="shared" si="0"/>
        <v>72000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hidden="1" x14ac:dyDescent="0.3">
      <c r="A57" s="10" t="s">
        <v>114</v>
      </c>
      <c r="B57" s="7"/>
      <c r="C57" s="7"/>
      <c r="D57" s="7">
        <f t="shared" si="0"/>
        <v>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x14ac:dyDescent="0.3">
      <c r="A63" s="5" t="s">
        <v>3</v>
      </c>
      <c r="B63" s="7">
        <f>28+15+5</f>
        <v>48</v>
      </c>
      <c r="C63" s="7">
        <v>5000</v>
      </c>
      <c r="D63" s="7">
        <f t="shared" si="0"/>
        <v>240000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x14ac:dyDescent="0.3">
      <c r="A70" s="10" t="s">
        <v>115</v>
      </c>
      <c r="B70" s="7">
        <v>20</v>
      </c>
      <c r="C70" s="7">
        <v>12000</v>
      </c>
      <c r="D70" s="7">
        <f t="shared" si="1"/>
        <v>240000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hidden="1" x14ac:dyDescent="0.3">
      <c r="A74" s="10" t="s">
        <v>170</v>
      </c>
      <c r="B74" s="7"/>
      <c r="C74" s="7"/>
      <c r="D74" s="7">
        <f t="shared" si="1"/>
        <v>0</v>
      </c>
    </row>
    <row r="75" spans="1:4" ht="18" x14ac:dyDescent="0.3">
      <c r="A75" s="10" t="s">
        <v>171</v>
      </c>
      <c r="B75" s="7">
        <v>10</v>
      </c>
      <c r="C75" s="7">
        <v>18000</v>
      </c>
      <c r="D75" s="7">
        <f t="shared" si="1"/>
        <v>180000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f>125+15</f>
        <v>140</v>
      </c>
      <c r="C81" s="7">
        <v>8500</v>
      </c>
      <c r="D81" s="7">
        <f t="shared" si="1"/>
        <v>1190000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x14ac:dyDescent="0.3">
      <c r="A120" s="24" t="s">
        <v>125</v>
      </c>
      <c r="B120" s="7">
        <v>12</v>
      </c>
      <c r="C120" s="7">
        <v>9000</v>
      </c>
      <c r="D120" s="7">
        <f t="shared" si="1"/>
        <v>108000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hidden="1" x14ac:dyDescent="0.3">
      <c r="A126" s="5" t="s">
        <v>281</v>
      </c>
      <c r="B126" s="12"/>
      <c r="C126" s="12"/>
      <c r="D126" s="7">
        <f t="shared" si="1"/>
        <v>0</v>
      </c>
    </row>
    <row r="127" spans="1:4" ht="18" x14ac:dyDescent="0.3">
      <c r="A127" s="10" t="s">
        <v>282</v>
      </c>
      <c r="B127" s="7">
        <v>6</v>
      </c>
      <c r="C127" s="7">
        <v>6000</v>
      </c>
      <c r="D127" s="7">
        <f t="shared" si="1"/>
        <v>36000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hidden="1" x14ac:dyDescent="0.3">
      <c r="A138" s="10" t="s">
        <v>103</v>
      </c>
      <c r="B138" s="12"/>
      <c r="C138" s="12"/>
      <c r="D138" s="7">
        <f t="shared" si="2"/>
        <v>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x14ac:dyDescent="0.3">
      <c r="A140" s="10" t="s">
        <v>105</v>
      </c>
      <c r="B140" s="12">
        <v>0.5</v>
      </c>
      <c r="C140" s="12">
        <v>70000</v>
      </c>
      <c r="D140" s="7">
        <f t="shared" si="2"/>
        <v>35000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624</v>
      </c>
      <c r="C163" s="44">
        <v>6500</v>
      </c>
      <c r="D163" s="7">
        <f t="shared" si="2"/>
        <v>4056000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v>29</v>
      </c>
      <c r="C165" s="7">
        <v>11000</v>
      </c>
      <c r="D165" s="7">
        <f t="shared" si="2"/>
        <v>319000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15</v>
      </c>
      <c r="C169" s="21">
        <v>8000</v>
      </c>
      <c r="D169" s="7">
        <f t="shared" si="2"/>
        <v>120000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hidden="1" x14ac:dyDescent="0.3">
      <c r="A171" s="10" t="s">
        <v>87</v>
      </c>
      <c r="B171" s="7"/>
      <c r="C171" s="7"/>
      <c r="D171" s="7">
        <f t="shared" si="2"/>
        <v>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hidden="1" x14ac:dyDescent="0.3">
      <c r="A179" s="10" t="s">
        <v>183</v>
      </c>
      <c r="B179" s="7"/>
      <c r="C179" s="7"/>
      <c r="D179" s="7">
        <f t="shared" si="2"/>
        <v>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13</v>
      </c>
      <c r="C181" s="7">
        <v>20000</v>
      </c>
      <c r="D181" s="7">
        <f t="shared" si="2"/>
        <v>260000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f>320+60</f>
        <v>380</v>
      </c>
      <c r="C196" s="7">
        <v>20000</v>
      </c>
      <c r="D196" s="7">
        <f t="shared" ref="D196:D259" si="3">B196*C196</f>
        <v>7600000</v>
      </c>
    </row>
    <row r="197" spans="1:4" ht="18" x14ac:dyDescent="0.3">
      <c r="A197" s="5" t="s">
        <v>68</v>
      </c>
      <c r="B197" s="7">
        <f>300+80+200</f>
        <v>580</v>
      </c>
      <c r="C197" s="7">
        <v>20000</v>
      </c>
      <c r="D197" s="7">
        <f t="shared" si="3"/>
        <v>11600000</v>
      </c>
    </row>
    <row r="198" spans="1:4" ht="18" x14ac:dyDescent="0.3">
      <c r="A198" s="10" t="s">
        <v>70</v>
      </c>
      <c r="B198" s="7">
        <v>5</v>
      </c>
      <c r="C198" s="7">
        <v>12000</v>
      </c>
      <c r="D198" s="7">
        <f t="shared" si="3"/>
        <v>60000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x14ac:dyDescent="0.3">
      <c r="A205" s="10" t="s">
        <v>188</v>
      </c>
      <c r="B205" s="7">
        <v>70</v>
      </c>
      <c r="C205" s="7">
        <v>8000</v>
      </c>
      <c r="D205" s="7">
        <f t="shared" si="3"/>
        <v>560000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191</v>
      </c>
      <c r="B207" s="7"/>
      <c r="C207" s="7"/>
      <c r="D207" s="7">
        <f t="shared" si="3"/>
        <v>0</v>
      </c>
    </row>
    <row r="208" spans="1:4" ht="18" hidden="1" x14ac:dyDescent="0.3">
      <c r="A208" s="10" t="s">
        <v>41</v>
      </c>
      <c r="B208" s="7"/>
      <c r="C208" s="7"/>
      <c r="D208" s="7">
        <f t="shared" si="3"/>
        <v>0</v>
      </c>
    </row>
    <row r="209" spans="1:4" ht="18" hidden="1" x14ac:dyDescent="0.3">
      <c r="A209" s="15" t="s">
        <v>42</v>
      </c>
      <c r="B209" s="7"/>
      <c r="C209" s="7"/>
      <c r="D209" s="7">
        <f t="shared" si="3"/>
        <v>0</v>
      </c>
    </row>
    <row r="210" spans="1:4" ht="18" hidden="1" x14ac:dyDescent="0.3">
      <c r="A210" s="10" t="s">
        <v>43</v>
      </c>
      <c r="B210" s="7"/>
      <c r="C210" s="7"/>
      <c r="D210" s="7">
        <f t="shared" si="3"/>
        <v>0</v>
      </c>
    </row>
    <row r="211" spans="1:4" ht="18" hidden="1" x14ac:dyDescent="0.3">
      <c r="A211" s="10" t="s">
        <v>44</v>
      </c>
      <c r="B211" s="7"/>
      <c r="C211" s="7"/>
      <c r="D211" s="7">
        <f t="shared" si="3"/>
        <v>0</v>
      </c>
    </row>
    <row r="212" spans="1:4" ht="18" hidden="1" x14ac:dyDescent="0.3">
      <c r="A212" s="10" t="s">
        <v>45</v>
      </c>
      <c r="B212" s="7"/>
      <c r="C212" s="7"/>
      <c r="D212" s="7">
        <f t="shared" si="3"/>
        <v>0</v>
      </c>
    </row>
    <row r="213" spans="1:4" ht="18" hidden="1" x14ac:dyDescent="0.3">
      <c r="A213" s="10" t="s">
        <v>46</v>
      </c>
      <c r="B213" s="7"/>
      <c r="C213" s="7"/>
      <c r="D213" s="7">
        <f t="shared" si="3"/>
        <v>0</v>
      </c>
    </row>
    <row r="214" spans="1:4" ht="18" hidden="1" x14ac:dyDescent="0.3">
      <c r="A214" s="14" t="s">
        <v>131</v>
      </c>
      <c r="B214" s="7"/>
      <c r="C214" s="7"/>
      <c r="D214" s="7">
        <f t="shared" si="3"/>
        <v>0</v>
      </c>
    </row>
    <row r="215" spans="1:4" ht="18" hidden="1" x14ac:dyDescent="0.3">
      <c r="A215" s="14" t="s">
        <v>132</v>
      </c>
      <c r="B215" s="7"/>
      <c r="C215" s="7"/>
      <c r="D215" s="7">
        <f t="shared" si="3"/>
        <v>0</v>
      </c>
    </row>
    <row r="216" spans="1:4" ht="18" hidden="1" x14ac:dyDescent="0.3">
      <c r="A216" s="14" t="s">
        <v>133</v>
      </c>
      <c r="B216" s="7"/>
      <c r="C216" s="7"/>
      <c r="D216" s="7">
        <f t="shared" si="3"/>
        <v>0</v>
      </c>
    </row>
    <row r="217" spans="1:4" ht="18" hidden="1" x14ac:dyDescent="0.3">
      <c r="A217" s="14" t="s">
        <v>134</v>
      </c>
      <c r="B217" s="7"/>
      <c r="C217" s="7"/>
      <c r="D217" s="7">
        <f t="shared" si="3"/>
        <v>0</v>
      </c>
    </row>
    <row r="218" spans="1:4" ht="18" hidden="1" x14ac:dyDescent="0.3">
      <c r="A218" s="10" t="s">
        <v>135</v>
      </c>
      <c r="B218" s="7"/>
      <c r="C218" s="7"/>
      <c r="D218" s="7">
        <f t="shared" si="3"/>
        <v>0</v>
      </c>
    </row>
    <row r="219" spans="1:4" ht="18" hidden="1" x14ac:dyDescent="0.3">
      <c r="A219" s="10" t="s">
        <v>136</v>
      </c>
      <c r="B219" s="7"/>
      <c r="C219" s="7"/>
      <c r="D219" s="7">
        <f t="shared" si="3"/>
        <v>0</v>
      </c>
    </row>
    <row r="220" spans="1:4" ht="18" hidden="1" x14ac:dyDescent="0.3">
      <c r="A220" s="14" t="s">
        <v>137</v>
      </c>
      <c r="B220" s="7"/>
      <c r="C220" s="7"/>
      <c r="D220" s="7">
        <f t="shared" si="3"/>
        <v>0</v>
      </c>
    </row>
    <row r="221" spans="1:4" ht="18" hidden="1" x14ac:dyDescent="0.3">
      <c r="A221" s="14" t="s">
        <v>138</v>
      </c>
      <c r="B221" s="7"/>
      <c r="C221" s="7"/>
      <c r="D221" s="7">
        <f t="shared" si="3"/>
        <v>0</v>
      </c>
    </row>
    <row r="222" spans="1:4" ht="18" hidden="1" x14ac:dyDescent="0.3">
      <c r="A222" s="8" t="s">
        <v>314</v>
      </c>
      <c r="B222" s="7"/>
      <c r="C222" s="7"/>
      <c r="D222" s="7">
        <f t="shared" si="3"/>
        <v>0</v>
      </c>
    </row>
    <row r="223" spans="1:4" ht="18" hidden="1" x14ac:dyDescent="0.3">
      <c r="A223" s="5" t="s">
        <v>205</v>
      </c>
      <c r="B223" s="7"/>
      <c r="C223" s="7"/>
      <c r="D223" s="7">
        <f t="shared" si="3"/>
        <v>0</v>
      </c>
    </row>
    <row r="224" spans="1:4" ht="18" x14ac:dyDescent="0.3">
      <c r="A224" s="62" t="s">
        <v>315</v>
      </c>
      <c r="B224" s="58">
        <f>176*2</f>
        <v>352</v>
      </c>
      <c r="C224" s="58">
        <v>35000</v>
      </c>
      <c r="D224" s="58">
        <f t="shared" si="3"/>
        <v>12320000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hidden="1" x14ac:dyDescent="0.3">
      <c r="A241" s="10" t="s">
        <v>220</v>
      </c>
      <c r="B241" s="7"/>
      <c r="C241" s="7"/>
      <c r="D241" s="7">
        <f t="shared" si="3"/>
        <v>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v>29</v>
      </c>
      <c r="C244" s="7">
        <v>35000</v>
      </c>
      <c r="D244" s="7">
        <f t="shared" si="3"/>
        <v>1015000</v>
      </c>
    </row>
    <row r="245" spans="1:4" ht="18" x14ac:dyDescent="0.3">
      <c r="A245" s="10" t="s">
        <v>25</v>
      </c>
      <c r="B245" s="7">
        <v>9</v>
      </c>
      <c r="C245" s="7">
        <v>22000</v>
      </c>
      <c r="D245" s="7">
        <f t="shared" si="3"/>
        <v>198000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hidden="1" x14ac:dyDescent="0.3">
      <c r="A247" s="10" t="s">
        <v>27</v>
      </c>
      <c r="B247" s="7"/>
      <c r="C247" s="7"/>
      <c r="D247" s="7">
        <f t="shared" si="3"/>
        <v>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x14ac:dyDescent="0.3">
      <c r="A250" s="13" t="s">
        <v>233</v>
      </c>
      <c r="B250" s="7">
        <v>15</v>
      </c>
      <c r="C250" s="7">
        <v>58000</v>
      </c>
      <c r="D250" s="7">
        <f t="shared" si="3"/>
        <v>870000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v>5</v>
      </c>
      <c r="C252" s="7">
        <v>35000</v>
      </c>
      <c r="D252" s="7">
        <f t="shared" si="3"/>
        <v>175000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20+5+36+4</f>
        <v>65</v>
      </c>
      <c r="C256" s="7">
        <v>22000</v>
      </c>
      <c r="D256" s="7">
        <f t="shared" si="3"/>
        <v>1430000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hidden="1" x14ac:dyDescent="0.3">
      <c r="A264" s="10" t="s">
        <v>237</v>
      </c>
      <c r="B264" s="7"/>
      <c r="C264" s="7"/>
      <c r="D264" s="7">
        <f t="shared" si="4"/>
        <v>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hidden="1" x14ac:dyDescent="0.3">
      <c r="A268" s="10" t="s">
        <v>71</v>
      </c>
      <c r="B268" s="7"/>
      <c r="C268" s="7"/>
      <c r="D268" s="7">
        <f t="shared" si="4"/>
        <v>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hidden="1" x14ac:dyDescent="0.3">
      <c r="A281" s="10" t="s">
        <v>267</v>
      </c>
      <c r="B281" s="7"/>
      <c r="C281" s="7"/>
      <c r="D281" s="7">
        <f t="shared" si="4"/>
        <v>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x14ac:dyDescent="0.3">
      <c r="A284" s="10" t="s">
        <v>284</v>
      </c>
      <c r="B284" s="7">
        <v>10</v>
      </c>
      <c r="C284" s="7">
        <v>7500</v>
      </c>
      <c r="D284" s="7">
        <f t="shared" si="4"/>
        <v>75000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x14ac:dyDescent="0.3">
      <c r="A287" s="10" t="s">
        <v>143</v>
      </c>
      <c r="B287" s="7">
        <v>64</v>
      </c>
      <c r="C287" s="7">
        <v>14000</v>
      </c>
      <c r="D287" s="7">
        <f t="shared" si="4"/>
        <v>896000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5" t="s">
        <v>93</v>
      </c>
      <c r="B289" s="7"/>
      <c r="C289" s="7"/>
      <c r="D289" s="7">
        <f t="shared" si="4"/>
        <v>0</v>
      </c>
    </row>
    <row r="290" spans="1:4" ht="18" hidden="1" x14ac:dyDescent="0.3">
      <c r="A290" s="14" t="s">
        <v>94</v>
      </c>
      <c r="B290" s="7"/>
      <c r="C290" s="7"/>
      <c r="D290" s="7">
        <f t="shared" si="4"/>
        <v>0</v>
      </c>
    </row>
    <row r="291" spans="1:4" ht="18" hidden="1" x14ac:dyDescent="0.3">
      <c r="A291" s="24" t="s">
        <v>77</v>
      </c>
      <c r="B291" s="7"/>
      <c r="C291" s="7"/>
      <c r="D291" s="7">
        <f t="shared" si="4"/>
        <v>0</v>
      </c>
    </row>
    <row r="292" spans="1:4" ht="18" hidden="1" x14ac:dyDescent="0.3">
      <c r="A292" s="10" t="s">
        <v>225</v>
      </c>
      <c r="B292" s="7"/>
      <c r="C292" s="7"/>
      <c r="D292" s="7">
        <f t="shared" si="4"/>
        <v>0</v>
      </c>
    </row>
    <row r="293" spans="1:4" ht="18" hidden="1" x14ac:dyDescent="0.3">
      <c r="A293" s="14" t="s">
        <v>226</v>
      </c>
      <c r="B293" s="7"/>
      <c r="C293" s="7"/>
      <c r="D293" s="7">
        <f t="shared" si="4"/>
        <v>0</v>
      </c>
    </row>
    <row r="294" spans="1:4" ht="18" hidden="1" x14ac:dyDescent="0.3">
      <c r="A294" s="10" t="s">
        <v>329</v>
      </c>
      <c r="B294" s="7"/>
      <c r="C294" s="7"/>
      <c r="D294" s="7">
        <f t="shared" si="4"/>
        <v>0</v>
      </c>
    </row>
    <row r="295" spans="1:4" ht="18" hidden="1" x14ac:dyDescent="0.3">
      <c r="A295" s="10" t="s">
        <v>356</v>
      </c>
      <c r="B295" s="7"/>
      <c r="C295" s="7"/>
      <c r="D295" s="7">
        <f t="shared" si="4"/>
        <v>0</v>
      </c>
    </row>
    <row r="296" spans="1:4" ht="18" hidden="1" x14ac:dyDescent="0.3">
      <c r="A296" s="8" t="s">
        <v>330</v>
      </c>
      <c r="B296" s="7"/>
      <c r="C296" s="7"/>
      <c r="D296" s="7">
        <f t="shared" si="4"/>
        <v>0</v>
      </c>
    </row>
    <row r="297" spans="1:4" ht="18" hidden="1" x14ac:dyDescent="0.3">
      <c r="A297" s="10" t="s">
        <v>119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x14ac:dyDescent="0.3">
      <c r="A303" s="24" t="s">
        <v>78</v>
      </c>
      <c r="B303" s="7">
        <v>30</v>
      </c>
      <c r="C303" s="7">
        <v>24000</v>
      </c>
      <c r="D303" s="7">
        <f t="shared" si="4"/>
        <v>720000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x14ac:dyDescent="0.3">
      <c r="A320" s="10" t="s">
        <v>256</v>
      </c>
      <c r="B320" s="7">
        <v>8</v>
      </c>
      <c r="C320" s="7">
        <v>35000</v>
      </c>
      <c r="D320" s="7">
        <f t="shared" si="4"/>
        <v>280000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x14ac:dyDescent="0.3">
      <c r="A324" s="10" t="s">
        <v>260</v>
      </c>
      <c r="B324" s="7">
        <v>97</v>
      </c>
      <c r="C324" s="7">
        <v>6800</v>
      </c>
      <c r="D324" s="7">
        <f t="shared" ref="D324:D387" si="5">B324*C324</f>
        <v>659600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2920.5</v>
      </c>
      <c r="C333" s="39"/>
      <c r="D333" s="7">
        <f>SUM(D3:D324)</f>
        <v>49848100</v>
      </c>
    </row>
    <row r="334" spans="1:4" ht="18" hidden="1" x14ac:dyDescent="0.3">
      <c r="D334" s="7">
        <f t="shared" si="5"/>
        <v>0</v>
      </c>
    </row>
    <row r="335" spans="1:4" ht="18" hidden="1" x14ac:dyDescent="0.3">
      <c r="A335" s="1" t="s">
        <v>359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5" t="s">
        <v>3</v>
      </c>
      <c r="B338" s="7"/>
      <c r="C338" s="7"/>
      <c r="D338" s="7">
        <f t="shared" si="5"/>
        <v>0</v>
      </c>
    </row>
    <row r="339" spans="1:4" ht="18" hidden="1" x14ac:dyDescent="0.3">
      <c r="A339" s="8" t="s">
        <v>4</v>
      </c>
      <c r="B339" s="7"/>
      <c r="C339" s="7"/>
      <c r="D339" s="7">
        <f t="shared" si="5"/>
        <v>0</v>
      </c>
    </row>
    <row r="340" spans="1:4" ht="18" hidden="1" x14ac:dyDescent="0.3">
      <c r="A340" s="5" t="s">
        <v>5</v>
      </c>
      <c r="B340" s="7"/>
      <c r="C340" s="7"/>
      <c r="D340" s="7">
        <f t="shared" si="5"/>
        <v>0</v>
      </c>
    </row>
    <row r="341" spans="1:4" ht="18" hidden="1" x14ac:dyDescent="0.3">
      <c r="A341" s="5" t="s">
        <v>6</v>
      </c>
      <c r="B341" s="7"/>
      <c r="C341" s="7"/>
      <c r="D341" s="7">
        <f t="shared" si="5"/>
        <v>0</v>
      </c>
    </row>
    <row r="342" spans="1:4" ht="18" hidden="1" x14ac:dyDescent="0.3">
      <c r="A342" s="5" t="s">
        <v>7</v>
      </c>
      <c r="B342" s="7"/>
      <c r="C342" s="7"/>
      <c r="D342" s="7">
        <f t="shared" si="5"/>
        <v>0</v>
      </c>
    </row>
    <row r="343" spans="1:4" ht="18" hidden="1" x14ac:dyDescent="0.3">
      <c r="A343" s="9" t="s">
        <v>8</v>
      </c>
      <c r="B343" s="7"/>
      <c r="C343" s="7"/>
      <c r="D343" s="7">
        <f t="shared" si="5"/>
        <v>0</v>
      </c>
    </row>
    <row r="344" spans="1:4" ht="18" hidden="1" x14ac:dyDescent="0.3">
      <c r="A344" s="10" t="s">
        <v>9</v>
      </c>
      <c r="B344" s="7"/>
      <c r="C344" s="7"/>
      <c r="D344" s="7">
        <f t="shared" si="5"/>
        <v>0</v>
      </c>
    </row>
    <row r="345" spans="1:4" ht="18" hidden="1" x14ac:dyDescent="0.3">
      <c r="A345" s="5" t="s">
        <v>10</v>
      </c>
      <c r="B345" s="12"/>
      <c r="C345" s="12"/>
      <c r="D345" s="7">
        <f t="shared" si="5"/>
        <v>0</v>
      </c>
    </row>
    <row r="346" spans="1:4" ht="18" hidden="1" x14ac:dyDescent="0.3">
      <c r="A346" s="5" t="s">
        <v>11</v>
      </c>
      <c r="B346" s="12"/>
      <c r="C346" s="12"/>
      <c r="D346" s="7">
        <f t="shared" si="5"/>
        <v>0</v>
      </c>
    </row>
    <row r="347" spans="1:4" ht="18" hidden="1" x14ac:dyDescent="0.3">
      <c r="A347" s="5" t="s">
        <v>12</v>
      </c>
      <c r="B347" s="12"/>
      <c r="C347" s="12"/>
      <c r="D347" s="7">
        <f t="shared" si="5"/>
        <v>0</v>
      </c>
    </row>
    <row r="348" spans="1:4" ht="18" hidden="1" x14ac:dyDescent="0.3">
      <c r="A348" s="10" t="s">
        <v>13</v>
      </c>
      <c r="B348" s="7"/>
      <c r="C348" s="7"/>
      <c r="D348" s="7">
        <f t="shared" si="5"/>
        <v>0</v>
      </c>
    </row>
    <row r="349" spans="1:4" ht="18" hidden="1" x14ac:dyDescent="0.3">
      <c r="A349" s="10" t="s">
        <v>14</v>
      </c>
      <c r="B349" s="7"/>
      <c r="C349" s="7"/>
      <c r="D349" s="7">
        <f t="shared" si="5"/>
        <v>0</v>
      </c>
    </row>
    <row r="350" spans="1:4" ht="18" hidden="1" x14ac:dyDescent="0.3">
      <c r="A350" s="10" t="s">
        <v>15</v>
      </c>
      <c r="B350" s="12"/>
      <c r="C350" s="12"/>
      <c r="D350" s="7">
        <f t="shared" si="5"/>
        <v>0</v>
      </c>
    </row>
    <row r="351" spans="1:4" ht="18" hidden="1" x14ac:dyDescent="0.3">
      <c r="A351" s="13" t="s">
        <v>17</v>
      </c>
      <c r="B351" s="7"/>
      <c r="C351" s="7"/>
      <c r="D351" s="7">
        <f t="shared" si="5"/>
        <v>0</v>
      </c>
    </row>
    <row r="352" spans="1:4" ht="18" hidden="1" x14ac:dyDescent="0.3">
      <c r="A352" s="8" t="s">
        <v>18</v>
      </c>
      <c r="B352" s="7"/>
      <c r="C352" s="7"/>
      <c r="D352" s="7">
        <f t="shared" si="5"/>
        <v>0</v>
      </c>
    </row>
    <row r="353" spans="1:4" ht="18" hidden="1" x14ac:dyDescent="0.3">
      <c r="A353" s="13" t="s">
        <v>19</v>
      </c>
      <c r="B353" s="7"/>
      <c r="C353" s="7"/>
      <c r="D353" s="7">
        <f t="shared" si="5"/>
        <v>0</v>
      </c>
    </row>
    <row r="354" spans="1:4" ht="18" hidden="1" x14ac:dyDescent="0.3">
      <c r="A354" s="10" t="s">
        <v>20</v>
      </c>
      <c r="B354" s="7"/>
      <c r="C354" s="7"/>
      <c r="D354" s="7">
        <f t="shared" si="5"/>
        <v>0</v>
      </c>
    </row>
    <row r="355" spans="1:4" ht="18" hidden="1" x14ac:dyDescent="0.3">
      <c r="A355" s="10" t="s">
        <v>21</v>
      </c>
      <c r="B355" s="7"/>
      <c r="C355" s="7"/>
      <c r="D355" s="7">
        <f t="shared" si="5"/>
        <v>0</v>
      </c>
    </row>
    <row r="356" spans="1:4" ht="18" hidden="1" x14ac:dyDescent="0.3">
      <c r="A356" s="10" t="s">
        <v>22</v>
      </c>
      <c r="B356" s="7"/>
      <c r="C356" s="7"/>
      <c r="D356" s="7">
        <f t="shared" si="5"/>
        <v>0</v>
      </c>
    </row>
    <row r="357" spans="1:4" ht="18" hidden="1" x14ac:dyDescent="0.3">
      <c r="A357" s="8" t="s">
        <v>23</v>
      </c>
      <c r="B357" s="7"/>
      <c r="C357" s="7"/>
      <c r="D357" s="7">
        <f t="shared" si="5"/>
        <v>0</v>
      </c>
    </row>
    <row r="358" spans="1:4" ht="18" hidden="1" x14ac:dyDescent="0.3">
      <c r="A358" s="10" t="s">
        <v>24</v>
      </c>
      <c r="B358" s="7"/>
      <c r="C358" s="7"/>
      <c r="D358" s="7">
        <f t="shared" si="5"/>
        <v>0</v>
      </c>
    </row>
    <row r="359" spans="1:4" ht="18" hidden="1" x14ac:dyDescent="0.3">
      <c r="A359" s="10" t="s">
        <v>25</v>
      </c>
      <c r="B359" s="7"/>
      <c r="C359" s="7"/>
      <c r="D359" s="7">
        <f t="shared" si="5"/>
        <v>0</v>
      </c>
    </row>
    <row r="360" spans="1:4" ht="18" hidden="1" x14ac:dyDescent="0.3">
      <c r="A360" s="10" t="s">
        <v>26</v>
      </c>
      <c r="B360" s="7"/>
      <c r="C360" s="7"/>
      <c r="D360" s="7">
        <f t="shared" si="5"/>
        <v>0</v>
      </c>
    </row>
    <row r="361" spans="1:4" ht="18" hidden="1" x14ac:dyDescent="0.3">
      <c r="A361" s="10" t="s">
        <v>27</v>
      </c>
      <c r="B361" s="7"/>
      <c r="C361" s="7"/>
      <c r="D361" s="7">
        <f t="shared" si="5"/>
        <v>0</v>
      </c>
    </row>
    <row r="362" spans="1:4" ht="18" hidden="1" x14ac:dyDescent="0.3">
      <c r="A362" s="10" t="s">
        <v>28</v>
      </c>
      <c r="B362" s="7"/>
      <c r="C362" s="7"/>
      <c r="D362" s="7">
        <f t="shared" si="5"/>
        <v>0</v>
      </c>
    </row>
    <row r="363" spans="1:4" ht="18" hidden="1" x14ac:dyDescent="0.3">
      <c r="A363" s="10" t="s">
        <v>29</v>
      </c>
      <c r="B363" s="7"/>
      <c r="C363" s="7"/>
      <c r="D363" s="7">
        <f t="shared" si="5"/>
        <v>0</v>
      </c>
    </row>
    <row r="364" spans="1:4" ht="18" hidden="1" x14ac:dyDescent="0.3">
      <c r="A364" s="10" t="s">
        <v>30</v>
      </c>
      <c r="B364" s="7"/>
      <c r="C364" s="7"/>
      <c r="D364" s="7">
        <f t="shared" si="5"/>
        <v>0</v>
      </c>
    </row>
    <row r="365" spans="1:4" ht="18" hidden="1" x14ac:dyDescent="0.3">
      <c r="A365" s="10" t="s">
        <v>31</v>
      </c>
      <c r="B365" s="7"/>
      <c r="C365" s="7"/>
      <c r="D365" s="7">
        <f t="shared" si="5"/>
        <v>0</v>
      </c>
    </row>
    <row r="366" spans="1:4" ht="18" hidden="1" x14ac:dyDescent="0.3">
      <c r="A366" s="10" t="s">
        <v>32</v>
      </c>
      <c r="B366" s="7"/>
      <c r="C366" s="7"/>
      <c r="D366" s="7">
        <f t="shared" si="5"/>
        <v>0</v>
      </c>
    </row>
    <row r="367" spans="1:4" ht="18" hidden="1" x14ac:dyDescent="0.3">
      <c r="A367" s="10" t="s">
        <v>33</v>
      </c>
      <c r="B367" s="7"/>
      <c r="C367" s="7"/>
      <c r="D367" s="7">
        <f t="shared" si="5"/>
        <v>0</v>
      </c>
    </row>
    <row r="368" spans="1:4" ht="18" hidden="1" x14ac:dyDescent="0.3">
      <c r="A368" s="10" t="s">
        <v>34</v>
      </c>
      <c r="B368" s="7"/>
      <c r="C368" s="7"/>
      <c r="D368" s="7">
        <f t="shared" si="5"/>
        <v>0</v>
      </c>
    </row>
    <row r="369" spans="1:4" ht="18" hidden="1" x14ac:dyDescent="0.3">
      <c r="A369" s="10" t="s">
        <v>35</v>
      </c>
      <c r="B369" s="7"/>
      <c r="C369" s="7"/>
      <c r="D369" s="7">
        <f t="shared" si="5"/>
        <v>0</v>
      </c>
    </row>
    <row r="370" spans="1:4" ht="18" x14ac:dyDescent="0.3">
      <c r="A370" s="10" t="s">
        <v>36</v>
      </c>
      <c r="B370" s="7">
        <v>95</v>
      </c>
      <c r="C370" s="7">
        <v>7000</v>
      </c>
      <c r="D370" s="7">
        <f t="shared" si="5"/>
        <v>665000</v>
      </c>
    </row>
    <row r="371" spans="1:4" ht="18" hidden="1" x14ac:dyDescent="0.3">
      <c r="A371" s="14" t="s">
        <v>37</v>
      </c>
      <c r="B371" s="7"/>
      <c r="C371" s="7"/>
      <c r="D371" s="7">
        <f t="shared" si="5"/>
        <v>0</v>
      </c>
    </row>
    <row r="372" spans="1:4" ht="18" hidden="1" x14ac:dyDescent="0.3">
      <c r="A372" s="10" t="s">
        <v>38</v>
      </c>
      <c r="B372" s="7"/>
      <c r="C372" s="7"/>
      <c r="D372" s="7">
        <f t="shared" si="5"/>
        <v>0</v>
      </c>
    </row>
    <row r="373" spans="1:4" ht="18" hidden="1" x14ac:dyDescent="0.3">
      <c r="A373" s="5" t="s">
        <v>39</v>
      </c>
      <c r="B373" s="7"/>
      <c r="C373" s="7"/>
      <c r="D373" s="7">
        <f t="shared" si="5"/>
        <v>0</v>
      </c>
    </row>
    <row r="374" spans="1:4" ht="18" hidden="1" x14ac:dyDescent="0.3">
      <c r="A374" s="10" t="s">
        <v>40</v>
      </c>
      <c r="B374" s="7"/>
      <c r="C374" s="7"/>
      <c r="D374" s="7">
        <f t="shared" si="5"/>
        <v>0</v>
      </c>
    </row>
    <row r="375" spans="1:4" ht="18" x14ac:dyDescent="0.3">
      <c r="A375" s="10" t="s">
        <v>41</v>
      </c>
      <c r="B375" s="7">
        <v>50</v>
      </c>
      <c r="C375" s="7">
        <v>17000</v>
      </c>
      <c r="D375" s="7">
        <f t="shared" si="5"/>
        <v>850000</v>
      </c>
    </row>
    <row r="376" spans="1:4" ht="18" hidden="1" x14ac:dyDescent="0.3">
      <c r="A376" s="15" t="s">
        <v>42</v>
      </c>
      <c r="B376" s="7"/>
      <c r="C376" s="7"/>
      <c r="D376" s="7">
        <f t="shared" si="5"/>
        <v>0</v>
      </c>
    </row>
    <row r="377" spans="1:4" ht="18" hidden="1" x14ac:dyDescent="0.3">
      <c r="A377" s="10" t="s">
        <v>43</v>
      </c>
      <c r="B377" s="7"/>
      <c r="C377" s="7"/>
      <c r="D377" s="7">
        <f t="shared" si="5"/>
        <v>0</v>
      </c>
    </row>
    <row r="378" spans="1:4" ht="18" x14ac:dyDescent="0.3">
      <c r="A378" s="10" t="s">
        <v>44</v>
      </c>
      <c r="B378" s="7">
        <f>200+40+75+80+180+50</f>
        <v>625</v>
      </c>
      <c r="C378" s="7">
        <v>14000</v>
      </c>
      <c r="D378" s="7">
        <f t="shared" si="5"/>
        <v>8750000</v>
      </c>
    </row>
    <row r="379" spans="1:4" ht="18" hidden="1" x14ac:dyDescent="0.3">
      <c r="A379" s="10" t="s">
        <v>45</v>
      </c>
      <c r="B379" s="7"/>
      <c r="C379" s="7"/>
      <c r="D379" s="7">
        <f t="shared" si="5"/>
        <v>0</v>
      </c>
    </row>
    <row r="380" spans="1:4" ht="18" hidden="1" x14ac:dyDescent="0.3">
      <c r="A380" s="10" t="s">
        <v>333</v>
      </c>
      <c r="B380" s="7"/>
      <c r="C380" s="7"/>
      <c r="D380" s="7">
        <f t="shared" si="5"/>
        <v>0</v>
      </c>
    </row>
    <row r="381" spans="1:4" ht="18" hidden="1" x14ac:dyDescent="0.3">
      <c r="A381" s="10" t="s">
        <v>46</v>
      </c>
      <c r="B381" s="7"/>
      <c r="C381" s="7"/>
      <c r="D381" s="7">
        <f t="shared" si="5"/>
        <v>0</v>
      </c>
    </row>
    <row r="382" spans="1:4" ht="18" hidden="1" x14ac:dyDescent="0.3">
      <c r="A382" s="10" t="s">
        <v>47</v>
      </c>
      <c r="B382" s="7"/>
      <c r="C382" s="7"/>
      <c r="D382" s="7">
        <f t="shared" si="5"/>
        <v>0</v>
      </c>
    </row>
    <row r="383" spans="1:4" ht="18" hidden="1" x14ac:dyDescent="0.3">
      <c r="A383" s="16" t="s">
        <v>48</v>
      </c>
      <c r="B383" s="7"/>
      <c r="C383" s="7"/>
      <c r="D383" s="7">
        <f t="shared" si="5"/>
        <v>0</v>
      </c>
    </row>
    <row r="384" spans="1:4" ht="18" x14ac:dyDescent="0.3">
      <c r="A384" s="8" t="s">
        <v>49</v>
      </c>
      <c r="B384" s="7">
        <v>400</v>
      </c>
      <c r="C384" s="7">
        <v>6500</v>
      </c>
      <c r="D384" s="7">
        <f t="shared" si="5"/>
        <v>2600000</v>
      </c>
    </row>
    <row r="385" spans="1:4" ht="18" hidden="1" x14ac:dyDescent="0.3">
      <c r="A385" s="10" t="s">
        <v>50</v>
      </c>
      <c r="B385" s="7"/>
      <c r="C385" s="7"/>
      <c r="D385" s="7">
        <f t="shared" si="5"/>
        <v>0</v>
      </c>
    </row>
    <row r="386" spans="1:4" ht="18" hidden="1" x14ac:dyDescent="0.3">
      <c r="A386" s="10" t="s">
        <v>51</v>
      </c>
      <c r="B386" s="7"/>
      <c r="C386" s="7"/>
      <c r="D386" s="7">
        <f t="shared" si="5"/>
        <v>0</v>
      </c>
    </row>
    <row r="387" spans="1:4" ht="18" x14ac:dyDescent="0.3">
      <c r="A387" s="10" t="s">
        <v>52</v>
      </c>
      <c r="B387" s="7">
        <v>10</v>
      </c>
      <c r="C387" s="7">
        <v>8000</v>
      </c>
      <c r="D387" s="7">
        <f t="shared" si="5"/>
        <v>80000</v>
      </c>
    </row>
    <row r="388" spans="1:4" ht="18" hidden="1" x14ac:dyDescent="0.3">
      <c r="A388" s="5" t="s">
        <v>53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54</v>
      </c>
      <c r="B389" s="7"/>
      <c r="C389" s="7"/>
      <c r="D389" s="7">
        <f t="shared" si="6"/>
        <v>0</v>
      </c>
    </row>
    <row r="390" spans="1:4" ht="18" hidden="1" x14ac:dyDescent="0.3">
      <c r="A390" s="14" t="s">
        <v>55</v>
      </c>
      <c r="B390" s="7"/>
      <c r="C390" s="7"/>
      <c r="D390" s="7">
        <f t="shared" si="6"/>
        <v>0</v>
      </c>
    </row>
    <row r="391" spans="1:4" ht="18" hidden="1" x14ac:dyDescent="0.3">
      <c r="A391" s="10" t="s">
        <v>56</v>
      </c>
      <c r="B391" s="7"/>
      <c r="C391" s="7"/>
      <c r="D391" s="7">
        <f t="shared" si="6"/>
        <v>0</v>
      </c>
    </row>
    <row r="392" spans="1:4" ht="18" hidden="1" x14ac:dyDescent="0.3">
      <c r="A392" s="17" t="s">
        <v>57</v>
      </c>
      <c r="B392" s="7"/>
      <c r="C392" s="7"/>
      <c r="D392" s="7">
        <f t="shared" si="6"/>
        <v>0</v>
      </c>
    </row>
    <row r="393" spans="1:4" ht="18" hidden="1" x14ac:dyDescent="0.3">
      <c r="A393" s="10" t="s">
        <v>58</v>
      </c>
      <c r="B393" s="7"/>
      <c r="C393" s="7"/>
      <c r="D393" s="7">
        <f t="shared" si="6"/>
        <v>0</v>
      </c>
    </row>
    <row r="394" spans="1:4" ht="18" hidden="1" x14ac:dyDescent="0.3">
      <c r="A394" s="10" t="s">
        <v>59</v>
      </c>
      <c r="B394" s="7"/>
      <c r="C394" s="7"/>
      <c r="D394" s="7">
        <f t="shared" si="6"/>
        <v>0</v>
      </c>
    </row>
    <row r="395" spans="1:4" ht="18" hidden="1" x14ac:dyDescent="0.3">
      <c r="A395" s="5" t="s">
        <v>60</v>
      </c>
      <c r="B395" s="7"/>
      <c r="C395" s="7"/>
      <c r="D395" s="7">
        <f t="shared" si="6"/>
        <v>0</v>
      </c>
    </row>
    <row r="396" spans="1:4" ht="18" hidden="1" x14ac:dyDescent="0.3">
      <c r="A396" s="5" t="s">
        <v>61</v>
      </c>
      <c r="B396" s="7"/>
      <c r="C396" s="7"/>
      <c r="D396" s="7">
        <f t="shared" si="6"/>
        <v>0</v>
      </c>
    </row>
    <row r="397" spans="1:4" ht="18" hidden="1" x14ac:dyDescent="0.3">
      <c r="A397" s="18" t="s">
        <v>62</v>
      </c>
      <c r="B397" s="7"/>
      <c r="C397" s="7"/>
      <c r="D397" s="7">
        <f t="shared" si="6"/>
        <v>0</v>
      </c>
    </row>
    <row r="398" spans="1:4" ht="18" hidden="1" x14ac:dyDescent="0.3">
      <c r="A398" s="19" t="s">
        <v>63</v>
      </c>
      <c r="B398" s="21"/>
      <c r="C398" s="21"/>
      <c r="D398" s="7">
        <f t="shared" si="6"/>
        <v>0</v>
      </c>
    </row>
    <row r="399" spans="1:4" ht="18" hidden="1" x14ac:dyDescent="0.3">
      <c r="A399" s="10" t="s">
        <v>64</v>
      </c>
      <c r="B399" s="7"/>
      <c r="C399" s="7"/>
      <c r="D399" s="7">
        <f t="shared" si="6"/>
        <v>0</v>
      </c>
    </row>
    <row r="400" spans="1:4" ht="18" hidden="1" x14ac:dyDescent="0.3">
      <c r="A400" s="5" t="s">
        <v>65</v>
      </c>
      <c r="B400" s="7"/>
      <c r="C400" s="7"/>
      <c r="D400" s="7">
        <f t="shared" si="6"/>
        <v>0</v>
      </c>
    </row>
    <row r="401" spans="1:4" ht="18" hidden="1" x14ac:dyDescent="0.3">
      <c r="A401" s="5" t="s">
        <v>66</v>
      </c>
      <c r="B401" s="7"/>
      <c r="C401" s="7"/>
      <c r="D401" s="7">
        <f t="shared" si="6"/>
        <v>0</v>
      </c>
    </row>
    <row r="402" spans="1:4" ht="18" hidden="1" x14ac:dyDescent="0.3">
      <c r="A402" s="10" t="s">
        <v>67</v>
      </c>
      <c r="B402" s="7"/>
      <c r="C402" s="7"/>
      <c r="D402" s="7">
        <f t="shared" si="6"/>
        <v>0</v>
      </c>
    </row>
    <row r="403" spans="1:4" ht="18" hidden="1" x14ac:dyDescent="0.3">
      <c r="A403" s="5" t="s">
        <v>68</v>
      </c>
      <c r="B403" s="7"/>
      <c r="C403" s="7"/>
      <c r="D403" s="7">
        <f t="shared" si="6"/>
        <v>0</v>
      </c>
    </row>
    <row r="404" spans="1:4" ht="18" hidden="1" x14ac:dyDescent="0.3">
      <c r="A404" s="10" t="s">
        <v>69</v>
      </c>
      <c r="B404" s="7"/>
      <c r="C404" s="7"/>
      <c r="D404" s="7">
        <f t="shared" si="6"/>
        <v>0</v>
      </c>
    </row>
    <row r="405" spans="1:4" ht="18" hidden="1" x14ac:dyDescent="0.3">
      <c r="A405" s="10" t="s">
        <v>70</v>
      </c>
      <c r="B405" s="7"/>
      <c r="C405" s="7"/>
      <c r="D405" s="7">
        <f t="shared" si="6"/>
        <v>0</v>
      </c>
    </row>
    <row r="406" spans="1:4" ht="18" hidden="1" x14ac:dyDescent="0.3">
      <c r="A406" s="10" t="s">
        <v>71</v>
      </c>
      <c r="B406" s="7"/>
      <c r="C406" s="7"/>
      <c r="D406" s="7">
        <f t="shared" si="6"/>
        <v>0</v>
      </c>
    </row>
    <row r="407" spans="1:4" ht="18" hidden="1" x14ac:dyDescent="0.3">
      <c r="A407" s="10" t="s">
        <v>72</v>
      </c>
      <c r="B407" s="7"/>
      <c r="C407" s="7"/>
      <c r="D407" s="7">
        <f t="shared" si="6"/>
        <v>0</v>
      </c>
    </row>
    <row r="408" spans="1:4" ht="18" hidden="1" x14ac:dyDescent="0.3">
      <c r="A408" s="22" t="s">
        <v>73</v>
      </c>
      <c r="B408" s="7"/>
      <c r="C408" s="7"/>
      <c r="D408" s="7">
        <f t="shared" si="6"/>
        <v>0</v>
      </c>
    </row>
    <row r="409" spans="1:4" ht="18" hidden="1" x14ac:dyDescent="0.3">
      <c r="A409" s="23" t="s">
        <v>74</v>
      </c>
      <c r="B409" s="7"/>
      <c r="C409" s="7"/>
      <c r="D409" s="7">
        <f t="shared" si="6"/>
        <v>0</v>
      </c>
    </row>
    <row r="410" spans="1:4" ht="18" hidden="1" x14ac:dyDescent="0.3">
      <c r="A410" s="22" t="s">
        <v>75</v>
      </c>
      <c r="B410" s="7"/>
      <c r="C410" s="7"/>
      <c r="D410" s="7">
        <f t="shared" si="6"/>
        <v>0</v>
      </c>
    </row>
    <row r="411" spans="1:4" ht="18" hidden="1" x14ac:dyDescent="0.3">
      <c r="A411" s="14" t="s">
        <v>76</v>
      </c>
      <c r="B411" s="7"/>
      <c r="C411" s="7"/>
      <c r="D411" s="7">
        <f t="shared" si="6"/>
        <v>0</v>
      </c>
    </row>
    <row r="412" spans="1:4" ht="18" hidden="1" x14ac:dyDescent="0.3">
      <c r="A412" s="24" t="s">
        <v>77</v>
      </c>
      <c r="B412" s="7"/>
      <c r="C412" s="7"/>
      <c r="D412" s="7">
        <f t="shared" si="6"/>
        <v>0</v>
      </c>
    </row>
    <row r="413" spans="1:4" ht="18" hidden="1" x14ac:dyDescent="0.3">
      <c r="A413" s="24" t="s">
        <v>78</v>
      </c>
      <c r="B413" s="7"/>
      <c r="C413" s="7"/>
      <c r="D413" s="7">
        <f t="shared" si="6"/>
        <v>0</v>
      </c>
    </row>
    <row r="414" spans="1:4" ht="18" hidden="1" x14ac:dyDescent="0.3">
      <c r="A414" s="24" t="s">
        <v>79</v>
      </c>
      <c r="B414" s="7"/>
      <c r="C414" s="7"/>
      <c r="D414" s="7">
        <f t="shared" si="6"/>
        <v>0</v>
      </c>
    </row>
    <row r="415" spans="1:4" ht="18" hidden="1" x14ac:dyDescent="0.3">
      <c r="A415" s="24" t="s">
        <v>80</v>
      </c>
      <c r="B415" s="7"/>
      <c r="C415" s="7"/>
      <c r="D415" s="7">
        <f t="shared" si="6"/>
        <v>0</v>
      </c>
    </row>
    <row r="416" spans="1:4" ht="18" hidden="1" x14ac:dyDescent="0.3">
      <c r="A416" s="10" t="s">
        <v>81</v>
      </c>
      <c r="B416" s="26"/>
      <c r="C416" s="26"/>
      <c r="D416" s="7">
        <f t="shared" si="6"/>
        <v>0</v>
      </c>
    </row>
    <row r="417" spans="1:4" ht="18" hidden="1" x14ac:dyDescent="0.3">
      <c r="A417" s="10" t="s">
        <v>82</v>
      </c>
      <c r="B417" s="7"/>
      <c r="C417" s="7"/>
      <c r="D417" s="7">
        <f t="shared" si="6"/>
        <v>0</v>
      </c>
    </row>
    <row r="418" spans="1:4" ht="18" hidden="1" x14ac:dyDescent="0.3">
      <c r="A418" s="10" t="s">
        <v>83</v>
      </c>
      <c r="B418" s="7"/>
      <c r="C418" s="7"/>
      <c r="D418" s="7">
        <f t="shared" si="6"/>
        <v>0</v>
      </c>
    </row>
    <row r="419" spans="1:4" ht="18" hidden="1" x14ac:dyDescent="0.3">
      <c r="A419" s="10" t="s">
        <v>84</v>
      </c>
      <c r="B419" s="7"/>
      <c r="C419" s="7"/>
      <c r="D419" s="7">
        <f t="shared" si="6"/>
        <v>0</v>
      </c>
    </row>
    <row r="420" spans="1:4" ht="18" hidden="1" x14ac:dyDescent="0.3">
      <c r="A420" s="10" t="s">
        <v>85</v>
      </c>
      <c r="B420" s="7"/>
      <c r="C420" s="7"/>
      <c r="D420" s="7">
        <f t="shared" si="6"/>
        <v>0</v>
      </c>
    </row>
    <row r="421" spans="1:4" ht="18" hidden="1" x14ac:dyDescent="0.3">
      <c r="A421" s="10" t="s">
        <v>86</v>
      </c>
      <c r="B421" s="7"/>
      <c r="C421" s="7"/>
      <c r="D421" s="7">
        <f t="shared" si="6"/>
        <v>0</v>
      </c>
    </row>
    <row r="422" spans="1:4" ht="18" hidden="1" x14ac:dyDescent="0.3">
      <c r="A422" s="10" t="s">
        <v>87</v>
      </c>
      <c r="B422" s="7"/>
      <c r="C422" s="7"/>
      <c r="D422" s="7">
        <f t="shared" si="6"/>
        <v>0</v>
      </c>
    </row>
    <row r="423" spans="1:4" ht="18" hidden="1" x14ac:dyDescent="0.3">
      <c r="A423" s="27" t="s">
        <v>88</v>
      </c>
      <c r="B423" s="7"/>
      <c r="C423" s="7"/>
      <c r="D423" s="7">
        <f t="shared" si="6"/>
        <v>0</v>
      </c>
    </row>
    <row r="424" spans="1:4" ht="18" hidden="1" x14ac:dyDescent="0.3">
      <c r="A424" s="10" t="s">
        <v>89</v>
      </c>
      <c r="B424" s="7"/>
      <c r="C424" s="7"/>
      <c r="D424" s="7">
        <f t="shared" si="6"/>
        <v>0</v>
      </c>
    </row>
    <row r="425" spans="1:4" ht="18" hidden="1" x14ac:dyDescent="0.3">
      <c r="A425" s="10" t="s">
        <v>90</v>
      </c>
      <c r="B425" s="7"/>
      <c r="C425" s="7"/>
      <c r="D425" s="7">
        <f t="shared" si="6"/>
        <v>0</v>
      </c>
    </row>
    <row r="426" spans="1:4" ht="18" hidden="1" x14ac:dyDescent="0.3">
      <c r="A426" s="10" t="s">
        <v>91</v>
      </c>
      <c r="B426" s="12"/>
      <c r="C426" s="12"/>
      <c r="D426" s="7">
        <f t="shared" si="6"/>
        <v>0</v>
      </c>
    </row>
    <row r="427" spans="1:4" ht="18" hidden="1" x14ac:dyDescent="0.3">
      <c r="A427" s="24" t="s">
        <v>92</v>
      </c>
      <c r="B427" s="7"/>
      <c r="C427" s="7"/>
      <c r="D427" s="7">
        <f t="shared" si="6"/>
        <v>0</v>
      </c>
    </row>
    <row r="428" spans="1:4" ht="18" hidden="1" x14ac:dyDescent="0.3">
      <c r="A428" s="5" t="s">
        <v>93</v>
      </c>
      <c r="B428" s="7"/>
      <c r="C428" s="7"/>
      <c r="D428" s="7">
        <f t="shared" si="6"/>
        <v>0</v>
      </c>
    </row>
    <row r="429" spans="1:4" ht="18" hidden="1" x14ac:dyDescent="0.3">
      <c r="A429" s="14" t="s">
        <v>94</v>
      </c>
      <c r="B429" s="7"/>
      <c r="C429" s="7"/>
      <c r="D429" s="7">
        <f t="shared" si="6"/>
        <v>0</v>
      </c>
    </row>
    <row r="430" spans="1:4" ht="18" x14ac:dyDescent="0.3">
      <c r="A430" s="10" t="s">
        <v>95</v>
      </c>
      <c r="B430" s="7">
        <v>10</v>
      </c>
      <c r="C430" s="7">
        <v>10000</v>
      </c>
      <c r="D430" s="7">
        <f t="shared" si="6"/>
        <v>100000</v>
      </c>
    </row>
    <row r="431" spans="1:4" ht="18" hidden="1" x14ac:dyDescent="0.3">
      <c r="A431" s="14" t="s">
        <v>96</v>
      </c>
      <c r="B431" s="7"/>
      <c r="C431" s="7"/>
      <c r="D431" s="7">
        <f t="shared" si="6"/>
        <v>0</v>
      </c>
    </row>
    <row r="432" spans="1:4" ht="18" hidden="1" x14ac:dyDescent="0.3">
      <c r="A432" s="10" t="s">
        <v>97</v>
      </c>
      <c r="B432" s="7"/>
      <c r="C432" s="7"/>
      <c r="D432" s="7">
        <f t="shared" si="6"/>
        <v>0</v>
      </c>
    </row>
    <row r="433" spans="1:4" ht="18" hidden="1" x14ac:dyDescent="0.3">
      <c r="A433" s="10" t="s">
        <v>98</v>
      </c>
      <c r="B433" s="7"/>
      <c r="C433" s="7"/>
      <c r="D433" s="7">
        <f t="shared" si="6"/>
        <v>0</v>
      </c>
    </row>
    <row r="434" spans="1:4" ht="18" hidden="1" x14ac:dyDescent="0.3">
      <c r="A434" s="14" t="s">
        <v>99</v>
      </c>
      <c r="B434" s="7"/>
      <c r="C434" s="7"/>
      <c r="D434" s="7">
        <f t="shared" si="6"/>
        <v>0</v>
      </c>
    </row>
    <row r="435" spans="1:4" ht="18" hidden="1" x14ac:dyDescent="0.3">
      <c r="A435" s="14" t="s">
        <v>100</v>
      </c>
      <c r="B435" s="7"/>
      <c r="C435" s="7"/>
      <c r="D435" s="7">
        <f t="shared" si="6"/>
        <v>0</v>
      </c>
    </row>
    <row r="436" spans="1:4" ht="18" hidden="1" x14ac:dyDescent="0.3">
      <c r="A436" s="10" t="s">
        <v>101</v>
      </c>
      <c r="B436" s="12"/>
      <c r="C436" s="12"/>
      <c r="D436" s="7">
        <f t="shared" si="6"/>
        <v>0</v>
      </c>
    </row>
    <row r="437" spans="1:4" ht="18" hidden="1" x14ac:dyDescent="0.3">
      <c r="A437" s="28" t="s">
        <v>102</v>
      </c>
      <c r="B437" s="12"/>
      <c r="C437" s="12"/>
      <c r="D437" s="7">
        <f t="shared" si="6"/>
        <v>0</v>
      </c>
    </row>
    <row r="438" spans="1:4" ht="18" hidden="1" x14ac:dyDescent="0.3">
      <c r="A438" s="28" t="s">
        <v>103</v>
      </c>
      <c r="B438" s="12"/>
      <c r="C438" s="12"/>
      <c r="D438" s="7">
        <f t="shared" si="6"/>
        <v>0</v>
      </c>
    </row>
    <row r="439" spans="1:4" ht="18" hidden="1" x14ac:dyDescent="0.3">
      <c r="A439" s="28" t="s">
        <v>104</v>
      </c>
      <c r="B439" s="12"/>
      <c r="C439" s="12"/>
      <c r="D439" s="7">
        <f t="shared" si="6"/>
        <v>0</v>
      </c>
    </row>
    <row r="440" spans="1:4" ht="18" hidden="1" x14ac:dyDescent="0.3">
      <c r="A440" s="10" t="s">
        <v>105</v>
      </c>
      <c r="B440" s="12"/>
      <c r="C440" s="12"/>
      <c r="D440" s="7">
        <f t="shared" si="6"/>
        <v>0</v>
      </c>
    </row>
    <row r="441" spans="1:4" ht="18" hidden="1" x14ac:dyDescent="0.3">
      <c r="A441" s="10" t="s">
        <v>106</v>
      </c>
      <c r="B441" s="12"/>
      <c r="C441" s="12"/>
      <c r="D441" s="7">
        <f t="shared" si="6"/>
        <v>0</v>
      </c>
    </row>
    <row r="442" spans="1:4" ht="18" hidden="1" x14ac:dyDescent="0.3">
      <c r="A442" s="10" t="s">
        <v>107</v>
      </c>
      <c r="B442" s="12"/>
      <c r="C442" s="12"/>
      <c r="D442" s="7">
        <f t="shared" si="6"/>
        <v>0</v>
      </c>
    </row>
    <row r="443" spans="1:4" ht="18" hidden="1" x14ac:dyDescent="0.3">
      <c r="A443" s="10" t="s">
        <v>108</v>
      </c>
      <c r="B443" s="12"/>
      <c r="C443" s="12"/>
      <c r="D443" s="7">
        <f t="shared" si="6"/>
        <v>0</v>
      </c>
    </row>
    <row r="444" spans="1:4" ht="18" hidden="1" x14ac:dyDescent="0.3">
      <c r="A444" s="10" t="s">
        <v>109</v>
      </c>
      <c r="B444" s="12"/>
      <c r="C444" s="12"/>
      <c r="D444" s="7">
        <f t="shared" si="6"/>
        <v>0</v>
      </c>
    </row>
    <row r="445" spans="1:4" ht="18" hidden="1" x14ac:dyDescent="0.3">
      <c r="A445" s="10" t="s">
        <v>110</v>
      </c>
      <c r="B445" s="12"/>
      <c r="C445" s="12"/>
      <c r="D445" s="7">
        <f t="shared" si="6"/>
        <v>0</v>
      </c>
    </row>
    <row r="446" spans="1:4" ht="18" hidden="1" x14ac:dyDescent="0.3">
      <c r="A446" s="10" t="s">
        <v>111</v>
      </c>
      <c r="B446" s="12"/>
      <c r="C446" s="12"/>
      <c r="D446" s="7">
        <f t="shared" si="6"/>
        <v>0</v>
      </c>
    </row>
    <row r="447" spans="1:4" ht="18" hidden="1" x14ac:dyDescent="0.3">
      <c r="A447" s="10" t="s">
        <v>112</v>
      </c>
      <c r="B447" s="12"/>
      <c r="C447" s="12"/>
      <c r="D447" s="7">
        <f t="shared" si="6"/>
        <v>0</v>
      </c>
    </row>
    <row r="448" spans="1:4" ht="18" x14ac:dyDescent="0.3">
      <c r="A448" s="5" t="s">
        <v>113</v>
      </c>
      <c r="B448" s="7">
        <f>120+30+220+190</f>
        <v>560</v>
      </c>
      <c r="C448" s="7">
        <v>30000</v>
      </c>
      <c r="D448" s="7">
        <f t="shared" si="6"/>
        <v>16800000</v>
      </c>
    </row>
    <row r="449" spans="1:4" ht="18" hidden="1" x14ac:dyDescent="0.3">
      <c r="A449" s="10" t="s">
        <v>114</v>
      </c>
      <c r="B449" s="7"/>
      <c r="C449" s="7"/>
      <c r="D449" s="7">
        <f t="shared" si="6"/>
        <v>0</v>
      </c>
    </row>
    <row r="450" spans="1:4" ht="18" hidden="1" x14ac:dyDescent="0.3">
      <c r="A450" s="10" t="s">
        <v>115</v>
      </c>
      <c r="B450" s="7"/>
      <c r="C450" s="7"/>
      <c r="D450" s="7">
        <f t="shared" si="6"/>
        <v>0</v>
      </c>
    </row>
    <row r="451" spans="1:4" ht="18" hidden="1" x14ac:dyDescent="0.3">
      <c r="A451" s="5" t="s">
        <v>116</v>
      </c>
      <c r="B451" s="7"/>
      <c r="C451" s="7"/>
      <c r="D451" s="7">
        <f t="shared" si="6"/>
        <v>0</v>
      </c>
    </row>
    <row r="452" spans="1:4" ht="18" hidden="1" x14ac:dyDescent="0.3">
      <c r="A452" s="10" t="s">
        <v>117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0" t="s">
        <v>118</v>
      </c>
      <c r="B453" s="7"/>
      <c r="C453" s="7"/>
      <c r="D453" s="7">
        <f t="shared" si="7"/>
        <v>0</v>
      </c>
    </row>
    <row r="454" spans="1:4" ht="18" hidden="1" x14ac:dyDescent="0.3">
      <c r="A454" s="10" t="s">
        <v>119</v>
      </c>
      <c r="B454" s="7"/>
      <c r="C454" s="7"/>
      <c r="D454" s="7">
        <f t="shared" si="7"/>
        <v>0</v>
      </c>
    </row>
    <row r="455" spans="1:4" ht="18" x14ac:dyDescent="0.3">
      <c r="A455" s="10" t="s">
        <v>120</v>
      </c>
      <c r="B455" s="7">
        <f>570+2670</f>
        <v>3240</v>
      </c>
      <c r="C455" s="7">
        <v>3500</v>
      </c>
      <c r="D455" s="7">
        <f t="shared" si="7"/>
        <v>11340000</v>
      </c>
    </row>
    <row r="456" spans="1:4" ht="18" hidden="1" x14ac:dyDescent="0.3">
      <c r="A456" s="10" t="s">
        <v>121</v>
      </c>
      <c r="B456" s="7"/>
      <c r="C456" s="7"/>
      <c r="D456" s="7">
        <f t="shared" si="7"/>
        <v>0</v>
      </c>
    </row>
    <row r="457" spans="1:4" ht="18" hidden="1" x14ac:dyDescent="0.3">
      <c r="A457" s="8" t="s">
        <v>122</v>
      </c>
      <c r="B457" s="7"/>
      <c r="C457" s="7"/>
      <c r="D457" s="7">
        <f t="shared" si="7"/>
        <v>0</v>
      </c>
    </row>
    <row r="458" spans="1:4" ht="18" hidden="1" x14ac:dyDescent="0.3">
      <c r="A458" s="24" t="s">
        <v>123</v>
      </c>
      <c r="B458" s="7"/>
      <c r="C458" s="7"/>
      <c r="D458" s="7">
        <f t="shared" si="7"/>
        <v>0</v>
      </c>
    </row>
    <row r="459" spans="1:4" ht="18" hidden="1" x14ac:dyDescent="0.3">
      <c r="A459" s="29" t="s">
        <v>124</v>
      </c>
      <c r="B459" s="7"/>
      <c r="C459" s="7"/>
      <c r="D459" s="7">
        <f t="shared" si="7"/>
        <v>0</v>
      </c>
    </row>
    <row r="460" spans="1:4" ht="18" hidden="1" x14ac:dyDescent="0.3">
      <c r="A460" s="24" t="s">
        <v>125</v>
      </c>
      <c r="B460" s="7"/>
      <c r="C460" s="7"/>
      <c r="D460" s="7">
        <f t="shared" si="7"/>
        <v>0</v>
      </c>
    </row>
    <row r="461" spans="1:4" ht="18" hidden="1" x14ac:dyDescent="0.3">
      <c r="A461" s="5" t="s">
        <v>126</v>
      </c>
      <c r="B461" s="12"/>
      <c r="C461" s="12"/>
      <c r="D461" s="7">
        <f t="shared" si="7"/>
        <v>0</v>
      </c>
    </row>
    <row r="462" spans="1:4" ht="18" hidden="1" x14ac:dyDescent="0.3">
      <c r="A462" s="5" t="s">
        <v>127</v>
      </c>
      <c r="B462" s="12"/>
      <c r="C462" s="12"/>
      <c r="D462" s="7">
        <f t="shared" si="7"/>
        <v>0</v>
      </c>
    </row>
    <row r="463" spans="1:4" ht="18" hidden="1" x14ac:dyDescent="0.3">
      <c r="A463" s="5" t="s">
        <v>128</v>
      </c>
      <c r="B463" s="12"/>
      <c r="C463" s="12"/>
      <c r="D463" s="7">
        <f t="shared" si="7"/>
        <v>0</v>
      </c>
    </row>
    <row r="464" spans="1:4" ht="18" hidden="1" x14ac:dyDescent="0.3">
      <c r="A464" s="5" t="s">
        <v>129</v>
      </c>
      <c r="B464" s="31"/>
      <c r="C464" s="31"/>
      <c r="D464" s="7">
        <f t="shared" si="7"/>
        <v>0</v>
      </c>
    </row>
    <row r="465" spans="1:4" ht="18" hidden="1" x14ac:dyDescent="0.3">
      <c r="A465" s="10" t="s">
        <v>130</v>
      </c>
      <c r="B465" s="12"/>
      <c r="C465" s="12"/>
      <c r="D465" s="7">
        <f t="shared" si="7"/>
        <v>0</v>
      </c>
    </row>
    <row r="466" spans="1:4" ht="18" hidden="1" x14ac:dyDescent="0.3">
      <c r="A466" s="14" t="s">
        <v>131</v>
      </c>
      <c r="B466" s="7"/>
      <c r="C466" s="7"/>
      <c r="D466" s="7">
        <f t="shared" si="7"/>
        <v>0</v>
      </c>
    </row>
    <row r="467" spans="1:4" ht="18" hidden="1" x14ac:dyDescent="0.3">
      <c r="A467" s="14" t="s">
        <v>132</v>
      </c>
      <c r="B467" s="7"/>
      <c r="C467" s="7"/>
      <c r="D467" s="7">
        <f t="shared" si="7"/>
        <v>0</v>
      </c>
    </row>
    <row r="468" spans="1:4" ht="18" hidden="1" x14ac:dyDescent="0.3">
      <c r="A468" s="14" t="s">
        <v>133</v>
      </c>
      <c r="B468" s="7"/>
      <c r="C468" s="7"/>
      <c r="D468" s="7">
        <f t="shared" si="7"/>
        <v>0</v>
      </c>
    </row>
    <row r="469" spans="1:4" ht="18" hidden="1" x14ac:dyDescent="0.3">
      <c r="A469" s="14" t="s">
        <v>134</v>
      </c>
      <c r="B469" s="7"/>
      <c r="C469" s="7"/>
      <c r="D469" s="7">
        <f t="shared" si="7"/>
        <v>0</v>
      </c>
    </row>
    <row r="470" spans="1:4" ht="18" hidden="1" x14ac:dyDescent="0.3">
      <c r="A470" s="10" t="s">
        <v>135</v>
      </c>
      <c r="B470" s="7"/>
      <c r="C470" s="7"/>
      <c r="D470" s="7">
        <f t="shared" si="7"/>
        <v>0</v>
      </c>
    </row>
    <row r="471" spans="1:4" ht="18" hidden="1" x14ac:dyDescent="0.3">
      <c r="A471" s="10" t="s">
        <v>136</v>
      </c>
      <c r="B471" s="7"/>
      <c r="C471" s="7"/>
      <c r="D471" s="7">
        <f t="shared" si="7"/>
        <v>0</v>
      </c>
    </row>
    <row r="472" spans="1:4" ht="18" hidden="1" x14ac:dyDescent="0.3">
      <c r="A472" s="14" t="s">
        <v>137</v>
      </c>
      <c r="B472" s="7"/>
      <c r="C472" s="7"/>
      <c r="D472" s="7">
        <f t="shared" si="7"/>
        <v>0</v>
      </c>
    </row>
    <row r="473" spans="1:4" ht="18" hidden="1" x14ac:dyDescent="0.3">
      <c r="A473" s="14" t="s">
        <v>138</v>
      </c>
      <c r="B473" s="7"/>
      <c r="C473" s="7"/>
      <c r="D473" s="7">
        <f t="shared" si="7"/>
        <v>0</v>
      </c>
    </row>
    <row r="474" spans="1:4" ht="18" hidden="1" x14ac:dyDescent="0.3">
      <c r="A474" s="10" t="s">
        <v>139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140</v>
      </c>
      <c r="B475" s="12"/>
      <c r="C475" s="12"/>
      <c r="D475" s="7">
        <f t="shared" si="7"/>
        <v>0</v>
      </c>
    </row>
    <row r="476" spans="1:4" ht="18" hidden="1" x14ac:dyDescent="0.3">
      <c r="A476" s="5" t="s">
        <v>141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143</v>
      </c>
      <c r="B477" s="7"/>
      <c r="C477" s="7"/>
      <c r="D477" s="7">
        <f t="shared" si="7"/>
        <v>0</v>
      </c>
    </row>
    <row r="478" spans="1:4" ht="18" hidden="1" x14ac:dyDescent="0.3">
      <c r="A478" s="24" t="s">
        <v>144</v>
      </c>
      <c r="B478" s="7"/>
      <c r="C478" s="7"/>
      <c r="D478" s="7">
        <f t="shared" si="7"/>
        <v>0</v>
      </c>
    </row>
    <row r="479" spans="1:4" ht="18" hidden="1" x14ac:dyDescent="0.3">
      <c r="A479" s="5" t="s">
        <v>145</v>
      </c>
      <c r="B479" s="7"/>
      <c r="C479" s="7"/>
      <c r="D479" s="7">
        <f t="shared" si="7"/>
        <v>0</v>
      </c>
    </row>
    <row r="480" spans="1:4" ht="18" x14ac:dyDescent="0.3">
      <c r="A480" s="10" t="s">
        <v>146</v>
      </c>
      <c r="B480" s="7">
        <f>20+600+180+120</f>
        <v>920</v>
      </c>
      <c r="C480" s="7">
        <v>7750</v>
      </c>
      <c r="D480" s="7">
        <f t="shared" si="7"/>
        <v>7130000</v>
      </c>
    </row>
    <row r="481" spans="1:4" ht="18" hidden="1" x14ac:dyDescent="0.3">
      <c r="A481" s="27" t="s">
        <v>147</v>
      </c>
      <c r="B481" s="7"/>
      <c r="C481" s="7"/>
      <c r="D481" s="7">
        <f t="shared" si="7"/>
        <v>0</v>
      </c>
    </row>
    <row r="482" spans="1:4" ht="18" hidden="1" x14ac:dyDescent="0.3">
      <c r="A482" s="27" t="s">
        <v>148</v>
      </c>
      <c r="B482" s="7"/>
      <c r="C482" s="7"/>
      <c r="D482" s="7">
        <f t="shared" si="7"/>
        <v>0</v>
      </c>
    </row>
    <row r="483" spans="1:4" ht="18" hidden="1" x14ac:dyDescent="0.3">
      <c r="A483" s="10" t="s">
        <v>149</v>
      </c>
      <c r="B483" s="7"/>
      <c r="C483" s="7"/>
      <c r="D483" s="7">
        <f t="shared" si="7"/>
        <v>0</v>
      </c>
    </row>
    <row r="484" spans="1:4" ht="18" hidden="1" x14ac:dyDescent="0.3">
      <c r="A484" s="10" t="s">
        <v>150</v>
      </c>
      <c r="B484" s="7"/>
      <c r="C484" s="7"/>
      <c r="D484" s="7">
        <f t="shared" si="7"/>
        <v>0</v>
      </c>
    </row>
    <row r="485" spans="1:4" ht="18" hidden="1" x14ac:dyDescent="0.3">
      <c r="A485" s="10" t="s">
        <v>151</v>
      </c>
      <c r="B485" s="7"/>
      <c r="C485" s="7"/>
      <c r="D485" s="7">
        <f t="shared" si="7"/>
        <v>0</v>
      </c>
    </row>
    <row r="486" spans="1:4" ht="18" hidden="1" x14ac:dyDescent="0.3">
      <c r="A486" s="14" t="s">
        <v>152</v>
      </c>
      <c r="B486" s="7"/>
      <c r="C486" s="7"/>
      <c r="D486" s="7">
        <f t="shared" si="7"/>
        <v>0</v>
      </c>
    </row>
    <row r="487" spans="1:4" ht="18" hidden="1" x14ac:dyDescent="0.3">
      <c r="A487" s="14" t="s">
        <v>153</v>
      </c>
      <c r="B487" s="7"/>
      <c r="C487" s="7"/>
      <c r="D487" s="7">
        <f t="shared" si="7"/>
        <v>0</v>
      </c>
    </row>
    <row r="488" spans="1:4" ht="18" hidden="1" x14ac:dyDescent="0.3">
      <c r="A488" s="14" t="s">
        <v>154</v>
      </c>
      <c r="B488" s="7"/>
      <c r="C488" s="7"/>
      <c r="D488" s="7">
        <f t="shared" si="7"/>
        <v>0</v>
      </c>
    </row>
    <row r="489" spans="1:4" ht="18" hidden="1" x14ac:dyDescent="0.3">
      <c r="A489" s="10" t="s">
        <v>155</v>
      </c>
      <c r="B489" s="7"/>
      <c r="C489" s="7"/>
      <c r="D489" s="7">
        <f t="shared" si="7"/>
        <v>0</v>
      </c>
    </row>
    <row r="490" spans="1:4" ht="18" hidden="1" x14ac:dyDescent="0.3">
      <c r="A490" s="8" t="s">
        <v>156</v>
      </c>
      <c r="B490" s="7"/>
      <c r="C490" s="7"/>
      <c r="D490" s="7">
        <f t="shared" si="7"/>
        <v>0</v>
      </c>
    </row>
    <row r="491" spans="1:4" ht="18" hidden="1" x14ac:dyDescent="0.3">
      <c r="A491" s="10" t="s">
        <v>157</v>
      </c>
      <c r="B491" s="7"/>
      <c r="C491" s="7"/>
      <c r="D491" s="7">
        <f t="shared" si="7"/>
        <v>0</v>
      </c>
    </row>
    <row r="492" spans="1:4" ht="18" hidden="1" x14ac:dyDescent="0.3">
      <c r="A492" s="10" t="s">
        <v>158</v>
      </c>
      <c r="B492" s="7"/>
      <c r="C492" s="7"/>
      <c r="D492" s="7">
        <f t="shared" si="7"/>
        <v>0</v>
      </c>
    </row>
    <row r="493" spans="1:4" ht="18" hidden="1" x14ac:dyDescent="0.3">
      <c r="A493" s="18" t="s">
        <v>159</v>
      </c>
      <c r="B493" s="7"/>
      <c r="C493" s="7"/>
      <c r="D493" s="7">
        <f t="shared" si="7"/>
        <v>0</v>
      </c>
    </row>
    <row r="494" spans="1:4" ht="18" hidden="1" x14ac:dyDescent="0.3">
      <c r="A494" s="10" t="s">
        <v>160</v>
      </c>
      <c r="B494" s="7"/>
      <c r="C494" s="7"/>
      <c r="D494" s="7">
        <f t="shared" si="7"/>
        <v>0</v>
      </c>
    </row>
    <row r="495" spans="1:4" ht="18" hidden="1" x14ac:dyDescent="0.3">
      <c r="A495" s="9" t="s">
        <v>161</v>
      </c>
      <c r="B495" s="7"/>
      <c r="C495" s="7"/>
      <c r="D495" s="7">
        <f t="shared" si="7"/>
        <v>0</v>
      </c>
    </row>
    <row r="496" spans="1:4" ht="18" hidden="1" x14ac:dyDescent="0.3">
      <c r="A496" s="10" t="s">
        <v>162</v>
      </c>
      <c r="B496" s="7"/>
      <c r="C496" s="7"/>
      <c r="D496" s="7">
        <f t="shared" si="7"/>
        <v>0</v>
      </c>
    </row>
    <row r="497" spans="1:4" ht="18" hidden="1" x14ac:dyDescent="0.3">
      <c r="A497" s="10" t="s">
        <v>163</v>
      </c>
      <c r="B497" s="7"/>
      <c r="C497" s="7"/>
      <c r="D497" s="7">
        <f t="shared" si="7"/>
        <v>0</v>
      </c>
    </row>
    <row r="498" spans="1:4" ht="18" hidden="1" x14ac:dyDescent="0.3">
      <c r="A498" s="10" t="s">
        <v>164</v>
      </c>
      <c r="B498" s="7"/>
      <c r="C498" s="7"/>
      <c r="D498" s="7">
        <f t="shared" si="7"/>
        <v>0</v>
      </c>
    </row>
    <row r="499" spans="1:4" ht="18" x14ac:dyDescent="0.3">
      <c r="A499" s="10" t="s">
        <v>165</v>
      </c>
      <c r="B499" s="7">
        <v>3</v>
      </c>
      <c r="C499" s="7">
        <v>12000</v>
      </c>
      <c r="D499" s="7">
        <f t="shared" si="7"/>
        <v>36000</v>
      </c>
    </row>
    <row r="500" spans="1:4" ht="18" hidden="1" x14ac:dyDescent="0.3">
      <c r="A500" s="10" t="s">
        <v>166</v>
      </c>
      <c r="B500" s="7"/>
      <c r="C500" s="7"/>
      <c r="D500" s="7">
        <f t="shared" si="7"/>
        <v>0</v>
      </c>
    </row>
    <row r="501" spans="1:4" ht="18" hidden="1" x14ac:dyDescent="0.3">
      <c r="A501" s="14" t="s">
        <v>167</v>
      </c>
      <c r="B501" s="7"/>
      <c r="C501" s="7"/>
      <c r="D501" s="7">
        <f t="shared" si="7"/>
        <v>0</v>
      </c>
    </row>
    <row r="502" spans="1:4" ht="18" x14ac:dyDescent="0.3">
      <c r="A502" s="10" t="s">
        <v>168</v>
      </c>
      <c r="B502" s="7">
        <f>80+30+10</f>
        <v>120</v>
      </c>
      <c r="C502" s="7">
        <v>30000</v>
      </c>
      <c r="D502" s="7">
        <f t="shared" si="7"/>
        <v>3600000</v>
      </c>
    </row>
    <row r="503" spans="1:4" ht="18" hidden="1" x14ac:dyDescent="0.3">
      <c r="A503" s="24" t="s">
        <v>169</v>
      </c>
      <c r="B503" s="7"/>
      <c r="C503" s="7"/>
      <c r="D503" s="7">
        <f t="shared" si="7"/>
        <v>0</v>
      </c>
    </row>
    <row r="504" spans="1:4" ht="18" hidden="1" x14ac:dyDescent="0.3">
      <c r="A504" s="10" t="s">
        <v>170</v>
      </c>
      <c r="B504" s="7"/>
      <c r="C504" s="7"/>
      <c r="D504" s="7">
        <f t="shared" si="7"/>
        <v>0</v>
      </c>
    </row>
    <row r="505" spans="1:4" ht="18" hidden="1" x14ac:dyDescent="0.3">
      <c r="A505" s="10" t="s">
        <v>171</v>
      </c>
      <c r="B505" s="7"/>
      <c r="C505" s="7"/>
      <c r="D505" s="7">
        <f t="shared" si="7"/>
        <v>0</v>
      </c>
    </row>
    <row r="506" spans="1:4" ht="18" hidden="1" x14ac:dyDescent="0.3">
      <c r="A506" s="10" t="s">
        <v>172</v>
      </c>
      <c r="B506" s="7"/>
      <c r="C506" s="7"/>
      <c r="D506" s="7">
        <f t="shared" si="7"/>
        <v>0</v>
      </c>
    </row>
    <row r="507" spans="1:4" ht="18" hidden="1" x14ac:dyDescent="0.3">
      <c r="A507" s="24" t="s">
        <v>173</v>
      </c>
      <c r="B507" s="7"/>
      <c r="C507" s="7"/>
      <c r="D507" s="7">
        <f t="shared" si="7"/>
        <v>0</v>
      </c>
    </row>
    <row r="508" spans="1:4" ht="18" hidden="1" x14ac:dyDescent="0.3">
      <c r="A508" s="10" t="s">
        <v>174</v>
      </c>
      <c r="B508" s="7"/>
      <c r="C508" s="7"/>
      <c r="D508" s="7">
        <f t="shared" si="7"/>
        <v>0</v>
      </c>
    </row>
    <row r="509" spans="1:4" ht="18" hidden="1" x14ac:dyDescent="0.3">
      <c r="A509" s="5" t="s">
        <v>175</v>
      </c>
      <c r="B509" s="7"/>
      <c r="C509" s="7"/>
      <c r="D509" s="7">
        <f t="shared" si="7"/>
        <v>0</v>
      </c>
    </row>
    <row r="510" spans="1:4" ht="18" hidden="1" x14ac:dyDescent="0.3">
      <c r="A510" s="10" t="s">
        <v>176</v>
      </c>
      <c r="B510" s="7"/>
      <c r="C510" s="7"/>
      <c r="D510" s="7">
        <f t="shared" si="7"/>
        <v>0</v>
      </c>
    </row>
    <row r="511" spans="1:4" ht="18" hidden="1" x14ac:dyDescent="0.3">
      <c r="A511" s="13" t="s">
        <v>177</v>
      </c>
      <c r="B511" s="7"/>
      <c r="C511" s="7"/>
      <c r="D511" s="7">
        <f t="shared" si="7"/>
        <v>0</v>
      </c>
    </row>
    <row r="512" spans="1:4" ht="18" hidden="1" x14ac:dyDescent="0.3">
      <c r="A512" s="13" t="s">
        <v>178</v>
      </c>
      <c r="B512" s="7"/>
      <c r="C512" s="7"/>
      <c r="D512" s="7">
        <f t="shared" si="7"/>
        <v>0</v>
      </c>
    </row>
    <row r="513" spans="1:6" ht="18" hidden="1" x14ac:dyDescent="0.3">
      <c r="A513" s="8" t="s">
        <v>179</v>
      </c>
      <c r="B513" s="7"/>
      <c r="C513" s="7"/>
      <c r="D513" s="7">
        <f t="shared" si="7"/>
        <v>0</v>
      </c>
    </row>
    <row r="514" spans="1:6" ht="18" hidden="1" x14ac:dyDescent="0.3">
      <c r="A514" s="5" t="s">
        <v>180</v>
      </c>
      <c r="B514" s="7"/>
      <c r="C514" s="7"/>
      <c r="D514" s="7">
        <f t="shared" si="7"/>
        <v>0</v>
      </c>
    </row>
    <row r="515" spans="1:6" ht="18" hidden="1" x14ac:dyDescent="0.3">
      <c r="A515" s="5" t="s">
        <v>181</v>
      </c>
      <c r="B515" s="7"/>
      <c r="C515" s="7"/>
      <c r="D515" s="7">
        <f t="shared" si="7"/>
        <v>0</v>
      </c>
    </row>
    <row r="516" spans="1:6" ht="18" x14ac:dyDescent="0.3">
      <c r="A516" s="57" t="s">
        <v>182</v>
      </c>
      <c r="B516" s="58">
        <v>5000</v>
      </c>
      <c r="C516" s="58">
        <v>7700</v>
      </c>
      <c r="D516" s="58">
        <f t="shared" ref="D516:D579" si="8">B516*C516</f>
        <v>38500000</v>
      </c>
      <c r="E516" s="70">
        <v>3500</v>
      </c>
      <c r="F516" s="55">
        <f>E516*C516</f>
        <v>26950000</v>
      </c>
    </row>
    <row r="517" spans="1:6" ht="18" hidden="1" x14ac:dyDescent="0.3">
      <c r="A517" s="10" t="s">
        <v>183</v>
      </c>
      <c r="B517" s="7"/>
      <c r="C517" s="7"/>
      <c r="D517" s="7">
        <f t="shared" si="8"/>
        <v>0</v>
      </c>
    </row>
    <row r="518" spans="1:6" ht="18" hidden="1" x14ac:dyDescent="0.3">
      <c r="A518" s="5" t="s">
        <v>184</v>
      </c>
      <c r="B518" s="7"/>
      <c r="C518" s="7"/>
      <c r="D518" s="7">
        <f t="shared" si="8"/>
        <v>0</v>
      </c>
    </row>
    <row r="519" spans="1:6" ht="18" hidden="1" x14ac:dyDescent="0.3">
      <c r="A519" s="5" t="s">
        <v>185</v>
      </c>
      <c r="B519" s="7"/>
      <c r="C519" s="7"/>
      <c r="D519" s="7">
        <f t="shared" si="8"/>
        <v>0</v>
      </c>
    </row>
    <row r="520" spans="1:6" ht="18" hidden="1" x14ac:dyDescent="0.3">
      <c r="A520" s="5" t="s">
        <v>186</v>
      </c>
      <c r="B520" s="7"/>
      <c r="C520" s="7"/>
      <c r="D520" s="7">
        <f t="shared" si="8"/>
        <v>0</v>
      </c>
    </row>
    <row r="521" spans="1:6" ht="18" hidden="1" x14ac:dyDescent="0.3">
      <c r="A521" s="10" t="s">
        <v>187</v>
      </c>
      <c r="B521" s="7"/>
      <c r="C521" s="7"/>
      <c r="D521" s="7">
        <f t="shared" si="8"/>
        <v>0</v>
      </c>
    </row>
    <row r="522" spans="1:6" ht="18" hidden="1" x14ac:dyDescent="0.3">
      <c r="A522" s="10" t="s">
        <v>188</v>
      </c>
      <c r="B522" s="7"/>
      <c r="C522" s="7"/>
      <c r="D522" s="7">
        <f t="shared" si="8"/>
        <v>0</v>
      </c>
    </row>
    <row r="523" spans="1:6" ht="18" hidden="1" x14ac:dyDescent="0.3">
      <c r="A523" s="10" t="s">
        <v>189</v>
      </c>
      <c r="B523" s="7"/>
      <c r="C523" s="7"/>
      <c r="D523" s="7">
        <f t="shared" si="8"/>
        <v>0</v>
      </c>
    </row>
    <row r="524" spans="1:6" ht="18" hidden="1" x14ac:dyDescent="0.3">
      <c r="A524" s="10" t="s">
        <v>190</v>
      </c>
      <c r="B524" s="7"/>
      <c r="C524" s="7"/>
      <c r="D524" s="7">
        <f t="shared" si="8"/>
        <v>0</v>
      </c>
    </row>
    <row r="525" spans="1:6" ht="18" hidden="1" x14ac:dyDescent="0.3">
      <c r="A525" s="10" t="s">
        <v>191</v>
      </c>
      <c r="B525" s="7"/>
      <c r="C525" s="7"/>
      <c r="D525" s="7">
        <f t="shared" si="8"/>
        <v>0</v>
      </c>
    </row>
    <row r="526" spans="1:6" ht="18" hidden="1" x14ac:dyDescent="0.3">
      <c r="A526" s="10" t="s">
        <v>192</v>
      </c>
      <c r="B526" s="7"/>
      <c r="C526" s="7"/>
      <c r="D526" s="7">
        <f t="shared" si="8"/>
        <v>0</v>
      </c>
    </row>
    <row r="527" spans="1:6" ht="18" hidden="1" x14ac:dyDescent="0.3">
      <c r="A527" s="10" t="s">
        <v>193</v>
      </c>
      <c r="B527" s="7"/>
      <c r="C527" s="7"/>
      <c r="D527" s="7">
        <f t="shared" si="8"/>
        <v>0</v>
      </c>
    </row>
    <row r="528" spans="1:6" ht="18" x14ac:dyDescent="0.3">
      <c r="A528" s="10" t="s">
        <v>194</v>
      </c>
      <c r="B528" s="7">
        <v>55</v>
      </c>
      <c r="C528" s="7">
        <v>8000</v>
      </c>
      <c r="D528" s="7">
        <f t="shared" si="8"/>
        <v>440000</v>
      </c>
    </row>
    <row r="529" spans="1:4" ht="18" hidden="1" x14ac:dyDescent="0.3">
      <c r="A529" s="13" t="s">
        <v>195</v>
      </c>
      <c r="B529" s="7"/>
      <c r="C529" s="7"/>
      <c r="D529" s="7">
        <f t="shared" si="8"/>
        <v>0</v>
      </c>
    </row>
    <row r="530" spans="1:4" ht="18" x14ac:dyDescent="0.3">
      <c r="A530" s="22" t="s">
        <v>196</v>
      </c>
      <c r="B530" s="7">
        <v>340</v>
      </c>
      <c r="C530" s="7">
        <v>7000</v>
      </c>
      <c r="D530" s="7">
        <f t="shared" si="8"/>
        <v>2380000</v>
      </c>
    </row>
    <row r="531" spans="1:4" ht="18" hidden="1" x14ac:dyDescent="0.3">
      <c r="A531" s="10" t="s">
        <v>197</v>
      </c>
      <c r="B531" s="7"/>
      <c r="C531" s="7"/>
      <c r="D531" s="7">
        <f t="shared" si="8"/>
        <v>0</v>
      </c>
    </row>
    <row r="532" spans="1:4" ht="18" hidden="1" x14ac:dyDescent="0.3">
      <c r="A532" s="22" t="s">
        <v>198</v>
      </c>
      <c r="B532" s="7"/>
      <c r="C532" s="7"/>
      <c r="D532" s="7">
        <f t="shared" si="8"/>
        <v>0</v>
      </c>
    </row>
    <row r="533" spans="1:4" ht="18" x14ac:dyDescent="0.3">
      <c r="A533" s="10" t="s">
        <v>334</v>
      </c>
      <c r="B533" s="7">
        <f>111+218</f>
        <v>329</v>
      </c>
      <c r="C533" s="7">
        <v>6500</v>
      </c>
      <c r="D533" s="7">
        <f t="shared" si="8"/>
        <v>2138500</v>
      </c>
    </row>
    <row r="534" spans="1:4" ht="18" hidden="1" x14ac:dyDescent="0.3">
      <c r="A534" s="5" t="s">
        <v>199</v>
      </c>
      <c r="B534" s="7"/>
      <c r="C534" s="7"/>
      <c r="D534" s="7">
        <f t="shared" si="8"/>
        <v>0</v>
      </c>
    </row>
    <row r="535" spans="1:4" ht="18" hidden="1" x14ac:dyDescent="0.3">
      <c r="A535" s="10" t="s">
        <v>200</v>
      </c>
      <c r="B535" s="7"/>
      <c r="C535" s="7"/>
      <c r="D535" s="7">
        <f t="shared" si="8"/>
        <v>0</v>
      </c>
    </row>
    <row r="536" spans="1:4" ht="18" hidden="1" x14ac:dyDescent="0.3">
      <c r="A536" s="10" t="s">
        <v>202</v>
      </c>
      <c r="B536" s="7"/>
      <c r="C536" s="7"/>
      <c r="D536" s="7">
        <f t="shared" si="8"/>
        <v>0</v>
      </c>
    </row>
    <row r="537" spans="1:4" ht="18" hidden="1" x14ac:dyDescent="0.3">
      <c r="A537" s="10" t="s">
        <v>203</v>
      </c>
      <c r="B537" s="7"/>
      <c r="C537" s="7"/>
      <c r="D537" s="7">
        <f t="shared" si="8"/>
        <v>0</v>
      </c>
    </row>
    <row r="538" spans="1:4" ht="18" hidden="1" x14ac:dyDescent="0.3">
      <c r="A538" s="9" t="s">
        <v>204</v>
      </c>
      <c r="B538" s="7"/>
      <c r="C538" s="7"/>
      <c r="D538" s="7">
        <f t="shared" si="8"/>
        <v>0</v>
      </c>
    </row>
    <row r="539" spans="1:4" ht="18" hidden="1" x14ac:dyDescent="0.3">
      <c r="A539" s="5" t="s">
        <v>205</v>
      </c>
      <c r="B539" s="7"/>
      <c r="C539" s="7"/>
      <c r="D539" s="7">
        <f t="shared" si="8"/>
        <v>0</v>
      </c>
    </row>
    <row r="540" spans="1:4" ht="18" hidden="1" x14ac:dyDescent="0.3">
      <c r="A540" s="5" t="s">
        <v>206</v>
      </c>
      <c r="B540" s="7"/>
      <c r="C540" s="7"/>
      <c r="D540" s="7">
        <f t="shared" si="8"/>
        <v>0</v>
      </c>
    </row>
    <row r="541" spans="1:4" ht="18" hidden="1" x14ac:dyDescent="0.3">
      <c r="A541" s="8" t="s">
        <v>335</v>
      </c>
      <c r="B541" s="7"/>
      <c r="C541" s="7"/>
      <c r="D541" s="7">
        <f t="shared" si="8"/>
        <v>0</v>
      </c>
    </row>
    <row r="542" spans="1:4" ht="18" hidden="1" x14ac:dyDescent="0.3">
      <c r="A542" s="8" t="s">
        <v>336</v>
      </c>
      <c r="B542" s="7"/>
      <c r="C542" s="7"/>
      <c r="D542" s="7">
        <f t="shared" si="8"/>
        <v>0</v>
      </c>
    </row>
    <row r="543" spans="1:4" ht="18" hidden="1" x14ac:dyDescent="0.3">
      <c r="A543" s="8" t="s">
        <v>207</v>
      </c>
      <c r="B543" s="7"/>
      <c r="C543" s="7"/>
      <c r="D543" s="7">
        <f t="shared" si="8"/>
        <v>0</v>
      </c>
    </row>
    <row r="544" spans="1:4" ht="18" hidden="1" x14ac:dyDescent="0.3">
      <c r="A544" s="8" t="s">
        <v>337</v>
      </c>
      <c r="B544" s="7"/>
      <c r="C544" s="7"/>
      <c r="D544" s="7">
        <f t="shared" si="8"/>
        <v>0</v>
      </c>
    </row>
    <row r="545" spans="1:4" ht="18" hidden="1" x14ac:dyDescent="0.3">
      <c r="A545" s="10" t="s">
        <v>209</v>
      </c>
      <c r="B545" s="7"/>
      <c r="C545" s="7"/>
      <c r="D545" s="7">
        <f t="shared" si="8"/>
        <v>0</v>
      </c>
    </row>
    <row r="546" spans="1:4" ht="18" hidden="1" x14ac:dyDescent="0.3">
      <c r="A546" s="10" t="s">
        <v>210</v>
      </c>
      <c r="B546" s="7"/>
      <c r="C546" s="7"/>
      <c r="D546" s="7">
        <f t="shared" si="8"/>
        <v>0</v>
      </c>
    </row>
    <row r="547" spans="1:4" ht="18" hidden="1" x14ac:dyDescent="0.3">
      <c r="A547" s="10" t="s">
        <v>338</v>
      </c>
      <c r="B547" s="7"/>
      <c r="C547" s="7"/>
      <c r="D547" s="7">
        <f t="shared" si="8"/>
        <v>0</v>
      </c>
    </row>
    <row r="548" spans="1:4" ht="18" hidden="1" x14ac:dyDescent="0.3">
      <c r="A548" s="10" t="s">
        <v>211</v>
      </c>
      <c r="B548" s="7"/>
      <c r="C548" s="7"/>
      <c r="D548" s="7">
        <f t="shared" si="8"/>
        <v>0</v>
      </c>
    </row>
    <row r="549" spans="1:4" ht="18" hidden="1" x14ac:dyDescent="0.3">
      <c r="A549" s="5" t="s">
        <v>214</v>
      </c>
      <c r="B549" s="7"/>
      <c r="C549" s="7"/>
      <c r="D549" s="7">
        <f t="shared" si="8"/>
        <v>0</v>
      </c>
    </row>
    <row r="550" spans="1:4" ht="18" hidden="1" x14ac:dyDescent="0.3">
      <c r="A550" s="5" t="s">
        <v>215</v>
      </c>
      <c r="B550" s="7"/>
      <c r="C550" s="7"/>
      <c r="D550" s="7">
        <f t="shared" si="8"/>
        <v>0</v>
      </c>
    </row>
    <row r="551" spans="1:4" ht="18" hidden="1" x14ac:dyDescent="0.3">
      <c r="A551" s="10" t="s">
        <v>216</v>
      </c>
      <c r="B551" s="7"/>
      <c r="C551" s="7"/>
      <c r="D551" s="7">
        <f t="shared" si="8"/>
        <v>0</v>
      </c>
    </row>
    <row r="552" spans="1:4" ht="18" hidden="1" x14ac:dyDescent="0.3">
      <c r="A552" s="10" t="s">
        <v>339</v>
      </c>
      <c r="B552" s="7"/>
      <c r="C552" s="7"/>
      <c r="D552" s="7">
        <f t="shared" si="8"/>
        <v>0</v>
      </c>
    </row>
    <row r="553" spans="1:4" ht="18" hidden="1" x14ac:dyDescent="0.3">
      <c r="A553" s="10" t="s">
        <v>217</v>
      </c>
      <c r="B553" s="7"/>
      <c r="C553" s="7"/>
      <c r="D553" s="7">
        <f t="shared" si="8"/>
        <v>0</v>
      </c>
    </row>
    <row r="554" spans="1:4" ht="18" hidden="1" x14ac:dyDescent="0.3">
      <c r="A554" s="8" t="s">
        <v>218</v>
      </c>
      <c r="B554" s="7"/>
      <c r="C554" s="7"/>
      <c r="D554" s="7">
        <f t="shared" si="8"/>
        <v>0</v>
      </c>
    </row>
    <row r="555" spans="1:4" ht="18" hidden="1" x14ac:dyDescent="0.3">
      <c r="A555" s="10" t="s">
        <v>219</v>
      </c>
      <c r="B555" s="7"/>
      <c r="C555" s="7"/>
      <c r="D555" s="7">
        <f t="shared" si="8"/>
        <v>0</v>
      </c>
    </row>
    <row r="556" spans="1:4" ht="18" hidden="1" x14ac:dyDescent="0.3">
      <c r="A556" s="8" t="s">
        <v>340</v>
      </c>
      <c r="B556" s="7"/>
      <c r="C556" s="7"/>
      <c r="D556" s="7">
        <f t="shared" si="8"/>
        <v>0</v>
      </c>
    </row>
    <row r="557" spans="1:4" ht="18" hidden="1" x14ac:dyDescent="0.3">
      <c r="A557" s="10" t="s">
        <v>220</v>
      </c>
      <c r="B557" s="7"/>
      <c r="C557" s="7"/>
      <c r="D557" s="7">
        <f t="shared" si="8"/>
        <v>0</v>
      </c>
    </row>
    <row r="558" spans="1:4" ht="18" hidden="1" x14ac:dyDescent="0.3">
      <c r="A558" s="10" t="s">
        <v>222</v>
      </c>
      <c r="B558" s="7"/>
      <c r="C558" s="7"/>
      <c r="D558" s="7">
        <f t="shared" si="8"/>
        <v>0</v>
      </c>
    </row>
    <row r="559" spans="1:4" ht="18" hidden="1" x14ac:dyDescent="0.3">
      <c r="A559" s="10" t="s">
        <v>223</v>
      </c>
      <c r="B559" s="7"/>
      <c r="C559" s="7"/>
      <c r="D559" s="7">
        <f t="shared" si="8"/>
        <v>0</v>
      </c>
    </row>
    <row r="560" spans="1:4" ht="18" hidden="1" x14ac:dyDescent="0.3">
      <c r="A560" s="10" t="s">
        <v>225</v>
      </c>
      <c r="B560" s="7"/>
      <c r="C560" s="7"/>
      <c r="D560" s="7">
        <f t="shared" si="8"/>
        <v>0</v>
      </c>
    </row>
    <row r="561" spans="1:4" ht="18" hidden="1" x14ac:dyDescent="0.3">
      <c r="A561" s="14" t="s">
        <v>226</v>
      </c>
      <c r="B561" s="7"/>
      <c r="C561" s="7"/>
      <c r="D561" s="7">
        <f t="shared" si="8"/>
        <v>0</v>
      </c>
    </row>
    <row r="562" spans="1:4" ht="18" hidden="1" x14ac:dyDescent="0.3">
      <c r="A562" s="5" t="s">
        <v>341</v>
      </c>
      <c r="B562" s="7"/>
      <c r="C562" s="7"/>
      <c r="D562" s="7">
        <f t="shared" si="8"/>
        <v>0</v>
      </c>
    </row>
    <row r="563" spans="1:4" ht="18" hidden="1" x14ac:dyDescent="0.3">
      <c r="A563" s="8" t="s">
        <v>227</v>
      </c>
      <c r="B563" s="7"/>
      <c r="C563" s="7"/>
      <c r="D563" s="7">
        <f t="shared" si="8"/>
        <v>0</v>
      </c>
    </row>
    <row r="564" spans="1:4" ht="18" hidden="1" x14ac:dyDescent="0.3">
      <c r="A564" s="10" t="s">
        <v>228</v>
      </c>
      <c r="B564" s="7"/>
      <c r="C564" s="7"/>
      <c r="D564" s="7">
        <f t="shared" si="8"/>
        <v>0</v>
      </c>
    </row>
    <row r="565" spans="1:4" ht="18" hidden="1" x14ac:dyDescent="0.3">
      <c r="A565" s="10" t="s">
        <v>229</v>
      </c>
      <c r="B565" s="7"/>
      <c r="C565" s="7"/>
      <c r="D565" s="7">
        <f t="shared" si="8"/>
        <v>0</v>
      </c>
    </row>
    <row r="566" spans="1:4" ht="18" hidden="1" x14ac:dyDescent="0.3">
      <c r="A566" s="8" t="s">
        <v>230</v>
      </c>
      <c r="B566" s="12"/>
      <c r="C566" s="12"/>
      <c r="D566" s="7">
        <f t="shared" si="8"/>
        <v>0</v>
      </c>
    </row>
    <row r="567" spans="1:4" ht="18" hidden="1" x14ac:dyDescent="0.3">
      <c r="A567" s="8" t="s">
        <v>231</v>
      </c>
      <c r="B567" s="12"/>
      <c r="C567" s="12"/>
      <c r="D567" s="7">
        <f t="shared" si="8"/>
        <v>0</v>
      </c>
    </row>
    <row r="568" spans="1:4" ht="18" hidden="1" x14ac:dyDescent="0.3">
      <c r="A568" s="14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13" t="s">
        <v>234</v>
      </c>
      <c r="B570" s="7"/>
      <c r="C570" s="7"/>
      <c r="D570" s="7">
        <f t="shared" si="8"/>
        <v>0</v>
      </c>
    </row>
    <row r="571" spans="1:4" ht="18" hidden="1" x14ac:dyDescent="0.3">
      <c r="A571" s="8" t="s">
        <v>235</v>
      </c>
      <c r="B571" s="7"/>
      <c r="C571" s="7"/>
      <c r="D571" s="7">
        <f t="shared" si="8"/>
        <v>0</v>
      </c>
    </row>
    <row r="572" spans="1:4" ht="18" hidden="1" x14ac:dyDescent="0.3">
      <c r="A572" s="8" t="s">
        <v>236</v>
      </c>
      <c r="B572" s="7"/>
      <c r="C572" s="7"/>
      <c r="D572" s="7">
        <f t="shared" si="8"/>
        <v>0</v>
      </c>
    </row>
    <row r="573" spans="1:4" ht="18" hidden="1" x14ac:dyDescent="0.3">
      <c r="A573" s="10" t="s">
        <v>237</v>
      </c>
      <c r="B573" s="7"/>
      <c r="C573" s="7"/>
      <c r="D573" s="7">
        <f t="shared" si="8"/>
        <v>0</v>
      </c>
    </row>
    <row r="574" spans="1:4" ht="18" hidden="1" x14ac:dyDescent="0.3">
      <c r="A574" s="10" t="s">
        <v>342</v>
      </c>
      <c r="B574" s="7"/>
      <c r="C574" s="7"/>
      <c r="D574" s="7">
        <f t="shared" si="8"/>
        <v>0</v>
      </c>
    </row>
    <row r="575" spans="1:4" ht="18" hidden="1" x14ac:dyDescent="0.3">
      <c r="A575" s="10" t="s">
        <v>238</v>
      </c>
      <c r="B575" s="7"/>
      <c r="C575" s="7"/>
      <c r="D575" s="7">
        <f t="shared" si="8"/>
        <v>0</v>
      </c>
    </row>
    <row r="576" spans="1:4" ht="18" hidden="1" x14ac:dyDescent="0.3">
      <c r="A576" s="14" t="s">
        <v>239</v>
      </c>
      <c r="B576" s="7"/>
      <c r="C576" s="7"/>
      <c r="D576" s="7">
        <f t="shared" si="8"/>
        <v>0</v>
      </c>
    </row>
    <row r="577" spans="1:4" ht="18" hidden="1" x14ac:dyDescent="0.3">
      <c r="A577" s="5" t="s">
        <v>240</v>
      </c>
      <c r="B577" s="7"/>
      <c r="C577" s="7"/>
      <c r="D577" s="7">
        <f t="shared" si="8"/>
        <v>0</v>
      </c>
    </row>
    <row r="578" spans="1:4" ht="18" hidden="1" x14ac:dyDescent="0.3">
      <c r="A578" s="10" t="s">
        <v>241</v>
      </c>
      <c r="B578" s="7"/>
      <c r="C578" s="7"/>
      <c r="D578" s="7">
        <f t="shared" si="8"/>
        <v>0</v>
      </c>
    </row>
    <row r="579" spans="1:4" ht="18" hidden="1" x14ac:dyDescent="0.3">
      <c r="A579" s="10" t="s">
        <v>242</v>
      </c>
      <c r="B579" s="7"/>
      <c r="C579" s="7"/>
      <c r="D579" s="7">
        <f t="shared" si="8"/>
        <v>0</v>
      </c>
    </row>
    <row r="580" spans="1:4" ht="18" hidden="1" x14ac:dyDescent="0.3">
      <c r="A580" s="5" t="s">
        <v>243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244</v>
      </c>
      <c r="B581" s="7"/>
      <c r="C581" s="7"/>
      <c r="D581" s="7">
        <f t="shared" si="9"/>
        <v>0</v>
      </c>
    </row>
    <row r="582" spans="1:4" ht="18" hidden="1" x14ac:dyDescent="0.3">
      <c r="A582" s="10" t="s">
        <v>245</v>
      </c>
      <c r="B582" s="7"/>
      <c r="C582" s="7"/>
      <c r="D582" s="7">
        <f t="shared" si="9"/>
        <v>0</v>
      </c>
    </row>
    <row r="583" spans="1:4" ht="18" hidden="1" x14ac:dyDescent="0.3">
      <c r="A583" s="13" t="s">
        <v>246</v>
      </c>
      <c r="B583" s="7"/>
      <c r="C583" s="7"/>
      <c r="D583" s="7">
        <f t="shared" si="9"/>
        <v>0</v>
      </c>
    </row>
    <row r="584" spans="1:4" ht="18" hidden="1" x14ac:dyDescent="0.3">
      <c r="A584" s="10" t="s">
        <v>247</v>
      </c>
      <c r="B584" s="7"/>
      <c r="C584" s="7"/>
      <c r="D584" s="7">
        <f t="shared" si="9"/>
        <v>0</v>
      </c>
    </row>
    <row r="585" spans="1:4" ht="18" hidden="1" x14ac:dyDescent="0.3">
      <c r="A585" s="10" t="s">
        <v>248</v>
      </c>
      <c r="B585" s="7"/>
      <c r="C585" s="7"/>
      <c r="D585" s="7">
        <f t="shared" si="9"/>
        <v>0</v>
      </c>
    </row>
    <row r="586" spans="1:4" ht="18" hidden="1" x14ac:dyDescent="0.3">
      <c r="A586" s="10" t="s">
        <v>249</v>
      </c>
      <c r="B586" s="7"/>
      <c r="C586" s="7"/>
      <c r="D586" s="7">
        <f t="shared" si="9"/>
        <v>0</v>
      </c>
    </row>
    <row r="587" spans="1:4" ht="18" hidden="1" x14ac:dyDescent="0.3">
      <c r="A587" s="10" t="s">
        <v>250</v>
      </c>
      <c r="B587" s="7"/>
      <c r="C587" s="7"/>
      <c r="D587" s="7">
        <f t="shared" si="9"/>
        <v>0</v>
      </c>
    </row>
    <row r="588" spans="1:4" ht="18" hidden="1" x14ac:dyDescent="0.3">
      <c r="A588" s="13" t="s">
        <v>251</v>
      </c>
      <c r="B588" s="7"/>
      <c r="C588" s="7"/>
      <c r="D588" s="7">
        <f t="shared" si="9"/>
        <v>0</v>
      </c>
    </row>
    <row r="589" spans="1:4" ht="18" hidden="1" x14ac:dyDescent="0.3">
      <c r="A589" s="10" t="s">
        <v>252</v>
      </c>
      <c r="B589" s="7"/>
      <c r="C589" s="7"/>
      <c r="D589" s="7">
        <f t="shared" si="9"/>
        <v>0</v>
      </c>
    </row>
    <row r="590" spans="1:4" ht="18" hidden="1" x14ac:dyDescent="0.3">
      <c r="A590" s="10" t="s">
        <v>253</v>
      </c>
      <c r="B590" s="7"/>
      <c r="C590" s="7"/>
      <c r="D590" s="7">
        <f t="shared" si="9"/>
        <v>0</v>
      </c>
    </row>
    <row r="591" spans="1:4" ht="18" hidden="1" x14ac:dyDescent="0.3">
      <c r="A591" s="13" t="s">
        <v>254</v>
      </c>
      <c r="B591" s="7"/>
      <c r="C591" s="7"/>
      <c r="D591" s="7">
        <f t="shared" si="9"/>
        <v>0</v>
      </c>
    </row>
    <row r="592" spans="1:4" ht="18" hidden="1" x14ac:dyDescent="0.3">
      <c r="A592" s="13" t="s">
        <v>255</v>
      </c>
      <c r="B592" s="7"/>
      <c r="C592" s="7"/>
      <c r="D592" s="7">
        <f t="shared" si="9"/>
        <v>0</v>
      </c>
    </row>
    <row r="593" spans="1:4" ht="18" hidden="1" x14ac:dyDescent="0.3">
      <c r="A593" s="10" t="s">
        <v>256</v>
      </c>
      <c r="B593" s="7"/>
      <c r="C593" s="7"/>
      <c r="D593" s="7">
        <f t="shared" si="9"/>
        <v>0</v>
      </c>
    </row>
    <row r="594" spans="1:4" ht="18" hidden="1" x14ac:dyDescent="0.3">
      <c r="A594" s="10" t="s">
        <v>257</v>
      </c>
      <c r="B594" s="7"/>
      <c r="C594" s="7"/>
      <c r="D594" s="7">
        <f t="shared" si="9"/>
        <v>0</v>
      </c>
    </row>
    <row r="595" spans="1:4" ht="18" hidden="1" x14ac:dyDescent="0.3">
      <c r="A595" s="13" t="s">
        <v>258</v>
      </c>
      <c r="B595" s="7"/>
      <c r="C595" s="7"/>
      <c r="D595" s="7">
        <f t="shared" si="9"/>
        <v>0</v>
      </c>
    </row>
    <row r="596" spans="1:4" ht="18" hidden="1" x14ac:dyDescent="0.3">
      <c r="A596" s="10" t="s">
        <v>259</v>
      </c>
      <c r="B596" s="7"/>
      <c r="C596" s="7"/>
      <c r="D596" s="7">
        <f t="shared" si="9"/>
        <v>0</v>
      </c>
    </row>
    <row r="597" spans="1:4" ht="18" hidden="1" x14ac:dyDescent="0.3">
      <c r="A597" s="10" t="s">
        <v>260</v>
      </c>
      <c r="B597" s="7"/>
      <c r="C597" s="7"/>
      <c r="D597" s="7">
        <f t="shared" si="9"/>
        <v>0</v>
      </c>
    </row>
    <row r="598" spans="1:4" ht="18" hidden="1" x14ac:dyDescent="0.3">
      <c r="A598" s="10" t="s">
        <v>261</v>
      </c>
      <c r="B598" s="7"/>
      <c r="C598" s="7"/>
      <c r="D598" s="7">
        <f t="shared" si="9"/>
        <v>0</v>
      </c>
    </row>
    <row r="599" spans="1:4" ht="18" hidden="1" x14ac:dyDescent="0.3">
      <c r="A599" s="10" t="s">
        <v>262</v>
      </c>
      <c r="B599" s="7"/>
      <c r="C599" s="7"/>
      <c r="D599" s="7">
        <f t="shared" si="9"/>
        <v>0</v>
      </c>
    </row>
    <row r="600" spans="1:4" ht="18" hidden="1" x14ac:dyDescent="0.3">
      <c r="A600" s="10" t="s">
        <v>263</v>
      </c>
      <c r="B600" s="7"/>
      <c r="C600" s="7"/>
      <c r="D600" s="7">
        <f t="shared" si="9"/>
        <v>0</v>
      </c>
    </row>
    <row r="601" spans="1:4" ht="18" hidden="1" x14ac:dyDescent="0.3">
      <c r="A601" s="10" t="s">
        <v>264</v>
      </c>
      <c r="B601" s="7"/>
      <c r="C601" s="7"/>
      <c r="D601" s="7">
        <f t="shared" si="9"/>
        <v>0</v>
      </c>
    </row>
    <row r="602" spans="1:4" ht="18" hidden="1" x14ac:dyDescent="0.3">
      <c r="A602" s="10" t="s">
        <v>265</v>
      </c>
      <c r="B602" s="7"/>
      <c r="C602" s="7"/>
      <c r="D602" s="7">
        <f t="shared" si="9"/>
        <v>0</v>
      </c>
    </row>
    <row r="603" spans="1:4" ht="18" hidden="1" x14ac:dyDescent="0.3">
      <c r="A603" s="10" t="s">
        <v>266</v>
      </c>
      <c r="B603" s="7"/>
      <c r="C603" s="7"/>
      <c r="D603" s="7">
        <f t="shared" si="9"/>
        <v>0</v>
      </c>
    </row>
    <row r="604" spans="1:4" ht="18" hidden="1" x14ac:dyDescent="0.3">
      <c r="A604" s="10" t="s">
        <v>267</v>
      </c>
      <c r="B604" s="7"/>
      <c r="C604" s="7"/>
      <c r="D604" s="7">
        <f t="shared" si="9"/>
        <v>0</v>
      </c>
    </row>
    <row r="605" spans="1:4" ht="18" hidden="1" x14ac:dyDescent="0.3">
      <c r="A605" s="14" t="s">
        <v>268</v>
      </c>
      <c r="B605" s="7"/>
      <c r="C605" s="7"/>
      <c r="D605" s="7">
        <f t="shared" si="9"/>
        <v>0</v>
      </c>
    </row>
    <row r="606" spans="1:4" ht="18" hidden="1" x14ac:dyDescent="0.3">
      <c r="A606" s="10" t="s">
        <v>269</v>
      </c>
      <c r="B606" s="7"/>
      <c r="C606" s="7"/>
      <c r="D606" s="7">
        <f t="shared" si="9"/>
        <v>0</v>
      </c>
    </row>
    <row r="607" spans="1:4" ht="18" hidden="1" x14ac:dyDescent="0.3">
      <c r="A607" s="10" t="s">
        <v>270</v>
      </c>
      <c r="B607" s="7"/>
      <c r="C607" s="7"/>
      <c r="D607" s="7">
        <f t="shared" si="9"/>
        <v>0</v>
      </c>
    </row>
    <row r="608" spans="1:4" ht="18" hidden="1" x14ac:dyDescent="0.3">
      <c r="A608" s="10" t="s">
        <v>271</v>
      </c>
      <c r="B608" s="7"/>
      <c r="C608" s="7"/>
      <c r="D608" s="7">
        <f t="shared" si="9"/>
        <v>0</v>
      </c>
    </row>
    <row r="609" spans="1:4" ht="18" hidden="1" x14ac:dyDescent="0.3">
      <c r="A609" s="10" t="s">
        <v>272</v>
      </c>
      <c r="B609" s="7"/>
      <c r="C609" s="7"/>
      <c r="D609" s="7">
        <f t="shared" si="9"/>
        <v>0</v>
      </c>
    </row>
    <row r="610" spans="1:4" ht="18" hidden="1" x14ac:dyDescent="0.3">
      <c r="A610" s="10" t="s">
        <v>273</v>
      </c>
      <c r="B610" s="7"/>
      <c r="C610" s="7"/>
      <c r="D610" s="7">
        <f t="shared" si="9"/>
        <v>0</v>
      </c>
    </row>
    <row r="611" spans="1:4" ht="18" hidden="1" x14ac:dyDescent="0.3">
      <c r="A611" s="10" t="s">
        <v>274</v>
      </c>
      <c r="B611" s="7"/>
      <c r="C611" s="7"/>
      <c r="D611" s="7">
        <f t="shared" si="9"/>
        <v>0</v>
      </c>
    </row>
    <row r="612" spans="1:4" ht="18" hidden="1" x14ac:dyDescent="0.3">
      <c r="A612" s="10" t="s">
        <v>275</v>
      </c>
      <c r="B612" s="7"/>
      <c r="C612" s="7"/>
      <c r="D612" s="7">
        <f t="shared" si="9"/>
        <v>0</v>
      </c>
    </row>
    <row r="613" spans="1:4" ht="18" hidden="1" x14ac:dyDescent="0.3">
      <c r="A613" s="10" t="s">
        <v>276</v>
      </c>
      <c r="B613" s="7"/>
      <c r="C613" s="7"/>
      <c r="D613" s="7">
        <f t="shared" si="9"/>
        <v>0</v>
      </c>
    </row>
    <row r="614" spans="1:4" ht="18" hidden="1" x14ac:dyDescent="0.3">
      <c r="A614" s="24" t="s">
        <v>277</v>
      </c>
      <c r="B614" s="7"/>
      <c r="C614" s="7"/>
      <c r="D614" s="7">
        <f t="shared" si="9"/>
        <v>0</v>
      </c>
    </row>
    <row r="615" spans="1:4" ht="18" x14ac:dyDescent="0.3">
      <c r="A615" s="10" t="s">
        <v>278</v>
      </c>
      <c r="B615" s="7">
        <v>7</v>
      </c>
      <c r="C615" s="7">
        <v>19000</v>
      </c>
      <c r="D615" s="7">
        <f t="shared" si="9"/>
        <v>133000</v>
      </c>
    </row>
    <row r="616" spans="1:4" ht="18" hidden="1" x14ac:dyDescent="0.3">
      <c r="A616" s="10" t="s">
        <v>279</v>
      </c>
      <c r="B616" s="7"/>
      <c r="C616" s="7"/>
      <c r="D616" s="7">
        <f t="shared" si="9"/>
        <v>0</v>
      </c>
    </row>
    <row r="617" spans="1:4" ht="18" hidden="1" x14ac:dyDescent="0.3">
      <c r="A617" s="33" t="s">
        <v>280</v>
      </c>
      <c r="B617" s="7"/>
      <c r="C617" s="7"/>
      <c r="D617" s="7">
        <f t="shared" si="9"/>
        <v>0</v>
      </c>
    </row>
    <row r="618" spans="1:4" ht="18" hidden="1" x14ac:dyDescent="0.3">
      <c r="A618" s="5" t="s">
        <v>281</v>
      </c>
      <c r="B618" s="12"/>
      <c r="C618" s="12"/>
      <c r="D618" s="7">
        <f t="shared" si="9"/>
        <v>0</v>
      </c>
    </row>
    <row r="619" spans="1:4" ht="18" hidden="1" x14ac:dyDescent="0.3">
      <c r="A619" s="10" t="s">
        <v>282</v>
      </c>
      <c r="B619" s="7"/>
      <c r="C619" s="7"/>
      <c r="D619" s="7">
        <f t="shared" si="9"/>
        <v>0</v>
      </c>
    </row>
    <row r="620" spans="1:4" ht="18" hidden="1" x14ac:dyDescent="0.3">
      <c r="A620" s="10" t="s">
        <v>283</v>
      </c>
      <c r="B620" s="7"/>
      <c r="C620" s="7"/>
      <c r="D620" s="7">
        <f t="shared" si="9"/>
        <v>0</v>
      </c>
    </row>
    <row r="621" spans="1:4" ht="18" hidden="1" x14ac:dyDescent="0.3">
      <c r="A621" s="10" t="s">
        <v>284</v>
      </c>
      <c r="B621" s="7"/>
      <c r="C621" s="7"/>
      <c r="D621" s="7">
        <f t="shared" si="9"/>
        <v>0</v>
      </c>
    </row>
    <row r="622" spans="1:4" ht="18" hidden="1" x14ac:dyDescent="0.3">
      <c r="A622" s="14" t="s">
        <v>285</v>
      </c>
      <c r="B622" s="7"/>
      <c r="C622" s="7"/>
      <c r="D622" s="7">
        <f t="shared" si="9"/>
        <v>0</v>
      </c>
    </row>
    <row r="623" spans="1:4" ht="18" hidden="1" x14ac:dyDescent="0.3">
      <c r="A623" s="10" t="s">
        <v>286</v>
      </c>
      <c r="B623" s="7"/>
      <c r="C623" s="7"/>
      <c r="D623" s="7">
        <f t="shared" si="9"/>
        <v>0</v>
      </c>
    </row>
    <row r="624" spans="1:4" ht="18" hidden="1" x14ac:dyDescent="0.3">
      <c r="A624" s="24" t="s">
        <v>287</v>
      </c>
      <c r="B624" s="7"/>
      <c r="C624" s="7"/>
      <c r="D624" s="7">
        <f t="shared" si="9"/>
        <v>0</v>
      </c>
    </row>
    <row r="625" spans="1:4" ht="18" hidden="1" x14ac:dyDescent="0.3">
      <c r="A625" s="8" t="s">
        <v>288</v>
      </c>
      <c r="B625" s="7"/>
      <c r="C625" s="7"/>
      <c r="D625" s="7">
        <f t="shared" si="9"/>
        <v>0</v>
      </c>
    </row>
    <row r="626" spans="1:4" ht="18" hidden="1" x14ac:dyDescent="0.3">
      <c r="A626" s="10" t="s">
        <v>289</v>
      </c>
      <c r="B626" s="7"/>
      <c r="C626" s="7"/>
      <c r="D626" s="7">
        <f t="shared" si="9"/>
        <v>0</v>
      </c>
    </row>
    <row r="627" spans="1:4" ht="18" hidden="1" x14ac:dyDescent="0.3">
      <c r="A627" s="10" t="s">
        <v>290</v>
      </c>
      <c r="B627" s="7"/>
      <c r="C627" s="7"/>
      <c r="D627" s="7">
        <f t="shared" si="9"/>
        <v>0</v>
      </c>
    </row>
    <row r="628" spans="1:4" ht="18" hidden="1" x14ac:dyDescent="0.3">
      <c r="A628" s="10" t="s">
        <v>291</v>
      </c>
      <c r="B628" s="7"/>
      <c r="C628" s="7"/>
      <c r="D628" s="7">
        <f t="shared" si="9"/>
        <v>0</v>
      </c>
    </row>
    <row r="629" spans="1:4" ht="18" hidden="1" x14ac:dyDescent="0.3">
      <c r="A629" s="10" t="s">
        <v>292</v>
      </c>
      <c r="B629" s="7"/>
      <c r="C629" s="7"/>
      <c r="D629" s="7">
        <f t="shared" si="9"/>
        <v>0</v>
      </c>
    </row>
    <row r="630" spans="1:4" ht="18" hidden="1" x14ac:dyDescent="0.3">
      <c r="A630" s="29" t="s">
        <v>293</v>
      </c>
      <c r="B630" s="7"/>
      <c r="C630" s="7"/>
      <c r="D630" s="7">
        <f t="shared" si="9"/>
        <v>0</v>
      </c>
    </row>
    <row r="631" spans="1:4" ht="18" hidden="1" x14ac:dyDescent="0.3">
      <c r="A631" s="22" t="s">
        <v>294</v>
      </c>
      <c r="B631" s="7"/>
      <c r="C631" s="7"/>
      <c r="D631" s="7">
        <f t="shared" si="9"/>
        <v>0</v>
      </c>
    </row>
    <row r="632" spans="1:4" ht="18" hidden="1" x14ac:dyDescent="0.3">
      <c r="A632" s="34" t="s">
        <v>295</v>
      </c>
      <c r="B632" s="7"/>
      <c r="C632" s="7"/>
      <c r="D632" s="7">
        <f t="shared" si="9"/>
        <v>0</v>
      </c>
    </row>
    <row r="633" spans="1:4" ht="18" hidden="1" x14ac:dyDescent="0.3">
      <c r="A633" s="5" t="s">
        <v>296</v>
      </c>
      <c r="B633" s="7"/>
      <c r="C633" s="7"/>
      <c r="D633" s="7">
        <f t="shared" si="9"/>
        <v>0</v>
      </c>
    </row>
    <row r="634" spans="1:4" ht="18" hidden="1" x14ac:dyDescent="0.3">
      <c r="A634" s="8" t="s">
        <v>297</v>
      </c>
      <c r="B634" s="7"/>
      <c r="C634" s="7"/>
      <c r="D634" s="7">
        <f t="shared" si="9"/>
        <v>0</v>
      </c>
    </row>
    <row r="635" spans="1:4" ht="18" hidden="1" x14ac:dyDescent="0.3">
      <c r="A635" s="35" t="s">
        <v>298</v>
      </c>
      <c r="B635" s="7"/>
      <c r="C635" s="7"/>
      <c r="D635" s="7">
        <f t="shared" si="9"/>
        <v>0</v>
      </c>
    </row>
    <row r="636" spans="1:4" ht="18" hidden="1" x14ac:dyDescent="0.3">
      <c r="A636" s="10" t="s">
        <v>299</v>
      </c>
      <c r="B636" s="7"/>
      <c r="C636" s="7"/>
      <c r="D636" s="7">
        <f t="shared" si="9"/>
        <v>0</v>
      </c>
    </row>
    <row r="637" spans="1:4" ht="18" hidden="1" x14ac:dyDescent="0.3">
      <c r="A637" s="8" t="s">
        <v>300</v>
      </c>
      <c r="B637" s="7"/>
      <c r="C637" s="7"/>
      <c r="D637" s="7">
        <f t="shared" si="9"/>
        <v>0</v>
      </c>
    </row>
    <row r="638" spans="1:4" ht="18" hidden="1" x14ac:dyDescent="0.3">
      <c r="A638" s="8" t="s">
        <v>301</v>
      </c>
      <c r="B638" s="7"/>
      <c r="C638" s="7"/>
      <c r="D638" s="7">
        <f t="shared" si="9"/>
        <v>0</v>
      </c>
    </row>
    <row r="639" spans="1:4" ht="18" hidden="1" x14ac:dyDescent="0.3">
      <c r="A639" s="10" t="s">
        <v>302</v>
      </c>
      <c r="B639" s="7"/>
      <c r="C639" s="7"/>
      <c r="D639" s="7">
        <f t="shared" si="9"/>
        <v>0</v>
      </c>
    </row>
    <row r="640" spans="1:4" ht="18" hidden="1" x14ac:dyDescent="0.3">
      <c r="A640" s="8" t="s">
        <v>304</v>
      </c>
      <c r="B640" s="7"/>
      <c r="C640" s="7"/>
      <c r="D640" s="7">
        <f t="shared" si="9"/>
        <v>0</v>
      </c>
    </row>
    <row r="641" spans="1:4" ht="18" hidden="1" x14ac:dyDescent="0.3">
      <c r="A641" s="14" t="s">
        <v>305</v>
      </c>
      <c r="B641" s="7"/>
      <c r="C641" s="7"/>
      <c r="D641" s="7">
        <f t="shared" si="9"/>
        <v>0</v>
      </c>
    </row>
    <row r="642" spans="1:4" ht="18" hidden="1" x14ac:dyDescent="0.3">
      <c r="A642" s="14" t="s">
        <v>306</v>
      </c>
      <c r="B642" s="7"/>
      <c r="C642" s="7"/>
      <c r="D642" s="7">
        <f t="shared" si="9"/>
        <v>0</v>
      </c>
    </row>
    <row r="643" spans="1:4" ht="18" hidden="1" x14ac:dyDescent="0.3">
      <c r="A643" s="14" t="s">
        <v>307</v>
      </c>
      <c r="B643" s="7"/>
      <c r="C643" s="7"/>
      <c r="D643" s="7">
        <f t="shared" si="9"/>
        <v>0</v>
      </c>
    </row>
    <row r="644" spans="1:4" ht="18" hidden="1" x14ac:dyDescent="0.3">
      <c r="A644" s="14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309</v>
      </c>
      <c r="B645" s="7"/>
      <c r="C645" s="7"/>
      <c r="D645" s="7">
        <f t="shared" si="10"/>
        <v>0</v>
      </c>
    </row>
    <row r="646" spans="1:4" ht="18" hidden="1" x14ac:dyDescent="0.3">
      <c r="A646" s="36" t="s">
        <v>310</v>
      </c>
      <c r="B646" s="7"/>
      <c r="C646" s="7"/>
      <c r="D646" s="7">
        <f t="shared" si="10"/>
        <v>0</v>
      </c>
    </row>
    <row r="647" spans="1:4" ht="18" hidden="1" x14ac:dyDescent="0.3">
      <c r="A647" s="36" t="s">
        <v>311</v>
      </c>
      <c r="B647" s="7"/>
      <c r="C647" s="7"/>
      <c r="D647" s="7">
        <f t="shared" si="10"/>
        <v>0</v>
      </c>
    </row>
    <row r="648" spans="1:4" ht="18" hidden="1" x14ac:dyDescent="0.3">
      <c r="A648" s="36" t="s">
        <v>312</v>
      </c>
      <c r="B648" s="7"/>
      <c r="C648" s="7"/>
      <c r="D648" s="7">
        <f t="shared" si="10"/>
        <v>0</v>
      </c>
    </row>
    <row r="649" spans="1:4" ht="18" hidden="1" x14ac:dyDescent="0.3">
      <c r="A649" s="36" t="s">
        <v>313</v>
      </c>
      <c r="B649" s="7"/>
      <c r="C649" s="7"/>
      <c r="D649" s="7">
        <f t="shared" si="10"/>
        <v>0</v>
      </c>
    </row>
    <row r="650" spans="1:4" ht="18" hidden="1" x14ac:dyDescent="0.3">
      <c r="A650" s="8" t="s">
        <v>314</v>
      </c>
      <c r="B650" s="7"/>
      <c r="C650" s="7"/>
      <c r="D650" s="7">
        <f t="shared" si="10"/>
        <v>0</v>
      </c>
    </row>
    <row r="651" spans="1:4" ht="18" hidden="1" x14ac:dyDescent="0.3">
      <c r="A651" s="8" t="s">
        <v>316</v>
      </c>
      <c r="B651" s="7"/>
      <c r="C651" s="7"/>
      <c r="D651" s="7">
        <f t="shared" si="10"/>
        <v>0</v>
      </c>
    </row>
    <row r="652" spans="1:4" ht="18" hidden="1" x14ac:dyDescent="0.3">
      <c r="A652" s="8" t="s">
        <v>317</v>
      </c>
      <c r="B652" s="7"/>
      <c r="C652" s="7"/>
      <c r="D652" s="7">
        <f t="shared" si="10"/>
        <v>0</v>
      </c>
    </row>
    <row r="653" spans="1:4" ht="18" hidden="1" x14ac:dyDescent="0.3">
      <c r="A653" s="24" t="s">
        <v>321</v>
      </c>
      <c r="B653" s="7"/>
      <c r="C653" s="7"/>
      <c r="D653" s="7">
        <f t="shared" si="10"/>
        <v>0</v>
      </c>
    </row>
    <row r="654" spans="1:4" ht="18" hidden="1" x14ac:dyDescent="0.3">
      <c r="A654" s="24" t="s">
        <v>322</v>
      </c>
      <c r="B654" s="7"/>
      <c r="C654" s="7"/>
      <c r="D654" s="7">
        <f t="shared" si="10"/>
        <v>0</v>
      </c>
    </row>
    <row r="655" spans="1:4" ht="18" hidden="1" x14ac:dyDescent="0.3">
      <c r="A655" s="36" t="s">
        <v>323</v>
      </c>
      <c r="B655" s="7"/>
      <c r="C655" s="7"/>
      <c r="D655" s="7">
        <f t="shared" si="10"/>
        <v>0</v>
      </c>
    </row>
    <row r="656" spans="1:4" ht="18" hidden="1" x14ac:dyDescent="0.3">
      <c r="A656" s="36" t="s">
        <v>324</v>
      </c>
      <c r="B656" s="7"/>
      <c r="C656" s="7"/>
      <c r="D656" s="7">
        <f t="shared" si="10"/>
        <v>0</v>
      </c>
    </row>
    <row r="657" spans="1:4" ht="18" hidden="1" x14ac:dyDescent="0.3">
      <c r="A657" s="36" t="s">
        <v>325</v>
      </c>
      <c r="B657" s="7"/>
      <c r="C657" s="7"/>
      <c r="D657" s="7">
        <f t="shared" si="10"/>
        <v>0</v>
      </c>
    </row>
    <row r="658" spans="1:4" ht="18" hidden="1" x14ac:dyDescent="0.3">
      <c r="A658" s="36" t="s">
        <v>326</v>
      </c>
      <c r="B658" s="7"/>
      <c r="C658" s="7"/>
      <c r="D658" s="7">
        <f t="shared" si="10"/>
        <v>0</v>
      </c>
    </row>
    <row r="659" spans="1:4" ht="18" hidden="1" x14ac:dyDescent="0.3">
      <c r="A659" s="8" t="s">
        <v>343</v>
      </c>
      <c r="B659" s="7"/>
      <c r="C659" s="7"/>
      <c r="D659" s="7">
        <f t="shared" si="10"/>
        <v>0</v>
      </c>
    </row>
    <row r="660" spans="1:4" ht="18" hidden="1" x14ac:dyDescent="0.3">
      <c r="A660" s="36" t="s">
        <v>327</v>
      </c>
      <c r="B660" s="7"/>
      <c r="C660" s="7"/>
      <c r="D660" s="7">
        <f t="shared" si="10"/>
        <v>0</v>
      </c>
    </row>
    <row r="661" spans="1:4" ht="18" hidden="1" x14ac:dyDescent="0.3">
      <c r="A661" s="35" t="s">
        <v>328</v>
      </c>
      <c r="B661" s="7"/>
      <c r="C661" s="7"/>
      <c r="D661" s="7">
        <f t="shared" si="10"/>
        <v>0</v>
      </c>
    </row>
    <row r="662" spans="1:4" ht="18" hidden="1" x14ac:dyDescent="0.3">
      <c r="A662" s="10" t="s">
        <v>329</v>
      </c>
      <c r="B662" s="7"/>
      <c r="C662" s="7"/>
      <c r="D662" s="7">
        <f t="shared" si="10"/>
        <v>0</v>
      </c>
    </row>
    <row r="663" spans="1:4" ht="18" hidden="1" x14ac:dyDescent="0.3">
      <c r="A663" s="8" t="s">
        <v>330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11764</v>
      </c>
      <c r="C665" s="39"/>
      <c r="D665" s="39">
        <f>SUM(D338:D664)</f>
        <v>95542500</v>
      </c>
    </row>
    <row r="667" spans="1:4" x14ac:dyDescent="0.3">
      <c r="D667" s="55">
        <f>D665+D333</f>
        <v>145390600</v>
      </c>
    </row>
    <row r="669" spans="1:4" x14ac:dyDescent="0.3">
      <c r="A669" s="86" t="s">
        <v>407</v>
      </c>
      <c r="B669" s="86"/>
      <c r="C669" s="86"/>
      <c r="D669" s="85">
        <f>D667-D516+F516</f>
        <v>133840600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5000000}">
    <filterColumn colId="3">
      <filters>
        <filter val="1,008,000"/>
        <filter val="1,015,000"/>
        <filter val="1,190,000"/>
        <filter val="1,430,000"/>
        <filter val="1,820,000"/>
        <filter val="100,000"/>
        <filter val="108,000"/>
        <filter val="11,340,000"/>
        <filter val="11,600,000"/>
        <filter val="12,320,000"/>
        <filter val="120,000"/>
        <filter val="133,000"/>
        <filter val="136,500"/>
        <filter val="16,800,000"/>
        <filter val="175,000"/>
        <filter val="180,000"/>
        <filter val="198,000"/>
        <filter val="2,138,500"/>
        <filter val="2,380,000"/>
        <filter val="2,600,000"/>
        <filter val="240,000"/>
        <filter val="260,000"/>
        <filter val="280,000"/>
        <filter val="3,600,000"/>
        <filter val="319,000"/>
        <filter val="324,000"/>
        <filter val="35,000"/>
        <filter val="36,000"/>
        <filter val="38,500,000"/>
        <filter val="4,056,000"/>
        <filter val="440,000"/>
        <filter val="49,848,100"/>
        <filter val="552,000"/>
        <filter val="560,000"/>
        <filter val="60,000"/>
        <filter val="659,600"/>
        <filter val="665,000"/>
        <filter val="693,000"/>
        <filter val="7,130,000"/>
        <filter val="7,600,000"/>
        <filter val="72,000"/>
        <filter val="720,000"/>
        <filter val="75,000"/>
        <filter val="8,750,000"/>
        <filter val="80,000"/>
        <filter val="850,000"/>
        <filter val="870,000"/>
        <filter val="896,000"/>
        <filter val="95,542,500"/>
        <filter val="THÀNH TIỀN"/>
      </filters>
    </filterColumn>
  </autoFilter>
  <mergeCells count="1">
    <mergeCell ref="A336:A3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F669"/>
  <sheetViews>
    <sheetView topLeftCell="A454" workbookViewId="0">
      <selection activeCell="G671" sqref="G671"/>
    </sheetView>
  </sheetViews>
  <sheetFormatPr defaultRowHeight="14.4" x14ac:dyDescent="0.3"/>
  <cols>
    <col min="1" max="1" width="34.6640625" customWidth="1"/>
    <col min="3" max="3" width="12.33203125" customWidth="1"/>
    <col min="4" max="4" width="20.6640625" customWidth="1"/>
    <col min="5" max="5" width="9.109375" bestFit="1" customWidth="1"/>
    <col min="6" max="6" width="13.6640625" bestFit="1" customWidth="1"/>
  </cols>
  <sheetData>
    <row r="1" spans="1:4" x14ac:dyDescent="0.3">
      <c r="A1" s="1" t="s">
        <v>364</v>
      </c>
      <c r="B1" s="2"/>
      <c r="C1" s="2"/>
      <c r="D1" s="2"/>
    </row>
    <row r="2" spans="1:4" ht="31.95" customHeight="1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hidden="1" x14ac:dyDescent="0.3">
      <c r="A3" s="22" t="s">
        <v>73</v>
      </c>
      <c r="B3" s="7"/>
      <c r="C3" s="7"/>
      <c r="D3" s="7">
        <f>B3*C3</f>
        <v>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x14ac:dyDescent="0.3">
      <c r="A12" s="10" t="s">
        <v>51</v>
      </c>
      <c r="B12" s="7">
        <v>4</v>
      </c>
      <c r="C12" s="7">
        <v>10000</v>
      </c>
      <c r="D12" s="7">
        <f t="shared" si="0"/>
        <v>40000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v>4</v>
      </c>
      <c r="C15" s="7">
        <v>11000</v>
      </c>
      <c r="D15" s="7">
        <f t="shared" si="0"/>
        <v>44000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hidden="1" x14ac:dyDescent="0.3">
      <c r="A18" s="24" t="s">
        <v>287</v>
      </c>
      <c r="B18" s="7"/>
      <c r="C18" s="7"/>
      <c r="D18" s="7">
        <f t="shared" si="0"/>
        <v>0</v>
      </c>
    </row>
    <row r="19" spans="1:4" ht="18" x14ac:dyDescent="0.3">
      <c r="A19" s="8" t="s">
        <v>288</v>
      </c>
      <c r="B19" s="7">
        <f>40+9+7</f>
        <v>56</v>
      </c>
      <c r="C19" s="44">
        <v>11000</v>
      </c>
      <c r="D19" s="7">
        <f t="shared" si="0"/>
        <v>616000</v>
      </c>
    </row>
    <row r="20" spans="1:4" ht="18" x14ac:dyDescent="0.3">
      <c r="A20" s="10" t="s">
        <v>120</v>
      </c>
      <c r="B20" s="7">
        <v>2670</v>
      </c>
      <c r="C20" s="7">
        <v>3000</v>
      </c>
      <c r="D20" s="7">
        <f t="shared" si="0"/>
        <v>8010000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v>20</v>
      </c>
      <c r="C25" s="7">
        <v>7000</v>
      </c>
      <c r="D25" s="7">
        <f t="shared" si="0"/>
        <v>140000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hidden="1" x14ac:dyDescent="0.3">
      <c r="A28" s="10" t="s">
        <v>64</v>
      </c>
      <c r="B28" s="7"/>
      <c r="C28" s="7"/>
      <c r="D28" s="7">
        <f t="shared" si="0"/>
        <v>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x14ac:dyDescent="0.3">
      <c r="A30" s="5" t="s">
        <v>66</v>
      </c>
      <c r="B30" s="7">
        <v>30</v>
      </c>
      <c r="C30" s="7">
        <v>22000</v>
      </c>
      <c r="D30" s="7">
        <f t="shared" si="0"/>
        <v>660000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/>
      <c r="C40" s="7"/>
      <c r="D40" s="7">
        <f t="shared" si="0"/>
        <v>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hidden="1" x14ac:dyDescent="0.3">
      <c r="A50" s="14" t="s">
        <v>153</v>
      </c>
      <c r="B50" s="7"/>
      <c r="C50" s="7"/>
      <c r="D50" s="7">
        <f t="shared" si="0"/>
        <v>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x14ac:dyDescent="0.3">
      <c r="A57" s="10" t="s">
        <v>114</v>
      </c>
      <c r="B57" s="7">
        <v>160</v>
      </c>
      <c r="C57" s="7">
        <v>29000</v>
      </c>
      <c r="D57" s="7">
        <f t="shared" si="0"/>
        <v>4640000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hidden="1" x14ac:dyDescent="0.3">
      <c r="A63" s="5" t="s">
        <v>3</v>
      </c>
      <c r="B63" s="7"/>
      <c r="C63" s="7"/>
      <c r="D63" s="7">
        <f t="shared" si="0"/>
        <v>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hidden="1" x14ac:dyDescent="0.3">
      <c r="A74" s="10" t="s">
        <v>170</v>
      </c>
      <c r="B74" s="7"/>
      <c r="C74" s="7"/>
      <c r="D74" s="7">
        <f t="shared" si="1"/>
        <v>0</v>
      </c>
    </row>
    <row r="75" spans="1:4" ht="18" x14ac:dyDescent="0.3">
      <c r="A75" s="10" t="s">
        <v>171</v>
      </c>
      <c r="B75" s="7">
        <f>94*0.5</f>
        <v>47</v>
      </c>
      <c r="C75" s="7">
        <v>22000</v>
      </c>
      <c r="D75" s="7">
        <f t="shared" si="1"/>
        <v>1034000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v>90</v>
      </c>
      <c r="C81" s="7">
        <v>8500</v>
      </c>
      <c r="D81" s="7">
        <f t="shared" si="1"/>
        <v>765000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x14ac:dyDescent="0.3">
      <c r="A126" s="5" t="s">
        <v>281</v>
      </c>
      <c r="B126" s="12">
        <v>2</v>
      </c>
      <c r="C126" s="12">
        <v>16000</v>
      </c>
      <c r="D126" s="7">
        <f t="shared" si="1"/>
        <v>32000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hidden="1" x14ac:dyDescent="0.3">
      <c r="A138" s="10" t="s">
        <v>103</v>
      </c>
      <c r="B138" s="12"/>
      <c r="C138" s="12"/>
      <c r="D138" s="7">
        <f t="shared" si="2"/>
        <v>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105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873</v>
      </c>
      <c r="C163" s="46">
        <v>6500</v>
      </c>
      <c r="D163" s="7">
        <f t="shared" si="2"/>
        <v>5674500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f>62*0.5</f>
        <v>31</v>
      </c>
      <c r="C165" s="7">
        <v>11000</v>
      </c>
      <c r="D165" s="7">
        <f t="shared" si="2"/>
        <v>341000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10</v>
      </c>
      <c r="C169" s="21">
        <v>8000</v>
      </c>
      <c r="D169" s="7">
        <f t="shared" si="2"/>
        <v>80000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hidden="1" x14ac:dyDescent="0.3">
      <c r="A171" s="10" t="s">
        <v>87</v>
      </c>
      <c r="B171" s="7"/>
      <c r="C171" s="7"/>
      <c r="D171" s="7">
        <f t="shared" si="2"/>
        <v>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hidden="1" x14ac:dyDescent="0.3">
      <c r="A179" s="10" t="s">
        <v>183</v>
      </c>
      <c r="B179" s="7"/>
      <c r="C179" s="7"/>
      <c r="D179" s="7">
        <f t="shared" si="2"/>
        <v>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hidden="1" x14ac:dyDescent="0.3">
      <c r="A181" s="5" t="s">
        <v>185</v>
      </c>
      <c r="B181" s="7"/>
      <c r="C181" s="7"/>
      <c r="D181" s="7">
        <f t="shared" si="2"/>
        <v>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f>300+35+100</f>
        <v>435</v>
      </c>
      <c r="C196" s="7">
        <v>22000</v>
      </c>
      <c r="D196" s="7">
        <f t="shared" ref="D196:D259" si="3">B196*C196</f>
        <v>9570000</v>
      </c>
    </row>
    <row r="197" spans="1:4" ht="18" x14ac:dyDescent="0.3">
      <c r="A197" s="5" t="s">
        <v>68</v>
      </c>
      <c r="B197" s="7">
        <f>300+200+40</f>
        <v>540</v>
      </c>
      <c r="C197" s="7">
        <v>20000</v>
      </c>
      <c r="D197" s="7">
        <f t="shared" si="3"/>
        <v>10800000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x14ac:dyDescent="0.3">
      <c r="A205" s="10" t="s">
        <v>188</v>
      </c>
      <c r="B205" s="7">
        <v>35</v>
      </c>
      <c r="C205" s="7">
        <v>8000</v>
      </c>
      <c r="D205" s="7">
        <f t="shared" si="3"/>
        <v>280000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0" t="s">
        <v>44</v>
      </c>
      <c r="B210" s="7"/>
      <c r="C210" s="7"/>
      <c r="D210" s="7">
        <f t="shared" si="3"/>
        <v>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x14ac:dyDescent="0.3">
      <c r="A215" s="14" t="s">
        <v>133</v>
      </c>
      <c r="B215" s="7">
        <v>2</v>
      </c>
      <c r="C215" s="7">
        <v>45000</v>
      </c>
      <c r="D215" s="7">
        <f t="shared" si="3"/>
        <v>90000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x14ac:dyDescent="0.3">
      <c r="A223" s="62" t="s">
        <v>315</v>
      </c>
      <c r="B223" s="58">
        <v>583</v>
      </c>
      <c r="C223" s="58">
        <v>35000</v>
      </c>
      <c r="D223" s="58">
        <f t="shared" si="3"/>
        <v>20405000</v>
      </c>
    </row>
    <row r="224" spans="1:4" ht="18" x14ac:dyDescent="0.3">
      <c r="A224" s="63" t="s">
        <v>362</v>
      </c>
      <c r="B224" s="58">
        <v>330</v>
      </c>
      <c r="C224" s="58">
        <v>55000</v>
      </c>
      <c r="D224" s="58">
        <f t="shared" si="3"/>
        <v>18150000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x14ac:dyDescent="0.3">
      <c r="A241" s="10" t="s">
        <v>220</v>
      </c>
      <c r="B241" s="7">
        <v>10</v>
      </c>
      <c r="C241" s="7">
        <v>14000</v>
      </c>
      <c r="D241" s="7">
        <f t="shared" si="3"/>
        <v>140000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f>20+20+40</f>
        <v>80</v>
      </c>
      <c r="C244" s="7">
        <v>28000</v>
      </c>
      <c r="D244" s="7">
        <f t="shared" si="3"/>
        <v>2240000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hidden="1" x14ac:dyDescent="0.3">
      <c r="A247" s="10" t="s">
        <v>27</v>
      </c>
      <c r="B247" s="7"/>
      <c r="C247" s="7"/>
      <c r="D247" s="7">
        <f t="shared" si="3"/>
        <v>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x14ac:dyDescent="0.3">
      <c r="A249" s="14" t="s">
        <v>232</v>
      </c>
      <c r="B249" s="7">
        <v>10</v>
      </c>
      <c r="C249" s="7">
        <v>36000</v>
      </c>
      <c r="D249" s="7">
        <f t="shared" si="3"/>
        <v>360000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f>20+8+30</f>
        <v>58</v>
      </c>
      <c r="C252" s="7">
        <v>35000</v>
      </c>
      <c r="D252" s="7">
        <f t="shared" si="3"/>
        <v>2030000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25+14</f>
        <v>39</v>
      </c>
      <c r="C256" s="7">
        <v>22000</v>
      </c>
      <c r="D256" s="7">
        <f t="shared" si="3"/>
        <v>858000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hidden="1" x14ac:dyDescent="0.3">
      <c r="A264" s="10" t="s">
        <v>237</v>
      </c>
      <c r="B264" s="7"/>
      <c r="C264" s="7"/>
      <c r="D264" s="7">
        <f t="shared" si="4"/>
        <v>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hidden="1" x14ac:dyDescent="0.3">
      <c r="A268" s="10" t="s">
        <v>71</v>
      </c>
      <c r="B268" s="7"/>
      <c r="C268" s="7"/>
      <c r="D268" s="7">
        <f t="shared" si="4"/>
        <v>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hidden="1" x14ac:dyDescent="0.3">
      <c r="A281" s="10" t="s">
        <v>267</v>
      </c>
      <c r="B281" s="7"/>
      <c r="C281" s="7"/>
      <c r="D281" s="7">
        <f t="shared" si="4"/>
        <v>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hidden="1" x14ac:dyDescent="0.3">
      <c r="A284" s="10" t="s">
        <v>284</v>
      </c>
      <c r="B284" s="7"/>
      <c r="C284" s="7"/>
      <c r="D284" s="7">
        <f t="shared" si="4"/>
        <v>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hidden="1" x14ac:dyDescent="0.3">
      <c r="A287" s="10" t="s">
        <v>143</v>
      </c>
      <c r="B287" s="7"/>
      <c r="C287" s="7"/>
      <c r="D287" s="7">
        <f t="shared" si="4"/>
        <v>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363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356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hidden="1" x14ac:dyDescent="0.3">
      <c r="A320" s="10" t="s">
        <v>256</v>
      </c>
      <c r="B320" s="7"/>
      <c r="C320" s="7"/>
      <c r="D320" s="7">
        <f t="shared" si="4"/>
        <v>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6119</v>
      </c>
      <c r="C333" s="39"/>
      <c r="D333" s="7">
        <f>SUM(D12:D256)</f>
        <v>86999500</v>
      </c>
    </row>
    <row r="334" spans="1:4" ht="18" hidden="1" x14ac:dyDescent="0.3">
      <c r="D334" s="7">
        <f t="shared" si="5"/>
        <v>0</v>
      </c>
    </row>
    <row r="335" spans="1:4" ht="18" hidden="1" x14ac:dyDescent="0.3">
      <c r="A335" s="1" t="s">
        <v>361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x14ac:dyDescent="0.3">
      <c r="A338" s="22" t="s">
        <v>73</v>
      </c>
      <c r="B338" s="7">
        <v>5</v>
      </c>
      <c r="C338" s="7">
        <v>13000</v>
      </c>
      <c r="D338" s="7">
        <f t="shared" si="5"/>
        <v>65000</v>
      </c>
    </row>
    <row r="339" spans="1:4" ht="18" hidden="1" x14ac:dyDescent="0.3">
      <c r="A339" s="23" t="s">
        <v>74</v>
      </c>
      <c r="B339" s="7"/>
      <c r="C339" s="7"/>
      <c r="D339" s="7">
        <f t="shared" si="5"/>
        <v>0</v>
      </c>
    </row>
    <row r="340" spans="1:4" ht="18" hidden="1" x14ac:dyDescent="0.3">
      <c r="A340" s="22" t="s">
        <v>75</v>
      </c>
      <c r="B340" s="7"/>
      <c r="C340" s="7"/>
      <c r="D340" s="7">
        <f t="shared" si="5"/>
        <v>0</v>
      </c>
    </row>
    <row r="341" spans="1:4" ht="18" hidden="1" x14ac:dyDescent="0.3">
      <c r="A341" s="22" t="s">
        <v>196</v>
      </c>
      <c r="B341" s="7"/>
      <c r="C341" s="7"/>
      <c r="D341" s="7">
        <f t="shared" si="5"/>
        <v>0</v>
      </c>
    </row>
    <row r="342" spans="1:4" ht="18" hidden="1" x14ac:dyDescent="0.3">
      <c r="A342" s="10" t="s">
        <v>197</v>
      </c>
      <c r="B342" s="7"/>
      <c r="C342" s="7"/>
      <c r="D342" s="7">
        <f t="shared" si="5"/>
        <v>0</v>
      </c>
    </row>
    <row r="343" spans="1:4" ht="18" hidden="1" x14ac:dyDescent="0.3">
      <c r="A343" s="29" t="s">
        <v>293</v>
      </c>
      <c r="B343" s="7"/>
      <c r="C343" s="7"/>
      <c r="D343" s="7">
        <f t="shared" si="5"/>
        <v>0</v>
      </c>
    </row>
    <row r="344" spans="1:4" ht="18" hidden="1" x14ac:dyDescent="0.3">
      <c r="A344" s="22" t="s">
        <v>294</v>
      </c>
      <c r="B344" s="7"/>
      <c r="C344" s="7"/>
      <c r="D344" s="7">
        <f t="shared" si="5"/>
        <v>0</v>
      </c>
    </row>
    <row r="345" spans="1:4" ht="18" hidden="1" x14ac:dyDescent="0.3">
      <c r="A345" s="22" t="s">
        <v>198</v>
      </c>
      <c r="B345" s="7"/>
      <c r="C345" s="7"/>
      <c r="D345" s="7">
        <f t="shared" si="5"/>
        <v>0</v>
      </c>
    </row>
    <row r="346" spans="1:4" ht="18" hidden="1" x14ac:dyDescent="0.3">
      <c r="A346" s="8" t="s">
        <v>227</v>
      </c>
      <c r="B346" s="7"/>
      <c r="C346" s="7"/>
      <c r="D346" s="7">
        <f t="shared" si="5"/>
        <v>0</v>
      </c>
    </row>
    <row r="347" spans="1:4" ht="18" hidden="1" x14ac:dyDescent="0.3">
      <c r="A347" s="10" t="s">
        <v>51</v>
      </c>
      <c r="B347" s="7"/>
      <c r="C347" s="7"/>
      <c r="D347" s="7">
        <f t="shared" si="5"/>
        <v>0</v>
      </c>
    </row>
    <row r="348" spans="1:4" ht="18" x14ac:dyDescent="0.3">
      <c r="A348" s="10" t="s">
        <v>52</v>
      </c>
      <c r="B348" s="7">
        <v>10</v>
      </c>
      <c r="C348" s="7">
        <v>8000</v>
      </c>
      <c r="D348" s="7">
        <f t="shared" si="5"/>
        <v>80000</v>
      </c>
    </row>
    <row r="349" spans="1:4" ht="18" hidden="1" x14ac:dyDescent="0.3">
      <c r="A349" s="5" t="s">
        <v>53</v>
      </c>
      <c r="B349" s="7"/>
      <c r="C349" s="7"/>
      <c r="D349" s="7">
        <f t="shared" si="5"/>
        <v>0</v>
      </c>
    </row>
    <row r="350" spans="1:4" ht="18" hidden="1" x14ac:dyDescent="0.3">
      <c r="A350" s="5" t="s">
        <v>206</v>
      </c>
      <c r="B350" s="7"/>
      <c r="C350" s="7"/>
      <c r="D350" s="7">
        <f t="shared" si="5"/>
        <v>0</v>
      </c>
    </row>
    <row r="351" spans="1:4" ht="18" hidden="1" x14ac:dyDescent="0.3">
      <c r="A351" s="10" t="s">
        <v>117</v>
      </c>
      <c r="B351" s="7"/>
      <c r="C351" s="7"/>
      <c r="D351" s="7">
        <f t="shared" si="5"/>
        <v>0</v>
      </c>
    </row>
    <row r="352" spans="1:4" ht="18" hidden="1" x14ac:dyDescent="0.3">
      <c r="A352" s="10" t="s">
        <v>286</v>
      </c>
      <c r="B352" s="7"/>
      <c r="C352" s="7"/>
      <c r="D352" s="7">
        <f t="shared" si="5"/>
        <v>0</v>
      </c>
    </row>
    <row r="353" spans="1:4" ht="18" hidden="1" x14ac:dyDescent="0.3">
      <c r="A353" s="24" t="s">
        <v>287</v>
      </c>
      <c r="B353" s="7"/>
      <c r="C353" s="7"/>
      <c r="D353" s="7">
        <f t="shared" si="5"/>
        <v>0</v>
      </c>
    </row>
    <row r="354" spans="1:4" ht="18" hidden="1" x14ac:dyDescent="0.3">
      <c r="A354" s="8" t="s">
        <v>288</v>
      </c>
      <c r="B354" s="7"/>
      <c r="C354" s="7"/>
      <c r="D354" s="7">
        <f t="shared" si="5"/>
        <v>0</v>
      </c>
    </row>
    <row r="355" spans="1:4" ht="18" x14ac:dyDescent="0.3">
      <c r="A355" s="10" t="s">
        <v>120</v>
      </c>
      <c r="B355" s="7">
        <f>2670+100</f>
        <v>2770</v>
      </c>
      <c r="C355" s="46">
        <v>3000</v>
      </c>
      <c r="D355" s="7">
        <f t="shared" si="5"/>
        <v>8310000</v>
      </c>
    </row>
    <row r="356" spans="1:4" ht="18" hidden="1" x14ac:dyDescent="0.3">
      <c r="A356" s="5" t="s">
        <v>60</v>
      </c>
      <c r="B356" s="7"/>
      <c r="C356" s="7"/>
      <c r="D356" s="7">
        <f t="shared" si="5"/>
        <v>0</v>
      </c>
    </row>
    <row r="357" spans="1:4" ht="18" hidden="1" x14ac:dyDescent="0.3">
      <c r="A357" s="5" t="s">
        <v>61</v>
      </c>
      <c r="B357" s="7"/>
      <c r="C357" s="7"/>
      <c r="D357" s="7">
        <f t="shared" si="5"/>
        <v>0</v>
      </c>
    </row>
    <row r="358" spans="1:4" ht="18" hidden="1" x14ac:dyDescent="0.3">
      <c r="A358" s="10" t="s">
        <v>270</v>
      </c>
      <c r="B358" s="7"/>
      <c r="C358" s="7"/>
      <c r="D358" s="7">
        <f t="shared" si="5"/>
        <v>0</v>
      </c>
    </row>
    <row r="359" spans="1:4" ht="18" hidden="1" x14ac:dyDescent="0.3">
      <c r="A359" s="10" t="s">
        <v>271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272</v>
      </c>
      <c r="B360" s="7"/>
      <c r="C360" s="7"/>
      <c r="D360" s="7">
        <f t="shared" si="5"/>
        <v>0</v>
      </c>
    </row>
    <row r="361" spans="1:4" ht="18" hidden="1" x14ac:dyDescent="0.3">
      <c r="A361" s="10" t="s">
        <v>273</v>
      </c>
      <c r="B361" s="7"/>
      <c r="C361" s="7"/>
      <c r="D361" s="7">
        <f t="shared" si="5"/>
        <v>0</v>
      </c>
    </row>
    <row r="362" spans="1:4" ht="18" hidden="1" x14ac:dyDescent="0.3">
      <c r="A362" s="10" t="s">
        <v>274</v>
      </c>
      <c r="B362" s="7"/>
      <c r="C362" s="7"/>
      <c r="D362" s="7">
        <f t="shared" si="5"/>
        <v>0</v>
      </c>
    </row>
    <row r="363" spans="1:4" ht="18" hidden="1" x14ac:dyDescent="0.3">
      <c r="A363" s="10" t="s">
        <v>64</v>
      </c>
      <c r="B363" s="7"/>
      <c r="C363" s="7"/>
      <c r="D363" s="7">
        <f t="shared" si="5"/>
        <v>0</v>
      </c>
    </row>
    <row r="364" spans="1:4" ht="18" hidden="1" x14ac:dyDescent="0.3">
      <c r="A364" s="5" t="s">
        <v>65</v>
      </c>
      <c r="B364" s="7"/>
      <c r="C364" s="7"/>
      <c r="D364" s="7">
        <f t="shared" si="5"/>
        <v>0</v>
      </c>
    </row>
    <row r="365" spans="1:4" ht="18" hidden="1" x14ac:dyDescent="0.3">
      <c r="A365" s="5" t="s">
        <v>66</v>
      </c>
      <c r="B365" s="7"/>
      <c r="C365" s="7"/>
      <c r="D365" s="7">
        <f t="shared" si="5"/>
        <v>0</v>
      </c>
    </row>
    <row r="366" spans="1:4" ht="18" hidden="1" x14ac:dyDescent="0.3">
      <c r="A366" s="10" t="s">
        <v>228</v>
      </c>
      <c r="B366" s="7"/>
      <c r="C366" s="7"/>
      <c r="D366" s="7">
        <f t="shared" si="5"/>
        <v>0</v>
      </c>
    </row>
    <row r="367" spans="1:4" ht="18" hidden="1" x14ac:dyDescent="0.3">
      <c r="A367" s="10" t="s">
        <v>229</v>
      </c>
      <c r="B367" s="7"/>
      <c r="C367" s="7"/>
      <c r="D367" s="7">
        <f t="shared" si="5"/>
        <v>0</v>
      </c>
    </row>
    <row r="368" spans="1:4" ht="18" hidden="1" x14ac:dyDescent="0.3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3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3">
      <c r="A370" s="10" t="s">
        <v>121</v>
      </c>
      <c r="B370" s="7"/>
      <c r="C370" s="7"/>
      <c r="D370" s="7">
        <f t="shared" si="5"/>
        <v>0</v>
      </c>
    </row>
    <row r="371" spans="1:4" ht="18" hidden="1" x14ac:dyDescent="0.3">
      <c r="A371" s="10" t="s">
        <v>149</v>
      </c>
      <c r="B371" s="7"/>
      <c r="C371" s="7"/>
      <c r="D371" s="7">
        <f t="shared" si="5"/>
        <v>0</v>
      </c>
    </row>
    <row r="372" spans="1:4" ht="18" hidden="1" x14ac:dyDescent="0.3">
      <c r="A372" s="14" t="s">
        <v>96</v>
      </c>
      <c r="B372" s="7"/>
      <c r="C372" s="7"/>
      <c r="D372" s="7">
        <f t="shared" si="5"/>
        <v>0</v>
      </c>
    </row>
    <row r="373" spans="1:4" ht="18" hidden="1" x14ac:dyDescent="0.3">
      <c r="A373" s="10" t="s">
        <v>97</v>
      </c>
      <c r="B373" s="7"/>
      <c r="C373" s="7"/>
      <c r="D373" s="7">
        <f t="shared" si="5"/>
        <v>0</v>
      </c>
    </row>
    <row r="374" spans="1:4" ht="18" hidden="1" x14ac:dyDescent="0.3">
      <c r="A374" s="10" t="s">
        <v>98</v>
      </c>
      <c r="B374" s="7"/>
      <c r="C374" s="7"/>
      <c r="D374" s="7">
        <f t="shared" si="5"/>
        <v>0</v>
      </c>
    </row>
    <row r="375" spans="1:4" ht="18" hidden="1" x14ac:dyDescent="0.3">
      <c r="A375" s="10" t="s">
        <v>275</v>
      </c>
      <c r="B375" s="7"/>
      <c r="C375" s="7"/>
      <c r="D375" s="7">
        <f t="shared" si="5"/>
        <v>0</v>
      </c>
    </row>
    <row r="376" spans="1:4" ht="18" hidden="1" x14ac:dyDescent="0.3">
      <c r="A376" s="10" t="s">
        <v>276</v>
      </c>
      <c r="B376" s="7"/>
      <c r="C376" s="7"/>
      <c r="D376" s="7">
        <f t="shared" si="5"/>
        <v>0</v>
      </c>
    </row>
    <row r="377" spans="1:4" ht="18" hidden="1" x14ac:dyDescent="0.3">
      <c r="A377" s="24" t="s">
        <v>277</v>
      </c>
      <c r="B377" s="7"/>
      <c r="C377" s="7"/>
      <c r="D377" s="7">
        <f t="shared" si="5"/>
        <v>0</v>
      </c>
    </row>
    <row r="378" spans="1:4" ht="18" hidden="1" x14ac:dyDescent="0.3">
      <c r="A378" s="8" t="s">
        <v>122</v>
      </c>
      <c r="B378" s="7"/>
      <c r="C378" s="7"/>
      <c r="D378" s="7">
        <f t="shared" si="5"/>
        <v>0</v>
      </c>
    </row>
    <row r="379" spans="1:4" ht="18" hidden="1" x14ac:dyDescent="0.3">
      <c r="A379" s="24" t="s">
        <v>123</v>
      </c>
      <c r="B379" s="7"/>
      <c r="C379" s="7"/>
      <c r="D379" s="7">
        <f t="shared" si="5"/>
        <v>0</v>
      </c>
    </row>
    <row r="380" spans="1:4" ht="18" x14ac:dyDescent="0.3">
      <c r="A380" s="10" t="s">
        <v>278</v>
      </c>
      <c r="B380" s="7">
        <v>17</v>
      </c>
      <c r="C380" s="7">
        <v>19000</v>
      </c>
      <c r="D380" s="7">
        <f t="shared" si="5"/>
        <v>323000</v>
      </c>
    </row>
    <row r="381" spans="1:4" ht="18" hidden="1" x14ac:dyDescent="0.3">
      <c r="A381" s="10" t="s">
        <v>279</v>
      </c>
      <c r="B381" s="7"/>
      <c r="C381" s="7"/>
      <c r="D381" s="7">
        <f t="shared" si="5"/>
        <v>0</v>
      </c>
    </row>
    <row r="382" spans="1:4" ht="18" x14ac:dyDescent="0.3">
      <c r="A382" s="5" t="s">
        <v>113</v>
      </c>
      <c r="B382" s="7">
        <f>120+300</f>
        <v>420</v>
      </c>
      <c r="C382" s="7">
        <v>32000</v>
      </c>
      <c r="D382" s="7">
        <f t="shared" si="5"/>
        <v>13440000</v>
      </c>
    </row>
    <row r="383" spans="1:4" ht="18" hidden="1" x14ac:dyDescent="0.3">
      <c r="A383" s="18" t="s">
        <v>151</v>
      </c>
      <c r="B383" s="7"/>
      <c r="C383" s="7"/>
      <c r="D383" s="7">
        <f t="shared" si="5"/>
        <v>0</v>
      </c>
    </row>
    <row r="384" spans="1:4" ht="18" hidden="1" x14ac:dyDescent="0.3">
      <c r="A384" s="14" t="s">
        <v>152</v>
      </c>
      <c r="B384" s="7"/>
      <c r="C384" s="7"/>
      <c r="D384" s="7">
        <f t="shared" si="5"/>
        <v>0</v>
      </c>
    </row>
    <row r="385" spans="1:4" ht="18" hidden="1" x14ac:dyDescent="0.3">
      <c r="A385" s="14" t="s">
        <v>153</v>
      </c>
      <c r="B385" s="7"/>
      <c r="C385" s="7"/>
      <c r="D385" s="7">
        <f t="shared" si="5"/>
        <v>0</v>
      </c>
    </row>
    <row r="386" spans="1:4" ht="18" hidden="1" x14ac:dyDescent="0.3">
      <c r="A386" s="14" t="s">
        <v>154</v>
      </c>
      <c r="B386" s="7"/>
      <c r="C386" s="7"/>
      <c r="D386" s="7">
        <f t="shared" si="5"/>
        <v>0</v>
      </c>
    </row>
    <row r="387" spans="1:4" ht="18" hidden="1" x14ac:dyDescent="0.3">
      <c r="A387" s="10" t="s">
        <v>155</v>
      </c>
      <c r="B387" s="7"/>
      <c r="C387" s="7"/>
      <c r="D387" s="7">
        <f t="shared" si="5"/>
        <v>0</v>
      </c>
    </row>
    <row r="388" spans="1:4" ht="18" hidden="1" x14ac:dyDescent="0.3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157</v>
      </c>
      <c r="B389" s="7"/>
      <c r="C389" s="7"/>
      <c r="D389" s="7">
        <f t="shared" si="6"/>
        <v>0</v>
      </c>
    </row>
    <row r="390" spans="1:4" ht="18" hidden="1" x14ac:dyDescent="0.3">
      <c r="A390" s="10" t="s">
        <v>158</v>
      </c>
      <c r="B390" s="7"/>
      <c r="C390" s="7"/>
      <c r="D390" s="7">
        <f t="shared" si="6"/>
        <v>0</v>
      </c>
    </row>
    <row r="391" spans="1:4" ht="18" hidden="1" x14ac:dyDescent="0.3">
      <c r="A391" s="14" t="s">
        <v>76</v>
      </c>
      <c r="B391" s="7"/>
      <c r="C391" s="7"/>
      <c r="D391" s="7">
        <f t="shared" si="6"/>
        <v>0</v>
      </c>
    </row>
    <row r="392" spans="1:4" ht="18" hidden="1" x14ac:dyDescent="0.3">
      <c r="A392" s="10" t="s">
        <v>114</v>
      </c>
      <c r="B392" s="7"/>
      <c r="C392" s="7"/>
      <c r="D392" s="7">
        <f t="shared" si="6"/>
        <v>0</v>
      </c>
    </row>
    <row r="393" spans="1:4" ht="18" hidden="1" x14ac:dyDescent="0.3">
      <c r="A393" s="34" t="s">
        <v>295</v>
      </c>
      <c r="B393" s="7"/>
      <c r="C393" s="7"/>
      <c r="D393" s="7">
        <f t="shared" si="6"/>
        <v>0</v>
      </c>
    </row>
    <row r="394" spans="1:4" ht="18" hidden="1" x14ac:dyDescent="0.3">
      <c r="A394" s="10" t="s">
        <v>159</v>
      </c>
      <c r="B394" s="7"/>
      <c r="C394" s="7"/>
      <c r="D394" s="7">
        <f t="shared" si="6"/>
        <v>0</v>
      </c>
    </row>
    <row r="395" spans="1:4" ht="18" hidden="1" x14ac:dyDescent="0.3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3">
      <c r="A397" s="41" t="s">
        <v>296</v>
      </c>
      <c r="B397" s="7"/>
      <c r="C397" s="7"/>
      <c r="D397" s="7">
        <f t="shared" si="6"/>
        <v>0</v>
      </c>
    </row>
    <row r="398" spans="1:4" ht="18" hidden="1" x14ac:dyDescent="0.3">
      <c r="A398" s="5" t="s">
        <v>3</v>
      </c>
      <c r="B398" s="7"/>
      <c r="C398" s="7"/>
      <c r="D398" s="7">
        <f t="shared" si="6"/>
        <v>0</v>
      </c>
    </row>
    <row r="399" spans="1:4" ht="18" hidden="1" x14ac:dyDescent="0.3">
      <c r="A399" s="8" t="s">
        <v>4</v>
      </c>
      <c r="B399" s="7"/>
      <c r="C399" s="7"/>
      <c r="D399" s="7">
        <f t="shared" si="6"/>
        <v>0</v>
      </c>
    </row>
    <row r="400" spans="1:4" ht="18" hidden="1" x14ac:dyDescent="0.3">
      <c r="A400" s="5" t="s">
        <v>5</v>
      </c>
      <c r="B400" s="7"/>
      <c r="C400" s="7"/>
      <c r="D400" s="7">
        <f t="shared" si="6"/>
        <v>0</v>
      </c>
    </row>
    <row r="401" spans="1:4" ht="18" hidden="1" x14ac:dyDescent="0.3">
      <c r="A401" s="5" t="s">
        <v>6</v>
      </c>
      <c r="B401" s="7"/>
      <c r="C401" s="7"/>
      <c r="D401" s="7">
        <f t="shared" si="6"/>
        <v>0</v>
      </c>
    </row>
    <row r="402" spans="1:4" ht="18" hidden="1" x14ac:dyDescent="0.3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3">
      <c r="A404" s="10" t="s">
        <v>9</v>
      </c>
      <c r="B404" s="7"/>
      <c r="C404" s="7"/>
      <c r="D404" s="7">
        <f t="shared" si="6"/>
        <v>0</v>
      </c>
    </row>
    <row r="405" spans="1:4" ht="18" hidden="1" x14ac:dyDescent="0.3">
      <c r="A405" s="10" t="s">
        <v>115</v>
      </c>
      <c r="B405" s="7"/>
      <c r="C405" s="7"/>
      <c r="D405" s="7">
        <f t="shared" si="6"/>
        <v>0</v>
      </c>
    </row>
    <row r="406" spans="1:4" ht="18" hidden="1" x14ac:dyDescent="0.3">
      <c r="A406" s="5" t="s">
        <v>116</v>
      </c>
      <c r="B406" s="7"/>
      <c r="C406" s="7"/>
      <c r="D406" s="7">
        <f t="shared" si="6"/>
        <v>0</v>
      </c>
    </row>
    <row r="407" spans="1:4" ht="18" x14ac:dyDescent="0.3">
      <c r="A407" s="10" t="s">
        <v>168</v>
      </c>
      <c r="B407" s="7">
        <v>60</v>
      </c>
      <c r="C407" s="7">
        <v>31000</v>
      </c>
      <c r="D407" s="7">
        <f t="shared" si="6"/>
        <v>1860000</v>
      </c>
    </row>
    <row r="408" spans="1:4" ht="18" hidden="1" x14ac:dyDescent="0.3">
      <c r="A408" s="24" t="s">
        <v>169</v>
      </c>
      <c r="B408" s="7"/>
      <c r="C408" s="7"/>
      <c r="D408" s="7">
        <f t="shared" si="6"/>
        <v>0</v>
      </c>
    </row>
    <row r="409" spans="1:4" ht="18" hidden="1" x14ac:dyDescent="0.3">
      <c r="A409" s="10" t="s">
        <v>170</v>
      </c>
      <c r="B409" s="7"/>
      <c r="C409" s="7"/>
      <c r="D409" s="7">
        <f t="shared" si="6"/>
        <v>0</v>
      </c>
    </row>
    <row r="410" spans="1:4" ht="18" hidden="1" x14ac:dyDescent="0.3">
      <c r="A410" s="10" t="s">
        <v>171</v>
      </c>
      <c r="B410" s="7"/>
      <c r="C410" s="7"/>
      <c r="D410" s="7">
        <f t="shared" si="6"/>
        <v>0</v>
      </c>
    </row>
    <row r="411" spans="1:4" ht="18" hidden="1" x14ac:dyDescent="0.3">
      <c r="A411" s="10" t="s">
        <v>172</v>
      </c>
      <c r="B411" s="7"/>
      <c r="C411" s="7"/>
      <c r="D411" s="7">
        <f t="shared" si="6"/>
        <v>0</v>
      </c>
    </row>
    <row r="412" spans="1:4" ht="18" hidden="1" x14ac:dyDescent="0.3">
      <c r="A412" s="5" t="s">
        <v>10</v>
      </c>
      <c r="B412" s="12"/>
      <c r="C412" s="12"/>
      <c r="D412" s="7">
        <f t="shared" si="6"/>
        <v>0</v>
      </c>
    </row>
    <row r="413" spans="1:4" ht="18" hidden="1" x14ac:dyDescent="0.3">
      <c r="A413" s="5" t="s">
        <v>11</v>
      </c>
      <c r="B413" s="12"/>
      <c r="C413" s="12"/>
      <c r="D413" s="7">
        <f t="shared" si="6"/>
        <v>0</v>
      </c>
    </row>
    <row r="414" spans="1:4" ht="18" hidden="1" x14ac:dyDescent="0.3">
      <c r="A414" s="5" t="s">
        <v>12</v>
      </c>
      <c r="B414" s="12"/>
      <c r="C414" s="12"/>
      <c r="D414" s="7">
        <f t="shared" si="6"/>
        <v>0</v>
      </c>
    </row>
    <row r="415" spans="1:4" ht="18" hidden="1" x14ac:dyDescent="0.3">
      <c r="A415" s="10" t="s">
        <v>82</v>
      </c>
      <c r="B415" s="7"/>
      <c r="C415" s="7"/>
      <c r="D415" s="7">
        <f t="shared" si="6"/>
        <v>0</v>
      </c>
    </row>
    <row r="416" spans="1:4" ht="18" hidden="1" x14ac:dyDescent="0.3">
      <c r="A416" s="10" t="s">
        <v>83</v>
      </c>
      <c r="B416" s="7"/>
      <c r="C416" s="7"/>
      <c r="D416" s="7">
        <f t="shared" si="6"/>
        <v>0</v>
      </c>
    </row>
    <row r="417" spans="1:4" ht="18" hidden="1" x14ac:dyDescent="0.3">
      <c r="A417" s="10" t="s">
        <v>84</v>
      </c>
      <c r="B417" s="7"/>
      <c r="C417" s="7"/>
      <c r="D417" s="7">
        <f t="shared" si="6"/>
        <v>0</v>
      </c>
    </row>
    <row r="418" spans="1:4" ht="18" hidden="1" x14ac:dyDescent="0.3">
      <c r="A418" s="10" t="s">
        <v>85</v>
      </c>
      <c r="B418" s="7"/>
      <c r="C418" s="7"/>
      <c r="D418" s="7">
        <f t="shared" si="6"/>
        <v>0</v>
      </c>
    </row>
    <row r="419" spans="1:4" ht="18" hidden="1" x14ac:dyDescent="0.3">
      <c r="A419" s="10" t="s">
        <v>86</v>
      </c>
      <c r="B419" s="7"/>
      <c r="C419" s="7"/>
      <c r="D419" s="7">
        <f t="shared" si="6"/>
        <v>0</v>
      </c>
    </row>
    <row r="420" spans="1:4" ht="18" x14ac:dyDescent="0.3">
      <c r="A420" s="10" t="s">
        <v>194</v>
      </c>
      <c r="B420" s="7">
        <v>80</v>
      </c>
      <c r="C420" s="7">
        <v>8000</v>
      </c>
      <c r="D420" s="7">
        <f t="shared" si="6"/>
        <v>640000</v>
      </c>
    </row>
    <row r="421" spans="1:4" ht="18" hidden="1" x14ac:dyDescent="0.3">
      <c r="A421" s="13" t="s">
        <v>195</v>
      </c>
      <c r="B421" s="7"/>
      <c r="C421" s="7"/>
      <c r="D421" s="7">
        <f t="shared" si="6"/>
        <v>0</v>
      </c>
    </row>
    <row r="422" spans="1:4" ht="18" hidden="1" x14ac:dyDescent="0.3">
      <c r="A422" s="13" t="s">
        <v>177</v>
      </c>
      <c r="B422" s="7"/>
      <c r="C422" s="7"/>
      <c r="D422" s="7">
        <f t="shared" si="6"/>
        <v>0</v>
      </c>
    </row>
    <row r="423" spans="1:4" ht="18" hidden="1" x14ac:dyDescent="0.3">
      <c r="A423" s="13" t="s">
        <v>178</v>
      </c>
      <c r="B423" s="7"/>
      <c r="C423" s="7"/>
      <c r="D423" s="7">
        <f t="shared" si="6"/>
        <v>0</v>
      </c>
    </row>
    <row r="424" spans="1:4" ht="18" hidden="1" x14ac:dyDescent="0.3">
      <c r="A424" s="8" t="s">
        <v>179</v>
      </c>
      <c r="B424" s="7"/>
      <c r="C424" s="7"/>
      <c r="D424" s="7">
        <f t="shared" si="6"/>
        <v>0</v>
      </c>
    </row>
    <row r="425" spans="1:4" ht="18" hidden="1" x14ac:dyDescent="0.3">
      <c r="A425" s="24" t="s">
        <v>173</v>
      </c>
      <c r="B425" s="7"/>
      <c r="C425" s="7"/>
      <c r="D425" s="7">
        <f t="shared" si="6"/>
        <v>0</v>
      </c>
    </row>
    <row r="426" spans="1:4" ht="18" hidden="1" x14ac:dyDescent="0.3">
      <c r="A426" s="8" t="s">
        <v>335</v>
      </c>
      <c r="B426" s="7"/>
      <c r="C426" s="7"/>
      <c r="D426" s="7">
        <f t="shared" si="6"/>
        <v>0</v>
      </c>
    </row>
    <row r="427" spans="1:4" ht="18" hidden="1" x14ac:dyDescent="0.3">
      <c r="A427" s="10" t="s">
        <v>13</v>
      </c>
      <c r="B427" s="7"/>
      <c r="C427" s="7"/>
      <c r="D427" s="7">
        <f t="shared" si="6"/>
        <v>0</v>
      </c>
    </row>
    <row r="428" spans="1:4" ht="18" hidden="1" x14ac:dyDescent="0.3">
      <c r="A428" s="10" t="s">
        <v>14</v>
      </c>
      <c r="B428" s="7"/>
      <c r="C428" s="7"/>
      <c r="D428" s="7">
        <f t="shared" si="6"/>
        <v>0</v>
      </c>
    </row>
    <row r="429" spans="1:4" ht="18" hidden="1" x14ac:dyDescent="0.3">
      <c r="A429" s="8" t="s">
        <v>336</v>
      </c>
      <c r="B429" s="7"/>
      <c r="C429" s="7"/>
      <c r="D429" s="7">
        <f t="shared" si="6"/>
        <v>0</v>
      </c>
    </row>
    <row r="430" spans="1:4" ht="18" hidden="1" x14ac:dyDescent="0.3">
      <c r="A430" s="8" t="s">
        <v>207</v>
      </c>
      <c r="B430" s="7"/>
      <c r="C430" s="7"/>
      <c r="D430" s="7">
        <f t="shared" si="6"/>
        <v>0</v>
      </c>
    </row>
    <row r="431" spans="1:4" ht="18" hidden="1" x14ac:dyDescent="0.3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3">
      <c r="A432" s="13" t="s">
        <v>17</v>
      </c>
      <c r="B432" s="7"/>
      <c r="C432" s="7"/>
      <c r="D432" s="7">
        <f t="shared" si="6"/>
        <v>0</v>
      </c>
    </row>
    <row r="433" spans="1:4" ht="18" hidden="1" x14ac:dyDescent="0.3">
      <c r="A433" s="8" t="s">
        <v>297</v>
      </c>
      <c r="B433" s="7"/>
      <c r="C433" s="7"/>
      <c r="D433" s="7">
        <f t="shared" si="6"/>
        <v>0</v>
      </c>
    </row>
    <row r="434" spans="1:4" ht="18" hidden="1" x14ac:dyDescent="0.3">
      <c r="A434" s="8" t="s">
        <v>337</v>
      </c>
      <c r="B434" s="7"/>
      <c r="C434" s="7"/>
      <c r="D434" s="7">
        <f t="shared" si="6"/>
        <v>0</v>
      </c>
    </row>
    <row r="435" spans="1:4" ht="18" hidden="1" x14ac:dyDescent="0.3">
      <c r="A435" s="10" t="s">
        <v>47</v>
      </c>
      <c r="B435" s="7"/>
      <c r="C435" s="7"/>
      <c r="D435" s="7">
        <f t="shared" si="6"/>
        <v>0</v>
      </c>
    </row>
    <row r="436" spans="1:4" ht="18" hidden="1" x14ac:dyDescent="0.3">
      <c r="A436" s="14" t="s">
        <v>48</v>
      </c>
      <c r="B436" s="7"/>
      <c r="C436" s="7"/>
      <c r="D436" s="7">
        <f t="shared" si="6"/>
        <v>0</v>
      </c>
    </row>
    <row r="437" spans="1:4" ht="18" hidden="1" x14ac:dyDescent="0.3">
      <c r="A437" s="28" t="s">
        <v>192</v>
      </c>
      <c r="B437" s="7"/>
      <c r="C437" s="7"/>
      <c r="D437" s="7">
        <f t="shared" si="6"/>
        <v>0</v>
      </c>
    </row>
    <row r="438" spans="1:4" ht="18" hidden="1" x14ac:dyDescent="0.3">
      <c r="A438" s="28" t="s">
        <v>193</v>
      </c>
      <c r="B438" s="7"/>
      <c r="C438" s="7"/>
      <c r="D438" s="7">
        <f t="shared" si="6"/>
        <v>0</v>
      </c>
    </row>
    <row r="439" spans="1:4" ht="18" hidden="1" x14ac:dyDescent="0.3">
      <c r="A439" s="42" t="s">
        <v>49</v>
      </c>
      <c r="B439" s="7"/>
      <c r="C439" s="7"/>
      <c r="D439" s="7">
        <f t="shared" si="6"/>
        <v>0</v>
      </c>
    </row>
    <row r="440" spans="1:4" ht="18" hidden="1" x14ac:dyDescent="0.3">
      <c r="A440" s="35" t="s">
        <v>298</v>
      </c>
      <c r="B440" s="7"/>
      <c r="C440" s="7"/>
      <c r="D440" s="7">
        <f t="shared" si="6"/>
        <v>0</v>
      </c>
    </row>
    <row r="441" spans="1:4" ht="18" hidden="1" x14ac:dyDescent="0.3">
      <c r="A441" s="10" t="s">
        <v>50</v>
      </c>
      <c r="B441" s="7"/>
      <c r="C441" s="7"/>
      <c r="D441" s="7">
        <f t="shared" si="6"/>
        <v>0</v>
      </c>
    </row>
    <row r="442" spans="1:4" ht="18" hidden="1" x14ac:dyDescent="0.3">
      <c r="A442" s="10" t="s">
        <v>20</v>
      </c>
      <c r="B442" s="7"/>
      <c r="C442" s="7"/>
      <c r="D442" s="7">
        <f t="shared" si="6"/>
        <v>0</v>
      </c>
    </row>
    <row r="443" spans="1:4" ht="18" hidden="1" x14ac:dyDescent="0.3">
      <c r="A443" s="10" t="s">
        <v>21</v>
      </c>
      <c r="B443" s="7"/>
      <c r="C443" s="7"/>
      <c r="D443" s="7">
        <f t="shared" si="6"/>
        <v>0</v>
      </c>
    </row>
    <row r="444" spans="1:4" ht="18" hidden="1" x14ac:dyDescent="0.3">
      <c r="A444" s="10" t="s">
        <v>22</v>
      </c>
      <c r="B444" s="7"/>
      <c r="C444" s="7"/>
      <c r="D444" s="7">
        <f t="shared" si="6"/>
        <v>0</v>
      </c>
    </row>
    <row r="445" spans="1:4" ht="18" hidden="1" x14ac:dyDescent="0.3">
      <c r="A445" s="10" t="s">
        <v>209</v>
      </c>
      <c r="B445" s="7"/>
      <c r="C445" s="7"/>
      <c r="D445" s="7">
        <f t="shared" si="6"/>
        <v>0</v>
      </c>
    </row>
    <row r="446" spans="1:4" ht="18" hidden="1" x14ac:dyDescent="0.3">
      <c r="A446" s="10" t="s">
        <v>210</v>
      </c>
      <c r="B446" s="7"/>
      <c r="C446" s="7"/>
      <c r="D446" s="7">
        <f t="shared" si="6"/>
        <v>0</v>
      </c>
    </row>
    <row r="447" spans="1:4" ht="18" hidden="1" x14ac:dyDescent="0.3">
      <c r="A447" s="10" t="s">
        <v>338</v>
      </c>
      <c r="B447" s="7"/>
      <c r="C447" s="7"/>
      <c r="D447" s="7">
        <f t="shared" si="6"/>
        <v>0</v>
      </c>
    </row>
    <row r="448" spans="1:4" ht="18" hidden="1" x14ac:dyDescent="0.3">
      <c r="A448" s="10" t="s">
        <v>211</v>
      </c>
      <c r="B448" s="7"/>
      <c r="C448" s="7"/>
      <c r="D448" s="7">
        <f t="shared" si="6"/>
        <v>0</v>
      </c>
    </row>
    <row r="449" spans="1:4" ht="18" hidden="1" x14ac:dyDescent="0.3">
      <c r="A449" s="8" t="s">
        <v>18</v>
      </c>
      <c r="B449" s="7"/>
      <c r="C449" s="7"/>
      <c r="D449" s="7">
        <f t="shared" si="6"/>
        <v>0</v>
      </c>
    </row>
    <row r="450" spans="1:4" ht="18" hidden="1" x14ac:dyDescent="0.3">
      <c r="A450" s="13" t="s">
        <v>19</v>
      </c>
      <c r="B450" s="7"/>
      <c r="C450" s="7"/>
      <c r="D450" s="7">
        <f t="shared" si="6"/>
        <v>0</v>
      </c>
    </row>
    <row r="451" spans="1:4" ht="18" hidden="1" x14ac:dyDescent="0.3">
      <c r="A451" s="10" t="s">
        <v>299</v>
      </c>
      <c r="B451" s="7"/>
      <c r="C451" s="7"/>
      <c r="D451" s="7">
        <f t="shared" si="6"/>
        <v>0</v>
      </c>
    </row>
    <row r="452" spans="1:4" ht="18" hidden="1" x14ac:dyDescent="0.3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301</v>
      </c>
      <c r="B453" s="7"/>
      <c r="C453" s="7"/>
      <c r="D453" s="7">
        <f t="shared" si="7"/>
        <v>0</v>
      </c>
    </row>
    <row r="454" spans="1:4" ht="18" x14ac:dyDescent="0.3">
      <c r="A454" s="10" t="s">
        <v>95</v>
      </c>
      <c r="B454" s="7">
        <v>180</v>
      </c>
      <c r="C454" s="7">
        <v>10000</v>
      </c>
      <c r="D454" s="7">
        <f t="shared" si="7"/>
        <v>1800000</v>
      </c>
    </row>
    <row r="455" spans="1:4" ht="18" hidden="1" x14ac:dyDescent="0.3">
      <c r="A455" s="29" t="s">
        <v>124</v>
      </c>
      <c r="B455" s="7"/>
      <c r="C455" s="7"/>
      <c r="D455" s="7">
        <f t="shared" si="7"/>
        <v>0</v>
      </c>
    </row>
    <row r="456" spans="1:4" ht="18" hidden="1" x14ac:dyDescent="0.3">
      <c r="A456" s="24" t="s">
        <v>125</v>
      </c>
      <c r="B456" s="7"/>
      <c r="C456" s="7"/>
      <c r="D456" s="7">
        <f t="shared" si="7"/>
        <v>0</v>
      </c>
    </row>
    <row r="457" spans="1:4" ht="18" hidden="1" x14ac:dyDescent="0.3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3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3">
      <c r="A461" s="33" t="s">
        <v>280</v>
      </c>
      <c r="B461" s="7"/>
      <c r="C461" s="7"/>
      <c r="D461" s="7">
        <f t="shared" si="7"/>
        <v>0</v>
      </c>
    </row>
    <row r="462" spans="1:4" ht="18" hidden="1" x14ac:dyDescent="0.3">
      <c r="A462" s="5" t="s">
        <v>281</v>
      </c>
      <c r="B462" s="12"/>
      <c r="C462" s="12"/>
      <c r="D462" s="7">
        <f t="shared" si="7"/>
        <v>0</v>
      </c>
    </row>
    <row r="463" spans="1:4" ht="18" x14ac:dyDescent="0.3">
      <c r="A463" s="10" t="s">
        <v>282</v>
      </c>
      <c r="B463" s="7">
        <v>40</v>
      </c>
      <c r="C463" s="7">
        <v>6000</v>
      </c>
      <c r="D463" s="7">
        <f t="shared" si="7"/>
        <v>240000</v>
      </c>
    </row>
    <row r="464" spans="1:4" ht="18" hidden="1" x14ac:dyDescent="0.3">
      <c r="A464" s="10" t="s">
        <v>283</v>
      </c>
      <c r="B464" s="7"/>
      <c r="C464" s="7"/>
      <c r="D464" s="7">
        <f t="shared" si="7"/>
        <v>0</v>
      </c>
    </row>
    <row r="465" spans="1:4" ht="18" x14ac:dyDescent="0.3">
      <c r="A465" s="10" t="s">
        <v>36</v>
      </c>
      <c r="B465" s="7">
        <f>20+40+100+20</f>
        <v>180</v>
      </c>
      <c r="C465" s="7">
        <v>7000</v>
      </c>
      <c r="D465" s="7">
        <f t="shared" si="7"/>
        <v>1260000</v>
      </c>
    </row>
    <row r="466" spans="1:4" ht="18" hidden="1" x14ac:dyDescent="0.3">
      <c r="A466" s="14" t="s">
        <v>37</v>
      </c>
      <c r="B466" s="7"/>
      <c r="C466" s="7"/>
      <c r="D466" s="7">
        <f t="shared" si="7"/>
        <v>0</v>
      </c>
    </row>
    <row r="467" spans="1:4" ht="18" hidden="1" x14ac:dyDescent="0.3">
      <c r="A467" s="5" t="s">
        <v>214</v>
      </c>
      <c r="B467" s="7"/>
      <c r="C467" s="7"/>
      <c r="D467" s="7">
        <f t="shared" si="7"/>
        <v>0</v>
      </c>
    </row>
    <row r="468" spans="1:4" ht="18" hidden="1" x14ac:dyDescent="0.3">
      <c r="A468" s="5" t="s">
        <v>215</v>
      </c>
      <c r="B468" s="7"/>
      <c r="C468" s="7"/>
      <c r="D468" s="7">
        <f t="shared" si="7"/>
        <v>0</v>
      </c>
    </row>
    <row r="469" spans="1:4" ht="18" hidden="1" x14ac:dyDescent="0.3">
      <c r="A469" s="10" t="s">
        <v>216</v>
      </c>
      <c r="B469" s="7"/>
      <c r="C469" s="7"/>
      <c r="D469" s="7">
        <f t="shared" si="7"/>
        <v>0</v>
      </c>
    </row>
    <row r="470" spans="1:4" ht="18" hidden="1" x14ac:dyDescent="0.3">
      <c r="A470" s="10" t="s">
        <v>339</v>
      </c>
      <c r="B470" s="7"/>
      <c r="C470" s="7"/>
      <c r="D470" s="7">
        <f t="shared" si="7"/>
        <v>0</v>
      </c>
    </row>
    <row r="471" spans="1:4" ht="18" hidden="1" x14ac:dyDescent="0.3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3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3">
      <c r="A473" s="10" t="s">
        <v>302</v>
      </c>
      <c r="B473" s="7"/>
      <c r="C473" s="7"/>
      <c r="D473" s="7">
        <f t="shared" si="7"/>
        <v>0</v>
      </c>
    </row>
    <row r="474" spans="1:4" ht="18" hidden="1" x14ac:dyDescent="0.3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162</v>
      </c>
      <c r="B482" s="7"/>
      <c r="C482" s="7"/>
      <c r="D482" s="7">
        <f t="shared" si="7"/>
        <v>0</v>
      </c>
    </row>
    <row r="483" spans="1:4" ht="18" hidden="1" x14ac:dyDescent="0.3">
      <c r="A483" s="10" t="s">
        <v>163</v>
      </c>
      <c r="B483" s="7"/>
      <c r="C483" s="7"/>
      <c r="D483" s="7">
        <f t="shared" si="7"/>
        <v>0</v>
      </c>
    </row>
    <row r="484" spans="1:4" ht="18" hidden="1" x14ac:dyDescent="0.3">
      <c r="A484" s="10" t="s">
        <v>164</v>
      </c>
      <c r="B484" s="7"/>
      <c r="C484" s="7"/>
      <c r="D484" s="7">
        <f t="shared" si="7"/>
        <v>0</v>
      </c>
    </row>
    <row r="485" spans="1:4" ht="18" x14ac:dyDescent="0.3">
      <c r="A485" s="10" t="s">
        <v>165</v>
      </c>
      <c r="B485" s="7">
        <v>16</v>
      </c>
      <c r="C485" s="7">
        <v>11000</v>
      </c>
      <c r="D485" s="7">
        <f t="shared" si="7"/>
        <v>176000</v>
      </c>
    </row>
    <row r="486" spans="1:4" ht="18" hidden="1" x14ac:dyDescent="0.3">
      <c r="A486" s="10" t="s">
        <v>166</v>
      </c>
      <c r="B486" s="7"/>
      <c r="C486" s="7"/>
      <c r="D486" s="7">
        <f t="shared" si="7"/>
        <v>0</v>
      </c>
    </row>
    <row r="487" spans="1:4" ht="18" hidden="1" x14ac:dyDescent="0.3">
      <c r="A487" s="14" t="s">
        <v>167</v>
      </c>
      <c r="B487" s="7"/>
      <c r="C487" s="7"/>
      <c r="D487" s="7">
        <f t="shared" si="7"/>
        <v>0</v>
      </c>
    </row>
    <row r="488" spans="1:4" ht="18" hidden="1" x14ac:dyDescent="0.3">
      <c r="A488" s="10" t="s">
        <v>289</v>
      </c>
      <c r="B488" s="7"/>
      <c r="C488" s="7"/>
      <c r="D488" s="7">
        <f t="shared" si="7"/>
        <v>0</v>
      </c>
    </row>
    <row r="489" spans="1:4" ht="18" hidden="1" x14ac:dyDescent="0.3">
      <c r="A489" s="10" t="s">
        <v>290</v>
      </c>
      <c r="B489" s="7"/>
      <c r="C489" s="7"/>
      <c r="D489" s="7">
        <f t="shared" si="7"/>
        <v>0</v>
      </c>
    </row>
    <row r="490" spans="1:4" ht="18" hidden="1" x14ac:dyDescent="0.3">
      <c r="A490" s="10" t="s">
        <v>291</v>
      </c>
      <c r="B490" s="7"/>
      <c r="C490" s="7"/>
      <c r="D490" s="7">
        <f t="shared" si="7"/>
        <v>0</v>
      </c>
    </row>
    <row r="491" spans="1:4" ht="18" hidden="1" x14ac:dyDescent="0.3">
      <c r="A491" s="10" t="s">
        <v>292</v>
      </c>
      <c r="B491" s="7"/>
      <c r="C491" s="7"/>
      <c r="D491" s="7">
        <f t="shared" si="7"/>
        <v>0</v>
      </c>
    </row>
    <row r="492" spans="1:4" ht="18" hidden="1" x14ac:dyDescent="0.3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3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3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3">
      <c r="A495" s="10" t="s">
        <v>54</v>
      </c>
      <c r="B495" s="7"/>
      <c r="C495" s="7"/>
      <c r="D495" s="7">
        <f t="shared" si="7"/>
        <v>0</v>
      </c>
    </row>
    <row r="496" spans="1:4" ht="18" hidden="1" x14ac:dyDescent="0.3">
      <c r="A496" s="14" t="s">
        <v>55</v>
      </c>
      <c r="B496" s="7"/>
      <c r="C496" s="7"/>
      <c r="D496" s="7">
        <f t="shared" si="7"/>
        <v>0</v>
      </c>
    </row>
    <row r="497" spans="1:4" ht="18" x14ac:dyDescent="0.3">
      <c r="A497" s="10" t="s">
        <v>334</v>
      </c>
      <c r="B497" s="7">
        <f>217+25+32</f>
        <v>274</v>
      </c>
      <c r="C497" s="45">
        <v>6500</v>
      </c>
      <c r="D497" s="7">
        <f t="shared" si="7"/>
        <v>1781000</v>
      </c>
    </row>
    <row r="498" spans="1:4" ht="18" hidden="1" x14ac:dyDescent="0.3">
      <c r="A498" s="5" t="s">
        <v>199</v>
      </c>
      <c r="B498" s="7"/>
      <c r="C498" s="7"/>
      <c r="D498" s="7">
        <f t="shared" si="7"/>
        <v>0</v>
      </c>
    </row>
    <row r="499" spans="1:4" ht="18" hidden="1" x14ac:dyDescent="0.3">
      <c r="A499" s="10" t="s">
        <v>200</v>
      </c>
      <c r="B499" s="7"/>
      <c r="C499" s="7"/>
      <c r="D499" s="7">
        <f t="shared" si="7"/>
        <v>0</v>
      </c>
    </row>
    <row r="500" spans="1:4" ht="18" hidden="1" x14ac:dyDescent="0.3">
      <c r="A500" s="10" t="s">
        <v>202</v>
      </c>
      <c r="B500" s="7"/>
      <c r="C500" s="7"/>
      <c r="D500" s="7">
        <f t="shared" si="7"/>
        <v>0</v>
      </c>
    </row>
    <row r="501" spans="1:4" ht="18" hidden="1" x14ac:dyDescent="0.3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3">
      <c r="A503" s="10" t="s">
        <v>62</v>
      </c>
      <c r="B503" s="7"/>
      <c r="C503" s="7"/>
      <c r="D503" s="7">
        <f t="shared" si="7"/>
        <v>0</v>
      </c>
    </row>
    <row r="504" spans="1:4" ht="18" hidden="1" x14ac:dyDescent="0.3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3">
      <c r="A505" s="8" t="s">
        <v>304</v>
      </c>
      <c r="B505" s="7"/>
      <c r="C505" s="7"/>
      <c r="D505" s="7">
        <f t="shared" si="7"/>
        <v>0</v>
      </c>
    </row>
    <row r="506" spans="1:4" ht="18" hidden="1" x14ac:dyDescent="0.3">
      <c r="A506" s="10" t="s">
        <v>87</v>
      </c>
      <c r="B506" s="7"/>
      <c r="C506" s="7"/>
      <c r="D506" s="7">
        <f t="shared" si="7"/>
        <v>0</v>
      </c>
    </row>
    <row r="507" spans="1:4" ht="18" hidden="1" x14ac:dyDescent="0.3">
      <c r="A507" s="10" t="s">
        <v>38</v>
      </c>
      <c r="B507" s="7"/>
      <c r="C507" s="7"/>
      <c r="D507" s="7">
        <f t="shared" si="7"/>
        <v>0</v>
      </c>
    </row>
    <row r="508" spans="1:4" ht="18" hidden="1" x14ac:dyDescent="0.3">
      <c r="A508" s="5" t="s">
        <v>240</v>
      </c>
      <c r="B508" s="7"/>
      <c r="C508" s="7"/>
      <c r="D508" s="7">
        <f t="shared" si="7"/>
        <v>0</v>
      </c>
    </row>
    <row r="509" spans="1:4" ht="18" hidden="1" x14ac:dyDescent="0.3">
      <c r="A509" s="10" t="s">
        <v>241</v>
      </c>
      <c r="B509" s="7"/>
      <c r="C509" s="7"/>
      <c r="D509" s="7">
        <f t="shared" si="7"/>
        <v>0</v>
      </c>
    </row>
    <row r="510" spans="1:4" ht="18" hidden="1" x14ac:dyDescent="0.3">
      <c r="A510" s="10" t="s">
        <v>242</v>
      </c>
      <c r="B510" s="7"/>
      <c r="C510" s="7"/>
      <c r="D510" s="7">
        <f t="shared" si="7"/>
        <v>0</v>
      </c>
    </row>
    <row r="511" spans="1:4" ht="18" hidden="1" x14ac:dyDescent="0.3">
      <c r="A511" s="5" t="s">
        <v>180</v>
      </c>
      <c r="B511" s="7"/>
      <c r="C511" s="7"/>
      <c r="D511" s="7">
        <f t="shared" si="7"/>
        <v>0</v>
      </c>
    </row>
    <row r="512" spans="1:4" ht="18" hidden="1" x14ac:dyDescent="0.3">
      <c r="A512" s="5" t="s">
        <v>181</v>
      </c>
      <c r="B512" s="7"/>
      <c r="C512" s="7"/>
      <c r="D512" s="7">
        <f t="shared" si="7"/>
        <v>0</v>
      </c>
    </row>
    <row r="513" spans="1:6" ht="18" x14ac:dyDescent="0.3">
      <c r="A513" s="49" t="s">
        <v>182</v>
      </c>
      <c r="B513" s="50">
        <v>5000</v>
      </c>
      <c r="C513" s="50">
        <v>7700</v>
      </c>
      <c r="D513" s="50">
        <f t="shared" si="7"/>
        <v>38500000</v>
      </c>
      <c r="E513" s="70">
        <v>3000</v>
      </c>
      <c r="F513" s="70">
        <f>E513*C513</f>
        <v>23100000</v>
      </c>
    </row>
    <row r="514" spans="1:6" ht="18" hidden="1" x14ac:dyDescent="0.3">
      <c r="A514" s="10" t="s">
        <v>183</v>
      </c>
      <c r="B514" s="7"/>
      <c r="C514" s="7"/>
      <c r="D514" s="7">
        <f t="shared" si="7"/>
        <v>0</v>
      </c>
    </row>
    <row r="515" spans="1:6" ht="18" hidden="1" x14ac:dyDescent="0.3">
      <c r="A515" s="5" t="s">
        <v>184</v>
      </c>
      <c r="B515" s="7"/>
      <c r="C515" s="7"/>
      <c r="D515" s="7">
        <f t="shared" si="7"/>
        <v>0</v>
      </c>
    </row>
    <row r="516" spans="1:6" ht="18" hidden="1" x14ac:dyDescent="0.3">
      <c r="A516" s="5" t="s">
        <v>185</v>
      </c>
      <c r="B516" s="7"/>
      <c r="C516" s="7"/>
      <c r="D516" s="7">
        <f t="shared" ref="D516:D579" si="8">B516*C516</f>
        <v>0</v>
      </c>
    </row>
    <row r="517" spans="1:6" ht="18" hidden="1" x14ac:dyDescent="0.3">
      <c r="A517" s="5" t="s">
        <v>186</v>
      </c>
      <c r="B517" s="7"/>
      <c r="C517" s="7"/>
      <c r="D517" s="7">
        <f t="shared" si="8"/>
        <v>0</v>
      </c>
    </row>
    <row r="518" spans="1:6" ht="18" hidden="1" x14ac:dyDescent="0.3">
      <c r="A518" s="10" t="s">
        <v>187</v>
      </c>
      <c r="B518" s="7"/>
      <c r="C518" s="7"/>
      <c r="D518" s="7">
        <f t="shared" si="8"/>
        <v>0</v>
      </c>
    </row>
    <row r="519" spans="1:6" ht="18" hidden="1" x14ac:dyDescent="0.3">
      <c r="A519" s="14" t="s">
        <v>305</v>
      </c>
      <c r="B519" s="7"/>
      <c r="C519" s="7"/>
      <c r="D519" s="7">
        <f t="shared" si="8"/>
        <v>0</v>
      </c>
    </row>
    <row r="520" spans="1:6" ht="18" hidden="1" x14ac:dyDescent="0.3">
      <c r="A520" s="14" t="s">
        <v>306</v>
      </c>
      <c r="B520" s="7"/>
      <c r="C520" s="7"/>
      <c r="D520" s="7">
        <f t="shared" si="8"/>
        <v>0</v>
      </c>
    </row>
    <row r="521" spans="1:6" ht="18" hidden="1" x14ac:dyDescent="0.3">
      <c r="A521" s="14" t="s">
        <v>307</v>
      </c>
      <c r="B521" s="7"/>
      <c r="C521" s="7"/>
      <c r="D521" s="7">
        <f t="shared" si="8"/>
        <v>0</v>
      </c>
    </row>
    <row r="522" spans="1:6" ht="18" hidden="1" x14ac:dyDescent="0.3">
      <c r="A522" s="14" t="s">
        <v>308</v>
      </c>
      <c r="B522" s="7"/>
      <c r="C522" s="7"/>
      <c r="D522" s="7">
        <f t="shared" si="8"/>
        <v>0</v>
      </c>
    </row>
    <row r="523" spans="1:6" ht="18" hidden="1" x14ac:dyDescent="0.3">
      <c r="A523" s="5" t="s">
        <v>39</v>
      </c>
      <c r="B523" s="7"/>
      <c r="C523" s="7"/>
      <c r="D523" s="7">
        <f t="shared" si="8"/>
        <v>0</v>
      </c>
    </row>
    <row r="524" spans="1:6" ht="18" hidden="1" x14ac:dyDescent="0.3">
      <c r="A524" s="10" t="s">
        <v>309</v>
      </c>
      <c r="B524" s="7"/>
      <c r="C524" s="7"/>
      <c r="D524" s="7">
        <f t="shared" si="8"/>
        <v>0</v>
      </c>
    </row>
    <row r="525" spans="1:6" ht="18" hidden="1" x14ac:dyDescent="0.3">
      <c r="A525" s="36" t="s">
        <v>310</v>
      </c>
      <c r="B525" s="7"/>
      <c r="C525" s="7"/>
      <c r="D525" s="7">
        <f t="shared" si="8"/>
        <v>0</v>
      </c>
    </row>
    <row r="526" spans="1:6" ht="18" hidden="1" x14ac:dyDescent="0.3">
      <c r="A526" s="36" t="s">
        <v>311</v>
      </c>
      <c r="B526" s="7"/>
      <c r="C526" s="7"/>
      <c r="D526" s="7">
        <f t="shared" si="8"/>
        <v>0</v>
      </c>
    </row>
    <row r="527" spans="1:6" ht="18" hidden="1" x14ac:dyDescent="0.3">
      <c r="A527" s="36" t="s">
        <v>312</v>
      </c>
      <c r="B527" s="7"/>
      <c r="C527" s="7"/>
      <c r="D527" s="7">
        <f t="shared" si="8"/>
        <v>0</v>
      </c>
    </row>
    <row r="528" spans="1:6" ht="18" hidden="1" x14ac:dyDescent="0.3">
      <c r="A528" s="36" t="s">
        <v>313</v>
      </c>
      <c r="B528" s="7"/>
      <c r="C528" s="7"/>
      <c r="D528" s="7">
        <f t="shared" si="8"/>
        <v>0</v>
      </c>
    </row>
    <row r="529" spans="1:4" ht="18" hidden="1" x14ac:dyDescent="0.3">
      <c r="A529" s="10" t="s">
        <v>56</v>
      </c>
      <c r="B529" s="7"/>
      <c r="C529" s="7"/>
      <c r="D529" s="7">
        <f t="shared" si="8"/>
        <v>0</v>
      </c>
    </row>
    <row r="530" spans="1:4" ht="18" hidden="1" x14ac:dyDescent="0.3">
      <c r="A530" s="17" t="s">
        <v>57</v>
      </c>
      <c r="B530" s="7"/>
      <c r="C530" s="7"/>
      <c r="D530" s="7">
        <f t="shared" si="8"/>
        <v>0</v>
      </c>
    </row>
    <row r="531" spans="1:4" ht="18" hidden="1" x14ac:dyDescent="0.3">
      <c r="A531" s="10" t="s">
        <v>67</v>
      </c>
      <c r="B531" s="7"/>
      <c r="C531" s="7"/>
      <c r="D531" s="7">
        <f t="shared" si="8"/>
        <v>0</v>
      </c>
    </row>
    <row r="532" spans="1:4" ht="18" hidden="1" x14ac:dyDescent="0.3">
      <c r="A532" s="5" t="s">
        <v>68</v>
      </c>
      <c r="B532" s="7"/>
      <c r="C532" s="7"/>
      <c r="D532" s="7">
        <f t="shared" si="8"/>
        <v>0</v>
      </c>
    </row>
    <row r="533" spans="1:4" ht="18" hidden="1" x14ac:dyDescent="0.3">
      <c r="A533" s="10" t="s">
        <v>69</v>
      </c>
      <c r="B533" s="7"/>
      <c r="C533" s="7"/>
      <c r="D533" s="7">
        <f t="shared" si="8"/>
        <v>0</v>
      </c>
    </row>
    <row r="534" spans="1:4" ht="18" hidden="1" x14ac:dyDescent="0.3">
      <c r="A534" s="10" t="s">
        <v>70</v>
      </c>
      <c r="B534" s="7"/>
      <c r="C534" s="7"/>
      <c r="D534" s="7">
        <f t="shared" si="8"/>
        <v>0</v>
      </c>
    </row>
    <row r="535" spans="1:4" ht="18" x14ac:dyDescent="0.3">
      <c r="A535" s="10" t="s">
        <v>146</v>
      </c>
      <c r="B535" s="7">
        <f>80+20+600</f>
        <v>700</v>
      </c>
      <c r="C535" s="7">
        <v>7750</v>
      </c>
      <c r="D535" s="7">
        <f t="shared" si="8"/>
        <v>5425000</v>
      </c>
    </row>
    <row r="536" spans="1:4" ht="18" hidden="1" x14ac:dyDescent="0.3">
      <c r="A536" s="27" t="s">
        <v>147</v>
      </c>
      <c r="B536" s="7"/>
      <c r="C536" s="7"/>
      <c r="D536" s="7">
        <f t="shared" si="8"/>
        <v>0</v>
      </c>
    </row>
    <row r="537" spans="1:4" ht="18" hidden="1" x14ac:dyDescent="0.3">
      <c r="A537" s="27" t="s">
        <v>148</v>
      </c>
      <c r="B537" s="7"/>
      <c r="C537" s="7"/>
      <c r="D537" s="7">
        <f t="shared" si="8"/>
        <v>0</v>
      </c>
    </row>
    <row r="538" spans="1:4" ht="18" hidden="1" x14ac:dyDescent="0.3">
      <c r="A538" s="10" t="s">
        <v>217</v>
      </c>
      <c r="B538" s="7"/>
      <c r="C538" s="7"/>
      <c r="D538" s="7">
        <f t="shared" si="8"/>
        <v>0</v>
      </c>
    </row>
    <row r="539" spans="1:4" ht="18" hidden="1" x14ac:dyDescent="0.3">
      <c r="A539" s="8" t="s">
        <v>218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219</v>
      </c>
      <c r="B540" s="7"/>
      <c r="C540" s="7"/>
      <c r="D540" s="7">
        <f t="shared" si="8"/>
        <v>0</v>
      </c>
    </row>
    <row r="541" spans="1:4" ht="18" hidden="1" x14ac:dyDescent="0.3">
      <c r="A541" s="8" t="s">
        <v>340</v>
      </c>
      <c r="B541" s="7"/>
      <c r="C541" s="7"/>
      <c r="D541" s="7">
        <f t="shared" si="8"/>
        <v>0</v>
      </c>
    </row>
    <row r="542" spans="1:4" ht="18" hidden="1" x14ac:dyDescent="0.3">
      <c r="A542" s="10" t="s">
        <v>188</v>
      </c>
      <c r="B542" s="7"/>
      <c r="C542" s="7"/>
      <c r="D542" s="7">
        <f t="shared" si="8"/>
        <v>0</v>
      </c>
    </row>
    <row r="543" spans="1:4" ht="18" hidden="1" x14ac:dyDescent="0.3">
      <c r="A543" s="10" t="s">
        <v>189</v>
      </c>
      <c r="B543" s="7"/>
      <c r="C543" s="7"/>
      <c r="D543" s="7">
        <f t="shared" si="8"/>
        <v>0</v>
      </c>
    </row>
    <row r="544" spans="1:4" ht="18" hidden="1" x14ac:dyDescent="0.3">
      <c r="A544" s="10" t="s">
        <v>190</v>
      </c>
      <c r="B544" s="7"/>
      <c r="C544" s="7"/>
      <c r="D544" s="7">
        <f t="shared" si="8"/>
        <v>0</v>
      </c>
    </row>
    <row r="545" spans="1:4" ht="18" hidden="1" x14ac:dyDescent="0.3">
      <c r="A545" s="10" t="s">
        <v>191</v>
      </c>
      <c r="B545" s="7"/>
      <c r="C545" s="7"/>
      <c r="D545" s="7">
        <f t="shared" si="8"/>
        <v>0</v>
      </c>
    </row>
    <row r="546" spans="1:4" ht="18" x14ac:dyDescent="0.3">
      <c r="A546" s="10" t="s">
        <v>41</v>
      </c>
      <c r="B546" s="7">
        <v>40</v>
      </c>
      <c r="C546" s="7">
        <v>17000</v>
      </c>
      <c r="D546" s="7">
        <f t="shared" si="8"/>
        <v>680000</v>
      </c>
    </row>
    <row r="547" spans="1:4" ht="18" hidden="1" x14ac:dyDescent="0.3">
      <c r="A547" s="15" t="s">
        <v>42</v>
      </c>
      <c r="B547" s="7"/>
      <c r="C547" s="7"/>
      <c r="D547" s="7">
        <f t="shared" si="8"/>
        <v>0</v>
      </c>
    </row>
    <row r="548" spans="1:4" ht="18" hidden="1" x14ac:dyDescent="0.3">
      <c r="A548" s="10" t="s">
        <v>43</v>
      </c>
      <c r="B548" s="7"/>
      <c r="C548" s="7"/>
      <c r="D548" s="7">
        <f t="shared" si="8"/>
        <v>0</v>
      </c>
    </row>
    <row r="549" spans="1:4" ht="18" x14ac:dyDescent="0.3">
      <c r="A549" s="10" t="s">
        <v>44</v>
      </c>
      <c r="B549" s="7">
        <f>240+40+420</f>
        <v>700</v>
      </c>
      <c r="C549" s="7">
        <v>14000</v>
      </c>
      <c r="D549" s="7">
        <f t="shared" si="8"/>
        <v>9800000</v>
      </c>
    </row>
    <row r="550" spans="1:4" ht="18" hidden="1" x14ac:dyDescent="0.3">
      <c r="A550" s="10" t="s">
        <v>45</v>
      </c>
      <c r="B550" s="7"/>
      <c r="C550" s="7"/>
      <c r="D550" s="7">
        <f t="shared" si="8"/>
        <v>0</v>
      </c>
    </row>
    <row r="551" spans="1:4" ht="18" hidden="1" x14ac:dyDescent="0.3">
      <c r="A551" s="10" t="s">
        <v>333</v>
      </c>
      <c r="B551" s="7"/>
      <c r="C551" s="7"/>
      <c r="D551" s="7">
        <f t="shared" si="8"/>
        <v>0</v>
      </c>
    </row>
    <row r="552" spans="1:4" ht="18" hidden="1" x14ac:dyDescent="0.3">
      <c r="A552" s="10" t="s">
        <v>46</v>
      </c>
      <c r="B552" s="7"/>
      <c r="C552" s="7"/>
      <c r="D552" s="7">
        <f t="shared" si="8"/>
        <v>0</v>
      </c>
    </row>
    <row r="553" spans="1:4" ht="18" hidden="1" x14ac:dyDescent="0.3">
      <c r="A553" s="14" t="s">
        <v>131</v>
      </c>
      <c r="B553" s="7"/>
      <c r="C553" s="7"/>
      <c r="D553" s="7">
        <f t="shared" si="8"/>
        <v>0</v>
      </c>
    </row>
    <row r="554" spans="1:4" ht="18" hidden="1" x14ac:dyDescent="0.3">
      <c r="A554" s="14" t="s">
        <v>132</v>
      </c>
      <c r="B554" s="7"/>
      <c r="C554" s="7"/>
      <c r="D554" s="7">
        <f t="shared" si="8"/>
        <v>0</v>
      </c>
    </row>
    <row r="555" spans="1:4" ht="18" hidden="1" x14ac:dyDescent="0.3">
      <c r="A555" s="14" t="s">
        <v>133</v>
      </c>
      <c r="B555" s="7"/>
      <c r="C555" s="7"/>
      <c r="D555" s="7">
        <f t="shared" si="8"/>
        <v>0</v>
      </c>
    </row>
    <row r="556" spans="1:4" ht="18" hidden="1" x14ac:dyDescent="0.3">
      <c r="A556" s="14" t="s">
        <v>134</v>
      </c>
      <c r="B556" s="7"/>
      <c r="C556" s="7"/>
      <c r="D556" s="7">
        <f t="shared" si="8"/>
        <v>0</v>
      </c>
    </row>
    <row r="557" spans="1:4" ht="18" hidden="1" x14ac:dyDescent="0.3">
      <c r="A557" s="10" t="s">
        <v>135</v>
      </c>
      <c r="B557" s="7"/>
      <c r="C557" s="7"/>
      <c r="D557" s="7">
        <f t="shared" si="8"/>
        <v>0</v>
      </c>
    </row>
    <row r="558" spans="1:4" ht="18" hidden="1" x14ac:dyDescent="0.3">
      <c r="A558" s="10" t="s">
        <v>136</v>
      </c>
      <c r="B558" s="7"/>
      <c r="C558" s="7"/>
      <c r="D558" s="7">
        <f t="shared" si="8"/>
        <v>0</v>
      </c>
    </row>
    <row r="559" spans="1:4" ht="18" hidden="1" x14ac:dyDescent="0.3">
      <c r="A559" s="14" t="s">
        <v>137</v>
      </c>
      <c r="B559" s="7"/>
      <c r="C559" s="7"/>
      <c r="D559" s="7">
        <f t="shared" si="8"/>
        <v>0</v>
      </c>
    </row>
    <row r="560" spans="1:4" ht="18" hidden="1" x14ac:dyDescent="0.3">
      <c r="A560" s="14" t="s">
        <v>138</v>
      </c>
      <c r="B560" s="7"/>
      <c r="C560" s="7"/>
      <c r="D560" s="7">
        <f t="shared" si="8"/>
        <v>0</v>
      </c>
    </row>
    <row r="561" spans="1:4" ht="18" hidden="1" x14ac:dyDescent="0.3">
      <c r="A561" s="8" t="s">
        <v>314</v>
      </c>
      <c r="B561" s="7"/>
      <c r="C561" s="7"/>
      <c r="D561" s="7">
        <f t="shared" si="8"/>
        <v>0</v>
      </c>
    </row>
    <row r="562" spans="1:4" ht="18" hidden="1" x14ac:dyDescent="0.3">
      <c r="A562" s="5" t="s">
        <v>205</v>
      </c>
      <c r="B562" s="7"/>
      <c r="C562" s="7"/>
      <c r="D562" s="7">
        <f t="shared" si="8"/>
        <v>0</v>
      </c>
    </row>
    <row r="563" spans="1:4" ht="18" hidden="1" x14ac:dyDescent="0.3">
      <c r="A563" s="8" t="s">
        <v>316</v>
      </c>
      <c r="B563" s="7"/>
      <c r="C563" s="7"/>
      <c r="D563" s="7">
        <f t="shared" si="8"/>
        <v>0</v>
      </c>
    </row>
    <row r="564" spans="1:4" ht="18" hidden="1" x14ac:dyDescent="0.3">
      <c r="A564" s="8" t="s">
        <v>317</v>
      </c>
      <c r="B564" s="7"/>
      <c r="C564" s="7"/>
      <c r="D564" s="7">
        <f t="shared" si="8"/>
        <v>0</v>
      </c>
    </row>
    <row r="565" spans="1:4" ht="18" hidden="1" x14ac:dyDescent="0.3">
      <c r="A565" s="27" t="s">
        <v>88</v>
      </c>
      <c r="B565" s="7"/>
      <c r="C565" s="7"/>
      <c r="D565" s="7">
        <f t="shared" si="8"/>
        <v>0</v>
      </c>
    </row>
    <row r="566" spans="1:4" ht="18" hidden="1" x14ac:dyDescent="0.3">
      <c r="A566" s="10" t="s">
        <v>58</v>
      </c>
      <c r="B566" s="7"/>
      <c r="C566" s="7"/>
      <c r="D566" s="7">
        <f t="shared" si="8"/>
        <v>0</v>
      </c>
    </row>
    <row r="567" spans="1:4" ht="18" hidden="1" x14ac:dyDescent="0.3">
      <c r="A567" s="10" t="s">
        <v>59</v>
      </c>
      <c r="B567" s="7"/>
      <c r="C567" s="7"/>
      <c r="D567" s="7">
        <f t="shared" si="8"/>
        <v>0</v>
      </c>
    </row>
    <row r="568" spans="1:4" ht="18" hidden="1" x14ac:dyDescent="0.3">
      <c r="A568" s="24" t="s">
        <v>321</v>
      </c>
      <c r="B568" s="7"/>
      <c r="C568" s="7"/>
      <c r="D568" s="7">
        <f t="shared" si="8"/>
        <v>0</v>
      </c>
    </row>
    <row r="569" spans="1:4" ht="18" hidden="1" x14ac:dyDescent="0.3">
      <c r="A569" s="24" t="s">
        <v>322</v>
      </c>
      <c r="B569" s="7"/>
      <c r="C569" s="7"/>
      <c r="D569" s="7">
        <f t="shared" si="8"/>
        <v>0</v>
      </c>
    </row>
    <row r="570" spans="1:4" ht="18" hidden="1" x14ac:dyDescent="0.3">
      <c r="A570" s="36" t="s">
        <v>323</v>
      </c>
      <c r="B570" s="7"/>
      <c r="C570" s="7"/>
      <c r="D570" s="7">
        <f t="shared" si="8"/>
        <v>0</v>
      </c>
    </row>
    <row r="571" spans="1:4" ht="18" hidden="1" x14ac:dyDescent="0.3">
      <c r="A571" s="10" t="s">
        <v>89</v>
      </c>
      <c r="B571" s="7"/>
      <c r="C571" s="7"/>
      <c r="D571" s="7">
        <f t="shared" si="8"/>
        <v>0</v>
      </c>
    </row>
    <row r="572" spans="1:4" ht="18" hidden="1" x14ac:dyDescent="0.3">
      <c r="A572" s="10" t="s">
        <v>90</v>
      </c>
      <c r="B572" s="7"/>
      <c r="C572" s="7"/>
      <c r="D572" s="7">
        <f t="shared" si="8"/>
        <v>0</v>
      </c>
    </row>
    <row r="573" spans="1:4" ht="18" hidden="1" x14ac:dyDescent="0.3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3">
      <c r="A574" s="36" t="s">
        <v>324</v>
      </c>
      <c r="B574" s="7"/>
      <c r="C574" s="7"/>
      <c r="D574" s="7">
        <f t="shared" si="8"/>
        <v>0</v>
      </c>
    </row>
    <row r="575" spans="1:4" ht="18" hidden="1" x14ac:dyDescent="0.3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3">
      <c r="A576" s="10" t="s">
        <v>220</v>
      </c>
      <c r="B576" s="7"/>
      <c r="C576" s="7"/>
      <c r="D576" s="7">
        <f t="shared" si="8"/>
        <v>0</v>
      </c>
    </row>
    <row r="577" spans="1:4" ht="18" hidden="1" x14ac:dyDescent="0.3">
      <c r="A577" s="8" t="s">
        <v>23</v>
      </c>
      <c r="B577" s="7"/>
      <c r="C577" s="7"/>
      <c r="D577" s="7">
        <f t="shared" si="8"/>
        <v>0</v>
      </c>
    </row>
    <row r="578" spans="1:4" ht="18" hidden="1" x14ac:dyDescent="0.3">
      <c r="A578" s="10" t="s">
        <v>24</v>
      </c>
      <c r="B578" s="7"/>
      <c r="C578" s="7"/>
      <c r="D578" s="7">
        <f t="shared" si="8"/>
        <v>0</v>
      </c>
    </row>
    <row r="579" spans="1:4" ht="18" hidden="1" x14ac:dyDescent="0.3">
      <c r="A579" s="10" t="s">
        <v>25</v>
      </c>
      <c r="B579" s="7"/>
      <c r="C579" s="7"/>
      <c r="D579" s="7">
        <f t="shared" si="8"/>
        <v>0</v>
      </c>
    </row>
    <row r="580" spans="1:4" ht="18" hidden="1" x14ac:dyDescent="0.3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27</v>
      </c>
      <c r="B581" s="7"/>
      <c r="C581" s="7"/>
      <c r="D581" s="7">
        <f t="shared" si="9"/>
        <v>0</v>
      </c>
    </row>
    <row r="582" spans="1:4" ht="18" hidden="1" x14ac:dyDescent="0.3">
      <c r="A582" s="10" t="s">
        <v>28</v>
      </c>
      <c r="B582" s="7"/>
      <c r="C582" s="7"/>
      <c r="D582" s="7">
        <f t="shared" si="9"/>
        <v>0</v>
      </c>
    </row>
    <row r="583" spans="1:4" ht="18" hidden="1" x14ac:dyDescent="0.3">
      <c r="A583" s="14" t="s">
        <v>232</v>
      </c>
      <c r="B583" s="7"/>
      <c r="C583" s="7"/>
      <c r="D583" s="7">
        <f t="shared" si="9"/>
        <v>0</v>
      </c>
    </row>
    <row r="584" spans="1:4" ht="18" hidden="1" x14ac:dyDescent="0.3">
      <c r="A584" s="13" t="s">
        <v>233</v>
      </c>
      <c r="B584" s="7"/>
      <c r="C584" s="7"/>
      <c r="D584" s="7">
        <f t="shared" si="9"/>
        <v>0</v>
      </c>
    </row>
    <row r="585" spans="1:4" ht="18" hidden="1" x14ac:dyDescent="0.3">
      <c r="A585" s="13" t="s">
        <v>234</v>
      </c>
      <c r="B585" s="7"/>
      <c r="C585" s="7"/>
      <c r="D585" s="7">
        <f t="shared" si="9"/>
        <v>0</v>
      </c>
    </row>
    <row r="586" spans="1:4" ht="18" hidden="1" x14ac:dyDescent="0.3">
      <c r="A586" s="10" t="s">
        <v>29</v>
      </c>
      <c r="B586" s="7"/>
      <c r="C586" s="7"/>
      <c r="D586" s="7">
        <f t="shared" si="9"/>
        <v>0</v>
      </c>
    </row>
    <row r="587" spans="1:4" ht="18" hidden="1" x14ac:dyDescent="0.3">
      <c r="A587" s="10" t="s">
        <v>30</v>
      </c>
      <c r="B587" s="7"/>
      <c r="C587" s="7"/>
      <c r="D587" s="7">
        <f t="shared" si="9"/>
        <v>0</v>
      </c>
    </row>
    <row r="588" spans="1:4" ht="18" hidden="1" x14ac:dyDescent="0.3">
      <c r="A588" s="10" t="s">
        <v>31</v>
      </c>
      <c r="B588" s="7"/>
      <c r="C588" s="7"/>
      <c r="D588" s="7">
        <f t="shared" si="9"/>
        <v>0</v>
      </c>
    </row>
    <row r="589" spans="1:4" ht="18" hidden="1" x14ac:dyDescent="0.3">
      <c r="A589" s="10" t="s">
        <v>32</v>
      </c>
      <c r="B589" s="7"/>
      <c r="C589" s="7"/>
      <c r="D589" s="7">
        <f t="shared" si="9"/>
        <v>0</v>
      </c>
    </row>
    <row r="590" spans="1:4" ht="18" hidden="1" x14ac:dyDescent="0.3">
      <c r="A590" s="10" t="s">
        <v>33</v>
      </c>
      <c r="B590" s="7"/>
      <c r="C590" s="7"/>
      <c r="D590" s="7">
        <f t="shared" si="9"/>
        <v>0</v>
      </c>
    </row>
    <row r="591" spans="1:4" ht="18" hidden="1" x14ac:dyDescent="0.3">
      <c r="A591" s="10" t="s">
        <v>34</v>
      </c>
      <c r="B591" s="7"/>
      <c r="C591" s="7"/>
      <c r="D591" s="7">
        <f t="shared" si="9"/>
        <v>0</v>
      </c>
    </row>
    <row r="592" spans="1:4" ht="18" hidden="1" x14ac:dyDescent="0.3">
      <c r="A592" s="10" t="s">
        <v>35</v>
      </c>
      <c r="B592" s="7"/>
      <c r="C592" s="7"/>
      <c r="D592" s="7">
        <f t="shared" si="9"/>
        <v>0</v>
      </c>
    </row>
    <row r="593" spans="1:4" ht="18" hidden="1" x14ac:dyDescent="0.3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3">
      <c r="A594" s="24" t="s">
        <v>92</v>
      </c>
      <c r="B594" s="7"/>
      <c r="C594" s="7"/>
      <c r="D594" s="7">
        <f t="shared" si="9"/>
        <v>0</v>
      </c>
    </row>
    <row r="595" spans="1:4" ht="18" hidden="1" x14ac:dyDescent="0.3">
      <c r="A595" s="10" t="s">
        <v>222</v>
      </c>
      <c r="B595" s="7"/>
      <c r="C595" s="7"/>
      <c r="D595" s="7">
        <f t="shared" si="9"/>
        <v>0</v>
      </c>
    </row>
    <row r="596" spans="1:4" ht="18" hidden="1" x14ac:dyDescent="0.3">
      <c r="A596" s="8" t="s">
        <v>235</v>
      </c>
      <c r="B596" s="7"/>
      <c r="C596" s="7"/>
      <c r="D596" s="7">
        <f t="shared" si="9"/>
        <v>0</v>
      </c>
    </row>
    <row r="597" spans="1:4" ht="18" hidden="1" x14ac:dyDescent="0.3">
      <c r="A597" s="8" t="s">
        <v>236</v>
      </c>
      <c r="B597" s="7"/>
      <c r="C597" s="7"/>
      <c r="D597" s="7">
        <f t="shared" si="9"/>
        <v>0</v>
      </c>
    </row>
    <row r="598" spans="1:4" ht="18" hidden="1" x14ac:dyDescent="0.3">
      <c r="A598" s="10" t="s">
        <v>237</v>
      </c>
      <c r="B598" s="7"/>
      <c r="C598" s="7"/>
      <c r="D598" s="7">
        <f t="shared" si="9"/>
        <v>0</v>
      </c>
    </row>
    <row r="599" spans="1:4" ht="18" hidden="1" x14ac:dyDescent="0.3">
      <c r="A599" s="10" t="s">
        <v>342</v>
      </c>
      <c r="B599" s="7"/>
      <c r="C599" s="7"/>
      <c r="D599" s="7">
        <f t="shared" si="9"/>
        <v>0</v>
      </c>
    </row>
    <row r="600" spans="1:4" ht="18" hidden="1" x14ac:dyDescent="0.3">
      <c r="A600" s="10" t="s">
        <v>223</v>
      </c>
      <c r="B600" s="7"/>
      <c r="C600" s="7"/>
      <c r="D600" s="7">
        <f t="shared" si="9"/>
        <v>0</v>
      </c>
    </row>
    <row r="601" spans="1:4" ht="18" hidden="1" x14ac:dyDescent="0.3">
      <c r="A601" s="10" t="s">
        <v>118</v>
      </c>
      <c r="B601" s="7"/>
      <c r="C601" s="7"/>
      <c r="D601" s="7">
        <f t="shared" si="9"/>
        <v>0</v>
      </c>
    </row>
    <row r="602" spans="1:4" ht="18" hidden="1" x14ac:dyDescent="0.3">
      <c r="A602" s="10" t="s">
        <v>238</v>
      </c>
      <c r="B602" s="7"/>
      <c r="C602" s="7"/>
      <c r="D602" s="7">
        <f t="shared" si="9"/>
        <v>0</v>
      </c>
    </row>
    <row r="603" spans="1:4" ht="18" x14ac:dyDescent="0.3">
      <c r="A603" s="10" t="s">
        <v>71</v>
      </c>
      <c r="B603" s="7">
        <v>13</v>
      </c>
      <c r="C603" s="7">
        <v>13000</v>
      </c>
      <c r="D603" s="7">
        <f t="shared" si="9"/>
        <v>169000</v>
      </c>
    </row>
    <row r="604" spans="1:4" ht="18" hidden="1" x14ac:dyDescent="0.3">
      <c r="A604" s="10" t="s">
        <v>72</v>
      </c>
      <c r="B604" s="7"/>
      <c r="C604" s="7"/>
      <c r="D604" s="7">
        <f t="shared" si="9"/>
        <v>0</v>
      </c>
    </row>
    <row r="605" spans="1:4" ht="18" hidden="1" x14ac:dyDescent="0.3">
      <c r="A605" s="36" t="s">
        <v>325</v>
      </c>
      <c r="B605" s="7"/>
      <c r="C605" s="7"/>
      <c r="D605" s="7">
        <f t="shared" si="9"/>
        <v>0</v>
      </c>
    </row>
    <row r="606" spans="1:4" ht="18" hidden="1" x14ac:dyDescent="0.3">
      <c r="A606" s="10" t="s">
        <v>150</v>
      </c>
      <c r="B606" s="7"/>
      <c r="C606" s="7"/>
      <c r="D606" s="7">
        <f t="shared" si="9"/>
        <v>0</v>
      </c>
    </row>
    <row r="607" spans="1:4" ht="18" hidden="1" x14ac:dyDescent="0.3">
      <c r="A607" s="36" t="s">
        <v>326</v>
      </c>
      <c r="B607" s="7"/>
      <c r="C607" s="7"/>
      <c r="D607" s="7">
        <f t="shared" si="9"/>
        <v>0</v>
      </c>
    </row>
    <row r="608" spans="1:4" ht="18" hidden="1" x14ac:dyDescent="0.3">
      <c r="A608" s="8" t="s">
        <v>343</v>
      </c>
      <c r="B608" s="7"/>
      <c r="C608" s="7"/>
      <c r="D608" s="7">
        <f t="shared" si="9"/>
        <v>0</v>
      </c>
    </row>
    <row r="609" spans="1:4" ht="18" hidden="1" x14ac:dyDescent="0.3">
      <c r="A609" s="36" t="s">
        <v>327</v>
      </c>
      <c r="B609" s="7"/>
      <c r="C609" s="7"/>
      <c r="D609" s="7">
        <f t="shared" si="9"/>
        <v>0</v>
      </c>
    </row>
    <row r="610" spans="1:4" ht="18" hidden="1" x14ac:dyDescent="0.3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3">
      <c r="A611" s="14" t="s">
        <v>239</v>
      </c>
      <c r="B611" s="7"/>
      <c r="C611" s="7"/>
      <c r="D611" s="7">
        <f t="shared" si="9"/>
        <v>0</v>
      </c>
    </row>
    <row r="612" spans="1:4" ht="18" hidden="1" x14ac:dyDescent="0.3">
      <c r="A612" s="14" t="s">
        <v>99</v>
      </c>
      <c r="B612" s="7"/>
      <c r="C612" s="7"/>
      <c r="D612" s="7">
        <f t="shared" si="9"/>
        <v>0</v>
      </c>
    </row>
    <row r="613" spans="1:4" ht="18" hidden="1" x14ac:dyDescent="0.3">
      <c r="A613" s="14" t="s">
        <v>100</v>
      </c>
      <c r="B613" s="7"/>
      <c r="C613" s="7"/>
      <c r="D613" s="7">
        <f t="shared" si="9"/>
        <v>0</v>
      </c>
    </row>
    <row r="614" spans="1:4" ht="18" x14ac:dyDescent="0.3">
      <c r="A614" s="10" t="s">
        <v>267</v>
      </c>
      <c r="B614" s="7">
        <v>50</v>
      </c>
      <c r="C614" s="7">
        <v>8000</v>
      </c>
      <c r="D614" s="7">
        <f t="shared" si="9"/>
        <v>400000</v>
      </c>
    </row>
    <row r="615" spans="1:4" ht="18" hidden="1" x14ac:dyDescent="0.3">
      <c r="A615" s="14" t="s">
        <v>268</v>
      </c>
      <c r="B615" s="7"/>
      <c r="C615" s="7"/>
      <c r="D615" s="7">
        <f t="shared" si="9"/>
        <v>0</v>
      </c>
    </row>
    <row r="616" spans="1:4" ht="18" hidden="1" x14ac:dyDescent="0.3">
      <c r="A616" s="10" t="s">
        <v>269</v>
      </c>
      <c r="B616" s="7"/>
      <c r="C616" s="7"/>
      <c r="D616" s="7">
        <f t="shared" si="9"/>
        <v>0</v>
      </c>
    </row>
    <row r="617" spans="1:4" ht="18" x14ac:dyDescent="0.3">
      <c r="A617" s="10" t="s">
        <v>284</v>
      </c>
      <c r="B617" s="7">
        <f>140+15+15+45</f>
        <v>215</v>
      </c>
      <c r="C617" s="7">
        <v>7500</v>
      </c>
      <c r="D617" s="7">
        <f t="shared" si="9"/>
        <v>1612500</v>
      </c>
    </row>
    <row r="618" spans="1:4" ht="18" hidden="1" x14ac:dyDescent="0.3">
      <c r="A618" s="14" t="s">
        <v>285</v>
      </c>
      <c r="B618" s="7"/>
      <c r="C618" s="7"/>
      <c r="D618" s="7">
        <f t="shared" si="9"/>
        <v>0</v>
      </c>
    </row>
    <row r="619" spans="1:4" ht="18" hidden="1" x14ac:dyDescent="0.3">
      <c r="A619" s="35" t="s">
        <v>328</v>
      </c>
      <c r="B619" s="7"/>
      <c r="C619" s="7"/>
      <c r="D619" s="7">
        <f t="shared" si="9"/>
        <v>0</v>
      </c>
    </row>
    <row r="620" spans="1:4" ht="18" x14ac:dyDescent="0.3">
      <c r="A620" s="10" t="s">
        <v>143</v>
      </c>
      <c r="B620" s="7">
        <v>90</v>
      </c>
      <c r="C620" s="7">
        <v>7500</v>
      </c>
      <c r="D620" s="7">
        <f t="shared" si="9"/>
        <v>675000</v>
      </c>
    </row>
    <row r="621" spans="1:4" ht="18" hidden="1" x14ac:dyDescent="0.3">
      <c r="A621" s="24" t="s">
        <v>144</v>
      </c>
      <c r="B621" s="7"/>
      <c r="C621" s="7"/>
      <c r="D621" s="7">
        <f t="shared" si="9"/>
        <v>0</v>
      </c>
    </row>
    <row r="622" spans="1:4" ht="18" hidden="1" x14ac:dyDescent="0.3">
      <c r="A622" s="5" t="s">
        <v>93</v>
      </c>
      <c r="B622" s="7"/>
      <c r="C622" s="7"/>
      <c r="D622" s="7">
        <f t="shared" si="9"/>
        <v>0</v>
      </c>
    </row>
    <row r="623" spans="1:4" ht="18" hidden="1" x14ac:dyDescent="0.3">
      <c r="A623" s="14" t="s">
        <v>94</v>
      </c>
      <c r="B623" s="7"/>
      <c r="C623" s="7"/>
      <c r="D623" s="7">
        <f t="shared" si="9"/>
        <v>0</v>
      </c>
    </row>
    <row r="624" spans="1:4" ht="18" hidden="1" x14ac:dyDescent="0.3">
      <c r="A624" s="24" t="s">
        <v>77</v>
      </c>
      <c r="B624" s="7"/>
      <c r="C624" s="7"/>
      <c r="D624" s="7">
        <f t="shared" si="9"/>
        <v>0</v>
      </c>
    </row>
    <row r="625" spans="1:4" ht="18" hidden="1" x14ac:dyDescent="0.3">
      <c r="A625" s="10" t="s">
        <v>225</v>
      </c>
      <c r="B625" s="7"/>
      <c r="C625" s="7"/>
      <c r="D625" s="7">
        <f t="shared" si="9"/>
        <v>0</v>
      </c>
    </row>
    <row r="626" spans="1:4" ht="18" hidden="1" x14ac:dyDescent="0.3">
      <c r="A626" s="14" t="s">
        <v>226</v>
      </c>
      <c r="B626" s="7"/>
      <c r="C626" s="7"/>
      <c r="D626" s="7">
        <f t="shared" si="9"/>
        <v>0</v>
      </c>
    </row>
    <row r="627" spans="1:4" ht="18" hidden="1" x14ac:dyDescent="0.3">
      <c r="A627" s="5" t="s">
        <v>341</v>
      </c>
      <c r="B627" s="7"/>
      <c r="C627" s="7"/>
      <c r="D627" s="7">
        <f t="shared" si="9"/>
        <v>0</v>
      </c>
    </row>
    <row r="628" spans="1:4" ht="18" hidden="1" x14ac:dyDescent="0.3">
      <c r="A628" s="10" t="s">
        <v>329</v>
      </c>
      <c r="B628" s="7"/>
      <c r="C628" s="7"/>
      <c r="D628" s="7">
        <f t="shared" si="9"/>
        <v>0</v>
      </c>
    </row>
    <row r="629" spans="1:4" ht="18" hidden="1" x14ac:dyDescent="0.3">
      <c r="A629" s="8" t="s">
        <v>330</v>
      </c>
      <c r="B629" s="7"/>
      <c r="C629" s="7"/>
      <c r="D629" s="7">
        <f t="shared" si="9"/>
        <v>0</v>
      </c>
    </row>
    <row r="630" spans="1:4" ht="18" hidden="1" x14ac:dyDescent="0.3">
      <c r="A630" s="10" t="s">
        <v>119</v>
      </c>
      <c r="B630" s="7"/>
      <c r="C630" s="7"/>
      <c r="D630" s="7">
        <f t="shared" si="9"/>
        <v>0</v>
      </c>
    </row>
    <row r="631" spans="1:4" ht="18" hidden="1" x14ac:dyDescent="0.3">
      <c r="A631" s="5" t="s">
        <v>145</v>
      </c>
      <c r="B631" s="7"/>
      <c r="C631" s="7"/>
      <c r="D631" s="7">
        <f t="shared" si="9"/>
        <v>0</v>
      </c>
    </row>
    <row r="632" spans="1:4" ht="18" hidden="1" x14ac:dyDescent="0.3">
      <c r="A632" s="5" t="s">
        <v>243</v>
      </c>
      <c r="B632" s="7"/>
      <c r="C632" s="7"/>
      <c r="D632" s="7">
        <f t="shared" si="9"/>
        <v>0</v>
      </c>
    </row>
    <row r="633" spans="1:4" ht="18" hidden="1" x14ac:dyDescent="0.3">
      <c r="A633" s="10" t="s">
        <v>174</v>
      </c>
      <c r="B633" s="7"/>
      <c r="C633" s="7"/>
      <c r="D633" s="7">
        <f t="shared" si="9"/>
        <v>0</v>
      </c>
    </row>
    <row r="634" spans="1:4" ht="18" hidden="1" x14ac:dyDescent="0.3">
      <c r="A634" s="10" t="s">
        <v>244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245</v>
      </c>
      <c r="B635" s="7"/>
      <c r="C635" s="7"/>
      <c r="D635" s="7">
        <f t="shared" si="9"/>
        <v>0</v>
      </c>
    </row>
    <row r="636" spans="1:4" ht="18" hidden="1" x14ac:dyDescent="0.3">
      <c r="A636" s="24" t="s">
        <v>78</v>
      </c>
      <c r="B636" s="7"/>
      <c r="C636" s="7"/>
      <c r="D636" s="7">
        <f t="shared" si="9"/>
        <v>0</v>
      </c>
    </row>
    <row r="637" spans="1:4" ht="18" hidden="1" x14ac:dyDescent="0.3">
      <c r="A637" s="24" t="s">
        <v>79</v>
      </c>
      <c r="B637" s="7"/>
      <c r="C637" s="7"/>
      <c r="D637" s="7">
        <f t="shared" si="9"/>
        <v>0</v>
      </c>
    </row>
    <row r="638" spans="1:4" ht="18" hidden="1" x14ac:dyDescent="0.3">
      <c r="A638" s="13" t="s">
        <v>246</v>
      </c>
      <c r="B638" s="7"/>
      <c r="C638" s="7"/>
      <c r="D638" s="7">
        <f t="shared" si="9"/>
        <v>0</v>
      </c>
    </row>
    <row r="639" spans="1:4" ht="18" hidden="1" x14ac:dyDescent="0.3">
      <c r="A639" s="24" t="s">
        <v>80</v>
      </c>
      <c r="B639" s="7"/>
      <c r="C639" s="7"/>
      <c r="D639" s="7">
        <f t="shared" si="9"/>
        <v>0</v>
      </c>
    </row>
    <row r="640" spans="1:4" ht="18" hidden="1" x14ac:dyDescent="0.3">
      <c r="A640" s="10" t="s">
        <v>247</v>
      </c>
      <c r="B640" s="7"/>
      <c r="C640" s="7"/>
      <c r="D640" s="7">
        <f t="shared" si="9"/>
        <v>0</v>
      </c>
    </row>
    <row r="641" spans="1:4" ht="18" hidden="1" x14ac:dyDescent="0.3">
      <c r="A641" s="10" t="s">
        <v>248</v>
      </c>
      <c r="B641" s="7"/>
      <c r="C641" s="7"/>
      <c r="D641" s="7">
        <f t="shared" si="9"/>
        <v>0</v>
      </c>
    </row>
    <row r="642" spans="1:4" ht="18" hidden="1" x14ac:dyDescent="0.3">
      <c r="A642" s="10" t="s">
        <v>249</v>
      </c>
      <c r="B642" s="7"/>
      <c r="C642" s="7"/>
      <c r="D642" s="7">
        <f t="shared" si="9"/>
        <v>0</v>
      </c>
    </row>
    <row r="643" spans="1:4" ht="18" hidden="1" x14ac:dyDescent="0.3">
      <c r="A643" s="10" t="s">
        <v>250</v>
      </c>
      <c r="B643" s="7"/>
      <c r="C643" s="7"/>
      <c r="D643" s="7">
        <f t="shared" si="9"/>
        <v>0</v>
      </c>
    </row>
    <row r="644" spans="1:4" ht="18" hidden="1" x14ac:dyDescent="0.3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3">
      <c r="A646" s="10" t="s">
        <v>40</v>
      </c>
      <c r="B646" s="7"/>
      <c r="C646" s="7"/>
      <c r="D646" s="7">
        <f t="shared" si="10"/>
        <v>0</v>
      </c>
    </row>
    <row r="647" spans="1:4" ht="18" hidden="1" x14ac:dyDescent="0.3">
      <c r="A647" s="5" t="s">
        <v>175</v>
      </c>
      <c r="B647" s="7"/>
      <c r="C647" s="7"/>
      <c r="D647" s="7">
        <f t="shared" si="10"/>
        <v>0</v>
      </c>
    </row>
    <row r="648" spans="1:4" ht="18" hidden="1" x14ac:dyDescent="0.3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3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3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3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3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3">
      <c r="A655" s="13" t="s">
        <v>258</v>
      </c>
      <c r="B655" s="7"/>
      <c r="C655" s="7"/>
      <c r="D655" s="7">
        <f t="shared" si="10"/>
        <v>0</v>
      </c>
    </row>
    <row r="656" spans="1:4" ht="18" hidden="1" x14ac:dyDescent="0.3">
      <c r="A656" s="10" t="s">
        <v>259</v>
      </c>
      <c r="B656" s="7"/>
      <c r="C656" s="7"/>
      <c r="D656" s="7">
        <f t="shared" si="10"/>
        <v>0</v>
      </c>
    </row>
    <row r="657" spans="1:4" ht="18" hidden="1" x14ac:dyDescent="0.3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10860</v>
      </c>
      <c r="C665" s="39"/>
      <c r="D665" s="39">
        <f t="shared" ref="D665" si="11">SUM(D338:D664)</f>
        <v>87236500</v>
      </c>
    </row>
    <row r="666" spans="1:4" ht="18" x14ac:dyDescent="0.3">
      <c r="A666" s="59"/>
      <c r="B666" s="60"/>
      <c r="C666" s="60"/>
      <c r="D666" s="60"/>
    </row>
    <row r="667" spans="1:4" ht="15.6" x14ac:dyDescent="0.3">
      <c r="D667" s="61">
        <f>D666+D665+D333</f>
        <v>174236000</v>
      </c>
    </row>
    <row r="669" spans="1:4" x14ac:dyDescent="0.3">
      <c r="A669" s="86" t="s">
        <v>408</v>
      </c>
      <c r="B669" s="86"/>
      <c r="C669" s="86"/>
      <c r="D669" s="85">
        <f>D667-D513+F513</f>
        <v>158836000</v>
      </c>
    </row>
  </sheetData>
  <protectedRanges>
    <protectedRange password="CF71" sqref="B3:C332 B1:D2" name="tho"/>
    <protectedRange password="CF71" sqref="D3:D664" name="tho_2"/>
    <protectedRange password="CF71" sqref="B335:C354 B356:C664 B355" name="tho_1"/>
    <protectedRange password="CF71" sqref="C355" name="tho_2_1"/>
  </protectedRanges>
  <autoFilter ref="A2:D665" xr:uid="{00000000-0009-0000-0000-000006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670"/>
  <sheetViews>
    <sheetView topLeftCell="A420" workbookViewId="0">
      <selection activeCell="D676" sqref="D676"/>
    </sheetView>
  </sheetViews>
  <sheetFormatPr defaultColWidth="8.6640625" defaultRowHeight="13.2" x14ac:dyDescent="0.25"/>
  <cols>
    <col min="1" max="1" width="39.5546875" style="56" customWidth="1"/>
    <col min="2" max="2" width="8.6640625" style="56"/>
    <col min="3" max="3" width="13.44140625" style="56" customWidth="1"/>
    <col min="4" max="4" width="20.88671875" style="56" customWidth="1"/>
    <col min="5" max="16384" width="8.6640625" style="56"/>
  </cols>
  <sheetData>
    <row r="1" spans="1:4" x14ac:dyDescent="0.25">
      <c r="A1" s="1" t="s">
        <v>367</v>
      </c>
      <c r="B1" s="2" t="s">
        <v>365</v>
      </c>
      <c r="C1" s="2"/>
      <c r="D1" s="2" t="s">
        <v>366</v>
      </c>
    </row>
    <row r="2" spans="1:4" ht="39.6" customHeight="1" x14ac:dyDescent="0.25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hidden="1" x14ac:dyDescent="0.25">
      <c r="A3" s="22" t="s">
        <v>73</v>
      </c>
      <c r="B3" s="7"/>
      <c r="C3" s="7"/>
      <c r="D3" s="7">
        <f>B3*C3</f>
        <v>0</v>
      </c>
    </row>
    <row r="4" spans="1:4" ht="18" hidden="1" x14ac:dyDescent="0.25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25">
      <c r="A5" s="22" t="s">
        <v>75</v>
      </c>
      <c r="B5" s="7"/>
      <c r="C5" s="7"/>
      <c r="D5" s="7">
        <f t="shared" si="0"/>
        <v>0</v>
      </c>
    </row>
    <row r="6" spans="1:4" ht="18" hidden="1" x14ac:dyDescent="0.25">
      <c r="A6" s="22" t="s">
        <v>196</v>
      </c>
      <c r="B6" s="7"/>
      <c r="C6" s="7"/>
      <c r="D6" s="7">
        <f t="shared" si="0"/>
        <v>0</v>
      </c>
    </row>
    <row r="7" spans="1:4" ht="18" hidden="1" x14ac:dyDescent="0.25">
      <c r="A7" s="10" t="s">
        <v>197</v>
      </c>
      <c r="B7" s="7"/>
      <c r="C7" s="7"/>
      <c r="D7" s="7">
        <f t="shared" si="0"/>
        <v>0</v>
      </c>
    </row>
    <row r="8" spans="1:4" ht="18" hidden="1" x14ac:dyDescent="0.25">
      <c r="A8" s="29" t="s">
        <v>293</v>
      </c>
      <c r="B8" s="7"/>
      <c r="C8" s="7"/>
      <c r="D8" s="7">
        <f t="shared" si="0"/>
        <v>0</v>
      </c>
    </row>
    <row r="9" spans="1:4" ht="18" hidden="1" x14ac:dyDescent="0.25">
      <c r="A9" s="22" t="s">
        <v>294</v>
      </c>
      <c r="B9" s="7"/>
      <c r="C9" s="7"/>
      <c r="D9" s="7">
        <f t="shared" si="0"/>
        <v>0</v>
      </c>
    </row>
    <row r="10" spans="1:4" ht="18" hidden="1" x14ac:dyDescent="0.25">
      <c r="A10" s="22" t="s">
        <v>198</v>
      </c>
      <c r="B10" s="7"/>
      <c r="C10" s="7"/>
      <c r="D10" s="7">
        <f t="shared" si="0"/>
        <v>0</v>
      </c>
    </row>
    <row r="11" spans="1:4" ht="18" hidden="1" x14ac:dyDescent="0.25">
      <c r="A11" s="8" t="s">
        <v>351</v>
      </c>
      <c r="B11" s="7"/>
      <c r="C11" s="7"/>
      <c r="D11" s="7">
        <f t="shared" si="0"/>
        <v>0</v>
      </c>
    </row>
    <row r="12" spans="1:4" ht="18" hidden="1" x14ac:dyDescent="0.25">
      <c r="A12" s="10" t="s">
        <v>51</v>
      </c>
      <c r="B12" s="7"/>
      <c r="C12" s="7"/>
      <c r="D12" s="7">
        <f t="shared" si="0"/>
        <v>0</v>
      </c>
    </row>
    <row r="13" spans="1:4" ht="18" hidden="1" x14ac:dyDescent="0.25">
      <c r="A13" s="10" t="s">
        <v>52</v>
      </c>
      <c r="B13" s="7"/>
      <c r="C13" s="7"/>
      <c r="D13" s="7">
        <f t="shared" si="0"/>
        <v>0</v>
      </c>
    </row>
    <row r="14" spans="1:4" ht="18" hidden="1" x14ac:dyDescent="0.25">
      <c r="A14" s="5" t="s">
        <v>53</v>
      </c>
      <c r="B14" s="7"/>
      <c r="C14" s="7"/>
      <c r="D14" s="7">
        <f t="shared" si="0"/>
        <v>0</v>
      </c>
    </row>
    <row r="15" spans="1:4" ht="18" x14ac:dyDescent="0.25">
      <c r="A15" s="5" t="s">
        <v>206</v>
      </c>
      <c r="B15" s="7">
        <v>2</v>
      </c>
      <c r="C15" s="7">
        <v>11000</v>
      </c>
      <c r="D15" s="7">
        <f t="shared" si="0"/>
        <v>22000</v>
      </c>
    </row>
    <row r="16" spans="1:4" ht="18" hidden="1" x14ac:dyDescent="0.25">
      <c r="A16" s="10" t="s">
        <v>117</v>
      </c>
      <c r="B16" s="7"/>
      <c r="C16" s="7"/>
      <c r="D16" s="7">
        <f t="shared" si="0"/>
        <v>0</v>
      </c>
    </row>
    <row r="17" spans="1:4" ht="18" hidden="1" x14ac:dyDescent="0.25">
      <c r="A17" s="10" t="s">
        <v>286</v>
      </c>
      <c r="B17" s="7"/>
      <c r="C17" s="7"/>
      <c r="D17" s="7">
        <f t="shared" si="0"/>
        <v>0</v>
      </c>
    </row>
    <row r="18" spans="1:4" ht="18" x14ac:dyDescent="0.25">
      <c r="A18" s="24" t="s">
        <v>287</v>
      </c>
      <c r="B18" s="7">
        <v>24</v>
      </c>
      <c r="C18" s="7">
        <v>3500</v>
      </c>
      <c r="D18" s="7">
        <f t="shared" si="0"/>
        <v>84000</v>
      </c>
    </row>
    <row r="19" spans="1:4" ht="18" hidden="1" x14ac:dyDescent="0.25">
      <c r="A19" s="8" t="s">
        <v>288</v>
      </c>
      <c r="B19" s="7"/>
      <c r="C19" s="44"/>
      <c r="D19" s="7">
        <f t="shared" si="0"/>
        <v>0</v>
      </c>
    </row>
    <row r="20" spans="1:4" ht="18" hidden="1" x14ac:dyDescent="0.25">
      <c r="A20" s="10" t="s">
        <v>120</v>
      </c>
      <c r="B20" s="7"/>
      <c r="C20" s="7"/>
      <c r="D20" s="7">
        <f t="shared" si="0"/>
        <v>0</v>
      </c>
    </row>
    <row r="21" spans="1:4" ht="18" hidden="1" x14ac:dyDescent="0.25">
      <c r="A21" s="5" t="s">
        <v>60</v>
      </c>
      <c r="B21" s="7"/>
      <c r="C21" s="7"/>
      <c r="D21" s="7">
        <f t="shared" si="0"/>
        <v>0</v>
      </c>
    </row>
    <row r="22" spans="1:4" ht="18" hidden="1" x14ac:dyDescent="0.25">
      <c r="A22" s="5" t="s">
        <v>61</v>
      </c>
      <c r="B22" s="7"/>
      <c r="C22" s="7"/>
      <c r="D22" s="7">
        <f t="shared" si="0"/>
        <v>0</v>
      </c>
    </row>
    <row r="23" spans="1:4" ht="18" hidden="1" x14ac:dyDescent="0.25">
      <c r="A23" s="10" t="s">
        <v>270</v>
      </c>
      <c r="B23" s="7"/>
      <c r="C23" s="7"/>
      <c r="D23" s="7">
        <f t="shared" si="0"/>
        <v>0</v>
      </c>
    </row>
    <row r="24" spans="1:4" ht="18" hidden="1" x14ac:dyDescent="0.25">
      <c r="A24" s="10" t="s">
        <v>271</v>
      </c>
      <c r="B24" s="7"/>
      <c r="C24" s="7"/>
      <c r="D24" s="7">
        <f t="shared" si="0"/>
        <v>0</v>
      </c>
    </row>
    <row r="25" spans="1:4" ht="18" x14ac:dyDescent="0.25">
      <c r="A25" s="10" t="s">
        <v>272</v>
      </c>
      <c r="B25" s="7">
        <f>33+15+90</f>
        <v>138</v>
      </c>
      <c r="C25" s="7">
        <v>7000</v>
      </c>
      <c r="D25" s="7">
        <f t="shared" si="0"/>
        <v>966000</v>
      </c>
    </row>
    <row r="26" spans="1:4" ht="18" hidden="1" x14ac:dyDescent="0.25">
      <c r="A26" s="10" t="s">
        <v>273</v>
      </c>
      <c r="B26" s="7"/>
      <c r="C26" s="7"/>
      <c r="D26" s="7">
        <f t="shared" si="0"/>
        <v>0</v>
      </c>
    </row>
    <row r="27" spans="1:4" ht="18" hidden="1" x14ac:dyDescent="0.25">
      <c r="A27" s="10" t="s">
        <v>274</v>
      </c>
      <c r="B27" s="7"/>
      <c r="C27" s="7"/>
      <c r="D27" s="7">
        <f t="shared" si="0"/>
        <v>0</v>
      </c>
    </row>
    <row r="28" spans="1:4" ht="18" x14ac:dyDescent="0.25">
      <c r="A28" s="10" t="s">
        <v>64</v>
      </c>
      <c r="B28" s="7">
        <v>45</v>
      </c>
      <c r="C28" s="7">
        <v>35000</v>
      </c>
      <c r="D28" s="7">
        <f t="shared" si="0"/>
        <v>1575000</v>
      </c>
    </row>
    <row r="29" spans="1:4" ht="18" hidden="1" x14ac:dyDescent="0.25">
      <c r="A29" s="5" t="s">
        <v>65</v>
      </c>
      <c r="B29" s="7"/>
      <c r="C29" s="7"/>
      <c r="D29" s="7">
        <f t="shared" si="0"/>
        <v>0</v>
      </c>
    </row>
    <row r="30" spans="1:4" ht="18" x14ac:dyDescent="0.25">
      <c r="A30" s="5" t="s">
        <v>66</v>
      </c>
      <c r="B30" s="7">
        <v>35</v>
      </c>
      <c r="C30" s="7">
        <v>22000</v>
      </c>
      <c r="D30" s="7">
        <f t="shared" si="0"/>
        <v>770000</v>
      </c>
    </row>
    <row r="31" spans="1:4" ht="18" hidden="1" x14ac:dyDescent="0.25">
      <c r="A31" s="10" t="s">
        <v>228</v>
      </c>
      <c r="B31" s="7"/>
      <c r="C31" s="7"/>
      <c r="D31" s="7">
        <f t="shared" si="0"/>
        <v>0</v>
      </c>
    </row>
    <row r="32" spans="1:4" ht="18" hidden="1" x14ac:dyDescent="0.25">
      <c r="A32" s="10" t="s">
        <v>229</v>
      </c>
      <c r="B32" s="7"/>
      <c r="C32" s="7"/>
      <c r="D32" s="7">
        <f t="shared" si="0"/>
        <v>0</v>
      </c>
    </row>
    <row r="33" spans="1:4" ht="18" hidden="1" x14ac:dyDescent="0.25">
      <c r="A33" s="8" t="s">
        <v>230</v>
      </c>
      <c r="B33" s="12"/>
      <c r="C33" s="12"/>
      <c r="D33" s="7">
        <f t="shared" si="0"/>
        <v>0</v>
      </c>
    </row>
    <row r="34" spans="1:4" ht="18" hidden="1" x14ac:dyDescent="0.25">
      <c r="A34" s="8" t="s">
        <v>231</v>
      </c>
      <c r="B34" s="12"/>
      <c r="C34" s="12"/>
      <c r="D34" s="7">
        <f t="shared" si="0"/>
        <v>0</v>
      </c>
    </row>
    <row r="35" spans="1:4" ht="18" hidden="1" x14ac:dyDescent="0.25">
      <c r="A35" s="10" t="s">
        <v>121</v>
      </c>
      <c r="B35" s="7"/>
      <c r="C35" s="7"/>
      <c r="D35" s="7">
        <f t="shared" si="0"/>
        <v>0</v>
      </c>
    </row>
    <row r="36" spans="1:4" ht="18" hidden="1" x14ac:dyDescent="0.25">
      <c r="A36" s="10" t="s">
        <v>149</v>
      </c>
      <c r="B36" s="7"/>
      <c r="C36" s="7"/>
      <c r="D36" s="7">
        <f t="shared" si="0"/>
        <v>0</v>
      </c>
    </row>
    <row r="37" spans="1:4" ht="18" hidden="1" x14ac:dyDescent="0.25">
      <c r="A37" s="14" t="s">
        <v>96</v>
      </c>
      <c r="B37" s="7"/>
      <c r="C37" s="7"/>
      <c r="D37" s="7">
        <f t="shared" si="0"/>
        <v>0</v>
      </c>
    </row>
    <row r="38" spans="1:4" ht="18" hidden="1" x14ac:dyDescent="0.25">
      <c r="A38" s="10" t="s">
        <v>97</v>
      </c>
      <c r="B38" s="7"/>
      <c r="C38" s="7"/>
      <c r="D38" s="7">
        <f t="shared" si="0"/>
        <v>0</v>
      </c>
    </row>
    <row r="39" spans="1:4" ht="18" hidden="1" x14ac:dyDescent="0.25">
      <c r="A39" s="10" t="s">
        <v>98</v>
      </c>
      <c r="B39" s="7"/>
      <c r="C39" s="7"/>
      <c r="D39" s="7">
        <f t="shared" si="0"/>
        <v>0</v>
      </c>
    </row>
    <row r="40" spans="1:4" ht="18" hidden="1" x14ac:dyDescent="0.25">
      <c r="A40" s="10" t="s">
        <v>275</v>
      </c>
      <c r="B40" s="7"/>
      <c r="C40" s="7"/>
      <c r="D40" s="7">
        <f t="shared" si="0"/>
        <v>0</v>
      </c>
    </row>
    <row r="41" spans="1:4" ht="18" x14ac:dyDescent="0.25">
      <c r="A41" s="10" t="s">
        <v>276</v>
      </c>
      <c r="B41" s="7">
        <f>32+70</f>
        <v>102</v>
      </c>
      <c r="C41" s="7">
        <v>28000</v>
      </c>
      <c r="D41" s="7">
        <f t="shared" si="0"/>
        <v>2856000</v>
      </c>
    </row>
    <row r="42" spans="1:4" ht="18" hidden="1" x14ac:dyDescent="0.25">
      <c r="A42" s="24" t="s">
        <v>277</v>
      </c>
      <c r="B42" s="7"/>
      <c r="C42" s="7"/>
      <c r="D42" s="7">
        <f t="shared" si="0"/>
        <v>0</v>
      </c>
    </row>
    <row r="43" spans="1:4" ht="18" hidden="1" x14ac:dyDescent="0.25">
      <c r="A43" s="8" t="s">
        <v>122</v>
      </c>
      <c r="B43" s="7"/>
      <c r="C43" s="7"/>
      <c r="D43" s="7">
        <f t="shared" si="0"/>
        <v>0</v>
      </c>
    </row>
    <row r="44" spans="1:4" ht="18" hidden="1" x14ac:dyDescent="0.25">
      <c r="A44" s="24" t="s">
        <v>123</v>
      </c>
      <c r="B44" s="7"/>
      <c r="C44" s="7"/>
      <c r="D44" s="7">
        <f t="shared" si="0"/>
        <v>0</v>
      </c>
    </row>
    <row r="45" spans="1:4" ht="18" hidden="1" x14ac:dyDescent="0.25">
      <c r="A45" s="10" t="s">
        <v>278</v>
      </c>
      <c r="B45" s="7"/>
      <c r="C45" s="7"/>
      <c r="D45" s="7">
        <f t="shared" si="0"/>
        <v>0</v>
      </c>
    </row>
    <row r="46" spans="1:4" ht="18" hidden="1" x14ac:dyDescent="0.25">
      <c r="A46" s="10" t="s">
        <v>279</v>
      </c>
      <c r="B46" s="7"/>
      <c r="C46" s="7"/>
      <c r="D46" s="7">
        <f t="shared" si="0"/>
        <v>0</v>
      </c>
    </row>
    <row r="47" spans="1:4" ht="18" hidden="1" x14ac:dyDescent="0.25">
      <c r="A47" s="5" t="s">
        <v>113</v>
      </c>
      <c r="B47" s="7"/>
      <c r="C47" s="7"/>
      <c r="D47" s="7">
        <f t="shared" si="0"/>
        <v>0</v>
      </c>
    </row>
    <row r="48" spans="1:4" ht="18" hidden="1" x14ac:dyDescent="0.25">
      <c r="A48" s="18" t="s">
        <v>151</v>
      </c>
      <c r="B48" s="7"/>
      <c r="C48" s="7"/>
      <c r="D48" s="7">
        <f t="shared" si="0"/>
        <v>0</v>
      </c>
    </row>
    <row r="49" spans="1:4" ht="18" hidden="1" x14ac:dyDescent="0.25">
      <c r="A49" s="14" t="s">
        <v>152</v>
      </c>
      <c r="B49" s="7"/>
      <c r="C49" s="7"/>
      <c r="D49" s="7">
        <f t="shared" si="0"/>
        <v>0</v>
      </c>
    </row>
    <row r="50" spans="1:4" ht="18" x14ac:dyDescent="0.25">
      <c r="A50" s="14" t="s">
        <v>153</v>
      </c>
      <c r="B50" s="7">
        <f>9+12</f>
        <v>21</v>
      </c>
      <c r="C50" s="7">
        <v>9000</v>
      </c>
      <c r="D50" s="7">
        <f t="shared" si="0"/>
        <v>189000</v>
      </c>
    </row>
    <row r="51" spans="1:4" ht="18" hidden="1" x14ac:dyDescent="0.25">
      <c r="A51" s="14" t="s">
        <v>154</v>
      </c>
      <c r="B51" s="7"/>
      <c r="C51" s="7"/>
      <c r="D51" s="7">
        <f t="shared" si="0"/>
        <v>0</v>
      </c>
    </row>
    <row r="52" spans="1:4" ht="18" hidden="1" x14ac:dyDescent="0.25">
      <c r="A52" s="10" t="s">
        <v>155</v>
      </c>
      <c r="B52" s="7"/>
      <c r="C52" s="7"/>
      <c r="D52" s="7">
        <f t="shared" si="0"/>
        <v>0</v>
      </c>
    </row>
    <row r="53" spans="1:4" ht="18" hidden="1" x14ac:dyDescent="0.25">
      <c r="A53" s="8" t="s">
        <v>156</v>
      </c>
      <c r="B53" s="7"/>
      <c r="C53" s="7"/>
      <c r="D53" s="7">
        <f t="shared" si="0"/>
        <v>0</v>
      </c>
    </row>
    <row r="54" spans="1:4" ht="18" x14ac:dyDescent="0.25">
      <c r="A54" s="10" t="s">
        <v>157</v>
      </c>
      <c r="B54" s="7">
        <v>5</v>
      </c>
      <c r="C54" s="7">
        <v>15000</v>
      </c>
      <c r="D54" s="7">
        <f t="shared" si="0"/>
        <v>75000</v>
      </c>
    </row>
    <row r="55" spans="1:4" ht="18" hidden="1" x14ac:dyDescent="0.25">
      <c r="A55" s="10" t="s">
        <v>158</v>
      </c>
      <c r="B55" s="7"/>
      <c r="C55" s="7"/>
      <c r="D55" s="7">
        <f t="shared" si="0"/>
        <v>0</v>
      </c>
    </row>
    <row r="56" spans="1:4" ht="18" hidden="1" x14ac:dyDescent="0.25">
      <c r="A56" s="14" t="s">
        <v>76</v>
      </c>
      <c r="B56" s="7"/>
      <c r="C56" s="7"/>
      <c r="D56" s="7">
        <f t="shared" si="0"/>
        <v>0</v>
      </c>
    </row>
    <row r="57" spans="1:4" ht="18" hidden="1" x14ac:dyDescent="0.25">
      <c r="A57" s="10" t="s">
        <v>114</v>
      </c>
      <c r="B57" s="7"/>
      <c r="C57" s="7"/>
      <c r="D57" s="7">
        <f t="shared" si="0"/>
        <v>0</v>
      </c>
    </row>
    <row r="58" spans="1:4" ht="18" hidden="1" x14ac:dyDescent="0.25">
      <c r="A58" s="34" t="s">
        <v>295</v>
      </c>
      <c r="B58" s="7"/>
      <c r="C58" s="7"/>
      <c r="D58" s="7">
        <f t="shared" si="0"/>
        <v>0</v>
      </c>
    </row>
    <row r="59" spans="1:4" ht="18" hidden="1" x14ac:dyDescent="0.25">
      <c r="A59" s="10" t="s">
        <v>159</v>
      </c>
      <c r="B59" s="7"/>
      <c r="C59" s="7"/>
      <c r="D59" s="7">
        <f t="shared" si="0"/>
        <v>0</v>
      </c>
    </row>
    <row r="60" spans="1:4" ht="18" hidden="1" x14ac:dyDescent="0.25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25">
      <c r="A62" s="41" t="s">
        <v>296</v>
      </c>
      <c r="B62" s="7"/>
      <c r="C62" s="7"/>
      <c r="D62" s="7">
        <f t="shared" si="0"/>
        <v>0</v>
      </c>
    </row>
    <row r="63" spans="1:4" ht="18" x14ac:dyDescent="0.25">
      <c r="A63" s="5" t="s">
        <v>3</v>
      </c>
      <c r="B63" s="7">
        <f>55+10</f>
        <v>65</v>
      </c>
      <c r="C63" s="7">
        <v>5000</v>
      </c>
      <c r="D63" s="7">
        <f t="shared" si="0"/>
        <v>325000</v>
      </c>
    </row>
    <row r="64" spans="1:4" ht="18" hidden="1" x14ac:dyDescent="0.25">
      <c r="A64" s="8" t="s">
        <v>4</v>
      </c>
      <c r="B64" s="7"/>
      <c r="C64" s="7"/>
      <c r="D64" s="7">
        <f t="shared" si="0"/>
        <v>0</v>
      </c>
    </row>
    <row r="65" spans="1:4" ht="18" hidden="1" x14ac:dyDescent="0.25">
      <c r="A65" s="5" t="s">
        <v>5</v>
      </c>
      <c r="B65" s="7"/>
      <c r="C65" s="7"/>
      <c r="D65" s="7">
        <f t="shared" si="0"/>
        <v>0</v>
      </c>
    </row>
    <row r="66" spans="1:4" ht="18" hidden="1" x14ac:dyDescent="0.25">
      <c r="A66" s="5" t="s">
        <v>6</v>
      </c>
      <c r="B66" s="7"/>
      <c r="C66" s="7"/>
      <c r="D66" s="7">
        <f t="shared" si="0"/>
        <v>0</v>
      </c>
    </row>
    <row r="67" spans="1:4" ht="18" hidden="1" x14ac:dyDescent="0.25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25">
      <c r="A69" s="10" t="s">
        <v>9</v>
      </c>
      <c r="B69" s="7"/>
      <c r="C69" s="7"/>
      <c r="D69" s="7">
        <f t="shared" si="1"/>
        <v>0</v>
      </c>
    </row>
    <row r="70" spans="1:4" ht="18" hidden="1" x14ac:dyDescent="0.25">
      <c r="A70" s="10" t="s">
        <v>115</v>
      </c>
      <c r="B70" s="7"/>
      <c r="C70" s="7"/>
      <c r="D70" s="7">
        <f t="shared" si="1"/>
        <v>0</v>
      </c>
    </row>
    <row r="71" spans="1:4" ht="18" hidden="1" x14ac:dyDescent="0.25">
      <c r="A71" s="5" t="s">
        <v>116</v>
      </c>
      <c r="B71" s="7"/>
      <c r="C71" s="7"/>
      <c r="D71" s="7">
        <f t="shared" si="1"/>
        <v>0</v>
      </c>
    </row>
    <row r="72" spans="1:4" ht="18" hidden="1" x14ac:dyDescent="0.25">
      <c r="A72" s="10" t="s">
        <v>168</v>
      </c>
      <c r="B72" s="7"/>
      <c r="C72" s="7"/>
      <c r="D72" s="7">
        <f t="shared" si="1"/>
        <v>0</v>
      </c>
    </row>
    <row r="73" spans="1:4" ht="18" hidden="1" x14ac:dyDescent="0.25">
      <c r="A73" s="24" t="s">
        <v>169</v>
      </c>
      <c r="B73" s="7"/>
      <c r="C73" s="7"/>
      <c r="D73" s="7">
        <f t="shared" si="1"/>
        <v>0</v>
      </c>
    </row>
    <row r="74" spans="1:4" ht="18" x14ac:dyDescent="0.25">
      <c r="A74" s="10" t="s">
        <v>170</v>
      </c>
      <c r="B74" s="7">
        <v>100</v>
      </c>
      <c r="C74" s="7">
        <v>32000</v>
      </c>
      <c r="D74" s="7">
        <f t="shared" si="1"/>
        <v>3200000</v>
      </c>
    </row>
    <row r="75" spans="1:4" ht="18" x14ac:dyDescent="0.25">
      <c r="A75" s="10" t="s">
        <v>171</v>
      </c>
      <c r="B75" s="7">
        <f>20+7+4</f>
        <v>31</v>
      </c>
      <c r="C75" s="7">
        <v>27000</v>
      </c>
      <c r="D75" s="7">
        <f t="shared" si="1"/>
        <v>837000</v>
      </c>
    </row>
    <row r="76" spans="1:4" ht="18" hidden="1" x14ac:dyDescent="0.25">
      <c r="A76" s="10" t="s">
        <v>172</v>
      </c>
      <c r="B76" s="7"/>
      <c r="C76" s="7"/>
      <c r="D76" s="7">
        <f t="shared" si="1"/>
        <v>0</v>
      </c>
    </row>
    <row r="77" spans="1:4" ht="18" hidden="1" x14ac:dyDescent="0.25">
      <c r="A77" s="5" t="s">
        <v>10</v>
      </c>
      <c r="B77" s="12"/>
      <c r="C77" s="12"/>
      <c r="D77" s="7">
        <f t="shared" si="1"/>
        <v>0</v>
      </c>
    </row>
    <row r="78" spans="1:4" ht="18" hidden="1" x14ac:dyDescent="0.25">
      <c r="A78" s="5" t="s">
        <v>11</v>
      </c>
      <c r="B78" s="12"/>
      <c r="C78" s="12"/>
      <c r="D78" s="7">
        <f t="shared" si="1"/>
        <v>0</v>
      </c>
    </row>
    <row r="79" spans="1:4" ht="18" hidden="1" x14ac:dyDescent="0.25">
      <c r="A79" s="5" t="s">
        <v>12</v>
      </c>
      <c r="B79" s="12"/>
      <c r="C79" s="12"/>
      <c r="D79" s="7">
        <f t="shared" si="1"/>
        <v>0</v>
      </c>
    </row>
    <row r="80" spans="1:4" ht="18" hidden="1" x14ac:dyDescent="0.25">
      <c r="A80" s="10" t="s">
        <v>82</v>
      </c>
      <c r="B80" s="7"/>
      <c r="C80" s="7"/>
      <c r="D80" s="7">
        <f t="shared" si="1"/>
        <v>0</v>
      </c>
    </row>
    <row r="81" spans="1:4" ht="18" x14ac:dyDescent="0.25">
      <c r="A81" s="10" t="s">
        <v>83</v>
      </c>
      <c r="B81" s="7">
        <f>18+90</f>
        <v>108</v>
      </c>
      <c r="C81" s="7">
        <v>8500</v>
      </c>
      <c r="D81" s="7">
        <f t="shared" si="1"/>
        <v>918000</v>
      </c>
    </row>
    <row r="82" spans="1:4" ht="18" hidden="1" x14ac:dyDescent="0.25">
      <c r="A82" s="10" t="s">
        <v>84</v>
      </c>
      <c r="B82" s="7"/>
      <c r="C82" s="7"/>
      <c r="D82" s="7">
        <f t="shared" si="1"/>
        <v>0</v>
      </c>
    </row>
    <row r="83" spans="1:4" ht="18" hidden="1" x14ac:dyDescent="0.25">
      <c r="A83" s="10" t="s">
        <v>85</v>
      </c>
      <c r="B83" s="7"/>
      <c r="C83" s="7"/>
      <c r="D83" s="7">
        <f t="shared" si="1"/>
        <v>0</v>
      </c>
    </row>
    <row r="84" spans="1:4" ht="18" hidden="1" x14ac:dyDescent="0.25">
      <c r="A84" s="10" t="s">
        <v>86</v>
      </c>
      <c r="B84" s="7"/>
      <c r="C84" s="7"/>
      <c r="D84" s="7">
        <f t="shared" si="1"/>
        <v>0</v>
      </c>
    </row>
    <row r="85" spans="1:4" ht="18" hidden="1" x14ac:dyDescent="0.25">
      <c r="A85" s="10" t="s">
        <v>194</v>
      </c>
      <c r="B85" s="7"/>
      <c r="C85" s="7"/>
      <c r="D85" s="7">
        <f t="shared" si="1"/>
        <v>0</v>
      </c>
    </row>
    <row r="86" spans="1:4" ht="18" hidden="1" x14ac:dyDescent="0.25">
      <c r="A86" s="13" t="s">
        <v>195</v>
      </c>
      <c r="B86" s="7"/>
      <c r="C86" s="7"/>
      <c r="D86" s="7">
        <f t="shared" si="1"/>
        <v>0</v>
      </c>
    </row>
    <row r="87" spans="1:4" ht="18" hidden="1" x14ac:dyDescent="0.25">
      <c r="A87" s="13" t="s">
        <v>177</v>
      </c>
      <c r="B87" s="7"/>
      <c r="C87" s="7"/>
      <c r="D87" s="7">
        <f t="shared" si="1"/>
        <v>0</v>
      </c>
    </row>
    <row r="88" spans="1:4" ht="18" hidden="1" x14ac:dyDescent="0.25">
      <c r="A88" s="13" t="s">
        <v>178</v>
      </c>
      <c r="B88" s="7"/>
      <c r="C88" s="7"/>
      <c r="D88" s="7">
        <f t="shared" si="1"/>
        <v>0</v>
      </c>
    </row>
    <row r="89" spans="1:4" ht="18" hidden="1" x14ac:dyDescent="0.25">
      <c r="A89" s="8" t="s">
        <v>179</v>
      </c>
      <c r="B89" s="7"/>
      <c r="C89" s="7"/>
      <c r="D89" s="7">
        <f t="shared" si="1"/>
        <v>0</v>
      </c>
    </row>
    <row r="90" spans="1:4" ht="18" hidden="1" x14ac:dyDescent="0.25">
      <c r="A90" s="24" t="s">
        <v>173</v>
      </c>
      <c r="B90" s="7"/>
      <c r="C90" s="7"/>
      <c r="D90" s="7">
        <f t="shared" si="1"/>
        <v>0</v>
      </c>
    </row>
    <row r="91" spans="1:4" ht="18" hidden="1" x14ac:dyDescent="0.25">
      <c r="A91" s="10" t="s">
        <v>13</v>
      </c>
      <c r="B91" s="7"/>
      <c r="C91" s="7"/>
      <c r="D91" s="7">
        <f t="shared" si="1"/>
        <v>0</v>
      </c>
    </row>
    <row r="92" spans="1:4" ht="18" hidden="1" x14ac:dyDescent="0.25">
      <c r="A92" s="10" t="s">
        <v>14</v>
      </c>
      <c r="B92" s="7"/>
      <c r="C92" s="7"/>
      <c r="D92" s="7">
        <f t="shared" si="1"/>
        <v>0</v>
      </c>
    </row>
    <row r="93" spans="1:4" ht="18" hidden="1" x14ac:dyDescent="0.25">
      <c r="A93" s="8" t="s">
        <v>348</v>
      </c>
      <c r="B93" s="7"/>
      <c r="C93" s="7"/>
      <c r="D93" s="7">
        <f t="shared" si="1"/>
        <v>0</v>
      </c>
    </row>
    <row r="94" spans="1:4" ht="18" hidden="1" x14ac:dyDescent="0.25">
      <c r="A94" s="10" t="s">
        <v>15</v>
      </c>
      <c r="B94" s="12"/>
      <c r="C94" s="12"/>
      <c r="D94" s="7">
        <f t="shared" si="1"/>
        <v>0</v>
      </c>
    </row>
    <row r="95" spans="1:4" ht="18" hidden="1" x14ac:dyDescent="0.25">
      <c r="A95" s="8" t="s">
        <v>16</v>
      </c>
      <c r="B95" s="7"/>
      <c r="C95" s="7"/>
      <c r="D95" s="7">
        <f t="shared" si="1"/>
        <v>0</v>
      </c>
    </row>
    <row r="96" spans="1:4" ht="18" hidden="1" x14ac:dyDescent="0.25">
      <c r="A96" s="13" t="s">
        <v>17</v>
      </c>
      <c r="B96" s="7"/>
      <c r="C96" s="7"/>
      <c r="D96" s="7">
        <f t="shared" si="1"/>
        <v>0</v>
      </c>
    </row>
    <row r="97" spans="1:4" ht="18" hidden="1" x14ac:dyDescent="0.25">
      <c r="A97" s="8" t="s">
        <v>297</v>
      </c>
      <c r="B97" s="7"/>
      <c r="C97" s="7"/>
      <c r="D97" s="7">
        <f t="shared" si="1"/>
        <v>0</v>
      </c>
    </row>
    <row r="98" spans="1:4" ht="18" hidden="1" x14ac:dyDescent="0.25">
      <c r="A98" s="10" t="s">
        <v>47</v>
      </c>
      <c r="B98" s="7"/>
      <c r="C98" s="7"/>
      <c r="D98" s="7">
        <f t="shared" si="1"/>
        <v>0</v>
      </c>
    </row>
    <row r="99" spans="1:4" ht="18" hidden="1" x14ac:dyDescent="0.25">
      <c r="A99" s="14" t="s">
        <v>48</v>
      </c>
      <c r="B99" s="7"/>
      <c r="C99" s="7"/>
      <c r="D99" s="7">
        <f t="shared" si="1"/>
        <v>0</v>
      </c>
    </row>
    <row r="100" spans="1:4" ht="18" hidden="1" x14ac:dyDescent="0.25">
      <c r="A100" s="10" t="s">
        <v>192</v>
      </c>
      <c r="B100" s="7"/>
      <c r="C100" s="7"/>
      <c r="D100" s="7">
        <f t="shared" si="1"/>
        <v>0</v>
      </c>
    </row>
    <row r="101" spans="1:4" ht="18" hidden="1" x14ac:dyDescent="0.25">
      <c r="A101" s="10" t="s">
        <v>193</v>
      </c>
      <c r="B101" s="7"/>
      <c r="C101" s="7"/>
      <c r="D101" s="7">
        <f t="shared" si="1"/>
        <v>0</v>
      </c>
    </row>
    <row r="102" spans="1:4" ht="18" hidden="1" x14ac:dyDescent="0.25">
      <c r="A102" s="42" t="s">
        <v>49</v>
      </c>
      <c r="B102" s="7"/>
      <c r="C102" s="7"/>
      <c r="D102" s="7">
        <f t="shared" si="1"/>
        <v>0</v>
      </c>
    </row>
    <row r="103" spans="1:4" ht="18" hidden="1" x14ac:dyDescent="0.25">
      <c r="A103" s="43" t="s">
        <v>298</v>
      </c>
      <c r="B103" s="7"/>
      <c r="C103" s="7"/>
      <c r="D103" s="7">
        <f t="shared" si="1"/>
        <v>0</v>
      </c>
    </row>
    <row r="104" spans="1:4" ht="18" hidden="1" x14ac:dyDescent="0.25">
      <c r="A104" s="28" t="s">
        <v>50</v>
      </c>
      <c r="B104" s="7"/>
      <c r="C104" s="7"/>
      <c r="D104" s="7">
        <f t="shared" si="1"/>
        <v>0</v>
      </c>
    </row>
    <row r="105" spans="1:4" ht="18" hidden="1" x14ac:dyDescent="0.25">
      <c r="A105" s="10" t="s">
        <v>20</v>
      </c>
      <c r="B105" s="7"/>
      <c r="C105" s="7"/>
      <c r="D105" s="7">
        <f t="shared" si="1"/>
        <v>0</v>
      </c>
    </row>
    <row r="106" spans="1:4" ht="18" hidden="1" x14ac:dyDescent="0.25">
      <c r="A106" s="10" t="s">
        <v>21</v>
      </c>
      <c r="B106" s="7"/>
      <c r="C106" s="7"/>
      <c r="D106" s="7">
        <f t="shared" si="1"/>
        <v>0</v>
      </c>
    </row>
    <row r="107" spans="1:4" ht="18" hidden="1" x14ac:dyDescent="0.25">
      <c r="A107" s="10" t="s">
        <v>22</v>
      </c>
      <c r="B107" s="7"/>
      <c r="C107" s="7"/>
      <c r="D107" s="7">
        <f t="shared" si="1"/>
        <v>0</v>
      </c>
    </row>
    <row r="108" spans="1:4" ht="18" hidden="1" x14ac:dyDescent="0.25">
      <c r="A108" s="10" t="s">
        <v>208</v>
      </c>
      <c r="B108" s="7"/>
      <c r="C108" s="7"/>
      <c r="D108" s="7">
        <f t="shared" si="1"/>
        <v>0</v>
      </c>
    </row>
    <row r="109" spans="1:4" ht="18" hidden="1" x14ac:dyDescent="0.25">
      <c r="A109" s="10" t="s">
        <v>209</v>
      </c>
      <c r="B109" s="7"/>
      <c r="C109" s="7"/>
      <c r="D109" s="7">
        <f t="shared" si="1"/>
        <v>0</v>
      </c>
    </row>
    <row r="110" spans="1:4" ht="18" hidden="1" x14ac:dyDescent="0.25">
      <c r="A110" s="10" t="s">
        <v>210</v>
      </c>
      <c r="B110" s="7"/>
      <c r="C110" s="7"/>
      <c r="D110" s="7">
        <f t="shared" si="1"/>
        <v>0</v>
      </c>
    </row>
    <row r="111" spans="1:4" ht="18" hidden="1" x14ac:dyDescent="0.25">
      <c r="A111" s="10" t="s">
        <v>211</v>
      </c>
      <c r="B111" s="7"/>
      <c r="C111" s="7"/>
      <c r="D111" s="7">
        <f t="shared" si="1"/>
        <v>0</v>
      </c>
    </row>
    <row r="112" spans="1:4" ht="18" hidden="1" x14ac:dyDescent="0.25">
      <c r="A112" s="8" t="s">
        <v>18</v>
      </c>
      <c r="B112" s="7"/>
      <c r="C112" s="7"/>
      <c r="D112" s="7">
        <f t="shared" si="1"/>
        <v>0</v>
      </c>
    </row>
    <row r="113" spans="1:4" ht="18" hidden="1" x14ac:dyDescent="0.25">
      <c r="A113" s="13" t="s">
        <v>19</v>
      </c>
      <c r="B113" s="7"/>
      <c r="C113" s="7"/>
      <c r="D113" s="7">
        <f t="shared" si="1"/>
        <v>0</v>
      </c>
    </row>
    <row r="114" spans="1:4" ht="18" hidden="1" x14ac:dyDescent="0.25">
      <c r="A114" s="10" t="s">
        <v>299</v>
      </c>
      <c r="B114" s="7"/>
      <c r="C114" s="7"/>
      <c r="D114" s="7">
        <f t="shared" si="1"/>
        <v>0</v>
      </c>
    </row>
    <row r="115" spans="1:4" ht="18" hidden="1" x14ac:dyDescent="0.25">
      <c r="A115" s="8" t="s">
        <v>300</v>
      </c>
      <c r="B115" s="7"/>
      <c r="C115" s="7"/>
      <c r="D115" s="7">
        <f t="shared" si="1"/>
        <v>0</v>
      </c>
    </row>
    <row r="116" spans="1:4" ht="18" hidden="1" x14ac:dyDescent="0.25">
      <c r="A116" s="8" t="s">
        <v>301</v>
      </c>
      <c r="B116" s="7"/>
      <c r="C116" s="7"/>
      <c r="D116" s="7">
        <f t="shared" si="1"/>
        <v>0</v>
      </c>
    </row>
    <row r="117" spans="1:4" ht="18" hidden="1" x14ac:dyDescent="0.25">
      <c r="A117" s="10" t="s">
        <v>95</v>
      </c>
      <c r="B117" s="7"/>
      <c r="C117" s="7"/>
      <c r="D117" s="7">
        <f t="shared" si="1"/>
        <v>0</v>
      </c>
    </row>
    <row r="118" spans="1:4" ht="18" hidden="1" x14ac:dyDescent="0.25">
      <c r="A118" s="10" t="s">
        <v>212</v>
      </c>
      <c r="B118" s="7"/>
      <c r="C118" s="7"/>
      <c r="D118" s="7">
        <f t="shared" si="1"/>
        <v>0</v>
      </c>
    </row>
    <row r="119" spans="1:4" ht="18" hidden="1" x14ac:dyDescent="0.25">
      <c r="A119" s="29" t="s">
        <v>124</v>
      </c>
      <c r="B119" s="7"/>
      <c r="C119" s="7"/>
      <c r="D119" s="7">
        <f t="shared" si="1"/>
        <v>0</v>
      </c>
    </row>
    <row r="120" spans="1:4" ht="18" hidden="1" x14ac:dyDescent="0.25">
      <c r="A120" s="24" t="s">
        <v>125</v>
      </c>
      <c r="B120" s="7"/>
      <c r="C120" s="7"/>
      <c r="D120" s="7">
        <f t="shared" si="1"/>
        <v>0</v>
      </c>
    </row>
    <row r="121" spans="1:4" ht="18" hidden="1" x14ac:dyDescent="0.25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25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25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25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25">
      <c r="A125" s="33" t="s">
        <v>280</v>
      </c>
      <c r="B125" s="7"/>
      <c r="C125" s="7"/>
      <c r="D125" s="7">
        <f t="shared" si="1"/>
        <v>0</v>
      </c>
    </row>
    <row r="126" spans="1:4" ht="18" x14ac:dyDescent="0.25">
      <c r="A126" s="5" t="s">
        <v>281</v>
      </c>
      <c r="B126" s="12">
        <v>5</v>
      </c>
      <c r="C126" s="12">
        <v>16000</v>
      </c>
      <c r="D126" s="7">
        <f t="shared" si="1"/>
        <v>80000</v>
      </c>
    </row>
    <row r="127" spans="1:4" ht="18" hidden="1" x14ac:dyDescent="0.25">
      <c r="A127" s="10" t="s">
        <v>282</v>
      </c>
      <c r="B127" s="7"/>
      <c r="C127" s="7"/>
      <c r="D127" s="7">
        <f t="shared" si="1"/>
        <v>0</v>
      </c>
    </row>
    <row r="128" spans="1:4" ht="18" hidden="1" x14ac:dyDescent="0.25">
      <c r="A128" s="10" t="s">
        <v>283</v>
      </c>
      <c r="B128" s="7"/>
      <c r="C128" s="7"/>
      <c r="D128" s="7">
        <f t="shared" si="1"/>
        <v>0</v>
      </c>
    </row>
    <row r="129" spans="1:4" ht="18" hidden="1" x14ac:dyDescent="0.25">
      <c r="A129" s="10" t="s">
        <v>213</v>
      </c>
      <c r="B129" s="7"/>
      <c r="C129" s="7"/>
      <c r="D129" s="7">
        <f t="shared" si="1"/>
        <v>0</v>
      </c>
    </row>
    <row r="130" spans="1:4" ht="18" hidden="1" x14ac:dyDescent="0.25">
      <c r="A130" s="10" t="s">
        <v>36</v>
      </c>
      <c r="B130" s="7"/>
      <c r="C130" s="7"/>
      <c r="D130" s="7">
        <f t="shared" si="1"/>
        <v>0</v>
      </c>
    </row>
    <row r="131" spans="1:4" ht="18" hidden="1" x14ac:dyDescent="0.25">
      <c r="A131" s="14" t="s">
        <v>37</v>
      </c>
      <c r="B131" s="7"/>
      <c r="C131" s="7"/>
      <c r="D131" s="7">
        <f t="shared" si="1"/>
        <v>0</v>
      </c>
    </row>
    <row r="132" spans="1:4" ht="18" hidden="1" x14ac:dyDescent="0.25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25">
      <c r="A133" s="5" t="s">
        <v>215</v>
      </c>
      <c r="B133" s="7"/>
      <c r="C133" s="7"/>
      <c r="D133" s="7">
        <f t="shared" si="2"/>
        <v>0</v>
      </c>
    </row>
    <row r="134" spans="1:4" ht="18" hidden="1" x14ac:dyDescent="0.25">
      <c r="A134" s="10" t="s">
        <v>216</v>
      </c>
      <c r="B134" s="7"/>
      <c r="C134" s="7"/>
      <c r="D134" s="7">
        <f t="shared" si="2"/>
        <v>0</v>
      </c>
    </row>
    <row r="135" spans="1:4" ht="18" x14ac:dyDescent="0.25">
      <c r="A135" s="10" t="s">
        <v>101</v>
      </c>
      <c r="B135" s="12">
        <v>1</v>
      </c>
      <c r="C135" s="12">
        <v>180000</v>
      </c>
      <c r="D135" s="7">
        <f t="shared" si="2"/>
        <v>180000</v>
      </c>
    </row>
    <row r="136" spans="1:4" ht="18" hidden="1" x14ac:dyDescent="0.25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25">
      <c r="A137" s="10" t="s">
        <v>302</v>
      </c>
      <c r="B137" s="7"/>
      <c r="C137" s="7"/>
      <c r="D137" s="7">
        <f t="shared" si="2"/>
        <v>0</v>
      </c>
    </row>
    <row r="138" spans="1:4" ht="18" x14ac:dyDescent="0.25">
      <c r="A138" s="10" t="s">
        <v>103</v>
      </c>
      <c r="B138" s="12">
        <v>2</v>
      </c>
      <c r="C138" s="12">
        <v>70000</v>
      </c>
      <c r="D138" s="7">
        <f t="shared" si="2"/>
        <v>140000</v>
      </c>
    </row>
    <row r="139" spans="1:4" ht="18" hidden="1" x14ac:dyDescent="0.25">
      <c r="A139" s="10" t="s">
        <v>104</v>
      </c>
      <c r="B139" s="12"/>
      <c r="C139" s="12"/>
      <c r="D139" s="7">
        <f t="shared" si="2"/>
        <v>0</v>
      </c>
    </row>
    <row r="140" spans="1:4" ht="18" x14ac:dyDescent="0.25">
      <c r="A140" s="10" t="s">
        <v>105</v>
      </c>
      <c r="B140" s="12">
        <v>5</v>
      </c>
      <c r="C140" s="12">
        <v>80000</v>
      </c>
      <c r="D140" s="7">
        <f t="shared" si="2"/>
        <v>400000</v>
      </c>
    </row>
    <row r="141" spans="1:4" ht="18" hidden="1" x14ac:dyDescent="0.25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25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25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25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25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25">
      <c r="A146" s="10" t="s">
        <v>162</v>
      </c>
      <c r="B146" s="7"/>
      <c r="C146" s="7"/>
      <c r="D146" s="7">
        <f t="shared" si="2"/>
        <v>0</v>
      </c>
    </row>
    <row r="147" spans="1:4" ht="18" hidden="1" x14ac:dyDescent="0.25">
      <c r="A147" s="10" t="s">
        <v>163</v>
      </c>
      <c r="B147" s="7"/>
      <c r="C147" s="7"/>
      <c r="D147" s="7">
        <f t="shared" si="2"/>
        <v>0</v>
      </c>
    </row>
    <row r="148" spans="1:4" ht="18" x14ac:dyDescent="0.25">
      <c r="A148" s="10" t="s">
        <v>164</v>
      </c>
      <c r="B148" s="7">
        <v>15</v>
      </c>
      <c r="C148" s="7">
        <v>11000</v>
      </c>
      <c r="D148" s="7">
        <f t="shared" si="2"/>
        <v>165000</v>
      </c>
    </row>
    <row r="149" spans="1:4" ht="18" hidden="1" x14ac:dyDescent="0.25">
      <c r="A149" s="10" t="s">
        <v>165</v>
      </c>
      <c r="B149" s="7"/>
      <c r="C149" s="7"/>
      <c r="D149" s="7">
        <f t="shared" si="2"/>
        <v>0</v>
      </c>
    </row>
    <row r="150" spans="1:4" ht="18" hidden="1" x14ac:dyDescent="0.25">
      <c r="A150" s="10" t="s">
        <v>166</v>
      </c>
      <c r="B150" s="7"/>
      <c r="C150" s="7"/>
      <c r="D150" s="7">
        <f t="shared" si="2"/>
        <v>0</v>
      </c>
    </row>
    <row r="151" spans="1:4" ht="18" hidden="1" x14ac:dyDescent="0.25">
      <c r="A151" s="14" t="s">
        <v>167</v>
      </c>
      <c r="B151" s="7"/>
      <c r="C151" s="7"/>
      <c r="D151" s="7">
        <f t="shared" si="2"/>
        <v>0</v>
      </c>
    </row>
    <row r="152" spans="1:4" ht="18" hidden="1" x14ac:dyDescent="0.25">
      <c r="A152" s="10" t="s">
        <v>289</v>
      </c>
      <c r="B152" s="7"/>
      <c r="C152" s="7"/>
      <c r="D152" s="7">
        <f t="shared" si="2"/>
        <v>0</v>
      </c>
    </row>
    <row r="153" spans="1:4" ht="18" hidden="1" x14ac:dyDescent="0.25">
      <c r="A153" s="10" t="s">
        <v>290</v>
      </c>
      <c r="B153" s="7"/>
      <c r="C153" s="7"/>
      <c r="D153" s="7">
        <f t="shared" si="2"/>
        <v>0</v>
      </c>
    </row>
    <row r="154" spans="1:4" ht="18" hidden="1" x14ac:dyDescent="0.25">
      <c r="A154" s="10" t="s">
        <v>291</v>
      </c>
      <c r="B154" s="7"/>
      <c r="C154" s="7"/>
      <c r="D154" s="7">
        <f t="shared" si="2"/>
        <v>0</v>
      </c>
    </row>
    <row r="155" spans="1:4" ht="18" x14ac:dyDescent="0.25">
      <c r="A155" s="10" t="s">
        <v>292</v>
      </c>
      <c r="B155" s="7">
        <v>33</v>
      </c>
      <c r="C155" s="7">
        <v>8000</v>
      </c>
      <c r="D155" s="7">
        <f t="shared" si="2"/>
        <v>264000</v>
      </c>
    </row>
    <row r="156" spans="1:4" ht="18" hidden="1" x14ac:dyDescent="0.25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25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25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25">
      <c r="A159" s="10" t="s">
        <v>303</v>
      </c>
      <c r="B159" s="7"/>
      <c r="C159" s="7"/>
      <c r="D159" s="7">
        <f t="shared" si="2"/>
        <v>0</v>
      </c>
    </row>
    <row r="160" spans="1:4" ht="18" hidden="1" x14ac:dyDescent="0.25">
      <c r="A160" s="10" t="s">
        <v>54</v>
      </c>
      <c r="B160" s="7"/>
      <c r="C160" s="7"/>
      <c r="D160" s="7">
        <f t="shared" si="2"/>
        <v>0</v>
      </c>
    </row>
    <row r="161" spans="1:4" ht="18" hidden="1" x14ac:dyDescent="0.25">
      <c r="A161" s="14" t="s">
        <v>55</v>
      </c>
      <c r="B161" s="7"/>
      <c r="C161" s="7"/>
      <c r="D161" s="7">
        <f t="shared" si="2"/>
        <v>0</v>
      </c>
    </row>
    <row r="162" spans="1:4" ht="18" hidden="1" x14ac:dyDescent="0.25">
      <c r="A162" s="5" t="s">
        <v>199</v>
      </c>
      <c r="B162" s="7"/>
      <c r="C162" s="7"/>
      <c r="D162" s="7">
        <f t="shared" si="2"/>
        <v>0</v>
      </c>
    </row>
    <row r="163" spans="1:4" ht="18" x14ac:dyDescent="0.25">
      <c r="A163" s="10" t="s">
        <v>200</v>
      </c>
      <c r="B163" s="7">
        <v>701</v>
      </c>
      <c r="C163" s="46">
        <v>6500</v>
      </c>
      <c r="D163" s="7">
        <f t="shared" si="2"/>
        <v>4556500</v>
      </c>
    </row>
    <row r="164" spans="1:4" ht="18" hidden="1" x14ac:dyDescent="0.25">
      <c r="A164" s="32" t="s">
        <v>201</v>
      </c>
      <c r="B164" s="7"/>
      <c r="C164" s="7"/>
      <c r="D164" s="7">
        <f t="shared" si="2"/>
        <v>0</v>
      </c>
    </row>
    <row r="165" spans="1:4" ht="18" hidden="1" x14ac:dyDescent="0.25">
      <c r="A165" s="10" t="s">
        <v>202</v>
      </c>
      <c r="B165" s="7"/>
      <c r="C165" s="7"/>
      <c r="D165" s="7">
        <f t="shared" si="2"/>
        <v>0</v>
      </c>
    </row>
    <row r="166" spans="1:4" ht="18" hidden="1" x14ac:dyDescent="0.25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25">
      <c r="A168" s="10" t="s">
        <v>62</v>
      </c>
      <c r="B168" s="7"/>
      <c r="C168" s="7"/>
      <c r="D168" s="7">
        <f t="shared" si="2"/>
        <v>0</v>
      </c>
    </row>
    <row r="169" spans="1:4" ht="18" x14ac:dyDescent="0.25">
      <c r="A169" s="19" t="s">
        <v>63</v>
      </c>
      <c r="B169" s="21">
        <f>21*0.6</f>
        <v>12.6</v>
      </c>
      <c r="C169" s="21">
        <v>8000</v>
      </c>
      <c r="D169" s="7">
        <f t="shared" si="2"/>
        <v>100800</v>
      </c>
    </row>
    <row r="170" spans="1:4" ht="18" hidden="1" x14ac:dyDescent="0.25">
      <c r="A170" s="8" t="s">
        <v>304</v>
      </c>
      <c r="B170" s="7"/>
      <c r="C170" s="7"/>
      <c r="D170" s="7">
        <f t="shared" si="2"/>
        <v>0</v>
      </c>
    </row>
    <row r="171" spans="1:4" ht="18" hidden="1" x14ac:dyDescent="0.25">
      <c r="A171" s="10" t="s">
        <v>87</v>
      </c>
      <c r="B171" s="7"/>
      <c r="C171" s="7"/>
      <c r="D171" s="7">
        <f t="shared" si="2"/>
        <v>0</v>
      </c>
    </row>
    <row r="172" spans="1:4" ht="18" hidden="1" x14ac:dyDescent="0.25">
      <c r="A172" s="10" t="s">
        <v>38</v>
      </c>
      <c r="B172" s="7"/>
      <c r="C172" s="7"/>
      <c r="D172" s="7">
        <f t="shared" si="2"/>
        <v>0</v>
      </c>
    </row>
    <row r="173" spans="1:4" ht="18" hidden="1" x14ac:dyDescent="0.25">
      <c r="A173" s="5" t="s">
        <v>240</v>
      </c>
      <c r="B173" s="7"/>
      <c r="C173" s="7"/>
      <c r="D173" s="7">
        <f t="shared" si="2"/>
        <v>0</v>
      </c>
    </row>
    <row r="174" spans="1:4" ht="18" hidden="1" x14ac:dyDescent="0.25">
      <c r="A174" s="10" t="s">
        <v>241</v>
      </c>
      <c r="B174" s="7"/>
      <c r="C174" s="7"/>
      <c r="D174" s="7">
        <f t="shared" si="2"/>
        <v>0</v>
      </c>
    </row>
    <row r="175" spans="1:4" ht="18" hidden="1" x14ac:dyDescent="0.25">
      <c r="A175" s="10" t="s">
        <v>242</v>
      </c>
      <c r="B175" s="7"/>
      <c r="C175" s="7"/>
      <c r="D175" s="7">
        <f t="shared" si="2"/>
        <v>0</v>
      </c>
    </row>
    <row r="176" spans="1:4" ht="18" hidden="1" x14ac:dyDescent="0.25">
      <c r="A176" s="5" t="s">
        <v>180</v>
      </c>
      <c r="B176" s="7"/>
      <c r="C176" s="7"/>
      <c r="D176" s="7">
        <f t="shared" si="2"/>
        <v>0</v>
      </c>
    </row>
    <row r="177" spans="1:4" ht="18" hidden="1" x14ac:dyDescent="0.25">
      <c r="A177" s="5" t="s">
        <v>181</v>
      </c>
      <c r="B177" s="7"/>
      <c r="C177" s="7"/>
      <c r="D177" s="7">
        <f t="shared" si="2"/>
        <v>0</v>
      </c>
    </row>
    <row r="178" spans="1:4" ht="18" hidden="1" x14ac:dyDescent="0.25">
      <c r="A178" s="5" t="s">
        <v>182</v>
      </c>
      <c r="B178" s="7"/>
      <c r="C178" s="7"/>
      <c r="D178" s="7">
        <f t="shared" si="2"/>
        <v>0</v>
      </c>
    </row>
    <row r="179" spans="1:4" ht="18" hidden="1" x14ac:dyDescent="0.25">
      <c r="A179" s="10" t="s">
        <v>183</v>
      </c>
      <c r="B179" s="7"/>
      <c r="C179" s="7"/>
      <c r="D179" s="7">
        <f t="shared" si="2"/>
        <v>0</v>
      </c>
    </row>
    <row r="180" spans="1:4" ht="18" hidden="1" x14ac:dyDescent="0.25">
      <c r="A180" s="5" t="s">
        <v>184</v>
      </c>
      <c r="B180" s="7"/>
      <c r="C180" s="7"/>
      <c r="D180" s="7">
        <f t="shared" si="2"/>
        <v>0</v>
      </c>
    </row>
    <row r="181" spans="1:4" ht="18" x14ac:dyDescent="0.25">
      <c r="A181" s="5" t="s">
        <v>185</v>
      </c>
      <c r="B181" s="7">
        <v>7</v>
      </c>
      <c r="C181" s="7">
        <v>20000</v>
      </c>
      <c r="D181" s="7">
        <f t="shared" si="2"/>
        <v>140000</v>
      </c>
    </row>
    <row r="182" spans="1:4" ht="18" hidden="1" x14ac:dyDescent="0.25">
      <c r="A182" s="5" t="s">
        <v>186</v>
      </c>
      <c r="B182" s="7"/>
      <c r="C182" s="7"/>
      <c r="D182" s="7">
        <f t="shared" si="2"/>
        <v>0</v>
      </c>
    </row>
    <row r="183" spans="1:4" ht="18" hidden="1" x14ac:dyDescent="0.25">
      <c r="A183" s="10" t="s">
        <v>187</v>
      </c>
      <c r="B183" s="7"/>
      <c r="C183" s="7"/>
      <c r="D183" s="7">
        <f t="shared" si="2"/>
        <v>0</v>
      </c>
    </row>
    <row r="184" spans="1:4" ht="18" hidden="1" x14ac:dyDescent="0.25">
      <c r="A184" s="14" t="s">
        <v>305</v>
      </c>
      <c r="B184" s="7"/>
      <c r="C184" s="7"/>
      <c r="D184" s="7">
        <f t="shared" si="2"/>
        <v>0</v>
      </c>
    </row>
    <row r="185" spans="1:4" ht="18" hidden="1" x14ac:dyDescent="0.25">
      <c r="A185" s="14" t="s">
        <v>306</v>
      </c>
      <c r="B185" s="7"/>
      <c r="C185" s="7"/>
      <c r="D185" s="7">
        <f t="shared" si="2"/>
        <v>0</v>
      </c>
    </row>
    <row r="186" spans="1:4" ht="18" hidden="1" x14ac:dyDescent="0.25">
      <c r="A186" s="14" t="s">
        <v>307</v>
      </c>
      <c r="B186" s="7"/>
      <c r="C186" s="7"/>
      <c r="D186" s="7">
        <f t="shared" si="2"/>
        <v>0</v>
      </c>
    </row>
    <row r="187" spans="1:4" ht="18" hidden="1" x14ac:dyDescent="0.25">
      <c r="A187" s="14" t="s">
        <v>308</v>
      </c>
      <c r="B187" s="7"/>
      <c r="C187" s="7"/>
      <c r="D187" s="7">
        <f t="shared" si="2"/>
        <v>0</v>
      </c>
    </row>
    <row r="188" spans="1:4" ht="18" hidden="1" x14ac:dyDescent="0.25">
      <c r="A188" s="5" t="s">
        <v>39</v>
      </c>
      <c r="B188" s="7"/>
      <c r="C188" s="7"/>
      <c r="D188" s="7">
        <f t="shared" si="2"/>
        <v>0</v>
      </c>
    </row>
    <row r="189" spans="1:4" ht="18" hidden="1" x14ac:dyDescent="0.25">
      <c r="A189" s="10" t="s">
        <v>309</v>
      </c>
      <c r="B189" s="7"/>
      <c r="C189" s="7"/>
      <c r="D189" s="7">
        <f t="shared" si="2"/>
        <v>0</v>
      </c>
    </row>
    <row r="190" spans="1:4" ht="18" hidden="1" x14ac:dyDescent="0.25">
      <c r="A190" s="36" t="s">
        <v>310</v>
      </c>
      <c r="B190" s="7"/>
      <c r="C190" s="7"/>
      <c r="D190" s="7">
        <f t="shared" si="2"/>
        <v>0</v>
      </c>
    </row>
    <row r="191" spans="1:4" ht="18" hidden="1" x14ac:dyDescent="0.25">
      <c r="A191" s="36" t="s">
        <v>311</v>
      </c>
      <c r="B191" s="7"/>
      <c r="C191" s="7"/>
      <c r="D191" s="7">
        <f t="shared" si="2"/>
        <v>0</v>
      </c>
    </row>
    <row r="192" spans="1:4" ht="18" hidden="1" x14ac:dyDescent="0.25">
      <c r="A192" s="36" t="s">
        <v>312</v>
      </c>
      <c r="B192" s="7"/>
      <c r="C192" s="7"/>
      <c r="D192" s="7">
        <f t="shared" si="2"/>
        <v>0</v>
      </c>
    </row>
    <row r="193" spans="1:4" ht="18" hidden="1" x14ac:dyDescent="0.25">
      <c r="A193" s="36" t="s">
        <v>313</v>
      </c>
      <c r="B193" s="7"/>
      <c r="C193" s="7"/>
      <c r="D193" s="7">
        <f t="shared" si="2"/>
        <v>0</v>
      </c>
    </row>
    <row r="194" spans="1:4" ht="18" hidden="1" x14ac:dyDescent="0.25">
      <c r="A194" s="10" t="s">
        <v>56</v>
      </c>
      <c r="B194" s="7"/>
      <c r="C194" s="7"/>
      <c r="D194" s="7">
        <f t="shared" si="2"/>
        <v>0</v>
      </c>
    </row>
    <row r="195" spans="1:4" ht="18" hidden="1" x14ac:dyDescent="0.25">
      <c r="A195" s="17" t="s">
        <v>57</v>
      </c>
      <c r="B195" s="7"/>
      <c r="C195" s="7"/>
      <c r="D195" s="7">
        <f t="shared" si="2"/>
        <v>0</v>
      </c>
    </row>
    <row r="196" spans="1:4" ht="18" x14ac:dyDescent="0.25">
      <c r="A196" s="10" t="s">
        <v>67</v>
      </c>
      <c r="B196" s="7">
        <v>260</v>
      </c>
      <c r="C196" s="7">
        <v>22000</v>
      </c>
      <c r="D196" s="7">
        <f t="shared" ref="D196:D259" si="3">B196*C196</f>
        <v>5720000</v>
      </c>
    </row>
    <row r="197" spans="1:4" ht="18" x14ac:dyDescent="0.25">
      <c r="A197" s="5" t="s">
        <v>68</v>
      </c>
      <c r="B197" s="7">
        <f>20+100+80+240+180+100</f>
        <v>720</v>
      </c>
      <c r="C197" s="7">
        <v>20000</v>
      </c>
      <c r="D197" s="7">
        <f t="shared" si="3"/>
        <v>14400000</v>
      </c>
    </row>
    <row r="198" spans="1:4" ht="18" hidden="1" x14ac:dyDescent="0.25">
      <c r="A198" s="10" t="s">
        <v>70</v>
      </c>
      <c r="B198" s="7"/>
      <c r="C198" s="7"/>
      <c r="D198" s="7">
        <f t="shared" si="3"/>
        <v>0</v>
      </c>
    </row>
    <row r="199" spans="1:4" ht="18" hidden="1" x14ac:dyDescent="0.25">
      <c r="A199" s="10" t="s">
        <v>146</v>
      </c>
      <c r="B199" s="7"/>
      <c r="C199" s="7"/>
      <c r="D199" s="7">
        <f t="shared" si="3"/>
        <v>0</v>
      </c>
    </row>
    <row r="200" spans="1:4" ht="18" hidden="1" x14ac:dyDescent="0.25">
      <c r="A200" s="27" t="s">
        <v>147</v>
      </c>
      <c r="B200" s="7"/>
      <c r="C200" s="7"/>
      <c r="D200" s="7">
        <f t="shared" si="3"/>
        <v>0</v>
      </c>
    </row>
    <row r="201" spans="1:4" ht="18" hidden="1" x14ac:dyDescent="0.25">
      <c r="A201" s="27" t="s">
        <v>148</v>
      </c>
      <c r="B201" s="7"/>
      <c r="C201" s="7"/>
      <c r="D201" s="7">
        <f t="shared" si="3"/>
        <v>0</v>
      </c>
    </row>
    <row r="202" spans="1:4" ht="18" hidden="1" x14ac:dyDescent="0.25">
      <c r="A202" s="10" t="s">
        <v>217</v>
      </c>
      <c r="B202" s="7"/>
      <c r="C202" s="7"/>
      <c r="D202" s="7">
        <f t="shared" si="3"/>
        <v>0</v>
      </c>
    </row>
    <row r="203" spans="1:4" ht="18" hidden="1" x14ac:dyDescent="0.25">
      <c r="A203" s="8" t="s">
        <v>218</v>
      </c>
      <c r="B203" s="7"/>
      <c r="C203" s="7"/>
      <c r="D203" s="7">
        <f t="shared" si="3"/>
        <v>0</v>
      </c>
    </row>
    <row r="204" spans="1:4" ht="18" hidden="1" x14ac:dyDescent="0.25">
      <c r="A204" s="10" t="s">
        <v>219</v>
      </c>
      <c r="B204" s="7"/>
      <c r="C204" s="7"/>
      <c r="D204" s="7">
        <f t="shared" si="3"/>
        <v>0</v>
      </c>
    </row>
    <row r="205" spans="1:4" ht="18" hidden="1" x14ac:dyDescent="0.25">
      <c r="A205" s="10" t="s">
        <v>188</v>
      </c>
      <c r="B205" s="7"/>
      <c r="C205" s="7"/>
      <c r="D205" s="7">
        <f t="shared" si="3"/>
        <v>0</v>
      </c>
    </row>
    <row r="206" spans="1:4" ht="18" hidden="1" x14ac:dyDescent="0.25">
      <c r="A206" s="10" t="s">
        <v>189</v>
      </c>
      <c r="B206" s="7"/>
      <c r="C206" s="7"/>
      <c r="D206" s="7">
        <f t="shared" si="3"/>
        <v>0</v>
      </c>
    </row>
    <row r="207" spans="1:4" ht="18" hidden="1" x14ac:dyDescent="0.25">
      <c r="A207" s="10" t="s">
        <v>41</v>
      </c>
      <c r="B207" s="7"/>
      <c r="C207" s="7"/>
      <c r="D207" s="7">
        <f t="shared" si="3"/>
        <v>0</v>
      </c>
    </row>
    <row r="208" spans="1:4" ht="18" hidden="1" x14ac:dyDescent="0.25">
      <c r="A208" s="15" t="s">
        <v>42</v>
      </c>
      <c r="B208" s="7"/>
      <c r="C208" s="7"/>
      <c r="D208" s="7">
        <f t="shared" si="3"/>
        <v>0</v>
      </c>
    </row>
    <row r="209" spans="1:4" ht="18" hidden="1" x14ac:dyDescent="0.25">
      <c r="A209" s="10" t="s">
        <v>43</v>
      </c>
      <c r="B209" s="7"/>
      <c r="C209" s="7"/>
      <c r="D209" s="7">
        <f t="shared" si="3"/>
        <v>0</v>
      </c>
    </row>
    <row r="210" spans="1:4" ht="18" hidden="1" x14ac:dyDescent="0.25">
      <c r="A210" s="10" t="s">
        <v>44</v>
      </c>
      <c r="B210" s="7"/>
      <c r="C210" s="7"/>
      <c r="D210" s="7">
        <f t="shared" si="3"/>
        <v>0</v>
      </c>
    </row>
    <row r="211" spans="1:4" ht="18" hidden="1" x14ac:dyDescent="0.25">
      <c r="A211" s="10" t="s">
        <v>45</v>
      </c>
      <c r="B211" s="7"/>
      <c r="C211" s="7"/>
      <c r="D211" s="7">
        <f t="shared" si="3"/>
        <v>0</v>
      </c>
    </row>
    <row r="212" spans="1:4" ht="18" x14ac:dyDescent="0.25">
      <c r="A212" s="10" t="s">
        <v>46</v>
      </c>
      <c r="B212" s="7">
        <f>59/0.5</f>
        <v>118</v>
      </c>
      <c r="C212" s="7">
        <v>5000</v>
      </c>
      <c r="D212" s="7">
        <f t="shared" si="3"/>
        <v>590000</v>
      </c>
    </row>
    <row r="213" spans="1:4" ht="18" hidden="1" x14ac:dyDescent="0.25">
      <c r="A213" s="14" t="s">
        <v>131</v>
      </c>
      <c r="B213" s="7"/>
      <c r="C213" s="7"/>
      <c r="D213" s="7">
        <f t="shared" si="3"/>
        <v>0</v>
      </c>
    </row>
    <row r="214" spans="1:4" ht="18" hidden="1" x14ac:dyDescent="0.25">
      <c r="A214" s="14" t="s">
        <v>132</v>
      </c>
      <c r="B214" s="7"/>
      <c r="C214" s="7"/>
      <c r="D214" s="7">
        <f t="shared" si="3"/>
        <v>0</v>
      </c>
    </row>
    <row r="215" spans="1:4" ht="18" hidden="1" x14ac:dyDescent="0.25">
      <c r="A215" s="14" t="s">
        <v>133</v>
      </c>
      <c r="B215" s="7"/>
      <c r="C215" s="7"/>
      <c r="D215" s="7">
        <f t="shared" si="3"/>
        <v>0</v>
      </c>
    </row>
    <row r="216" spans="1:4" ht="18" hidden="1" x14ac:dyDescent="0.25">
      <c r="A216" s="14" t="s">
        <v>134</v>
      </c>
      <c r="B216" s="7"/>
      <c r="C216" s="7"/>
      <c r="D216" s="7">
        <f t="shared" si="3"/>
        <v>0</v>
      </c>
    </row>
    <row r="217" spans="1:4" ht="18" hidden="1" x14ac:dyDescent="0.25">
      <c r="A217" s="10" t="s">
        <v>135</v>
      </c>
      <c r="B217" s="7"/>
      <c r="C217" s="7"/>
      <c r="D217" s="7">
        <f t="shared" si="3"/>
        <v>0</v>
      </c>
    </row>
    <row r="218" spans="1:4" ht="18" hidden="1" x14ac:dyDescent="0.25">
      <c r="A218" s="10" t="s">
        <v>136</v>
      </c>
      <c r="B218" s="7"/>
      <c r="C218" s="7"/>
      <c r="D218" s="7">
        <f t="shared" si="3"/>
        <v>0</v>
      </c>
    </row>
    <row r="219" spans="1:4" ht="18" hidden="1" x14ac:dyDescent="0.25">
      <c r="A219" s="14" t="s">
        <v>137</v>
      </c>
      <c r="B219" s="7"/>
      <c r="C219" s="7"/>
      <c r="D219" s="7">
        <f t="shared" si="3"/>
        <v>0</v>
      </c>
    </row>
    <row r="220" spans="1:4" ht="18" hidden="1" x14ac:dyDescent="0.25">
      <c r="A220" s="14" t="s">
        <v>138</v>
      </c>
      <c r="B220" s="7"/>
      <c r="C220" s="7"/>
      <c r="D220" s="7">
        <f t="shared" si="3"/>
        <v>0</v>
      </c>
    </row>
    <row r="221" spans="1:4" ht="18" hidden="1" x14ac:dyDescent="0.25">
      <c r="A221" s="8" t="s">
        <v>314</v>
      </c>
      <c r="B221" s="7"/>
      <c r="C221" s="7"/>
      <c r="D221" s="7">
        <f t="shared" si="3"/>
        <v>0</v>
      </c>
    </row>
    <row r="222" spans="1:4" ht="18" hidden="1" x14ac:dyDescent="0.25">
      <c r="A222" s="5" t="s">
        <v>205</v>
      </c>
      <c r="B222" s="7"/>
      <c r="C222" s="7"/>
      <c r="D222" s="7">
        <f t="shared" si="3"/>
        <v>0</v>
      </c>
    </row>
    <row r="223" spans="1:4" ht="18" x14ac:dyDescent="0.25">
      <c r="A223" s="8" t="s">
        <v>315</v>
      </c>
      <c r="B223" s="7">
        <f>426+109</f>
        <v>535</v>
      </c>
      <c r="C223" s="7">
        <v>35000</v>
      </c>
      <c r="D223" s="7">
        <f t="shared" si="3"/>
        <v>18725000</v>
      </c>
    </row>
    <row r="224" spans="1:4" ht="18" x14ac:dyDescent="0.25">
      <c r="A224" s="14" t="s">
        <v>362</v>
      </c>
      <c r="B224" s="7">
        <v>400</v>
      </c>
      <c r="C224" s="7">
        <v>55000</v>
      </c>
      <c r="D224" s="7">
        <f t="shared" si="3"/>
        <v>22000000</v>
      </c>
    </row>
    <row r="225" spans="1:4" ht="18" hidden="1" x14ac:dyDescent="0.25">
      <c r="A225" s="8" t="s">
        <v>316</v>
      </c>
      <c r="B225" s="7"/>
      <c r="C225" s="7"/>
      <c r="D225" s="7">
        <f t="shared" si="3"/>
        <v>0</v>
      </c>
    </row>
    <row r="226" spans="1:4" ht="18" hidden="1" x14ac:dyDescent="0.25">
      <c r="A226" s="8" t="s">
        <v>317</v>
      </c>
      <c r="B226" s="7"/>
      <c r="C226" s="7"/>
      <c r="D226" s="7">
        <f t="shared" si="3"/>
        <v>0</v>
      </c>
    </row>
    <row r="227" spans="1:4" ht="18" hidden="1" x14ac:dyDescent="0.25">
      <c r="A227" s="10" t="s">
        <v>318</v>
      </c>
      <c r="B227" s="7"/>
      <c r="C227" s="7"/>
      <c r="D227" s="7">
        <f t="shared" si="3"/>
        <v>0</v>
      </c>
    </row>
    <row r="228" spans="1:4" ht="18" hidden="1" x14ac:dyDescent="0.25">
      <c r="A228" s="10" t="s">
        <v>319</v>
      </c>
      <c r="B228" s="7"/>
      <c r="C228" s="7"/>
      <c r="D228" s="7">
        <f t="shared" si="3"/>
        <v>0</v>
      </c>
    </row>
    <row r="229" spans="1:4" ht="18" hidden="1" x14ac:dyDescent="0.25">
      <c r="A229" s="8" t="s">
        <v>320</v>
      </c>
      <c r="B229" s="7"/>
      <c r="C229" s="7"/>
      <c r="D229" s="7">
        <f t="shared" si="3"/>
        <v>0</v>
      </c>
    </row>
    <row r="230" spans="1:4" ht="18" hidden="1" x14ac:dyDescent="0.25">
      <c r="A230" s="27" t="s">
        <v>88</v>
      </c>
      <c r="B230" s="7"/>
      <c r="C230" s="7"/>
      <c r="D230" s="7">
        <f t="shared" si="3"/>
        <v>0</v>
      </c>
    </row>
    <row r="231" spans="1:4" ht="18" hidden="1" x14ac:dyDescent="0.25">
      <c r="A231" s="10" t="s">
        <v>58</v>
      </c>
      <c r="B231" s="7"/>
      <c r="C231" s="7"/>
      <c r="D231" s="7">
        <f t="shared" si="3"/>
        <v>0</v>
      </c>
    </row>
    <row r="232" spans="1:4" ht="18" hidden="1" x14ac:dyDescent="0.25">
      <c r="A232" s="10" t="s">
        <v>59</v>
      </c>
      <c r="B232" s="7"/>
      <c r="C232" s="7"/>
      <c r="D232" s="7">
        <f t="shared" si="3"/>
        <v>0</v>
      </c>
    </row>
    <row r="233" spans="1:4" ht="18" hidden="1" x14ac:dyDescent="0.25">
      <c r="A233" s="24" t="s">
        <v>321</v>
      </c>
      <c r="B233" s="7"/>
      <c r="C233" s="7"/>
      <c r="D233" s="7">
        <f t="shared" si="3"/>
        <v>0</v>
      </c>
    </row>
    <row r="234" spans="1:4" ht="18" hidden="1" x14ac:dyDescent="0.25">
      <c r="A234" s="24" t="s">
        <v>322</v>
      </c>
      <c r="B234" s="7"/>
      <c r="C234" s="7"/>
      <c r="D234" s="7">
        <f t="shared" si="3"/>
        <v>0</v>
      </c>
    </row>
    <row r="235" spans="1:4" ht="18" hidden="1" x14ac:dyDescent="0.25">
      <c r="A235" s="36" t="s">
        <v>323</v>
      </c>
      <c r="B235" s="7"/>
      <c r="C235" s="7"/>
      <c r="D235" s="7">
        <f t="shared" si="3"/>
        <v>0</v>
      </c>
    </row>
    <row r="236" spans="1:4" ht="18" hidden="1" x14ac:dyDescent="0.25">
      <c r="A236" s="10" t="s">
        <v>89</v>
      </c>
      <c r="B236" s="7"/>
      <c r="C236" s="7"/>
      <c r="D236" s="7">
        <f t="shared" si="3"/>
        <v>0</v>
      </c>
    </row>
    <row r="237" spans="1:4" ht="18" hidden="1" x14ac:dyDescent="0.25">
      <c r="A237" s="10" t="s">
        <v>90</v>
      </c>
      <c r="B237" s="7"/>
      <c r="C237" s="7"/>
      <c r="D237" s="7">
        <f t="shared" si="3"/>
        <v>0</v>
      </c>
    </row>
    <row r="238" spans="1:4" ht="18" hidden="1" x14ac:dyDescent="0.25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25">
      <c r="A239" s="36" t="s">
        <v>324</v>
      </c>
      <c r="B239" s="7"/>
      <c r="C239" s="7"/>
      <c r="D239" s="7">
        <f t="shared" si="3"/>
        <v>0</v>
      </c>
    </row>
    <row r="240" spans="1:4" ht="18" hidden="1" x14ac:dyDescent="0.25">
      <c r="A240" s="10" t="s">
        <v>140</v>
      </c>
      <c r="B240" s="12"/>
      <c r="C240" s="12"/>
      <c r="D240" s="7">
        <f t="shared" si="3"/>
        <v>0</v>
      </c>
    </row>
    <row r="241" spans="1:4" ht="18" hidden="1" x14ac:dyDescent="0.25">
      <c r="A241" s="10" t="s">
        <v>220</v>
      </c>
      <c r="B241" s="7"/>
      <c r="C241" s="7"/>
      <c r="D241" s="7">
        <f t="shared" si="3"/>
        <v>0</v>
      </c>
    </row>
    <row r="242" spans="1:4" ht="18" hidden="1" x14ac:dyDescent="0.25">
      <c r="A242" s="8" t="s">
        <v>221</v>
      </c>
      <c r="B242" s="7"/>
      <c r="C242" s="7"/>
      <c r="D242" s="7">
        <f t="shared" si="3"/>
        <v>0</v>
      </c>
    </row>
    <row r="243" spans="1:4" ht="18" hidden="1" x14ac:dyDescent="0.25">
      <c r="A243" s="8" t="s">
        <v>23</v>
      </c>
      <c r="B243" s="7"/>
      <c r="C243" s="7"/>
      <c r="D243" s="7">
        <f t="shared" si="3"/>
        <v>0</v>
      </c>
    </row>
    <row r="244" spans="1:4" ht="18" x14ac:dyDescent="0.25">
      <c r="A244" s="10" t="s">
        <v>24</v>
      </c>
      <c r="B244" s="7">
        <v>50</v>
      </c>
      <c r="C244" s="7">
        <v>28000</v>
      </c>
      <c r="D244" s="7">
        <f t="shared" si="3"/>
        <v>1400000</v>
      </c>
    </row>
    <row r="245" spans="1:4" ht="18" hidden="1" x14ac:dyDescent="0.25">
      <c r="A245" s="10" t="s">
        <v>25</v>
      </c>
      <c r="B245" s="7"/>
      <c r="C245" s="7"/>
      <c r="D245" s="7">
        <f t="shared" si="3"/>
        <v>0</v>
      </c>
    </row>
    <row r="246" spans="1:4" ht="18" hidden="1" x14ac:dyDescent="0.25">
      <c r="A246" s="10" t="s">
        <v>26</v>
      </c>
      <c r="B246" s="7"/>
      <c r="C246" s="7"/>
      <c r="D246" s="7">
        <f t="shared" si="3"/>
        <v>0</v>
      </c>
    </row>
    <row r="247" spans="1:4" ht="18" hidden="1" x14ac:dyDescent="0.25">
      <c r="A247" s="10" t="s">
        <v>27</v>
      </c>
      <c r="B247" s="7"/>
      <c r="C247" s="7"/>
      <c r="D247" s="7">
        <f t="shared" si="3"/>
        <v>0</v>
      </c>
    </row>
    <row r="248" spans="1:4" ht="18" hidden="1" x14ac:dyDescent="0.25">
      <c r="A248" s="10" t="s">
        <v>28</v>
      </c>
      <c r="B248" s="7"/>
      <c r="C248" s="7"/>
      <c r="D248" s="7">
        <f t="shared" si="3"/>
        <v>0</v>
      </c>
    </row>
    <row r="249" spans="1:4" ht="18" hidden="1" x14ac:dyDescent="0.25">
      <c r="A249" s="14" t="s">
        <v>232</v>
      </c>
      <c r="B249" s="7"/>
      <c r="C249" s="7"/>
      <c r="D249" s="7">
        <f t="shared" si="3"/>
        <v>0</v>
      </c>
    </row>
    <row r="250" spans="1:4" ht="18" hidden="1" x14ac:dyDescent="0.25">
      <c r="A250" s="13" t="s">
        <v>233</v>
      </c>
      <c r="B250" s="7"/>
      <c r="C250" s="7"/>
      <c r="D250" s="7">
        <f t="shared" si="3"/>
        <v>0</v>
      </c>
    </row>
    <row r="251" spans="1:4" ht="18" hidden="1" x14ac:dyDescent="0.25">
      <c r="A251" s="13" t="s">
        <v>234</v>
      </c>
      <c r="B251" s="7"/>
      <c r="C251" s="7"/>
      <c r="D251" s="7">
        <f t="shared" si="3"/>
        <v>0</v>
      </c>
    </row>
    <row r="252" spans="1:4" ht="18" x14ac:dyDescent="0.25">
      <c r="A252" s="10" t="s">
        <v>29</v>
      </c>
      <c r="B252" s="7">
        <f>6+10+20+40</f>
        <v>76</v>
      </c>
      <c r="C252" s="7">
        <v>35000</v>
      </c>
      <c r="D252" s="7">
        <f t="shared" si="3"/>
        <v>2660000</v>
      </c>
    </row>
    <row r="253" spans="1:4" ht="18" hidden="1" x14ac:dyDescent="0.25">
      <c r="A253" s="10" t="s">
        <v>30</v>
      </c>
      <c r="B253" s="7"/>
      <c r="C253" s="7"/>
      <c r="D253" s="7">
        <f t="shared" si="3"/>
        <v>0</v>
      </c>
    </row>
    <row r="254" spans="1:4" ht="18" hidden="1" x14ac:dyDescent="0.25">
      <c r="A254" s="10" t="s">
        <v>31</v>
      </c>
      <c r="B254" s="7"/>
      <c r="C254" s="7"/>
      <c r="D254" s="7">
        <f t="shared" si="3"/>
        <v>0</v>
      </c>
    </row>
    <row r="255" spans="1:4" ht="18" hidden="1" x14ac:dyDescent="0.25">
      <c r="A255" s="10" t="s">
        <v>32</v>
      </c>
      <c r="B255" s="7"/>
      <c r="C255" s="7"/>
      <c r="D255" s="7">
        <f t="shared" si="3"/>
        <v>0</v>
      </c>
    </row>
    <row r="256" spans="1:4" ht="18" x14ac:dyDescent="0.25">
      <c r="A256" s="10" t="s">
        <v>33</v>
      </c>
      <c r="B256" s="7">
        <f>10+25+25+10</f>
        <v>70</v>
      </c>
      <c r="C256" s="7">
        <v>22000</v>
      </c>
      <c r="D256" s="7">
        <f t="shared" si="3"/>
        <v>1540000</v>
      </c>
    </row>
    <row r="257" spans="1:4" ht="18" hidden="1" x14ac:dyDescent="0.25">
      <c r="A257" s="10" t="s">
        <v>34</v>
      </c>
      <c r="B257" s="7"/>
      <c r="C257" s="7"/>
      <c r="D257" s="7">
        <f t="shared" si="3"/>
        <v>0</v>
      </c>
    </row>
    <row r="258" spans="1:4" ht="18" hidden="1" x14ac:dyDescent="0.25">
      <c r="A258" s="10" t="s">
        <v>35</v>
      </c>
      <c r="B258" s="7"/>
      <c r="C258" s="7"/>
      <c r="D258" s="7">
        <f t="shared" si="3"/>
        <v>0</v>
      </c>
    </row>
    <row r="259" spans="1:4" ht="18" hidden="1" x14ac:dyDescent="0.25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25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25">
      <c r="A261" s="10" t="s">
        <v>222</v>
      </c>
      <c r="B261" s="7"/>
      <c r="C261" s="7"/>
      <c r="D261" s="7">
        <f t="shared" si="4"/>
        <v>0</v>
      </c>
    </row>
    <row r="262" spans="1:4" ht="18" hidden="1" x14ac:dyDescent="0.25">
      <c r="A262" s="8" t="s">
        <v>235</v>
      </c>
      <c r="B262" s="7"/>
      <c r="C262" s="7"/>
      <c r="D262" s="7">
        <f t="shared" si="4"/>
        <v>0</v>
      </c>
    </row>
    <row r="263" spans="1:4" ht="18" hidden="1" x14ac:dyDescent="0.25">
      <c r="A263" s="8" t="s">
        <v>236</v>
      </c>
      <c r="B263" s="7"/>
      <c r="C263" s="7"/>
      <c r="D263" s="7">
        <f t="shared" si="4"/>
        <v>0</v>
      </c>
    </row>
    <row r="264" spans="1:4" ht="18" hidden="1" x14ac:dyDescent="0.25">
      <c r="A264" s="10" t="s">
        <v>237</v>
      </c>
      <c r="B264" s="7"/>
      <c r="C264" s="7"/>
      <c r="D264" s="7">
        <f t="shared" si="4"/>
        <v>0</v>
      </c>
    </row>
    <row r="265" spans="1:4" ht="18" hidden="1" x14ac:dyDescent="0.25">
      <c r="A265" s="10" t="s">
        <v>223</v>
      </c>
      <c r="B265" s="7"/>
      <c r="C265" s="7"/>
      <c r="D265" s="7">
        <f t="shared" si="4"/>
        <v>0</v>
      </c>
    </row>
    <row r="266" spans="1:4" ht="18" hidden="1" x14ac:dyDescent="0.25">
      <c r="A266" s="10" t="s">
        <v>118</v>
      </c>
      <c r="B266" s="7"/>
      <c r="C266" s="7"/>
      <c r="D266" s="7">
        <f t="shared" si="4"/>
        <v>0</v>
      </c>
    </row>
    <row r="267" spans="1:4" ht="18" hidden="1" x14ac:dyDescent="0.25">
      <c r="A267" s="10" t="s">
        <v>238</v>
      </c>
      <c r="B267" s="7"/>
      <c r="C267" s="7"/>
      <c r="D267" s="7">
        <f t="shared" si="4"/>
        <v>0</v>
      </c>
    </row>
    <row r="268" spans="1:4" ht="18" hidden="1" x14ac:dyDescent="0.25">
      <c r="A268" s="10" t="s">
        <v>71</v>
      </c>
      <c r="B268" s="7"/>
      <c r="C268" s="7"/>
      <c r="D268" s="7">
        <f t="shared" si="4"/>
        <v>0</v>
      </c>
    </row>
    <row r="269" spans="1:4" ht="18" hidden="1" x14ac:dyDescent="0.25">
      <c r="A269" s="10" t="s">
        <v>72</v>
      </c>
      <c r="B269" s="7"/>
      <c r="C269" s="7"/>
      <c r="D269" s="7">
        <f t="shared" si="4"/>
        <v>0</v>
      </c>
    </row>
    <row r="270" spans="1:4" ht="18" hidden="1" x14ac:dyDescent="0.25">
      <c r="A270" s="10" t="s">
        <v>352</v>
      </c>
      <c r="B270" s="7"/>
      <c r="C270" s="7"/>
      <c r="D270" s="7">
        <f t="shared" si="4"/>
        <v>0</v>
      </c>
    </row>
    <row r="271" spans="1:4" ht="18" hidden="1" x14ac:dyDescent="0.25">
      <c r="A271" s="36" t="s">
        <v>325</v>
      </c>
      <c r="B271" s="7"/>
      <c r="C271" s="7"/>
      <c r="D271" s="7">
        <f t="shared" si="4"/>
        <v>0</v>
      </c>
    </row>
    <row r="272" spans="1:4" ht="18" hidden="1" x14ac:dyDescent="0.25">
      <c r="A272" s="10" t="s">
        <v>150</v>
      </c>
      <c r="B272" s="7"/>
      <c r="C272" s="7"/>
      <c r="D272" s="7">
        <f t="shared" si="4"/>
        <v>0</v>
      </c>
    </row>
    <row r="273" spans="1:4" ht="18" hidden="1" x14ac:dyDescent="0.25">
      <c r="A273" s="36" t="s">
        <v>326</v>
      </c>
      <c r="B273" s="7"/>
      <c r="C273" s="7"/>
      <c r="D273" s="7">
        <f t="shared" si="4"/>
        <v>0</v>
      </c>
    </row>
    <row r="274" spans="1:4" ht="18" hidden="1" x14ac:dyDescent="0.25">
      <c r="A274" s="36" t="s">
        <v>327</v>
      </c>
      <c r="B274" s="7"/>
      <c r="C274" s="7"/>
      <c r="D274" s="7">
        <f t="shared" si="4"/>
        <v>0</v>
      </c>
    </row>
    <row r="275" spans="1:4" ht="18" hidden="1" x14ac:dyDescent="0.25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25">
      <c r="A276" s="5" t="s">
        <v>142</v>
      </c>
      <c r="B276" s="7"/>
      <c r="C276" s="7"/>
      <c r="D276" s="7">
        <f t="shared" si="4"/>
        <v>0</v>
      </c>
    </row>
    <row r="277" spans="1:4" ht="18" hidden="1" x14ac:dyDescent="0.25">
      <c r="A277" s="8" t="s">
        <v>224</v>
      </c>
      <c r="B277" s="7"/>
      <c r="C277" s="7"/>
      <c r="D277" s="7">
        <f t="shared" si="4"/>
        <v>0</v>
      </c>
    </row>
    <row r="278" spans="1:4" ht="18" hidden="1" x14ac:dyDescent="0.25">
      <c r="A278" s="14" t="s">
        <v>239</v>
      </c>
      <c r="B278" s="7"/>
      <c r="C278" s="7"/>
      <c r="D278" s="7">
        <f t="shared" si="4"/>
        <v>0</v>
      </c>
    </row>
    <row r="279" spans="1:4" ht="18" hidden="1" x14ac:dyDescent="0.25">
      <c r="A279" s="14" t="s">
        <v>99</v>
      </c>
      <c r="B279" s="7"/>
      <c r="C279" s="7"/>
      <c r="D279" s="7">
        <f t="shared" si="4"/>
        <v>0</v>
      </c>
    </row>
    <row r="280" spans="1:4" ht="18" hidden="1" x14ac:dyDescent="0.25">
      <c r="A280" s="14" t="s">
        <v>100</v>
      </c>
      <c r="B280" s="7"/>
      <c r="C280" s="7"/>
      <c r="D280" s="7">
        <f t="shared" si="4"/>
        <v>0</v>
      </c>
    </row>
    <row r="281" spans="1:4" ht="18" hidden="1" x14ac:dyDescent="0.25">
      <c r="A281" s="10" t="s">
        <v>267</v>
      </c>
      <c r="B281" s="7"/>
      <c r="C281" s="7"/>
      <c r="D281" s="7">
        <f t="shared" si="4"/>
        <v>0</v>
      </c>
    </row>
    <row r="282" spans="1:4" ht="18" hidden="1" x14ac:dyDescent="0.25">
      <c r="A282" s="14" t="s">
        <v>268</v>
      </c>
      <c r="B282" s="7"/>
      <c r="C282" s="7"/>
      <c r="D282" s="7">
        <f t="shared" si="4"/>
        <v>0</v>
      </c>
    </row>
    <row r="283" spans="1:4" ht="18" hidden="1" x14ac:dyDescent="0.25">
      <c r="A283" s="10" t="s">
        <v>269</v>
      </c>
      <c r="B283" s="7"/>
      <c r="C283" s="7"/>
      <c r="D283" s="7">
        <f t="shared" si="4"/>
        <v>0</v>
      </c>
    </row>
    <row r="284" spans="1:4" ht="18" hidden="1" x14ac:dyDescent="0.25">
      <c r="A284" s="10" t="s">
        <v>284</v>
      </c>
      <c r="B284" s="7"/>
      <c r="C284" s="7"/>
      <c r="D284" s="7">
        <f t="shared" si="4"/>
        <v>0</v>
      </c>
    </row>
    <row r="285" spans="1:4" ht="18" hidden="1" x14ac:dyDescent="0.25">
      <c r="A285" s="14" t="s">
        <v>285</v>
      </c>
      <c r="B285" s="7"/>
      <c r="C285" s="7"/>
      <c r="D285" s="7">
        <f t="shared" si="4"/>
        <v>0</v>
      </c>
    </row>
    <row r="286" spans="1:4" ht="18" hidden="1" x14ac:dyDescent="0.25">
      <c r="A286" s="35" t="s">
        <v>328</v>
      </c>
      <c r="B286" s="7"/>
      <c r="C286" s="7"/>
      <c r="D286" s="7">
        <f t="shared" si="4"/>
        <v>0</v>
      </c>
    </row>
    <row r="287" spans="1:4" ht="18" hidden="1" x14ac:dyDescent="0.25">
      <c r="A287" s="10" t="s">
        <v>143</v>
      </c>
      <c r="B287" s="7"/>
      <c r="C287" s="7"/>
      <c r="D287" s="7">
        <f t="shared" si="4"/>
        <v>0</v>
      </c>
    </row>
    <row r="288" spans="1:4" ht="18" hidden="1" x14ac:dyDescent="0.25">
      <c r="A288" s="24" t="s">
        <v>144</v>
      </c>
      <c r="B288" s="7"/>
      <c r="C288" s="7"/>
      <c r="D288" s="7">
        <f t="shared" si="4"/>
        <v>0</v>
      </c>
    </row>
    <row r="289" spans="1:4" ht="18" x14ac:dyDescent="0.25">
      <c r="A289" s="24" t="s">
        <v>363</v>
      </c>
      <c r="B289" s="7">
        <v>10</v>
      </c>
      <c r="C289" s="7">
        <v>20000</v>
      </c>
      <c r="D289" s="7">
        <f t="shared" si="4"/>
        <v>200000</v>
      </c>
    </row>
    <row r="290" spans="1:4" ht="18" hidden="1" x14ac:dyDescent="0.25">
      <c r="A290" s="5" t="s">
        <v>93</v>
      </c>
      <c r="B290" s="7"/>
      <c r="C290" s="7"/>
      <c r="D290" s="7">
        <f t="shared" si="4"/>
        <v>0</v>
      </c>
    </row>
    <row r="291" spans="1:4" ht="18" hidden="1" x14ac:dyDescent="0.25">
      <c r="A291" s="14" t="s">
        <v>94</v>
      </c>
      <c r="B291" s="7"/>
      <c r="C291" s="7"/>
      <c r="D291" s="7">
        <f t="shared" si="4"/>
        <v>0</v>
      </c>
    </row>
    <row r="292" spans="1:4" ht="18" hidden="1" x14ac:dyDescent="0.25">
      <c r="A292" s="24" t="s">
        <v>77</v>
      </c>
      <c r="B292" s="7"/>
      <c r="C292" s="7"/>
      <c r="D292" s="7">
        <f t="shared" si="4"/>
        <v>0</v>
      </c>
    </row>
    <row r="293" spans="1:4" ht="18" hidden="1" x14ac:dyDescent="0.25">
      <c r="A293" s="10" t="s">
        <v>225</v>
      </c>
      <c r="B293" s="7"/>
      <c r="C293" s="7"/>
      <c r="D293" s="7">
        <f t="shared" si="4"/>
        <v>0</v>
      </c>
    </row>
    <row r="294" spans="1:4" ht="18" hidden="1" x14ac:dyDescent="0.25">
      <c r="A294" s="14" t="s">
        <v>226</v>
      </c>
      <c r="B294" s="7"/>
      <c r="C294" s="7"/>
      <c r="D294" s="7">
        <f t="shared" si="4"/>
        <v>0</v>
      </c>
    </row>
    <row r="295" spans="1:4" ht="18" hidden="1" x14ac:dyDescent="0.25">
      <c r="A295" s="10" t="s">
        <v>329</v>
      </c>
      <c r="B295" s="7"/>
      <c r="C295" s="7"/>
      <c r="D295" s="7">
        <f t="shared" si="4"/>
        <v>0</v>
      </c>
    </row>
    <row r="296" spans="1:4" ht="18" hidden="1" x14ac:dyDescent="0.25">
      <c r="A296" s="10" t="s">
        <v>356</v>
      </c>
      <c r="B296" s="7"/>
      <c r="C296" s="7"/>
      <c r="D296" s="7">
        <f t="shared" si="4"/>
        <v>0</v>
      </c>
    </row>
    <row r="297" spans="1:4" ht="18" hidden="1" x14ac:dyDescent="0.25">
      <c r="A297" s="8" t="s">
        <v>330</v>
      </c>
      <c r="B297" s="7"/>
      <c r="C297" s="7"/>
      <c r="D297" s="7">
        <f t="shared" si="4"/>
        <v>0</v>
      </c>
    </row>
    <row r="298" spans="1:4" ht="18" hidden="1" x14ac:dyDescent="0.25">
      <c r="A298" s="5" t="s">
        <v>145</v>
      </c>
      <c r="B298" s="7"/>
      <c r="C298" s="7"/>
      <c r="D298" s="7">
        <f t="shared" si="4"/>
        <v>0</v>
      </c>
    </row>
    <row r="299" spans="1:4" ht="18" hidden="1" x14ac:dyDescent="0.25">
      <c r="A299" s="5" t="s">
        <v>243</v>
      </c>
      <c r="B299" s="7"/>
      <c r="C299" s="7"/>
      <c r="D299" s="7">
        <f t="shared" si="4"/>
        <v>0</v>
      </c>
    </row>
    <row r="300" spans="1:4" ht="18" hidden="1" x14ac:dyDescent="0.25">
      <c r="A300" s="10" t="s">
        <v>174</v>
      </c>
      <c r="B300" s="7"/>
      <c r="C300" s="7"/>
      <c r="D300" s="7">
        <f t="shared" si="4"/>
        <v>0</v>
      </c>
    </row>
    <row r="301" spans="1:4" ht="18" hidden="1" x14ac:dyDescent="0.25">
      <c r="A301" s="10" t="s">
        <v>244</v>
      </c>
      <c r="B301" s="7"/>
      <c r="C301" s="7"/>
      <c r="D301" s="7">
        <f t="shared" si="4"/>
        <v>0</v>
      </c>
    </row>
    <row r="302" spans="1:4" ht="18" hidden="1" x14ac:dyDescent="0.25">
      <c r="A302" s="10" t="s">
        <v>245</v>
      </c>
      <c r="B302" s="7"/>
      <c r="C302" s="7"/>
      <c r="D302" s="7">
        <f t="shared" si="4"/>
        <v>0</v>
      </c>
    </row>
    <row r="303" spans="1:4" ht="18" hidden="1" x14ac:dyDescent="0.25">
      <c r="A303" s="24" t="s">
        <v>78</v>
      </c>
      <c r="B303" s="7"/>
      <c r="C303" s="7"/>
      <c r="D303" s="7">
        <f t="shared" si="4"/>
        <v>0</v>
      </c>
    </row>
    <row r="304" spans="1:4" ht="18" hidden="1" x14ac:dyDescent="0.25">
      <c r="A304" s="24" t="s">
        <v>79</v>
      </c>
      <c r="B304" s="7"/>
      <c r="C304" s="7"/>
      <c r="D304" s="7">
        <f t="shared" si="4"/>
        <v>0</v>
      </c>
    </row>
    <row r="305" spans="1:4" ht="18" hidden="1" x14ac:dyDescent="0.25">
      <c r="A305" s="13" t="s">
        <v>246</v>
      </c>
      <c r="B305" s="7"/>
      <c r="C305" s="7"/>
      <c r="D305" s="7">
        <f t="shared" si="4"/>
        <v>0</v>
      </c>
    </row>
    <row r="306" spans="1:4" ht="18" hidden="1" x14ac:dyDescent="0.25">
      <c r="A306" s="24" t="s">
        <v>80</v>
      </c>
      <c r="B306" s="7"/>
      <c r="C306" s="7"/>
      <c r="D306" s="7">
        <f t="shared" si="4"/>
        <v>0</v>
      </c>
    </row>
    <row r="307" spans="1:4" ht="18" hidden="1" x14ac:dyDescent="0.25">
      <c r="A307" s="10" t="s">
        <v>247</v>
      </c>
      <c r="B307" s="7"/>
      <c r="C307" s="7"/>
      <c r="D307" s="7">
        <f t="shared" si="4"/>
        <v>0</v>
      </c>
    </row>
    <row r="308" spans="1:4" ht="18" hidden="1" x14ac:dyDescent="0.25">
      <c r="A308" s="10" t="s">
        <v>248</v>
      </c>
      <c r="B308" s="7"/>
      <c r="C308" s="7"/>
      <c r="D308" s="7">
        <f t="shared" si="4"/>
        <v>0</v>
      </c>
    </row>
    <row r="309" spans="1:4" ht="18" x14ac:dyDescent="0.25">
      <c r="A309" s="10" t="s">
        <v>249</v>
      </c>
      <c r="B309" s="7">
        <v>4</v>
      </c>
      <c r="C309" s="7">
        <v>26000</v>
      </c>
      <c r="D309" s="7">
        <f t="shared" si="4"/>
        <v>104000</v>
      </c>
    </row>
    <row r="310" spans="1:4" ht="18" hidden="1" x14ac:dyDescent="0.25">
      <c r="A310" s="10" t="s">
        <v>250</v>
      </c>
      <c r="B310" s="7"/>
      <c r="C310" s="7"/>
      <c r="D310" s="7">
        <f t="shared" si="4"/>
        <v>0</v>
      </c>
    </row>
    <row r="311" spans="1:4" ht="18" hidden="1" x14ac:dyDescent="0.25">
      <c r="A311" s="13" t="s">
        <v>251</v>
      </c>
      <c r="B311" s="7"/>
      <c r="C311" s="7"/>
      <c r="D311" s="7">
        <f t="shared" si="4"/>
        <v>0</v>
      </c>
    </row>
    <row r="312" spans="1:4" ht="18" hidden="1" x14ac:dyDescent="0.25">
      <c r="A312" s="10" t="s">
        <v>252</v>
      </c>
      <c r="B312" s="7"/>
      <c r="C312" s="7"/>
      <c r="D312" s="7">
        <f t="shared" si="4"/>
        <v>0</v>
      </c>
    </row>
    <row r="313" spans="1:4" ht="18" hidden="1" x14ac:dyDescent="0.25">
      <c r="A313" s="10" t="s">
        <v>40</v>
      </c>
      <c r="B313" s="7"/>
      <c r="C313" s="7"/>
      <c r="D313" s="7">
        <f t="shared" si="4"/>
        <v>0</v>
      </c>
    </row>
    <row r="314" spans="1:4" ht="18" hidden="1" x14ac:dyDescent="0.25">
      <c r="A314" s="5" t="s">
        <v>175</v>
      </c>
      <c r="B314" s="7"/>
      <c r="C314" s="7"/>
      <c r="D314" s="7">
        <f t="shared" si="4"/>
        <v>0</v>
      </c>
    </row>
    <row r="315" spans="1:4" ht="18" hidden="1" x14ac:dyDescent="0.25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25">
      <c r="A316" s="10" t="s">
        <v>253</v>
      </c>
      <c r="B316" s="7"/>
      <c r="C316" s="7"/>
      <c r="D316" s="7">
        <f t="shared" si="4"/>
        <v>0</v>
      </c>
    </row>
    <row r="317" spans="1:4" ht="18" hidden="1" x14ac:dyDescent="0.25">
      <c r="A317" s="10" t="s">
        <v>176</v>
      </c>
      <c r="B317" s="7"/>
      <c r="C317" s="7"/>
      <c r="D317" s="7">
        <f t="shared" si="4"/>
        <v>0</v>
      </c>
    </row>
    <row r="318" spans="1:4" ht="18" hidden="1" x14ac:dyDescent="0.25">
      <c r="A318" s="13" t="s">
        <v>254</v>
      </c>
      <c r="B318" s="7"/>
      <c r="C318" s="7"/>
      <c r="D318" s="7">
        <f t="shared" si="4"/>
        <v>0</v>
      </c>
    </row>
    <row r="319" spans="1:4" ht="18" hidden="1" x14ac:dyDescent="0.25">
      <c r="A319" s="13" t="s">
        <v>255</v>
      </c>
      <c r="B319" s="7"/>
      <c r="C319" s="7"/>
      <c r="D319" s="7">
        <f t="shared" si="4"/>
        <v>0</v>
      </c>
    </row>
    <row r="320" spans="1:4" ht="18" x14ac:dyDescent="0.25">
      <c r="A320" s="10" t="s">
        <v>256</v>
      </c>
      <c r="B320" s="7">
        <v>12</v>
      </c>
      <c r="C320" s="7">
        <v>28000</v>
      </c>
      <c r="D320" s="7">
        <f t="shared" si="4"/>
        <v>336000</v>
      </c>
    </row>
    <row r="321" spans="1:4" ht="18" hidden="1" x14ac:dyDescent="0.25">
      <c r="A321" s="10" t="s">
        <v>257</v>
      </c>
      <c r="B321" s="7"/>
      <c r="C321" s="7"/>
      <c r="D321" s="7">
        <f t="shared" si="4"/>
        <v>0</v>
      </c>
    </row>
    <row r="322" spans="1:4" ht="18" hidden="1" x14ac:dyDescent="0.25">
      <c r="A322" s="13" t="s">
        <v>258</v>
      </c>
      <c r="B322" s="7"/>
      <c r="C322" s="7"/>
      <c r="D322" s="7">
        <f t="shared" si="4"/>
        <v>0</v>
      </c>
    </row>
    <row r="323" spans="1:4" ht="18" hidden="1" x14ac:dyDescent="0.25">
      <c r="A323" s="10" t="s">
        <v>259</v>
      </c>
      <c r="B323" s="7"/>
      <c r="C323" s="7"/>
      <c r="D323" s="7">
        <f t="shared" si="4"/>
        <v>0</v>
      </c>
    </row>
    <row r="324" spans="1:4" ht="18" hidden="1" x14ac:dyDescent="0.25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25">
      <c r="A325" s="10" t="s">
        <v>261</v>
      </c>
      <c r="B325" s="7"/>
      <c r="C325" s="7"/>
      <c r="D325" s="7">
        <f t="shared" si="5"/>
        <v>0</v>
      </c>
    </row>
    <row r="326" spans="1:4" ht="18" hidden="1" x14ac:dyDescent="0.25">
      <c r="A326" s="10" t="s">
        <v>262</v>
      </c>
      <c r="B326" s="7"/>
      <c r="C326" s="7"/>
      <c r="D326" s="7">
        <f t="shared" si="5"/>
        <v>0</v>
      </c>
    </row>
    <row r="327" spans="1:4" ht="18" hidden="1" x14ac:dyDescent="0.25">
      <c r="A327" s="10" t="s">
        <v>263</v>
      </c>
      <c r="B327" s="7"/>
      <c r="C327" s="7"/>
      <c r="D327" s="7">
        <f t="shared" si="5"/>
        <v>0</v>
      </c>
    </row>
    <row r="328" spans="1:4" ht="18" x14ac:dyDescent="0.25">
      <c r="A328" s="10" t="s">
        <v>264</v>
      </c>
      <c r="B328" s="7">
        <v>4</v>
      </c>
      <c r="C328" s="7">
        <v>26000</v>
      </c>
      <c r="D328" s="7">
        <f t="shared" si="5"/>
        <v>104000</v>
      </c>
    </row>
    <row r="329" spans="1:4" ht="18" hidden="1" x14ac:dyDescent="0.25">
      <c r="A329" s="10" t="s">
        <v>265</v>
      </c>
      <c r="B329" s="7"/>
      <c r="C329" s="7"/>
      <c r="D329" s="7">
        <f t="shared" si="5"/>
        <v>0</v>
      </c>
    </row>
    <row r="330" spans="1:4" ht="18" hidden="1" x14ac:dyDescent="0.25">
      <c r="A330" s="10" t="s">
        <v>266</v>
      </c>
      <c r="B330" s="7"/>
      <c r="C330" s="7"/>
      <c r="D330" s="7">
        <f t="shared" si="5"/>
        <v>0</v>
      </c>
    </row>
    <row r="331" spans="1:4" ht="18" hidden="1" x14ac:dyDescent="0.25">
      <c r="A331" s="8" t="s">
        <v>331</v>
      </c>
      <c r="B331" s="7"/>
      <c r="C331" s="7"/>
      <c r="D331" s="7">
        <f t="shared" si="5"/>
        <v>0</v>
      </c>
    </row>
    <row r="332" spans="1:4" ht="18" hidden="1" x14ac:dyDescent="0.25">
      <c r="A332" s="8" t="s">
        <v>332</v>
      </c>
      <c r="B332" s="7"/>
      <c r="C332" s="7"/>
      <c r="D332" s="7">
        <f t="shared" si="5"/>
        <v>0</v>
      </c>
    </row>
    <row r="333" spans="1:4" ht="18" x14ac:dyDescent="0.25">
      <c r="A333" s="37"/>
      <c r="B333" s="39">
        <f>SUM(B3:B332)</f>
        <v>3716.6</v>
      </c>
      <c r="C333" s="39"/>
      <c r="D333" s="7">
        <f>SUM(D15:D328)</f>
        <v>85622300</v>
      </c>
    </row>
    <row r="334" spans="1:4" ht="18" hidden="1" x14ac:dyDescent="0.25">
      <c r="D334" s="7">
        <f t="shared" si="5"/>
        <v>0</v>
      </c>
    </row>
    <row r="335" spans="1:4" ht="18" x14ac:dyDescent="0.25">
      <c r="A335" s="1" t="s">
        <v>369</v>
      </c>
      <c r="B335" s="2"/>
      <c r="C335" s="2"/>
      <c r="D335" s="7"/>
    </row>
    <row r="336" spans="1:4" ht="26.4" x14ac:dyDescent="0.25">
      <c r="A336" s="198" t="s">
        <v>1</v>
      </c>
      <c r="B336" s="3" t="s">
        <v>2</v>
      </c>
      <c r="C336" s="3" t="s">
        <v>346</v>
      </c>
      <c r="D336" s="7" t="s">
        <v>368</v>
      </c>
    </row>
    <row r="337" spans="1:4" ht="18" hidden="1" x14ac:dyDescent="0.25">
      <c r="A337" s="199"/>
      <c r="B337" s="4"/>
      <c r="C337" s="4"/>
      <c r="D337" s="7">
        <f t="shared" si="5"/>
        <v>0</v>
      </c>
    </row>
    <row r="338" spans="1:4" ht="18" x14ac:dyDescent="0.25">
      <c r="A338" s="22" t="s">
        <v>73</v>
      </c>
      <c r="B338" s="7">
        <v>20</v>
      </c>
      <c r="C338" s="7">
        <v>13000</v>
      </c>
      <c r="D338" s="7">
        <f t="shared" si="5"/>
        <v>260000</v>
      </c>
    </row>
    <row r="339" spans="1:4" ht="18" hidden="1" x14ac:dyDescent="0.25">
      <c r="A339" s="23" t="s">
        <v>74</v>
      </c>
      <c r="B339" s="7"/>
      <c r="C339" s="7"/>
      <c r="D339" s="7">
        <f t="shared" si="5"/>
        <v>0</v>
      </c>
    </row>
    <row r="340" spans="1:4" ht="18" hidden="1" x14ac:dyDescent="0.25">
      <c r="A340" s="22" t="s">
        <v>75</v>
      </c>
      <c r="B340" s="7"/>
      <c r="C340" s="7"/>
      <c r="D340" s="7">
        <f t="shared" si="5"/>
        <v>0</v>
      </c>
    </row>
    <row r="341" spans="1:4" ht="18" hidden="1" x14ac:dyDescent="0.25">
      <c r="A341" s="22" t="s">
        <v>196</v>
      </c>
      <c r="B341" s="7"/>
      <c r="C341" s="7"/>
      <c r="D341" s="7">
        <f t="shared" si="5"/>
        <v>0</v>
      </c>
    </row>
    <row r="342" spans="1:4" ht="18" hidden="1" x14ac:dyDescent="0.25">
      <c r="A342" s="10" t="s">
        <v>197</v>
      </c>
      <c r="B342" s="7"/>
      <c r="C342" s="7"/>
      <c r="D342" s="7">
        <f t="shared" si="5"/>
        <v>0</v>
      </c>
    </row>
    <row r="343" spans="1:4" ht="18" hidden="1" x14ac:dyDescent="0.25">
      <c r="A343" s="29" t="s">
        <v>293</v>
      </c>
      <c r="B343" s="7"/>
      <c r="C343" s="7"/>
      <c r="D343" s="7">
        <f t="shared" si="5"/>
        <v>0</v>
      </c>
    </row>
    <row r="344" spans="1:4" ht="18" hidden="1" x14ac:dyDescent="0.25">
      <c r="A344" s="22" t="s">
        <v>294</v>
      </c>
      <c r="B344" s="7"/>
      <c r="C344" s="7"/>
      <c r="D344" s="7">
        <f t="shared" si="5"/>
        <v>0</v>
      </c>
    </row>
    <row r="345" spans="1:4" ht="18" hidden="1" x14ac:dyDescent="0.25">
      <c r="A345" s="22" t="s">
        <v>198</v>
      </c>
      <c r="B345" s="7"/>
      <c r="C345" s="7"/>
      <c r="D345" s="7">
        <f t="shared" si="5"/>
        <v>0</v>
      </c>
    </row>
    <row r="346" spans="1:4" ht="18" hidden="1" x14ac:dyDescent="0.25">
      <c r="A346" s="8" t="s">
        <v>227</v>
      </c>
      <c r="B346" s="7"/>
      <c r="C346" s="7"/>
      <c r="D346" s="7">
        <f t="shared" si="5"/>
        <v>0</v>
      </c>
    </row>
    <row r="347" spans="1:4" ht="18" hidden="1" x14ac:dyDescent="0.25">
      <c r="A347" s="10" t="s">
        <v>51</v>
      </c>
      <c r="B347" s="7"/>
      <c r="C347" s="7"/>
      <c r="D347" s="7">
        <f t="shared" si="5"/>
        <v>0</v>
      </c>
    </row>
    <row r="348" spans="1:4" ht="18" x14ac:dyDescent="0.25">
      <c r="A348" s="10" t="s">
        <v>52</v>
      </c>
      <c r="B348" s="7">
        <v>30</v>
      </c>
      <c r="C348" s="7">
        <v>8000</v>
      </c>
      <c r="D348" s="7">
        <f t="shared" si="5"/>
        <v>240000</v>
      </c>
    </row>
    <row r="349" spans="1:4" ht="18" hidden="1" x14ac:dyDescent="0.25">
      <c r="A349" s="5" t="s">
        <v>53</v>
      </c>
      <c r="B349" s="7"/>
      <c r="C349" s="7"/>
      <c r="D349" s="7">
        <f t="shared" si="5"/>
        <v>0</v>
      </c>
    </row>
    <row r="350" spans="1:4" ht="18" hidden="1" x14ac:dyDescent="0.25">
      <c r="A350" s="5" t="s">
        <v>206</v>
      </c>
      <c r="B350" s="7"/>
      <c r="C350" s="7"/>
      <c r="D350" s="7">
        <f t="shared" si="5"/>
        <v>0</v>
      </c>
    </row>
    <row r="351" spans="1:4" ht="18" hidden="1" x14ac:dyDescent="0.25">
      <c r="A351" s="10" t="s">
        <v>117</v>
      </c>
      <c r="B351" s="7"/>
      <c r="C351" s="7"/>
      <c r="D351" s="7">
        <f t="shared" si="5"/>
        <v>0</v>
      </c>
    </row>
    <row r="352" spans="1:4" ht="18" hidden="1" x14ac:dyDescent="0.25">
      <c r="A352" s="10" t="s">
        <v>286</v>
      </c>
      <c r="B352" s="7"/>
      <c r="C352" s="7"/>
      <c r="D352" s="7">
        <f t="shared" si="5"/>
        <v>0</v>
      </c>
    </row>
    <row r="353" spans="1:4" ht="18" hidden="1" x14ac:dyDescent="0.25">
      <c r="A353" s="24" t="s">
        <v>287</v>
      </c>
      <c r="B353" s="7"/>
      <c r="C353" s="7"/>
      <c r="D353" s="7">
        <f t="shared" si="5"/>
        <v>0</v>
      </c>
    </row>
    <row r="354" spans="1:4" ht="18" hidden="1" x14ac:dyDescent="0.25">
      <c r="A354" s="8" t="s">
        <v>288</v>
      </c>
      <c r="B354" s="7"/>
      <c r="C354" s="7"/>
      <c r="D354" s="7">
        <f t="shared" si="5"/>
        <v>0</v>
      </c>
    </row>
    <row r="355" spans="1:4" ht="18" x14ac:dyDescent="0.25">
      <c r="A355" s="10" t="s">
        <v>120</v>
      </c>
      <c r="B355" s="7">
        <f>2100+380</f>
        <v>2480</v>
      </c>
      <c r="C355" s="45">
        <v>3000</v>
      </c>
      <c r="D355" s="7">
        <f t="shared" si="5"/>
        <v>7440000</v>
      </c>
    </row>
    <row r="356" spans="1:4" ht="18" hidden="1" x14ac:dyDescent="0.25">
      <c r="A356" s="5" t="s">
        <v>60</v>
      </c>
      <c r="B356" s="7"/>
      <c r="C356" s="7"/>
      <c r="D356" s="7">
        <f t="shared" si="5"/>
        <v>0</v>
      </c>
    </row>
    <row r="357" spans="1:4" ht="18" hidden="1" x14ac:dyDescent="0.25">
      <c r="A357" s="5" t="s">
        <v>61</v>
      </c>
      <c r="B357" s="7"/>
      <c r="C357" s="7"/>
      <c r="D357" s="7">
        <f t="shared" si="5"/>
        <v>0</v>
      </c>
    </row>
    <row r="358" spans="1:4" ht="18" hidden="1" x14ac:dyDescent="0.25">
      <c r="A358" s="10" t="s">
        <v>270</v>
      </c>
      <c r="B358" s="7"/>
      <c r="C358" s="7"/>
      <c r="D358" s="7">
        <f t="shared" si="5"/>
        <v>0</v>
      </c>
    </row>
    <row r="359" spans="1:4" ht="18" hidden="1" x14ac:dyDescent="0.25">
      <c r="A359" s="10" t="s">
        <v>271</v>
      </c>
      <c r="B359" s="7"/>
      <c r="C359" s="7"/>
      <c r="D359" s="7">
        <f t="shared" si="5"/>
        <v>0</v>
      </c>
    </row>
    <row r="360" spans="1:4" ht="18" hidden="1" x14ac:dyDescent="0.25">
      <c r="A360" s="10" t="s">
        <v>272</v>
      </c>
      <c r="B360" s="7"/>
      <c r="C360" s="7"/>
      <c r="D360" s="7">
        <f t="shared" si="5"/>
        <v>0</v>
      </c>
    </row>
    <row r="361" spans="1:4" ht="18" hidden="1" x14ac:dyDescent="0.25">
      <c r="A361" s="10" t="s">
        <v>273</v>
      </c>
      <c r="B361" s="7"/>
      <c r="C361" s="7"/>
      <c r="D361" s="7">
        <f t="shared" si="5"/>
        <v>0</v>
      </c>
    </row>
    <row r="362" spans="1:4" ht="18" hidden="1" x14ac:dyDescent="0.25">
      <c r="A362" s="10" t="s">
        <v>274</v>
      </c>
      <c r="B362" s="7"/>
      <c r="C362" s="7"/>
      <c r="D362" s="7">
        <f t="shared" si="5"/>
        <v>0</v>
      </c>
    </row>
    <row r="363" spans="1:4" ht="18" hidden="1" x14ac:dyDescent="0.25">
      <c r="A363" s="10" t="s">
        <v>64</v>
      </c>
      <c r="B363" s="7"/>
      <c r="C363" s="7"/>
      <c r="D363" s="7">
        <f t="shared" si="5"/>
        <v>0</v>
      </c>
    </row>
    <row r="364" spans="1:4" ht="18" hidden="1" x14ac:dyDescent="0.25">
      <c r="A364" s="5" t="s">
        <v>65</v>
      </c>
      <c r="B364" s="7"/>
      <c r="C364" s="7"/>
      <c r="D364" s="7">
        <f t="shared" si="5"/>
        <v>0</v>
      </c>
    </row>
    <row r="365" spans="1:4" ht="18" hidden="1" x14ac:dyDescent="0.25">
      <c r="A365" s="5" t="s">
        <v>66</v>
      </c>
      <c r="B365" s="7"/>
      <c r="C365" s="7"/>
      <c r="D365" s="7">
        <f t="shared" si="5"/>
        <v>0</v>
      </c>
    </row>
    <row r="366" spans="1:4" ht="18" hidden="1" x14ac:dyDescent="0.25">
      <c r="A366" s="10" t="s">
        <v>228</v>
      </c>
      <c r="B366" s="7"/>
      <c r="C366" s="7"/>
      <c r="D366" s="7">
        <f t="shared" si="5"/>
        <v>0</v>
      </c>
    </row>
    <row r="367" spans="1:4" ht="18" hidden="1" x14ac:dyDescent="0.25">
      <c r="A367" s="10" t="s">
        <v>229</v>
      </c>
      <c r="B367" s="7"/>
      <c r="C367" s="7"/>
      <c r="D367" s="7">
        <f t="shared" si="5"/>
        <v>0</v>
      </c>
    </row>
    <row r="368" spans="1:4" ht="18" hidden="1" x14ac:dyDescent="0.25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25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25">
      <c r="A370" s="10" t="s">
        <v>121</v>
      </c>
      <c r="B370" s="7"/>
      <c r="C370" s="7"/>
      <c r="D370" s="7">
        <f t="shared" si="5"/>
        <v>0</v>
      </c>
    </row>
    <row r="371" spans="1:4" ht="18" hidden="1" x14ac:dyDescent="0.25">
      <c r="A371" s="10" t="s">
        <v>149</v>
      </c>
      <c r="B371" s="7"/>
      <c r="C371" s="7"/>
      <c r="D371" s="7">
        <f t="shared" si="5"/>
        <v>0</v>
      </c>
    </row>
    <row r="372" spans="1:4" ht="18" hidden="1" x14ac:dyDescent="0.25">
      <c r="A372" s="14" t="s">
        <v>96</v>
      </c>
      <c r="B372" s="7"/>
      <c r="C372" s="7"/>
      <c r="D372" s="7">
        <f t="shared" si="5"/>
        <v>0</v>
      </c>
    </row>
    <row r="373" spans="1:4" ht="18" hidden="1" x14ac:dyDescent="0.25">
      <c r="A373" s="10" t="s">
        <v>97</v>
      </c>
      <c r="B373" s="7"/>
      <c r="C373" s="7"/>
      <c r="D373" s="7">
        <f t="shared" si="5"/>
        <v>0</v>
      </c>
    </row>
    <row r="374" spans="1:4" ht="18" hidden="1" x14ac:dyDescent="0.25">
      <c r="A374" s="10" t="s">
        <v>98</v>
      </c>
      <c r="B374" s="7"/>
      <c r="C374" s="7"/>
      <c r="D374" s="7">
        <f t="shared" si="5"/>
        <v>0</v>
      </c>
    </row>
    <row r="375" spans="1:4" ht="18" hidden="1" x14ac:dyDescent="0.25">
      <c r="A375" s="10" t="s">
        <v>275</v>
      </c>
      <c r="B375" s="7"/>
      <c r="C375" s="7"/>
      <c r="D375" s="7">
        <f t="shared" si="5"/>
        <v>0</v>
      </c>
    </row>
    <row r="376" spans="1:4" ht="18" hidden="1" x14ac:dyDescent="0.25">
      <c r="A376" s="10" t="s">
        <v>276</v>
      </c>
      <c r="B376" s="7"/>
      <c r="C376" s="7"/>
      <c r="D376" s="7">
        <f t="shared" si="5"/>
        <v>0</v>
      </c>
    </row>
    <row r="377" spans="1:4" ht="18" hidden="1" x14ac:dyDescent="0.25">
      <c r="A377" s="24" t="s">
        <v>277</v>
      </c>
      <c r="B377" s="7"/>
      <c r="C377" s="7"/>
      <c r="D377" s="7">
        <f t="shared" si="5"/>
        <v>0</v>
      </c>
    </row>
    <row r="378" spans="1:4" ht="18" hidden="1" x14ac:dyDescent="0.25">
      <c r="A378" s="8" t="s">
        <v>122</v>
      </c>
      <c r="B378" s="7"/>
      <c r="C378" s="7"/>
      <c r="D378" s="7">
        <f t="shared" si="5"/>
        <v>0</v>
      </c>
    </row>
    <row r="379" spans="1:4" ht="18" hidden="1" x14ac:dyDescent="0.25">
      <c r="A379" s="24" t="s">
        <v>123</v>
      </c>
      <c r="B379" s="7"/>
      <c r="C379" s="7"/>
      <c r="D379" s="7">
        <f t="shared" si="5"/>
        <v>0</v>
      </c>
    </row>
    <row r="380" spans="1:4" ht="18" x14ac:dyDescent="0.25">
      <c r="A380" s="10" t="s">
        <v>278</v>
      </c>
      <c r="B380" s="7">
        <v>48</v>
      </c>
      <c r="C380" s="7">
        <v>19000</v>
      </c>
      <c r="D380" s="7">
        <f t="shared" si="5"/>
        <v>912000</v>
      </c>
    </row>
    <row r="381" spans="1:4" ht="18" hidden="1" x14ac:dyDescent="0.25">
      <c r="A381" s="10" t="s">
        <v>279</v>
      </c>
      <c r="B381" s="7"/>
      <c r="C381" s="7"/>
      <c r="D381" s="7">
        <f t="shared" si="5"/>
        <v>0</v>
      </c>
    </row>
    <row r="382" spans="1:4" ht="18" x14ac:dyDescent="0.25">
      <c r="A382" s="5" t="s">
        <v>113</v>
      </c>
      <c r="B382" s="7">
        <f>240+20+260</f>
        <v>520</v>
      </c>
      <c r="C382" s="7">
        <v>32000</v>
      </c>
      <c r="D382" s="7">
        <f t="shared" si="5"/>
        <v>16640000</v>
      </c>
    </row>
    <row r="383" spans="1:4" ht="18" hidden="1" x14ac:dyDescent="0.25">
      <c r="A383" s="18" t="s">
        <v>151</v>
      </c>
      <c r="B383" s="7"/>
      <c r="C383" s="7"/>
      <c r="D383" s="7">
        <f t="shared" si="5"/>
        <v>0</v>
      </c>
    </row>
    <row r="384" spans="1:4" ht="18" hidden="1" x14ac:dyDescent="0.25">
      <c r="A384" s="14" t="s">
        <v>152</v>
      </c>
      <c r="B384" s="7"/>
      <c r="C384" s="7"/>
      <c r="D384" s="7">
        <f t="shared" si="5"/>
        <v>0</v>
      </c>
    </row>
    <row r="385" spans="1:4" ht="18" hidden="1" x14ac:dyDescent="0.25">
      <c r="A385" s="14" t="s">
        <v>153</v>
      </c>
      <c r="B385" s="7"/>
      <c r="C385" s="7"/>
      <c r="D385" s="7">
        <f t="shared" si="5"/>
        <v>0</v>
      </c>
    </row>
    <row r="386" spans="1:4" ht="18" hidden="1" x14ac:dyDescent="0.25">
      <c r="A386" s="14" t="s">
        <v>154</v>
      </c>
      <c r="B386" s="7"/>
      <c r="C386" s="7"/>
      <c r="D386" s="7">
        <f t="shared" si="5"/>
        <v>0</v>
      </c>
    </row>
    <row r="387" spans="1:4" ht="18" hidden="1" x14ac:dyDescent="0.25">
      <c r="A387" s="10" t="s">
        <v>155</v>
      </c>
      <c r="B387" s="7"/>
      <c r="C387" s="7"/>
      <c r="D387" s="7">
        <f t="shared" si="5"/>
        <v>0</v>
      </c>
    </row>
    <row r="388" spans="1:4" ht="18" hidden="1" x14ac:dyDescent="0.25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25">
      <c r="A389" s="10" t="s">
        <v>157</v>
      </c>
      <c r="B389" s="7"/>
      <c r="C389" s="7"/>
      <c r="D389" s="7">
        <f t="shared" si="6"/>
        <v>0</v>
      </c>
    </row>
    <row r="390" spans="1:4" ht="18" hidden="1" x14ac:dyDescent="0.25">
      <c r="A390" s="10" t="s">
        <v>158</v>
      </c>
      <c r="B390" s="7"/>
      <c r="C390" s="7"/>
      <c r="D390" s="7">
        <f t="shared" si="6"/>
        <v>0</v>
      </c>
    </row>
    <row r="391" spans="1:4" ht="18" hidden="1" x14ac:dyDescent="0.25">
      <c r="A391" s="14" t="s">
        <v>76</v>
      </c>
      <c r="B391" s="7"/>
      <c r="C391" s="7"/>
      <c r="D391" s="7">
        <f t="shared" si="6"/>
        <v>0</v>
      </c>
    </row>
    <row r="392" spans="1:4" ht="18" hidden="1" x14ac:dyDescent="0.25">
      <c r="A392" s="10" t="s">
        <v>114</v>
      </c>
      <c r="B392" s="7"/>
      <c r="C392" s="7"/>
      <c r="D392" s="7">
        <f t="shared" si="6"/>
        <v>0</v>
      </c>
    </row>
    <row r="393" spans="1:4" ht="18" hidden="1" x14ac:dyDescent="0.25">
      <c r="A393" s="34" t="s">
        <v>295</v>
      </c>
      <c r="B393" s="7"/>
      <c r="C393" s="7"/>
      <c r="D393" s="7">
        <f t="shared" si="6"/>
        <v>0</v>
      </c>
    </row>
    <row r="394" spans="1:4" ht="18" hidden="1" x14ac:dyDescent="0.25">
      <c r="A394" s="10" t="s">
        <v>159</v>
      </c>
      <c r="B394" s="7"/>
      <c r="C394" s="7"/>
      <c r="D394" s="7">
        <f t="shared" si="6"/>
        <v>0</v>
      </c>
    </row>
    <row r="395" spans="1:4" ht="18" hidden="1" x14ac:dyDescent="0.25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25">
      <c r="A397" s="41" t="s">
        <v>296</v>
      </c>
      <c r="B397" s="7"/>
      <c r="C397" s="7"/>
      <c r="D397" s="7">
        <f t="shared" si="6"/>
        <v>0</v>
      </c>
    </row>
    <row r="398" spans="1:4" ht="18" hidden="1" x14ac:dyDescent="0.25">
      <c r="A398" s="5" t="s">
        <v>3</v>
      </c>
      <c r="B398" s="7"/>
      <c r="C398" s="7"/>
      <c r="D398" s="7">
        <f t="shared" si="6"/>
        <v>0</v>
      </c>
    </row>
    <row r="399" spans="1:4" ht="18" hidden="1" x14ac:dyDescent="0.25">
      <c r="A399" s="8" t="s">
        <v>4</v>
      </c>
      <c r="B399" s="7"/>
      <c r="C399" s="7"/>
      <c r="D399" s="7">
        <f t="shared" si="6"/>
        <v>0</v>
      </c>
    </row>
    <row r="400" spans="1:4" ht="18" hidden="1" x14ac:dyDescent="0.25">
      <c r="A400" s="5" t="s">
        <v>5</v>
      </c>
      <c r="B400" s="7"/>
      <c r="C400" s="7"/>
      <c r="D400" s="7">
        <f t="shared" si="6"/>
        <v>0</v>
      </c>
    </row>
    <row r="401" spans="1:4" ht="18" hidden="1" x14ac:dyDescent="0.25">
      <c r="A401" s="5" t="s">
        <v>6</v>
      </c>
      <c r="B401" s="7"/>
      <c r="C401" s="7"/>
      <c r="D401" s="7">
        <f t="shared" si="6"/>
        <v>0</v>
      </c>
    </row>
    <row r="402" spans="1:4" ht="18" hidden="1" x14ac:dyDescent="0.25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25">
      <c r="A404" s="10" t="s">
        <v>9</v>
      </c>
      <c r="B404" s="7"/>
      <c r="C404" s="7"/>
      <c r="D404" s="7">
        <f t="shared" si="6"/>
        <v>0</v>
      </c>
    </row>
    <row r="405" spans="1:4" ht="18" hidden="1" x14ac:dyDescent="0.25">
      <c r="A405" s="10" t="s">
        <v>115</v>
      </c>
      <c r="B405" s="7"/>
      <c r="C405" s="7"/>
      <c r="D405" s="7">
        <f t="shared" si="6"/>
        <v>0</v>
      </c>
    </row>
    <row r="406" spans="1:4" ht="18" hidden="1" x14ac:dyDescent="0.25">
      <c r="A406" s="5" t="s">
        <v>116</v>
      </c>
      <c r="B406" s="7"/>
      <c r="C406" s="7"/>
      <c r="D406" s="7">
        <f t="shared" si="6"/>
        <v>0</v>
      </c>
    </row>
    <row r="407" spans="1:4" ht="18" x14ac:dyDescent="0.25">
      <c r="A407" s="10" t="s">
        <v>168</v>
      </c>
      <c r="B407" s="7">
        <f>12+20+160+60</f>
        <v>252</v>
      </c>
      <c r="C407" s="7">
        <v>30000</v>
      </c>
      <c r="D407" s="7">
        <f t="shared" si="6"/>
        <v>7560000</v>
      </c>
    </row>
    <row r="408" spans="1:4" ht="18" hidden="1" x14ac:dyDescent="0.25">
      <c r="A408" s="24" t="s">
        <v>169</v>
      </c>
      <c r="B408" s="7"/>
      <c r="C408" s="7"/>
      <c r="D408" s="7">
        <f t="shared" si="6"/>
        <v>0</v>
      </c>
    </row>
    <row r="409" spans="1:4" ht="18" hidden="1" x14ac:dyDescent="0.25">
      <c r="A409" s="10" t="s">
        <v>170</v>
      </c>
      <c r="B409" s="7"/>
      <c r="C409" s="7"/>
      <c r="D409" s="7">
        <f t="shared" si="6"/>
        <v>0</v>
      </c>
    </row>
    <row r="410" spans="1:4" ht="18" hidden="1" x14ac:dyDescent="0.25">
      <c r="A410" s="10" t="s">
        <v>171</v>
      </c>
      <c r="B410" s="7"/>
      <c r="C410" s="7"/>
      <c r="D410" s="7">
        <f t="shared" si="6"/>
        <v>0</v>
      </c>
    </row>
    <row r="411" spans="1:4" ht="18" hidden="1" x14ac:dyDescent="0.25">
      <c r="A411" s="10" t="s">
        <v>172</v>
      </c>
      <c r="B411" s="7"/>
      <c r="C411" s="7"/>
      <c r="D411" s="7">
        <f t="shared" si="6"/>
        <v>0</v>
      </c>
    </row>
    <row r="412" spans="1:4" ht="18" hidden="1" x14ac:dyDescent="0.25">
      <c r="A412" s="5" t="s">
        <v>10</v>
      </c>
      <c r="B412" s="12"/>
      <c r="C412" s="12"/>
      <c r="D412" s="7">
        <f t="shared" si="6"/>
        <v>0</v>
      </c>
    </row>
    <row r="413" spans="1:4" ht="18" hidden="1" x14ac:dyDescent="0.25">
      <c r="A413" s="5" t="s">
        <v>11</v>
      </c>
      <c r="B413" s="12"/>
      <c r="C413" s="12"/>
      <c r="D413" s="7">
        <f t="shared" si="6"/>
        <v>0</v>
      </c>
    </row>
    <row r="414" spans="1:4" ht="18" hidden="1" x14ac:dyDescent="0.25">
      <c r="A414" s="5" t="s">
        <v>12</v>
      </c>
      <c r="B414" s="12"/>
      <c r="C414" s="12"/>
      <c r="D414" s="7">
        <f t="shared" si="6"/>
        <v>0</v>
      </c>
    </row>
    <row r="415" spans="1:4" ht="18" hidden="1" x14ac:dyDescent="0.25">
      <c r="A415" s="10" t="s">
        <v>82</v>
      </c>
      <c r="B415" s="7"/>
      <c r="C415" s="7"/>
      <c r="D415" s="7">
        <f t="shared" si="6"/>
        <v>0</v>
      </c>
    </row>
    <row r="416" spans="1:4" ht="18" hidden="1" x14ac:dyDescent="0.25">
      <c r="A416" s="10" t="s">
        <v>83</v>
      </c>
      <c r="B416" s="7"/>
      <c r="C416" s="7"/>
      <c r="D416" s="7">
        <f t="shared" si="6"/>
        <v>0</v>
      </c>
    </row>
    <row r="417" spans="1:4" ht="18" hidden="1" x14ac:dyDescent="0.25">
      <c r="A417" s="10" t="s">
        <v>84</v>
      </c>
      <c r="B417" s="7"/>
      <c r="C417" s="7"/>
      <c r="D417" s="7">
        <f t="shared" si="6"/>
        <v>0</v>
      </c>
    </row>
    <row r="418" spans="1:4" ht="18" hidden="1" x14ac:dyDescent="0.25">
      <c r="A418" s="10" t="s">
        <v>85</v>
      </c>
      <c r="B418" s="7"/>
      <c r="C418" s="7"/>
      <c r="D418" s="7">
        <f t="shared" si="6"/>
        <v>0</v>
      </c>
    </row>
    <row r="419" spans="1:4" ht="18" hidden="1" x14ac:dyDescent="0.25">
      <c r="A419" s="10" t="s">
        <v>86</v>
      </c>
      <c r="B419" s="7"/>
      <c r="C419" s="7"/>
      <c r="D419" s="7">
        <f t="shared" si="6"/>
        <v>0</v>
      </c>
    </row>
    <row r="420" spans="1:4" ht="18" x14ac:dyDescent="0.25">
      <c r="A420" s="10" t="s">
        <v>194</v>
      </c>
      <c r="B420" s="7">
        <v>70</v>
      </c>
      <c r="C420" s="7">
        <v>8000</v>
      </c>
      <c r="D420" s="7">
        <f t="shared" si="6"/>
        <v>560000</v>
      </c>
    </row>
    <row r="421" spans="1:4" ht="18" hidden="1" x14ac:dyDescent="0.25">
      <c r="A421" s="13" t="s">
        <v>195</v>
      </c>
      <c r="B421" s="7"/>
      <c r="C421" s="7"/>
      <c r="D421" s="7">
        <f t="shared" si="6"/>
        <v>0</v>
      </c>
    </row>
    <row r="422" spans="1:4" ht="18" hidden="1" x14ac:dyDescent="0.25">
      <c r="A422" s="13" t="s">
        <v>177</v>
      </c>
      <c r="B422" s="7"/>
      <c r="C422" s="7"/>
      <c r="D422" s="7">
        <f t="shared" si="6"/>
        <v>0</v>
      </c>
    </row>
    <row r="423" spans="1:4" ht="18" hidden="1" x14ac:dyDescent="0.25">
      <c r="A423" s="13" t="s">
        <v>178</v>
      </c>
      <c r="B423" s="7"/>
      <c r="C423" s="7"/>
      <c r="D423" s="7">
        <f t="shared" si="6"/>
        <v>0</v>
      </c>
    </row>
    <row r="424" spans="1:4" ht="18" hidden="1" x14ac:dyDescent="0.25">
      <c r="A424" s="8" t="s">
        <v>179</v>
      </c>
      <c r="B424" s="7"/>
      <c r="C424" s="7"/>
      <c r="D424" s="7">
        <f t="shared" si="6"/>
        <v>0</v>
      </c>
    </row>
    <row r="425" spans="1:4" ht="18" hidden="1" x14ac:dyDescent="0.25">
      <c r="A425" s="24" t="s">
        <v>173</v>
      </c>
      <c r="B425" s="7"/>
      <c r="C425" s="7"/>
      <c r="D425" s="7">
        <f t="shared" si="6"/>
        <v>0</v>
      </c>
    </row>
    <row r="426" spans="1:4" ht="18" hidden="1" x14ac:dyDescent="0.25">
      <c r="A426" s="8" t="s">
        <v>335</v>
      </c>
      <c r="B426" s="7"/>
      <c r="C426" s="7"/>
      <c r="D426" s="7">
        <f t="shared" si="6"/>
        <v>0</v>
      </c>
    </row>
    <row r="427" spans="1:4" ht="18" hidden="1" x14ac:dyDescent="0.25">
      <c r="A427" s="10" t="s">
        <v>13</v>
      </c>
      <c r="B427" s="7"/>
      <c r="C427" s="7"/>
      <c r="D427" s="7">
        <f t="shared" si="6"/>
        <v>0</v>
      </c>
    </row>
    <row r="428" spans="1:4" ht="18" hidden="1" x14ac:dyDescent="0.25">
      <c r="A428" s="10" t="s">
        <v>14</v>
      </c>
      <c r="B428" s="7"/>
      <c r="C428" s="7"/>
      <c r="D428" s="7">
        <f t="shared" si="6"/>
        <v>0</v>
      </c>
    </row>
    <row r="429" spans="1:4" ht="18" hidden="1" x14ac:dyDescent="0.25">
      <c r="A429" s="8" t="s">
        <v>336</v>
      </c>
      <c r="B429" s="7"/>
      <c r="C429" s="7"/>
      <c r="D429" s="7">
        <f t="shared" si="6"/>
        <v>0</v>
      </c>
    </row>
    <row r="430" spans="1:4" ht="18" hidden="1" x14ac:dyDescent="0.25">
      <c r="A430" s="8" t="s">
        <v>207</v>
      </c>
      <c r="B430" s="7"/>
      <c r="C430" s="7"/>
      <c r="D430" s="7">
        <f t="shared" si="6"/>
        <v>0</v>
      </c>
    </row>
    <row r="431" spans="1:4" ht="18" hidden="1" x14ac:dyDescent="0.25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25">
      <c r="A432" s="13" t="s">
        <v>17</v>
      </c>
      <c r="B432" s="7"/>
      <c r="C432" s="7"/>
      <c r="D432" s="7">
        <f t="shared" si="6"/>
        <v>0</v>
      </c>
    </row>
    <row r="433" spans="1:4" ht="18" hidden="1" x14ac:dyDescent="0.25">
      <c r="A433" s="8" t="s">
        <v>297</v>
      </c>
      <c r="B433" s="7"/>
      <c r="C433" s="7"/>
      <c r="D433" s="7">
        <f t="shared" si="6"/>
        <v>0</v>
      </c>
    </row>
    <row r="434" spans="1:4" ht="18" hidden="1" x14ac:dyDescent="0.25">
      <c r="A434" s="8" t="s">
        <v>337</v>
      </c>
      <c r="B434" s="7"/>
      <c r="C434" s="7"/>
      <c r="D434" s="7">
        <f t="shared" si="6"/>
        <v>0</v>
      </c>
    </row>
    <row r="435" spans="1:4" ht="18" hidden="1" x14ac:dyDescent="0.25">
      <c r="A435" s="10" t="s">
        <v>47</v>
      </c>
      <c r="B435" s="7"/>
      <c r="C435" s="7"/>
      <c r="D435" s="7">
        <f t="shared" si="6"/>
        <v>0</v>
      </c>
    </row>
    <row r="436" spans="1:4" ht="18" hidden="1" x14ac:dyDescent="0.25">
      <c r="A436" s="14" t="s">
        <v>48</v>
      </c>
      <c r="B436" s="7"/>
      <c r="C436" s="7"/>
      <c r="D436" s="7">
        <f t="shared" si="6"/>
        <v>0</v>
      </c>
    </row>
    <row r="437" spans="1:4" ht="18" hidden="1" x14ac:dyDescent="0.25">
      <c r="A437" s="28" t="s">
        <v>192</v>
      </c>
      <c r="B437" s="7"/>
      <c r="C437" s="7"/>
      <c r="D437" s="7">
        <f t="shared" si="6"/>
        <v>0</v>
      </c>
    </row>
    <row r="438" spans="1:4" ht="18" hidden="1" x14ac:dyDescent="0.25">
      <c r="A438" s="28" t="s">
        <v>193</v>
      </c>
      <c r="B438" s="7"/>
      <c r="C438" s="7"/>
      <c r="D438" s="7">
        <f t="shared" si="6"/>
        <v>0</v>
      </c>
    </row>
    <row r="439" spans="1:4" ht="18" hidden="1" x14ac:dyDescent="0.25">
      <c r="A439" s="42" t="s">
        <v>49</v>
      </c>
      <c r="B439" s="7"/>
      <c r="C439" s="7"/>
      <c r="D439" s="7">
        <f t="shared" si="6"/>
        <v>0</v>
      </c>
    </row>
    <row r="440" spans="1:4" ht="18" hidden="1" x14ac:dyDescent="0.25">
      <c r="A440" s="35" t="s">
        <v>298</v>
      </c>
      <c r="B440" s="7"/>
      <c r="C440" s="7"/>
      <c r="D440" s="7">
        <f t="shared" si="6"/>
        <v>0</v>
      </c>
    </row>
    <row r="441" spans="1:4" ht="18" hidden="1" x14ac:dyDescent="0.25">
      <c r="A441" s="10" t="s">
        <v>50</v>
      </c>
      <c r="B441" s="7"/>
      <c r="C441" s="7"/>
      <c r="D441" s="7">
        <f t="shared" si="6"/>
        <v>0</v>
      </c>
    </row>
    <row r="442" spans="1:4" ht="18" hidden="1" x14ac:dyDescent="0.25">
      <c r="A442" s="10" t="s">
        <v>20</v>
      </c>
      <c r="B442" s="7"/>
      <c r="C442" s="7"/>
      <c r="D442" s="7">
        <f t="shared" si="6"/>
        <v>0</v>
      </c>
    </row>
    <row r="443" spans="1:4" ht="18" hidden="1" x14ac:dyDescent="0.25">
      <c r="A443" s="10" t="s">
        <v>21</v>
      </c>
      <c r="B443" s="7"/>
      <c r="C443" s="7"/>
      <c r="D443" s="7">
        <f t="shared" si="6"/>
        <v>0</v>
      </c>
    </row>
    <row r="444" spans="1:4" ht="18" hidden="1" x14ac:dyDescent="0.25">
      <c r="A444" s="10" t="s">
        <v>22</v>
      </c>
      <c r="B444" s="7"/>
      <c r="C444" s="7"/>
      <c r="D444" s="7">
        <f t="shared" si="6"/>
        <v>0</v>
      </c>
    </row>
    <row r="445" spans="1:4" ht="18" hidden="1" x14ac:dyDescent="0.25">
      <c r="A445" s="10" t="s">
        <v>209</v>
      </c>
      <c r="B445" s="7"/>
      <c r="C445" s="7"/>
      <c r="D445" s="7">
        <f t="shared" si="6"/>
        <v>0</v>
      </c>
    </row>
    <row r="446" spans="1:4" ht="18" hidden="1" x14ac:dyDescent="0.25">
      <c r="A446" s="10" t="s">
        <v>210</v>
      </c>
      <c r="B446" s="7"/>
      <c r="C446" s="7"/>
      <c r="D446" s="7">
        <f t="shared" si="6"/>
        <v>0</v>
      </c>
    </row>
    <row r="447" spans="1:4" ht="18" hidden="1" x14ac:dyDescent="0.25">
      <c r="A447" s="10" t="s">
        <v>338</v>
      </c>
      <c r="B447" s="7"/>
      <c r="C447" s="7"/>
      <c r="D447" s="7">
        <f t="shared" si="6"/>
        <v>0</v>
      </c>
    </row>
    <row r="448" spans="1:4" ht="18" hidden="1" x14ac:dyDescent="0.25">
      <c r="A448" s="10" t="s">
        <v>211</v>
      </c>
      <c r="B448" s="7"/>
      <c r="C448" s="7"/>
      <c r="D448" s="7">
        <f t="shared" si="6"/>
        <v>0</v>
      </c>
    </row>
    <row r="449" spans="1:4" ht="18" hidden="1" x14ac:dyDescent="0.25">
      <c r="A449" s="8" t="s">
        <v>18</v>
      </c>
      <c r="B449" s="7"/>
      <c r="C449" s="7"/>
      <c r="D449" s="7">
        <f t="shared" si="6"/>
        <v>0</v>
      </c>
    </row>
    <row r="450" spans="1:4" ht="18" hidden="1" x14ac:dyDescent="0.25">
      <c r="A450" s="13" t="s">
        <v>19</v>
      </c>
      <c r="B450" s="7"/>
      <c r="C450" s="7"/>
      <c r="D450" s="7">
        <f t="shared" si="6"/>
        <v>0</v>
      </c>
    </row>
    <row r="451" spans="1:4" ht="18" hidden="1" x14ac:dyDescent="0.25">
      <c r="A451" s="10" t="s">
        <v>299</v>
      </c>
      <c r="B451" s="7"/>
      <c r="C451" s="7"/>
      <c r="D451" s="7">
        <f t="shared" si="6"/>
        <v>0</v>
      </c>
    </row>
    <row r="452" spans="1:4" ht="18" hidden="1" x14ac:dyDescent="0.25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25">
      <c r="A453" s="8" t="s">
        <v>301</v>
      </c>
      <c r="B453" s="7"/>
      <c r="C453" s="7"/>
      <c r="D453" s="7">
        <f t="shared" si="7"/>
        <v>0</v>
      </c>
    </row>
    <row r="454" spans="1:4" ht="18" x14ac:dyDescent="0.25">
      <c r="A454" s="10" t="s">
        <v>95</v>
      </c>
      <c r="B454" s="7">
        <f>20+15+60+40+5</f>
        <v>140</v>
      </c>
      <c r="C454" s="7">
        <v>10000</v>
      </c>
      <c r="D454" s="7">
        <f t="shared" si="7"/>
        <v>1400000</v>
      </c>
    </row>
    <row r="455" spans="1:4" ht="18" hidden="1" x14ac:dyDescent="0.25">
      <c r="A455" s="29" t="s">
        <v>124</v>
      </c>
      <c r="B455" s="7"/>
      <c r="C455" s="7"/>
      <c r="D455" s="7">
        <f t="shared" si="7"/>
        <v>0</v>
      </c>
    </row>
    <row r="456" spans="1:4" ht="18" hidden="1" x14ac:dyDescent="0.25">
      <c r="A456" s="24" t="s">
        <v>125</v>
      </c>
      <c r="B456" s="7"/>
      <c r="C456" s="7"/>
      <c r="D456" s="7">
        <f t="shared" si="7"/>
        <v>0</v>
      </c>
    </row>
    <row r="457" spans="1:4" ht="18" hidden="1" x14ac:dyDescent="0.25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25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25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25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25">
      <c r="A461" s="33" t="s">
        <v>280</v>
      </c>
      <c r="B461" s="7"/>
      <c r="C461" s="7"/>
      <c r="D461" s="7">
        <f t="shared" si="7"/>
        <v>0</v>
      </c>
    </row>
    <row r="462" spans="1:4" ht="18" hidden="1" x14ac:dyDescent="0.25">
      <c r="A462" s="5" t="s">
        <v>281</v>
      </c>
      <c r="B462" s="12"/>
      <c r="C462" s="12"/>
      <c r="D462" s="7">
        <f t="shared" si="7"/>
        <v>0</v>
      </c>
    </row>
    <row r="463" spans="1:4" ht="18" x14ac:dyDescent="0.25">
      <c r="A463" s="10" t="s">
        <v>282</v>
      </c>
      <c r="B463" s="7">
        <v>10</v>
      </c>
      <c r="C463" s="7">
        <v>6000</v>
      </c>
      <c r="D463" s="7">
        <f t="shared" si="7"/>
        <v>60000</v>
      </c>
    </row>
    <row r="464" spans="1:4" ht="18" hidden="1" x14ac:dyDescent="0.25">
      <c r="A464" s="10" t="s">
        <v>283</v>
      </c>
      <c r="B464" s="7"/>
      <c r="C464" s="7"/>
      <c r="D464" s="7">
        <f t="shared" si="7"/>
        <v>0</v>
      </c>
    </row>
    <row r="465" spans="1:4" ht="18" x14ac:dyDescent="0.25">
      <c r="A465" s="10" t="s">
        <v>36</v>
      </c>
      <c r="B465" s="7">
        <f>25+20+10+34</f>
        <v>89</v>
      </c>
      <c r="C465" s="7">
        <v>7000</v>
      </c>
      <c r="D465" s="7">
        <f t="shared" si="7"/>
        <v>623000</v>
      </c>
    </row>
    <row r="466" spans="1:4" ht="18" hidden="1" x14ac:dyDescent="0.25">
      <c r="A466" s="14" t="s">
        <v>37</v>
      </c>
      <c r="B466" s="7"/>
      <c r="C466" s="7"/>
      <c r="D466" s="7">
        <f t="shared" si="7"/>
        <v>0</v>
      </c>
    </row>
    <row r="467" spans="1:4" ht="18" hidden="1" x14ac:dyDescent="0.25">
      <c r="A467" s="5" t="s">
        <v>214</v>
      </c>
      <c r="B467" s="7"/>
      <c r="C467" s="7"/>
      <c r="D467" s="7">
        <f t="shared" si="7"/>
        <v>0</v>
      </c>
    </row>
    <row r="468" spans="1:4" ht="18" hidden="1" x14ac:dyDescent="0.25">
      <c r="A468" s="5" t="s">
        <v>215</v>
      </c>
      <c r="B468" s="7"/>
      <c r="C468" s="7"/>
      <c r="D468" s="7">
        <f t="shared" si="7"/>
        <v>0</v>
      </c>
    </row>
    <row r="469" spans="1:4" ht="18" hidden="1" x14ac:dyDescent="0.25">
      <c r="A469" s="10" t="s">
        <v>216</v>
      </c>
      <c r="B469" s="7"/>
      <c r="C469" s="7"/>
      <c r="D469" s="7">
        <f t="shared" si="7"/>
        <v>0</v>
      </c>
    </row>
    <row r="470" spans="1:4" ht="18" hidden="1" x14ac:dyDescent="0.25">
      <c r="A470" s="10" t="s">
        <v>339</v>
      </c>
      <c r="B470" s="7"/>
      <c r="C470" s="7"/>
      <c r="D470" s="7">
        <f t="shared" si="7"/>
        <v>0</v>
      </c>
    </row>
    <row r="471" spans="1:4" ht="18" hidden="1" x14ac:dyDescent="0.25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25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25">
      <c r="A473" s="10" t="s">
        <v>302</v>
      </c>
      <c r="B473" s="7"/>
      <c r="C473" s="7"/>
      <c r="D473" s="7">
        <f t="shared" si="7"/>
        <v>0</v>
      </c>
    </row>
    <row r="474" spans="1:4" ht="18" hidden="1" x14ac:dyDescent="0.25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25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25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25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25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25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25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25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25">
      <c r="A482" s="10" t="s">
        <v>162</v>
      </c>
      <c r="B482" s="7"/>
      <c r="C482" s="7"/>
      <c r="D482" s="7">
        <f t="shared" si="7"/>
        <v>0</v>
      </c>
    </row>
    <row r="483" spans="1:4" ht="18" hidden="1" x14ac:dyDescent="0.25">
      <c r="A483" s="10" t="s">
        <v>163</v>
      </c>
      <c r="B483" s="7"/>
      <c r="C483" s="7"/>
      <c r="D483" s="7">
        <f t="shared" si="7"/>
        <v>0</v>
      </c>
    </row>
    <row r="484" spans="1:4" ht="18" hidden="1" x14ac:dyDescent="0.25">
      <c r="A484" s="10" t="s">
        <v>164</v>
      </c>
      <c r="B484" s="7"/>
      <c r="C484" s="7"/>
      <c r="D484" s="7">
        <f t="shared" si="7"/>
        <v>0</v>
      </c>
    </row>
    <row r="485" spans="1:4" ht="18" x14ac:dyDescent="0.25">
      <c r="A485" s="10" t="s">
        <v>165</v>
      </c>
      <c r="B485" s="7">
        <v>12</v>
      </c>
      <c r="C485" s="7">
        <v>12000</v>
      </c>
      <c r="D485" s="7">
        <f t="shared" si="7"/>
        <v>144000</v>
      </c>
    </row>
    <row r="486" spans="1:4" ht="18" hidden="1" x14ac:dyDescent="0.25">
      <c r="A486" s="10" t="s">
        <v>166</v>
      </c>
      <c r="B486" s="7"/>
      <c r="C486" s="7"/>
      <c r="D486" s="7">
        <f t="shared" si="7"/>
        <v>0</v>
      </c>
    </row>
    <row r="487" spans="1:4" ht="18" hidden="1" x14ac:dyDescent="0.25">
      <c r="A487" s="14" t="s">
        <v>167</v>
      </c>
      <c r="B487" s="7"/>
      <c r="C487" s="7"/>
      <c r="D487" s="7">
        <f t="shared" si="7"/>
        <v>0</v>
      </c>
    </row>
    <row r="488" spans="1:4" ht="18" hidden="1" x14ac:dyDescent="0.25">
      <c r="A488" s="10" t="s">
        <v>289</v>
      </c>
      <c r="B488" s="7"/>
      <c r="C488" s="7"/>
      <c r="D488" s="7">
        <f t="shared" si="7"/>
        <v>0</v>
      </c>
    </row>
    <row r="489" spans="1:4" ht="18" hidden="1" x14ac:dyDescent="0.25">
      <c r="A489" s="10" t="s">
        <v>290</v>
      </c>
      <c r="B489" s="7"/>
      <c r="C489" s="7"/>
      <c r="D489" s="7">
        <f t="shared" si="7"/>
        <v>0</v>
      </c>
    </row>
    <row r="490" spans="1:4" ht="18" hidden="1" x14ac:dyDescent="0.25">
      <c r="A490" s="10" t="s">
        <v>291</v>
      </c>
      <c r="B490" s="7"/>
      <c r="C490" s="7"/>
      <c r="D490" s="7">
        <f t="shared" si="7"/>
        <v>0</v>
      </c>
    </row>
    <row r="491" spans="1:4" ht="18" hidden="1" x14ac:dyDescent="0.25">
      <c r="A491" s="10" t="s">
        <v>292</v>
      </c>
      <c r="B491" s="7"/>
      <c r="C491" s="7"/>
      <c r="D491" s="7">
        <f t="shared" si="7"/>
        <v>0</v>
      </c>
    </row>
    <row r="492" spans="1:4" ht="18" hidden="1" x14ac:dyDescent="0.25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25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25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25">
      <c r="A495" s="10" t="s">
        <v>54</v>
      </c>
      <c r="B495" s="7"/>
      <c r="C495" s="7"/>
      <c r="D495" s="7">
        <f t="shared" si="7"/>
        <v>0</v>
      </c>
    </row>
    <row r="496" spans="1:4" ht="18" hidden="1" x14ac:dyDescent="0.25">
      <c r="A496" s="14" t="s">
        <v>55</v>
      </c>
      <c r="B496" s="7"/>
      <c r="C496" s="7"/>
      <c r="D496" s="7">
        <f t="shared" si="7"/>
        <v>0</v>
      </c>
    </row>
    <row r="497" spans="1:4" ht="18" x14ac:dyDescent="0.25">
      <c r="A497" s="10" t="s">
        <v>334</v>
      </c>
      <c r="B497" s="7">
        <v>567</v>
      </c>
      <c r="C497" s="7">
        <v>6500</v>
      </c>
      <c r="D497" s="7">
        <f t="shared" si="7"/>
        <v>3685500</v>
      </c>
    </row>
    <row r="498" spans="1:4" ht="18" hidden="1" x14ac:dyDescent="0.25">
      <c r="A498" s="5" t="s">
        <v>199</v>
      </c>
      <c r="B498" s="7"/>
      <c r="C498" s="7"/>
      <c r="D498" s="7">
        <f t="shared" si="7"/>
        <v>0</v>
      </c>
    </row>
    <row r="499" spans="1:4" ht="18" hidden="1" x14ac:dyDescent="0.25">
      <c r="A499" s="10" t="s">
        <v>200</v>
      </c>
      <c r="B499" s="7"/>
      <c r="C499" s="7"/>
      <c r="D499" s="7">
        <f t="shared" si="7"/>
        <v>0</v>
      </c>
    </row>
    <row r="500" spans="1:4" ht="18" hidden="1" x14ac:dyDescent="0.25">
      <c r="A500" s="10" t="s">
        <v>202</v>
      </c>
      <c r="B500" s="7"/>
      <c r="C500" s="7"/>
      <c r="D500" s="7">
        <f t="shared" si="7"/>
        <v>0</v>
      </c>
    </row>
    <row r="501" spans="1:4" ht="18" hidden="1" x14ac:dyDescent="0.25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25">
      <c r="A503" s="10" t="s">
        <v>62</v>
      </c>
      <c r="B503" s="7"/>
      <c r="C503" s="7"/>
      <c r="D503" s="7">
        <f t="shared" si="7"/>
        <v>0</v>
      </c>
    </row>
    <row r="504" spans="1:4" ht="18" hidden="1" x14ac:dyDescent="0.25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25">
      <c r="A505" s="8" t="s">
        <v>304</v>
      </c>
      <c r="B505" s="7"/>
      <c r="C505" s="7"/>
      <c r="D505" s="7">
        <f t="shared" si="7"/>
        <v>0</v>
      </c>
    </row>
    <row r="506" spans="1:4" ht="18" hidden="1" x14ac:dyDescent="0.25">
      <c r="A506" s="10" t="s">
        <v>87</v>
      </c>
      <c r="B506" s="7"/>
      <c r="C506" s="7"/>
      <c r="D506" s="7">
        <f t="shared" si="7"/>
        <v>0</v>
      </c>
    </row>
    <row r="507" spans="1:4" ht="18" hidden="1" x14ac:dyDescent="0.25">
      <c r="A507" s="10" t="s">
        <v>38</v>
      </c>
      <c r="B507" s="7"/>
      <c r="C507" s="7"/>
      <c r="D507" s="7">
        <f t="shared" si="7"/>
        <v>0</v>
      </c>
    </row>
    <row r="508" spans="1:4" ht="18" hidden="1" x14ac:dyDescent="0.25">
      <c r="A508" s="5" t="s">
        <v>240</v>
      </c>
      <c r="B508" s="7"/>
      <c r="C508" s="7"/>
      <c r="D508" s="7">
        <f t="shared" si="7"/>
        <v>0</v>
      </c>
    </row>
    <row r="509" spans="1:4" ht="18" hidden="1" x14ac:dyDescent="0.25">
      <c r="A509" s="10" t="s">
        <v>241</v>
      </c>
      <c r="B509" s="7"/>
      <c r="C509" s="7"/>
      <c r="D509" s="7">
        <f t="shared" si="7"/>
        <v>0</v>
      </c>
    </row>
    <row r="510" spans="1:4" ht="18" hidden="1" x14ac:dyDescent="0.25">
      <c r="A510" s="10" t="s">
        <v>242</v>
      </c>
      <c r="B510" s="7"/>
      <c r="C510" s="7"/>
      <c r="D510" s="7">
        <f t="shared" si="7"/>
        <v>0</v>
      </c>
    </row>
    <row r="511" spans="1:4" ht="18" hidden="1" x14ac:dyDescent="0.25">
      <c r="A511" s="5" t="s">
        <v>180</v>
      </c>
      <c r="B511" s="7"/>
      <c r="C511" s="7"/>
      <c r="D511" s="7">
        <f t="shared" si="7"/>
        <v>0</v>
      </c>
    </row>
    <row r="512" spans="1:4" ht="18" hidden="1" x14ac:dyDescent="0.25">
      <c r="A512" s="5" t="s">
        <v>181</v>
      </c>
      <c r="B512" s="7"/>
      <c r="C512" s="7"/>
      <c r="D512" s="7">
        <f t="shared" si="7"/>
        <v>0</v>
      </c>
    </row>
    <row r="513" spans="1:4" ht="18" hidden="1" x14ac:dyDescent="0.25">
      <c r="A513" s="5" t="s">
        <v>182</v>
      </c>
      <c r="B513" s="7"/>
      <c r="C513" s="7"/>
      <c r="D513" s="7">
        <f t="shared" si="7"/>
        <v>0</v>
      </c>
    </row>
    <row r="514" spans="1:4" ht="18" hidden="1" x14ac:dyDescent="0.25">
      <c r="A514" s="10" t="s">
        <v>183</v>
      </c>
      <c r="B514" s="7"/>
      <c r="C514" s="7"/>
      <c r="D514" s="7">
        <f t="shared" si="7"/>
        <v>0</v>
      </c>
    </row>
    <row r="515" spans="1:4" ht="18" hidden="1" x14ac:dyDescent="0.25">
      <c r="A515" s="5" t="s">
        <v>184</v>
      </c>
      <c r="B515" s="7"/>
      <c r="C515" s="7"/>
      <c r="D515" s="7">
        <f t="shared" si="7"/>
        <v>0</v>
      </c>
    </row>
    <row r="516" spans="1:4" ht="18" hidden="1" x14ac:dyDescent="0.25">
      <c r="A516" s="5" t="s">
        <v>185</v>
      </c>
      <c r="B516" s="7"/>
      <c r="C516" s="7"/>
      <c r="D516" s="7">
        <f t="shared" ref="D516:D579" si="8">B516*C516</f>
        <v>0</v>
      </c>
    </row>
    <row r="517" spans="1:4" ht="18" hidden="1" x14ac:dyDescent="0.25">
      <c r="A517" s="5" t="s">
        <v>186</v>
      </c>
      <c r="B517" s="7"/>
      <c r="C517" s="7"/>
      <c r="D517" s="7">
        <f t="shared" si="8"/>
        <v>0</v>
      </c>
    </row>
    <row r="518" spans="1:4" ht="18" hidden="1" x14ac:dyDescent="0.25">
      <c r="A518" s="10" t="s">
        <v>187</v>
      </c>
      <c r="B518" s="7"/>
      <c r="C518" s="7"/>
      <c r="D518" s="7">
        <f t="shared" si="8"/>
        <v>0</v>
      </c>
    </row>
    <row r="519" spans="1:4" ht="18" hidden="1" x14ac:dyDescent="0.25">
      <c r="A519" s="14" t="s">
        <v>305</v>
      </c>
      <c r="B519" s="7"/>
      <c r="C519" s="7"/>
      <c r="D519" s="7">
        <f t="shared" si="8"/>
        <v>0</v>
      </c>
    </row>
    <row r="520" spans="1:4" ht="18" hidden="1" x14ac:dyDescent="0.25">
      <c r="A520" s="14" t="s">
        <v>306</v>
      </c>
      <c r="B520" s="7"/>
      <c r="C520" s="7"/>
      <c r="D520" s="7">
        <f t="shared" si="8"/>
        <v>0</v>
      </c>
    </row>
    <row r="521" spans="1:4" ht="18" hidden="1" x14ac:dyDescent="0.25">
      <c r="A521" s="14" t="s">
        <v>307</v>
      </c>
      <c r="B521" s="7"/>
      <c r="C521" s="7"/>
      <c r="D521" s="7">
        <f t="shared" si="8"/>
        <v>0</v>
      </c>
    </row>
    <row r="522" spans="1:4" ht="18" hidden="1" x14ac:dyDescent="0.25">
      <c r="A522" s="14" t="s">
        <v>308</v>
      </c>
      <c r="B522" s="7"/>
      <c r="C522" s="7"/>
      <c r="D522" s="7">
        <f t="shared" si="8"/>
        <v>0</v>
      </c>
    </row>
    <row r="523" spans="1:4" ht="18" hidden="1" x14ac:dyDescent="0.25">
      <c r="A523" s="5" t="s">
        <v>39</v>
      </c>
      <c r="B523" s="7"/>
      <c r="C523" s="7"/>
      <c r="D523" s="7">
        <f t="shared" si="8"/>
        <v>0</v>
      </c>
    </row>
    <row r="524" spans="1:4" ht="18" hidden="1" x14ac:dyDescent="0.25">
      <c r="A524" s="10" t="s">
        <v>309</v>
      </c>
      <c r="B524" s="7"/>
      <c r="C524" s="7"/>
      <c r="D524" s="7">
        <f t="shared" si="8"/>
        <v>0</v>
      </c>
    </row>
    <row r="525" spans="1:4" ht="18" hidden="1" x14ac:dyDescent="0.25">
      <c r="A525" s="36" t="s">
        <v>310</v>
      </c>
      <c r="B525" s="7"/>
      <c r="C525" s="7"/>
      <c r="D525" s="7">
        <f t="shared" si="8"/>
        <v>0</v>
      </c>
    </row>
    <row r="526" spans="1:4" ht="18" hidden="1" x14ac:dyDescent="0.25">
      <c r="A526" s="36" t="s">
        <v>311</v>
      </c>
      <c r="B526" s="7"/>
      <c r="C526" s="7"/>
      <c r="D526" s="7">
        <f t="shared" si="8"/>
        <v>0</v>
      </c>
    </row>
    <row r="527" spans="1:4" ht="18" hidden="1" x14ac:dyDescent="0.25">
      <c r="A527" s="36" t="s">
        <v>312</v>
      </c>
      <c r="B527" s="7"/>
      <c r="C527" s="7"/>
      <c r="D527" s="7">
        <f t="shared" si="8"/>
        <v>0</v>
      </c>
    </row>
    <row r="528" spans="1:4" ht="18" hidden="1" x14ac:dyDescent="0.25">
      <c r="A528" s="36" t="s">
        <v>313</v>
      </c>
      <c r="B528" s="7"/>
      <c r="C528" s="7"/>
      <c r="D528" s="7">
        <f t="shared" si="8"/>
        <v>0</v>
      </c>
    </row>
    <row r="529" spans="1:4" ht="18" hidden="1" x14ac:dyDescent="0.25">
      <c r="A529" s="10" t="s">
        <v>56</v>
      </c>
      <c r="B529" s="7"/>
      <c r="C529" s="7"/>
      <c r="D529" s="7">
        <f t="shared" si="8"/>
        <v>0</v>
      </c>
    </row>
    <row r="530" spans="1:4" ht="18" hidden="1" x14ac:dyDescent="0.25">
      <c r="A530" s="17" t="s">
        <v>57</v>
      </c>
      <c r="B530" s="7"/>
      <c r="C530" s="7"/>
      <c r="D530" s="7">
        <f t="shared" si="8"/>
        <v>0</v>
      </c>
    </row>
    <row r="531" spans="1:4" ht="18" hidden="1" x14ac:dyDescent="0.25">
      <c r="A531" s="10" t="s">
        <v>67</v>
      </c>
      <c r="B531" s="7"/>
      <c r="C531" s="7"/>
      <c r="D531" s="7">
        <f t="shared" si="8"/>
        <v>0</v>
      </c>
    </row>
    <row r="532" spans="1:4" ht="18" hidden="1" x14ac:dyDescent="0.25">
      <c r="A532" s="5" t="s">
        <v>68</v>
      </c>
      <c r="B532" s="7"/>
      <c r="C532" s="7"/>
      <c r="D532" s="7">
        <f t="shared" si="8"/>
        <v>0</v>
      </c>
    </row>
    <row r="533" spans="1:4" ht="18" hidden="1" x14ac:dyDescent="0.25">
      <c r="A533" s="10" t="s">
        <v>69</v>
      </c>
      <c r="B533" s="7"/>
      <c r="C533" s="7"/>
      <c r="D533" s="7">
        <f t="shared" si="8"/>
        <v>0</v>
      </c>
    </row>
    <row r="534" spans="1:4" ht="18" hidden="1" x14ac:dyDescent="0.25">
      <c r="A534" s="10" t="s">
        <v>70</v>
      </c>
      <c r="B534" s="7"/>
      <c r="C534" s="7"/>
      <c r="D534" s="7">
        <f t="shared" si="8"/>
        <v>0</v>
      </c>
    </row>
    <row r="535" spans="1:4" ht="18" x14ac:dyDescent="0.25">
      <c r="A535" s="10" t="s">
        <v>146</v>
      </c>
      <c r="B535" s="7">
        <f>650+90+60+40</f>
        <v>840</v>
      </c>
      <c r="C535" s="7">
        <v>7750</v>
      </c>
      <c r="D535" s="7">
        <f t="shared" si="8"/>
        <v>6510000</v>
      </c>
    </row>
    <row r="536" spans="1:4" ht="18" hidden="1" x14ac:dyDescent="0.25">
      <c r="A536" s="27" t="s">
        <v>147</v>
      </c>
      <c r="B536" s="7"/>
      <c r="C536" s="7"/>
      <c r="D536" s="7">
        <f t="shared" si="8"/>
        <v>0</v>
      </c>
    </row>
    <row r="537" spans="1:4" ht="18" hidden="1" x14ac:dyDescent="0.25">
      <c r="A537" s="27" t="s">
        <v>148</v>
      </c>
      <c r="B537" s="7"/>
      <c r="C537" s="7"/>
      <c r="D537" s="7">
        <f t="shared" si="8"/>
        <v>0</v>
      </c>
    </row>
    <row r="538" spans="1:4" ht="18" hidden="1" x14ac:dyDescent="0.25">
      <c r="A538" s="10" t="s">
        <v>217</v>
      </c>
      <c r="B538" s="7"/>
      <c r="C538" s="7"/>
      <c r="D538" s="7">
        <f t="shared" si="8"/>
        <v>0</v>
      </c>
    </row>
    <row r="539" spans="1:4" ht="18" hidden="1" x14ac:dyDescent="0.25">
      <c r="A539" s="8" t="s">
        <v>218</v>
      </c>
      <c r="B539" s="7"/>
      <c r="C539" s="7"/>
      <c r="D539" s="7">
        <f t="shared" si="8"/>
        <v>0</v>
      </c>
    </row>
    <row r="540" spans="1:4" ht="18" hidden="1" x14ac:dyDescent="0.25">
      <c r="A540" s="10" t="s">
        <v>219</v>
      </c>
      <c r="B540" s="7"/>
      <c r="C540" s="7"/>
      <c r="D540" s="7">
        <f t="shared" si="8"/>
        <v>0</v>
      </c>
    </row>
    <row r="541" spans="1:4" ht="18" hidden="1" x14ac:dyDescent="0.25">
      <c r="A541" s="8" t="s">
        <v>340</v>
      </c>
      <c r="B541" s="7"/>
      <c r="C541" s="7"/>
      <c r="D541" s="7">
        <f t="shared" si="8"/>
        <v>0</v>
      </c>
    </row>
    <row r="542" spans="1:4" ht="18" hidden="1" x14ac:dyDescent="0.25">
      <c r="A542" s="10" t="s">
        <v>188</v>
      </c>
      <c r="B542" s="7"/>
      <c r="C542" s="7"/>
      <c r="D542" s="7">
        <f t="shared" si="8"/>
        <v>0</v>
      </c>
    </row>
    <row r="543" spans="1:4" ht="18" hidden="1" x14ac:dyDescent="0.25">
      <c r="A543" s="10" t="s">
        <v>189</v>
      </c>
      <c r="B543" s="7"/>
      <c r="C543" s="7"/>
      <c r="D543" s="7">
        <f t="shared" si="8"/>
        <v>0</v>
      </c>
    </row>
    <row r="544" spans="1:4" ht="18" hidden="1" x14ac:dyDescent="0.25">
      <c r="A544" s="10" t="s">
        <v>190</v>
      </c>
      <c r="B544" s="7"/>
      <c r="C544" s="7"/>
      <c r="D544" s="7">
        <f t="shared" si="8"/>
        <v>0</v>
      </c>
    </row>
    <row r="545" spans="1:4" ht="18" hidden="1" x14ac:dyDescent="0.25">
      <c r="A545" s="10" t="s">
        <v>191</v>
      </c>
      <c r="B545" s="7"/>
      <c r="C545" s="7"/>
      <c r="D545" s="7">
        <f t="shared" si="8"/>
        <v>0</v>
      </c>
    </row>
    <row r="546" spans="1:4" ht="18" x14ac:dyDescent="0.25">
      <c r="A546" s="10" t="s">
        <v>41</v>
      </c>
      <c r="B546" s="7">
        <v>20</v>
      </c>
      <c r="C546" s="7">
        <v>17000</v>
      </c>
      <c r="D546" s="7">
        <f t="shared" si="8"/>
        <v>340000</v>
      </c>
    </row>
    <row r="547" spans="1:4" ht="18" hidden="1" x14ac:dyDescent="0.25">
      <c r="A547" s="15" t="s">
        <v>42</v>
      </c>
      <c r="B547" s="7"/>
      <c r="C547" s="7"/>
      <c r="D547" s="7">
        <f t="shared" si="8"/>
        <v>0</v>
      </c>
    </row>
    <row r="548" spans="1:4" ht="18" hidden="1" x14ac:dyDescent="0.25">
      <c r="A548" s="10" t="s">
        <v>43</v>
      </c>
      <c r="B548" s="7"/>
      <c r="C548" s="7"/>
      <c r="D548" s="7">
        <f t="shared" si="8"/>
        <v>0</v>
      </c>
    </row>
    <row r="549" spans="1:4" ht="18" x14ac:dyDescent="0.25">
      <c r="A549" s="10" t="s">
        <v>44</v>
      </c>
      <c r="B549" s="7">
        <f>300+60+40+40+20+280</f>
        <v>740</v>
      </c>
      <c r="C549" s="7">
        <v>14000</v>
      </c>
      <c r="D549" s="7">
        <f t="shared" si="8"/>
        <v>10360000</v>
      </c>
    </row>
    <row r="550" spans="1:4" ht="18" hidden="1" x14ac:dyDescent="0.25">
      <c r="A550" s="10" t="s">
        <v>45</v>
      </c>
      <c r="B550" s="7"/>
      <c r="C550" s="7"/>
      <c r="D550" s="7">
        <f t="shared" si="8"/>
        <v>0</v>
      </c>
    </row>
    <row r="551" spans="1:4" ht="18" hidden="1" x14ac:dyDescent="0.25">
      <c r="A551" s="10" t="s">
        <v>333</v>
      </c>
      <c r="B551" s="7"/>
      <c r="C551" s="7"/>
      <c r="D551" s="7">
        <f t="shared" si="8"/>
        <v>0</v>
      </c>
    </row>
    <row r="552" spans="1:4" ht="18" hidden="1" x14ac:dyDescent="0.25">
      <c r="A552" s="10" t="s">
        <v>46</v>
      </c>
      <c r="B552" s="7"/>
      <c r="C552" s="7"/>
      <c r="D552" s="7">
        <f t="shared" si="8"/>
        <v>0</v>
      </c>
    </row>
    <row r="553" spans="1:4" ht="18" hidden="1" x14ac:dyDescent="0.25">
      <c r="A553" s="14" t="s">
        <v>131</v>
      </c>
      <c r="B553" s="7"/>
      <c r="C553" s="7"/>
      <c r="D553" s="7">
        <f t="shared" si="8"/>
        <v>0</v>
      </c>
    </row>
    <row r="554" spans="1:4" ht="18" hidden="1" x14ac:dyDescent="0.25">
      <c r="A554" s="14" t="s">
        <v>132</v>
      </c>
      <c r="B554" s="7"/>
      <c r="C554" s="7"/>
      <c r="D554" s="7">
        <f t="shared" si="8"/>
        <v>0</v>
      </c>
    </row>
    <row r="555" spans="1:4" ht="18" hidden="1" x14ac:dyDescent="0.25">
      <c r="A555" s="14" t="s">
        <v>133</v>
      </c>
      <c r="B555" s="7"/>
      <c r="C555" s="7"/>
      <c r="D555" s="7">
        <f t="shared" si="8"/>
        <v>0</v>
      </c>
    </row>
    <row r="556" spans="1:4" ht="18" hidden="1" x14ac:dyDescent="0.25">
      <c r="A556" s="14" t="s">
        <v>134</v>
      </c>
      <c r="B556" s="7"/>
      <c r="C556" s="7"/>
      <c r="D556" s="7">
        <f t="shared" si="8"/>
        <v>0</v>
      </c>
    </row>
    <row r="557" spans="1:4" ht="18" hidden="1" x14ac:dyDescent="0.25">
      <c r="A557" s="10" t="s">
        <v>135</v>
      </c>
      <c r="B557" s="7"/>
      <c r="C557" s="7"/>
      <c r="D557" s="7">
        <f t="shared" si="8"/>
        <v>0</v>
      </c>
    </row>
    <row r="558" spans="1:4" ht="18" hidden="1" x14ac:dyDescent="0.25">
      <c r="A558" s="10" t="s">
        <v>136</v>
      </c>
      <c r="B558" s="7"/>
      <c r="C558" s="7"/>
      <c r="D558" s="7">
        <f t="shared" si="8"/>
        <v>0</v>
      </c>
    </row>
    <row r="559" spans="1:4" ht="18" hidden="1" x14ac:dyDescent="0.25">
      <c r="A559" s="14" t="s">
        <v>137</v>
      </c>
      <c r="B559" s="7"/>
      <c r="C559" s="7"/>
      <c r="D559" s="7">
        <f t="shared" si="8"/>
        <v>0</v>
      </c>
    </row>
    <row r="560" spans="1:4" ht="18" hidden="1" x14ac:dyDescent="0.25">
      <c r="A560" s="14" t="s">
        <v>138</v>
      </c>
      <c r="B560" s="7"/>
      <c r="C560" s="7"/>
      <c r="D560" s="7">
        <f t="shared" si="8"/>
        <v>0</v>
      </c>
    </row>
    <row r="561" spans="1:4" ht="18" hidden="1" x14ac:dyDescent="0.25">
      <c r="A561" s="8" t="s">
        <v>314</v>
      </c>
      <c r="B561" s="7"/>
      <c r="C561" s="7"/>
      <c r="D561" s="7">
        <f t="shared" si="8"/>
        <v>0</v>
      </c>
    </row>
    <row r="562" spans="1:4" ht="18" hidden="1" x14ac:dyDescent="0.25">
      <c r="A562" s="5" t="s">
        <v>205</v>
      </c>
      <c r="B562" s="7"/>
      <c r="C562" s="7"/>
      <c r="D562" s="7">
        <f t="shared" si="8"/>
        <v>0</v>
      </c>
    </row>
    <row r="563" spans="1:4" ht="18" hidden="1" x14ac:dyDescent="0.25">
      <c r="A563" s="8" t="s">
        <v>316</v>
      </c>
      <c r="B563" s="7"/>
      <c r="C563" s="7"/>
      <c r="D563" s="7">
        <f t="shared" si="8"/>
        <v>0</v>
      </c>
    </row>
    <row r="564" spans="1:4" ht="18" hidden="1" x14ac:dyDescent="0.25">
      <c r="A564" s="8" t="s">
        <v>317</v>
      </c>
      <c r="B564" s="7"/>
      <c r="C564" s="7"/>
      <c r="D564" s="7">
        <f t="shared" si="8"/>
        <v>0</v>
      </c>
    </row>
    <row r="565" spans="1:4" ht="18" hidden="1" x14ac:dyDescent="0.25">
      <c r="A565" s="27" t="s">
        <v>88</v>
      </c>
      <c r="B565" s="7"/>
      <c r="C565" s="7"/>
      <c r="D565" s="7">
        <f t="shared" si="8"/>
        <v>0</v>
      </c>
    </row>
    <row r="566" spans="1:4" ht="18" hidden="1" x14ac:dyDescent="0.25">
      <c r="A566" s="10" t="s">
        <v>58</v>
      </c>
      <c r="B566" s="7"/>
      <c r="C566" s="7"/>
      <c r="D566" s="7">
        <f t="shared" si="8"/>
        <v>0</v>
      </c>
    </row>
    <row r="567" spans="1:4" ht="18" hidden="1" x14ac:dyDescent="0.25">
      <c r="A567" s="10" t="s">
        <v>59</v>
      </c>
      <c r="B567" s="7"/>
      <c r="C567" s="7"/>
      <c r="D567" s="7">
        <f t="shared" si="8"/>
        <v>0</v>
      </c>
    </row>
    <row r="568" spans="1:4" ht="18" hidden="1" x14ac:dyDescent="0.25">
      <c r="A568" s="24" t="s">
        <v>321</v>
      </c>
      <c r="B568" s="7"/>
      <c r="C568" s="7"/>
      <c r="D568" s="7">
        <f t="shared" si="8"/>
        <v>0</v>
      </c>
    </row>
    <row r="569" spans="1:4" ht="18" hidden="1" x14ac:dyDescent="0.25">
      <c r="A569" s="24" t="s">
        <v>322</v>
      </c>
      <c r="B569" s="7"/>
      <c r="C569" s="7"/>
      <c r="D569" s="7">
        <f t="shared" si="8"/>
        <v>0</v>
      </c>
    </row>
    <row r="570" spans="1:4" ht="18" hidden="1" x14ac:dyDescent="0.25">
      <c r="A570" s="36" t="s">
        <v>323</v>
      </c>
      <c r="B570" s="7"/>
      <c r="C570" s="7"/>
      <c r="D570" s="7">
        <f t="shared" si="8"/>
        <v>0</v>
      </c>
    </row>
    <row r="571" spans="1:4" ht="18" hidden="1" x14ac:dyDescent="0.25">
      <c r="A571" s="10" t="s">
        <v>89</v>
      </c>
      <c r="B571" s="7"/>
      <c r="C571" s="7"/>
      <c r="D571" s="7">
        <f t="shared" si="8"/>
        <v>0</v>
      </c>
    </row>
    <row r="572" spans="1:4" ht="18" hidden="1" x14ac:dyDescent="0.25">
      <c r="A572" s="10" t="s">
        <v>90</v>
      </c>
      <c r="B572" s="7"/>
      <c r="C572" s="7"/>
      <c r="D572" s="7">
        <f t="shared" si="8"/>
        <v>0</v>
      </c>
    </row>
    <row r="573" spans="1:4" ht="18" hidden="1" x14ac:dyDescent="0.25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25">
      <c r="A574" s="36" t="s">
        <v>324</v>
      </c>
      <c r="B574" s="7"/>
      <c r="C574" s="7"/>
      <c r="D574" s="7">
        <f t="shared" si="8"/>
        <v>0</v>
      </c>
    </row>
    <row r="575" spans="1:4" ht="18" hidden="1" x14ac:dyDescent="0.25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25">
      <c r="A576" s="10" t="s">
        <v>220</v>
      </c>
      <c r="B576" s="7"/>
      <c r="C576" s="7"/>
      <c r="D576" s="7">
        <f t="shared" si="8"/>
        <v>0</v>
      </c>
    </row>
    <row r="577" spans="1:4" ht="18" hidden="1" x14ac:dyDescent="0.25">
      <c r="A577" s="8" t="s">
        <v>23</v>
      </c>
      <c r="B577" s="7"/>
      <c r="C577" s="7"/>
      <c r="D577" s="7">
        <f t="shared" si="8"/>
        <v>0</v>
      </c>
    </row>
    <row r="578" spans="1:4" ht="18" hidden="1" x14ac:dyDescent="0.25">
      <c r="A578" s="10" t="s">
        <v>24</v>
      </c>
      <c r="B578" s="7"/>
      <c r="C578" s="7"/>
      <c r="D578" s="7">
        <f t="shared" si="8"/>
        <v>0</v>
      </c>
    </row>
    <row r="579" spans="1:4" ht="18" hidden="1" x14ac:dyDescent="0.25">
      <c r="A579" s="10" t="s">
        <v>25</v>
      </c>
      <c r="B579" s="7"/>
      <c r="C579" s="7"/>
      <c r="D579" s="7">
        <f t="shared" si="8"/>
        <v>0</v>
      </c>
    </row>
    <row r="580" spans="1:4" ht="18" hidden="1" x14ac:dyDescent="0.25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25">
      <c r="A581" s="10" t="s">
        <v>27</v>
      </c>
      <c r="B581" s="7"/>
      <c r="C581" s="7"/>
      <c r="D581" s="7">
        <f t="shared" si="9"/>
        <v>0</v>
      </c>
    </row>
    <row r="582" spans="1:4" ht="18" hidden="1" x14ac:dyDescent="0.25">
      <c r="A582" s="10" t="s">
        <v>28</v>
      </c>
      <c r="B582" s="7"/>
      <c r="C582" s="7"/>
      <c r="D582" s="7">
        <f t="shared" si="9"/>
        <v>0</v>
      </c>
    </row>
    <row r="583" spans="1:4" ht="18" hidden="1" x14ac:dyDescent="0.25">
      <c r="A583" s="14" t="s">
        <v>232</v>
      </c>
      <c r="B583" s="7"/>
      <c r="C583" s="7"/>
      <c r="D583" s="7">
        <f t="shared" si="9"/>
        <v>0</v>
      </c>
    </row>
    <row r="584" spans="1:4" ht="18" hidden="1" x14ac:dyDescent="0.25">
      <c r="A584" s="13" t="s">
        <v>233</v>
      </c>
      <c r="B584" s="7"/>
      <c r="C584" s="7"/>
      <c r="D584" s="7">
        <f t="shared" si="9"/>
        <v>0</v>
      </c>
    </row>
    <row r="585" spans="1:4" ht="18" hidden="1" x14ac:dyDescent="0.25">
      <c r="A585" s="13" t="s">
        <v>234</v>
      </c>
      <c r="B585" s="7"/>
      <c r="C585" s="7"/>
      <c r="D585" s="7">
        <f t="shared" si="9"/>
        <v>0</v>
      </c>
    </row>
    <row r="586" spans="1:4" ht="18" hidden="1" x14ac:dyDescent="0.25">
      <c r="A586" s="10" t="s">
        <v>29</v>
      </c>
      <c r="B586" s="7"/>
      <c r="C586" s="7"/>
      <c r="D586" s="7">
        <f t="shared" si="9"/>
        <v>0</v>
      </c>
    </row>
    <row r="587" spans="1:4" ht="18" hidden="1" x14ac:dyDescent="0.25">
      <c r="A587" s="10" t="s">
        <v>30</v>
      </c>
      <c r="B587" s="7"/>
      <c r="C587" s="7"/>
      <c r="D587" s="7">
        <f t="shared" si="9"/>
        <v>0</v>
      </c>
    </row>
    <row r="588" spans="1:4" ht="18" hidden="1" x14ac:dyDescent="0.25">
      <c r="A588" s="10" t="s">
        <v>31</v>
      </c>
      <c r="B588" s="7"/>
      <c r="C588" s="7"/>
      <c r="D588" s="7">
        <f t="shared" si="9"/>
        <v>0</v>
      </c>
    </row>
    <row r="589" spans="1:4" ht="18" hidden="1" x14ac:dyDescent="0.25">
      <c r="A589" s="10" t="s">
        <v>32</v>
      </c>
      <c r="B589" s="7"/>
      <c r="C589" s="7"/>
      <c r="D589" s="7">
        <f t="shared" si="9"/>
        <v>0</v>
      </c>
    </row>
    <row r="590" spans="1:4" ht="18" hidden="1" x14ac:dyDescent="0.25">
      <c r="A590" s="10" t="s">
        <v>33</v>
      </c>
      <c r="B590" s="7"/>
      <c r="C590" s="7"/>
      <c r="D590" s="7">
        <f t="shared" si="9"/>
        <v>0</v>
      </c>
    </row>
    <row r="591" spans="1:4" ht="18" hidden="1" x14ac:dyDescent="0.25">
      <c r="A591" s="10" t="s">
        <v>34</v>
      </c>
      <c r="B591" s="7"/>
      <c r="C591" s="7"/>
      <c r="D591" s="7">
        <f t="shared" si="9"/>
        <v>0</v>
      </c>
    </row>
    <row r="592" spans="1:4" ht="18" hidden="1" x14ac:dyDescent="0.25">
      <c r="A592" s="10" t="s">
        <v>35</v>
      </c>
      <c r="B592" s="7"/>
      <c r="C592" s="7"/>
      <c r="D592" s="7">
        <f t="shared" si="9"/>
        <v>0</v>
      </c>
    </row>
    <row r="593" spans="1:4" ht="18" hidden="1" x14ac:dyDescent="0.25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25">
      <c r="A594" s="24" t="s">
        <v>92</v>
      </c>
      <c r="B594" s="7"/>
      <c r="C594" s="7"/>
      <c r="D594" s="7">
        <f t="shared" si="9"/>
        <v>0</v>
      </c>
    </row>
    <row r="595" spans="1:4" ht="18" hidden="1" x14ac:dyDescent="0.25">
      <c r="A595" s="10" t="s">
        <v>222</v>
      </c>
      <c r="B595" s="7"/>
      <c r="C595" s="7"/>
      <c r="D595" s="7">
        <f t="shared" si="9"/>
        <v>0</v>
      </c>
    </row>
    <row r="596" spans="1:4" ht="18" hidden="1" x14ac:dyDescent="0.25">
      <c r="A596" s="8" t="s">
        <v>235</v>
      </c>
      <c r="B596" s="7"/>
      <c r="C596" s="7"/>
      <c r="D596" s="7">
        <f t="shared" si="9"/>
        <v>0</v>
      </c>
    </row>
    <row r="597" spans="1:4" ht="18" hidden="1" x14ac:dyDescent="0.25">
      <c r="A597" s="8" t="s">
        <v>236</v>
      </c>
      <c r="B597" s="7"/>
      <c r="C597" s="7"/>
      <c r="D597" s="7">
        <f t="shared" si="9"/>
        <v>0</v>
      </c>
    </row>
    <row r="598" spans="1:4" ht="18" hidden="1" x14ac:dyDescent="0.25">
      <c r="A598" s="10" t="s">
        <v>237</v>
      </c>
      <c r="B598" s="7"/>
      <c r="C598" s="7"/>
      <c r="D598" s="7">
        <f t="shared" si="9"/>
        <v>0</v>
      </c>
    </row>
    <row r="599" spans="1:4" ht="18" hidden="1" x14ac:dyDescent="0.25">
      <c r="A599" s="10" t="s">
        <v>342</v>
      </c>
      <c r="B599" s="7"/>
      <c r="C599" s="7"/>
      <c r="D599" s="7">
        <f t="shared" si="9"/>
        <v>0</v>
      </c>
    </row>
    <row r="600" spans="1:4" ht="18" hidden="1" x14ac:dyDescent="0.25">
      <c r="A600" s="10" t="s">
        <v>223</v>
      </c>
      <c r="B600" s="7"/>
      <c r="C600" s="7"/>
      <c r="D600" s="7">
        <f t="shared" si="9"/>
        <v>0</v>
      </c>
    </row>
    <row r="601" spans="1:4" ht="18" hidden="1" x14ac:dyDescent="0.25">
      <c r="A601" s="10" t="s">
        <v>118</v>
      </c>
      <c r="B601" s="7"/>
      <c r="C601" s="7"/>
      <c r="D601" s="7">
        <f t="shared" si="9"/>
        <v>0</v>
      </c>
    </row>
    <row r="602" spans="1:4" ht="18" hidden="1" x14ac:dyDescent="0.25">
      <c r="A602" s="10" t="s">
        <v>238</v>
      </c>
      <c r="B602" s="7"/>
      <c r="C602" s="7"/>
      <c r="D602" s="7">
        <f t="shared" si="9"/>
        <v>0</v>
      </c>
    </row>
    <row r="603" spans="1:4" ht="18" x14ac:dyDescent="0.25">
      <c r="A603" s="10" t="s">
        <v>71</v>
      </c>
      <c r="B603" s="7">
        <v>25</v>
      </c>
      <c r="C603" s="7">
        <v>13000</v>
      </c>
      <c r="D603" s="7">
        <f t="shared" si="9"/>
        <v>325000</v>
      </c>
    </row>
    <row r="604" spans="1:4" ht="18" hidden="1" x14ac:dyDescent="0.25">
      <c r="A604" s="10" t="s">
        <v>72</v>
      </c>
      <c r="B604" s="7"/>
      <c r="C604" s="7"/>
      <c r="D604" s="7">
        <f t="shared" si="9"/>
        <v>0</v>
      </c>
    </row>
    <row r="605" spans="1:4" ht="18" hidden="1" x14ac:dyDescent="0.25">
      <c r="A605" s="36" t="s">
        <v>325</v>
      </c>
      <c r="B605" s="7"/>
      <c r="C605" s="7"/>
      <c r="D605" s="7">
        <f t="shared" si="9"/>
        <v>0</v>
      </c>
    </row>
    <row r="606" spans="1:4" ht="18" hidden="1" x14ac:dyDescent="0.25">
      <c r="A606" s="10" t="s">
        <v>150</v>
      </c>
      <c r="B606" s="7"/>
      <c r="C606" s="7"/>
      <c r="D606" s="7">
        <f t="shared" si="9"/>
        <v>0</v>
      </c>
    </row>
    <row r="607" spans="1:4" ht="18" hidden="1" x14ac:dyDescent="0.25">
      <c r="A607" s="36" t="s">
        <v>326</v>
      </c>
      <c r="B607" s="7"/>
      <c r="C607" s="7"/>
      <c r="D607" s="7">
        <f t="shared" si="9"/>
        <v>0</v>
      </c>
    </row>
    <row r="608" spans="1:4" ht="18" hidden="1" x14ac:dyDescent="0.25">
      <c r="A608" s="8" t="s">
        <v>343</v>
      </c>
      <c r="B608" s="7"/>
      <c r="C608" s="7"/>
      <c r="D608" s="7">
        <f t="shared" si="9"/>
        <v>0</v>
      </c>
    </row>
    <row r="609" spans="1:4" ht="18" hidden="1" x14ac:dyDescent="0.25">
      <c r="A609" s="36" t="s">
        <v>327</v>
      </c>
      <c r="B609" s="7"/>
      <c r="C609" s="7"/>
      <c r="D609" s="7">
        <f t="shared" si="9"/>
        <v>0</v>
      </c>
    </row>
    <row r="610" spans="1:4" ht="18" hidden="1" x14ac:dyDescent="0.25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25">
      <c r="A611" s="14" t="s">
        <v>239</v>
      </c>
      <c r="B611" s="7"/>
      <c r="C611" s="7"/>
      <c r="D611" s="7">
        <f t="shared" si="9"/>
        <v>0</v>
      </c>
    </row>
    <row r="612" spans="1:4" ht="18" hidden="1" x14ac:dyDescent="0.25">
      <c r="A612" s="14" t="s">
        <v>99</v>
      </c>
      <c r="B612" s="7"/>
      <c r="C612" s="7"/>
      <c r="D612" s="7">
        <f t="shared" si="9"/>
        <v>0</v>
      </c>
    </row>
    <row r="613" spans="1:4" ht="18" hidden="1" x14ac:dyDescent="0.25">
      <c r="A613" s="14" t="s">
        <v>100</v>
      </c>
      <c r="B613" s="7"/>
      <c r="C613" s="7"/>
      <c r="D613" s="7">
        <f t="shared" si="9"/>
        <v>0</v>
      </c>
    </row>
    <row r="614" spans="1:4" ht="18" x14ac:dyDescent="0.25">
      <c r="A614" s="10" t="s">
        <v>267</v>
      </c>
      <c r="B614" s="7">
        <v>70</v>
      </c>
      <c r="C614" s="7">
        <v>7000</v>
      </c>
      <c r="D614" s="7">
        <f t="shared" si="9"/>
        <v>490000</v>
      </c>
    </row>
    <row r="615" spans="1:4" ht="18" hidden="1" x14ac:dyDescent="0.25">
      <c r="A615" s="14" t="s">
        <v>268</v>
      </c>
      <c r="B615" s="7"/>
      <c r="C615" s="7"/>
      <c r="D615" s="7">
        <f t="shared" si="9"/>
        <v>0</v>
      </c>
    </row>
    <row r="616" spans="1:4" ht="18" hidden="1" x14ac:dyDescent="0.25">
      <c r="A616" s="10" t="s">
        <v>269</v>
      </c>
      <c r="B616" s="7"/>
      <c r="C616" s="7"/>
      <c r="D616" s="7">
        <f t="shared" si="9"/>
        <v>0</v>
      </c>
    </row>
    <row r="617" spans="1:4" ht="18" hidden="1" x14ac:dyDescent="0.25">
      <c r="A617" s="10" t="s">
        <v>284</v>
      </c>
      <c r="B617" s="7"/>
      <c r="C617" s="7"/>
      <c r="D617" s="7">
        <f t="shared" si="9"/>
        <v>0</v>
      </c>
    </row>
    <row r="618" spans="1:4" ht="18" hidden="1" x14ac:dyDescent="0.25">
      <c r="A618" s="14" t="s">
        <v>285</v>
      </c>
      <c r="B618" s="7"/>
      <c r="C618" s="7"/>
      <c r="D618" s="7">
        <f t="shared" si="9"/>
        <v>0</v>
      </c>
    </row>
    <row r="619" spans="1:4" ht="18" hidden="1" x14ac:dyDescent="0.25">
      <c r="A619" s="35" t="s">
        <v>328</v>
      </c>
      <c r="B619" s="7"/>
      <c r="C619" s="7"/>
      <c r="D619" s="7">
        <f t="shared" si="9"/>
        <v>0</v>
      </c>
    </row>
    <row r="620" spans="1:4" ht="18" x14ac:dyDescent="0.25">
      <c r="A620" s="10" t="s">
        <v>143</v>
      </c>
      <c r="B620" s="7">
        <f>10+25+10+20+20+10</f>
        <v>95</v>
      </c>
      <c r="C620" s="7">
        <v>7500</v>
      </c>
      <c r="D620" s="7">
        <f t="shared" si="9"/>
        <v>712500</v>
      </c>
    </row>
    <row r="621" spans="1:4" ht="18" hidden="1" x14ac:dyDescent="0.25">
      <c r="A621" s="24" t="s">
        <v>144</v>
      </c>
      <c r="B621" s="7"/>
      <c r="C621" s="7"/>
      <c r="D621" s="7">
        <f t="shared" si="9"/>
        <v>0</v>
      </c>
    </row>
    <row r="622" spans="1:4" ht="18" hidden="1" x14ac:dyDescent="0.25">
      <c r="A622" s="5" t="s">
        <v>93</v>
      </c>
      <c r="B622" s="7"/>
      <c r="C622" s="7"/>
      <c r="D622" s="7">
        <f t="shared" si="9"/>
        <v>0</v>
      </c>
    </row>
    <row r="623" spans="1:4" ht="18" hidden="1" x14ac:dyDescent="0.25">
      <c r="A623" s="14" t="s">
        <v>94</v>
      </c>
      <c r="B623" s="7"/>
      <c r="C623" s="7"/>
      <c r="D623" s="7">
        <f t="shared" si="9"/>
        <v>0</v>
      </c>
    </row>
    <row r="624" spans="1:4" ht="18" hidden="1" x14ac:dyDescent="0.25">
      <c r="A624" s="24" t="s">
        <v>77</v>
      </c>
      <c r="B624" s="7"/>
      <c r="C624" s="7"/>
      <c r="D624" s="7">
        <f t="shared" si="9"/>
        <v>0</v>
      </c>
    </row>
    <row r="625" spans="1:4" ht="18" hidden="1" x14ac:dyDescent="0.25">
      <c r="A625" s="10" t="s">
        <v>225</v>
      </c>
      <c r="B625" s="7"/>
      <c r="C625" s="7"/>
      <c r="D625" s="7">
        <f t="shared" si="9"/>
        <v>0</v>
      </c>
    </row>
    <row r="626" spans="1:4" ht="18" hidden="1" x14ac:dyDescent="0.25">
      <c r="A626" s="14" t="s">
        <v>226</v>
      </c>
      <c r="B626" s="7"/>
      <c r="C626" s="7"/>
      <c r="D626" s="7">
        <f t="shared" si="9"/>
        <v>0</v>
      </c>
    </row>
    <row r="627" spans="1:4" ht="18" hidden="1" x14ac:dyDescent="0.25">
      <c r="A627" s="5" t="s">
        <v>341</v>
      </c>
      <c r="B627" s="7"/>
      <c r="C627" s="7"/>
      <c r="D627" s="7">
        <f t="shared" si="9"/>
        <v>0</v>
      </c>
    </row>
    <row r="628" spans="1:4" ht="18" hidden="1" x14ac:dyDescent="0.25">
      <c r="A628" s="10" t="s">
        <v>329</v>
      </c>
      <c r="B628" s="7"/>
      <c r="C628" s="7"/>
      <c r="D628" s="7">
        <f t="shared" si="9"/>
        <v>0</v>
      </c>
    </row>
    <row r="629" spans="1:4" ht="18" hidden="1" x14ac:dyDescent="0.25">
      <c r="A629" s="8" t="s">
        <v>330</v>
      </c>
      <c r="B629" s="7"/>
      <c r="C629" s="7"/>
      <c r="D629" s="7">
        <f t="shared" si="9"/>
        <v>0</v>
      </c>
    </row>
    <row r="630" spans="1:4" ht="18" hidden="1" x14ac:dyDescent="0.25">
      <c r="A630" s="10" t="s">
        <v>119</v>
      </c>
      <c r="B630" s="7"/>
      <c r="C630" s="7"/>
      <c r="D630" s="7">
        <f t="shared" si="9"/>
        <v>0</v>
      </c>
    </row>
    <row r="631" spans="1:4" ht="18" hidden="1" x14ac:dyDescent="0.25">
      <c r="A631" s="5" t="s">
        <v>145</v>
      </c>
      <c r="B631" s="7"/>
      <c r="C631" s="7"/>
      <c r="D631" s="7">
        <f t="shared" si="9"/>
        <v>0</v>
      </c>
    </row>
    <row r="632" spans="1:4" ht="18" hidden="1" x14ac:dyDescent="0.25">
      <c r="A632" s="5" t="s">
        <v>243</v>
      </c>
      <c r="B632" s="7"/>
      <c r="C632" s="7"/>
      <c r="D632" s="7">
        <f t="shared" si="9"/>
        <v>0</v>
      </c>
    </row>
    <row r="633" spans="1:4" ht="18" hidden="1" x14ac:dyDescent="0.25">
      <c r="A633" s="10" t="s">
        <v>174</v>
      </c>
      <c r="B633" s="7"/>
      <c r="C633" s="7"/>
      <c r="D633" s="7">
        <f t="shared" si="9"/>
        <v>0</v>
      </c>
    </row>
    <row r="634" spans="1:4" ht="18" hidden="1" x14ac:dyDescent="0.25">
      <c r="A634" s="10" t="s">
        <v>244</v>
      </c>
      <c r="B634" s="7"/>
      <c r="C634" s="7"/>
      <c r="D634" s="7">
        <f t="shared" si="9"/>
        <v>0</v>
      </c>
    </row>
    <row r="635" spans="1:4" ht="18" hidden="1" x14ac:dyDescent="0.25">
      <c r="A635" s="10" t="s">
        <v>245</v>
      </c>
      <c r="B635" s="7"/>
      <c r="C635" s="7"/>
      <c r="D635" s="7">
        <f t="shared" si="9"/>
        <v>0</v>
      </c>
    </row>
    <row r="636" spans="1:4" ht="18" hidden="1" x14ac:dyDescent="0.25">
      <c r="A636" s="24" t="s">
        <v>78</v>
      </c>
      <c r="B636" s="7"/>
      <c r="C636" s="7"/>
      <c r="D636" s="7">
        <f t="shared" si="9"/>
        <v>0</v>
      </c>
    </row>
    <row r="637" spans="1:4" ht="18" hidden="1" x14ac:dyDescent="0.25">
      <c r="A637" s="24" t="s">
        <v>79</v>
      </c>
      <c r="B637" s="7"/>
      <c r="C637" s="7"/>
      <c r="D637" s="7">
        <f t="shared" si="9"/>
        <v>0</v>
      </c>
    </row>
    <row r="638" spans="1:4" ht="18" hidden="1" x14ac:dyDescent="0.25">
      <c r="A638" s="13" t="s">
        <v>246</v>
      </c>
      <c r="B638" s="7"/>
      <c r="C638" s="7"/>
      <c r="D638" s="7">
        <f t="shared" si="9"/>
        <v>0</v>
      </c>
    </row>
    <row r="639" spans="1:4" ht="18" hidden="1" x14ac:dyDescent="0.25">
      <c r="A639" s="24" t="s">
        <v>80</v>
      </c>
      <c r="B639" s="7"/>
      <c r="C639" s="7"/>
      <c r="D639" s="7">
        <f t="shared" si="9"/>
        <v>0</v>
      </c>
    </row>
    <row r="640" spans="1:4" ht="18" hidden="1" x14ac:dyDescent="0.25">
      <c r="A640" s="10" t="s">
        <v>247</v>
      </c>
      <c r="B640" s="7"/>
      <c r="C640" s="7"/>
      <c r="D640" s="7">
        <f t="shared" si="9"/>
        <v>0</v>
      </c>
    </row>
    <row r="641" spans="1:4" ht="18" hidden="1" x14ac:dyDescent="0.25">
      <c r="A641" s="10" t="s">
        <v>248</v>
      </c>
      <c r="B641" s="7"/>
      <c r="C641" s="7"/>
      <c r="D641" s="7">
        <f t="shared" si="9"/>
        <v>0</v>
      </c>
    </row>
    <row r="642" spans="1:4" ht="18" hidden="1" x14ac:dyDescent="0.25">
      <c r="A642" s="10" t="s">
        <v>249</v>
      </c>
      <c r="B642" s="7"/>
      <c r="C642" s="7"/>
      <c r="D642" s="7">
        <f t="shared" si="9"/>
        <v>0</v>
      </c>
    </row>
    <row r="643" spans="1:4" ht="18" hidden="1" x14ac:dyDescent="0.25">
      <c r="A643" s="10" t="s">
        <v>250</v>
      </c>
      <c r="B643" s="7"/>
      <c r="C643" s="7"/>
      <c r="D643" s="7">
        <f t="shared" si="9"/>
        <v>0</v>
      </c>
    </row>
    <row r="644" spans="1:4" ht="18" hidden="1" x14ac:dyDescent="0.25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25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25">
      <c r="A646" s="10" t="s">
        <v>40</v>
      </c>
      <c r="B646" s="7"/>
      <c r="C646" s="7"/>
      <c r="D646" s="7">
        <f t="shared" si="10"/>
        <v>0</v>
      </c>
    </row>
    <row r="647" spans="1:4" ht="18" hidden="1" x14ac:dyDescent="0.25">
      <c r="A647" s="5" t="s">
        <v>175</v>
      </c>
      <c r="B647" s="7"/>
      <c r="C647" s="7"/>
      <c r="D647" s="7">
        <f t="shared" si="10"/>
        <v>0</v>
      </c>
    </row>
    <row r="648" spans="1:4" ht="18" hidden="1" x14ac:dyDescent="0.25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25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25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25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25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25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25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25">
      <c r="A655" s="13" t="s">
        <v>258</v>
      </c>
      <c r="B655" s="7"/>
      <c r="C655" s="7"/>
      <c r="D655" s="7">
        <f t="shared" si="10"/>
        <v>0</v>
      </c>
    </row>
    <row r="656" spans="1:4" ht="18" hidden="1" x14ac:dyDescent="0.25">
      <c r="A656" s="10" t="s">
        <v>259</v>
      </c>
      <c r="B656" s="7"/>
      <c r="C656" s="7"/>
      <c r="D656" s="7">
        <f t="shared" si="10"/>
        <v>0</v>
      </c>
    </row>
    <row r="657" spans="1:4" ht="18" hidden="1" x14ac:dyDescent="0.25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25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25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25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25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25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25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25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25">
      <c r="A665" s="37"/>
      <c r="B665" s="39">
        <f>SUM(B338:B664)</f>
        <v>6028</v>
      </c>
      <c r="C665" s="39"/>
      <c r="D665" s="39">
        <f t="shared" ref="D665" si="11">SUM(D338:D664)</f>
        <v>58262000</v>
      </c>
    </row>
    <row r="668" spans="1:4" ht="15" x14ac:dyDescent="0.25">
      <c r="D668" s="69">
        <f>D665+D333</f>
        <v>143884300</v>
      </c>
    </row>
    <row r="669" spans="1:4" ht="13.8" x14ac:dyDescent="0.25">
      <c r="A669" s="87" t="s">
        <v>410</v>
      </c>
      <c r="B669" s="87">
        <v>2500</v>
      </c>
      <c r="C669" s="87">
        <v>7700</v>
      </c>
      <c r="D669" s="87">
        <f>C669*B669</f>
        <v>19250000</v>
      </c>
    </row>
    <row r="670" spans="1:4" ht="13.8" x14ac:dyDescent="0.25">
      <c r="A670" s="87" t="s">
        <v>409</v>
      </c>
      <c r="B670" s="87"/>
      <c r="C670" s="87"/>
      <c r="D670" s="87">
        <f>D668+D669</f>
        <v>163134300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H665" xr:uid="{00000000-0009-0000-0000-000007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669"/>
  <sheetViews>
    <sheetView topLeftCell="A348" workbookViewId="0">
      <selection activeCell="F674" sqref="F674"/>
    </sheetView>
  </sheetViews>
  <sheetFormatPr defaultRowHeight="14.4" x14ac:dyDescent="0.3"/>
  <cols>
    <col min="1" max="1" width="36.6640625" customWidth="1"/>
    <col min="3" max="3" width="13.88671875" customWidth="1"/>
    <col min="4" max="4" width="21" customWidth="1"/>
  </cols>
  <sheetData>
    <row r="1" spans="1:4" x14ac:dyDescent="0.3">
      <c r="A1" s="1" t="s">
        <v>370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12</v>
      </c>
      <c r="C3" s="7">
        <v>13000</v>
      </c>
      <c r="D3" s="7">
        <f>B3*C3</f>
        <v>156000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v>30</v>
      </c>
      <c r="C15" s="7">
        <v>11000</v>
      </c>
      <c r="D15" s="7">
        <f t="shared" si="0"/>
        <v>330000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f>31+24+26+45</f>
        <v>126</v>
      </c>
      <c r="C18" s="7">
        <v>3500</v>
      </c>
      <c r="D18" s="7">
        <f t="shared" si="0"/>
        <v>441000</v>
      </c>
    </row>
    <row r="19" spans="1:4" ht="18" hidden="1" x14ac:dyDescent="0.3">
      <c r="A19" s="8" t="s">
        <v>288</v>
      </c>
      <c r="B19" s="7"/>
      <c r="C19" s="44"/>
      <c r="D19" s="7">
        <f t="shared" si="0"/>
        <v>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f>28+14+45</f>
        <v>87</v>
      </c>
      <c r="C25" s="7">
        <v>7000</v>
      </c>
      <c r="D25" s="7">
        <f t="shared" si="0"/>
        <v>609000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v>33</v>
      </c>
      <c r="C28" s="7">
        <v>35000</v>
      </c>
      <c r="D28" s="7">
        <f t="shared" si="0"/>
        <v>1155000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x14ac:dyDescent="0.3">
      <c r="A30" s="5" t="s">
        <v>66</v>
      </c>
      <c r="B30" s="7">
        <v>17</v>
      </c>
      <c r="C30" s="7">
        <v>22000</v>
      </c>
      <c r="D30" s="7">
        <f t="shared" si="0"/>
        <v>374000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x14ac:dyDescent="0.3">
      <c r="A40" s="10" t="s">
        <v>275</v>
      </c>
      <c r="B40" s="7">
        <v>7</v>
      </c>
      <c r="C40" s="7">
        <v>24000</v>
      </c>
      <c r="D40" s="7">
        <f t="shared" si="0"/>
        <v>168000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x14ac:dyDescent="0.3">
      <c r="A50" s="14" t="s">
        <v>153</v>
      </c>
      <c r="B50" s="7">
        <v>20</v>
      </c>
      <c r="C50" s="7">
        <v>9000</v>
      </c>
      <c r="D50" s="7">
        <f t="shared" si="0"/>
        <v>180000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x14ac:dyDescent="0.3">
      <c r="A57" s="10" t="s">
        <v>114</v>
      </c>
      <c r="B57" s="7">
        <v>70</v>
      </c>
      <c r="C57" s="7">
        <v>30000</v>
      </c>
      <c r="D57" s="7">
        <f t="shared" si="0"/>
        <v>2100000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hidden="1" x14ac:dyDescent="0.3">
      <c r="A63" s="5" t="s">
        <v>3</v>
      </c>
      <c r="B63" s="7"/>
      <c r="C63" s="7"/>
      <c r="D63" s="7">
        <f t="shared" si="0"/>
        <v>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x14ac:dyDescent="0.3">
      <c r="A74" s="10" t="s">
        <v>170</v>
      </c>
      <c r="B74" s="7">
        <v>200</v>
      </c>
      <c r="C74" s="7">
        <v>32000</v>
      </c>
      <c r="D74" s="7">
        <f t="shared" si="1"/>
        <v>6400000</v>
      </c>
    </row>
    <row r="75" spans="1:4" ht="18" hidden="1" x14ac:dyDescent="0.3">
      <c r="A75" s="10" t="s">
        <v>171</v>
      </c>
      <c r="B75" s="7"/>
      <c r="C75" s="7"/>
      <c r="D75" s="7">
        <f t="shared" si="1"/>
        <v>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f>65+48+40</f>
        <v>153</v>
      </c>
      <c r="C81" s="7">
        <v>8500</v>
      </c>
      <c r="D81" s="7">
        <f t="shared" si="1"/>
        <v>1300500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x14ac:dyDescent="0.3">
      <c r="A86" s="13" t="s">
        <v>195</v>
      </c>
      <c r="B86" s="7">
        <v>45</v>
      </c>
      <c r="C86" s="7">
        <v>5000</v>
      </c>
      <c r="D86" s="7">
        <f t="shared" si="1"/>
        <v>225000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x14ac:dyDescent="0.3">
      <c r="A98" s="10" t="s">
        <v>47</v>
      </c>
      <c r="B98" s="7">
        <v>135</v>
      </c>
      <c r="C98" s="7">
        <v>7500</v>
      </c>
      <c r="D98" s="7">
        <f t="shared" si="1"/>
        <v>1012500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x14ac:dyDescent="0.3">
      <c r="A105" s="10" t="s">
        <v>20</v>
      </c>
      <c r="B105" s="7">
        <v>45</v>
      </c>
      <c r="C105" s="7">
        <v>28000</v>
      </c>
      <c r="D105" s="7">
        <f t="shared" si="1"/>
        <v>1260000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x14ac:dyDescent="0.3">
      <c r="A126" s="5" t="s">
        <v>281</v>
      </c>
      <c r="B126" s="12">
        <v>2</v>
      </c>
      <c r="C126" s="12">
        <v>16000</v>
      </c>
      <c r="D126" s="7">
        <f t="shared" si="1"/>
        <v>32000</v>
      </c>
    </row>
    <row r="127" spans="1:4" ht="18" x14ac:dyDescent="0.3">
      <c r="A127" s="10" t="s">
        <v>282</v>
      </c>
      <c r="B127" s="7">
        <v>75</v>
      </c>
      <c r="C127" s="7">
        <v>6000</v>
      </c>
      <c r="D127" s="7">
        <f t="shared" si="1"/>
        <v>450000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hidden="1" x14ac:dyDescent="0.3">
      <c r="A138" s="10" t="s">
        <v>103</v>
      </c>
      <c r="B138" s="12"/>
      <c r="C138" s="12"/>
      <c r="D138" s="7">
        <f t="shared" si="2"/>
        <v>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105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x14ac:dyDescent="0.3">
      <c r="A151" s="14" t="s">
        <v>167</v>
      </c>
      <c r="B151" s="7">
        <v>20</v>
      </c>
      <c r="C151" s="7">
        <v>9000</v>
      </c>
      <c r="D151" s="7">
        <f t="shared" si="2"/>
        <v>180000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4">
      <c r="A163" s="10" t="s">
        <v>200</v>
      </c>
      <c r="B163" s="7">
        <f>60+210+527+48</f>
        <v>845</v>
      </c>
      <c r="C163" s="64">
        <v>6500</v>
      </c>
      <c r="D163" s="7">
        <f t="shared" si="2"/>
        <v>5492500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v>86</v>
      </c>
      <c r="C165" s="7">
        <v>11000</v>
      </c>
      <c r="D165" s="7">
        <f t="shared" si="2"/>
        <v>946000</v>
      </c>
    </row>
    <row r="166" spans="1:4" ht="18" x14ac:dyDescent="0.3">
      <c r="A166" s="10" t="s">
        <v>203</v>
      </c>
      <c r="B166" s="7">
        <v>20</v>
      </c>
      <c r="C166" s="7">
        <v>11000</v>
      </c>
      <c r="D166" s="7">
        <f t="shared" si="2"/>
        <v>220000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hidden="1" x14ac:dyDescent="0.3">
      <c r="A169" s="19" t="s">
        <v>63</v>
      </c>
      <c r="B169" s="21"/>
      <c r="C169" s="21"/>
      <c r="D169" s="7">
        <f t="shared" si="2"/>
        <v>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hidden="1" x14ac:dyDescent="0.3">
      <c r="A171" s="10" t="s">
        <v>87</v>
      </c>
      <c r="B171" s="7"/>
      <c r="C171" s="7"/>
      <c r="D171" s="7">
        <f t="shared" si="2"/>
        <v>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x14ac:dyDescent="0.3">
      <c r="A179" s="10" t="s">
        <v>183</v>
      </c>
      <c r="B179" s="7">
        <v>300</v>
      </c>
      <c r="C179" s="7">
        <v>2100</v>
      </c>
      <c r="D179" s="7">
        <f t="shared" si="2"/>
        <v>630000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7</v>
      </c>
      <c r="C181" s="7">
        <v>20000</v>
      </c>
      <c r="D181" s="7">
        <f t="shared" si="2"/>
        <v>140000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f>40+400+175+80</f>
        <v>695</v>
      </c>
      <c r="C196" s="7">
        <v>22000</v>
      </c>
      <c r="D196" s="7">
        <f t="shared" ref="D196:D259" si="3">B196*C196</f>
        <v>15290000</v>
      </c>
    </row>
    <row r="197" spans="1:4" ht="18" x14ac:dyDescent="0.3">
      <c r="A197" s="5" t="s">
        <v>68</v>
      </c>
      <c r="B197" s="7">
        <f>30+215+105+120</f>
        <v>470</v>
      </c>
      <c r="C197" s="7">
        <v>20000</v>
      </c>
      <c r="D197" s="7">
        <f t="shared" si="3"/>
        <v>9400000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x14ac:dyDescent="0.3">
      <c r="A205" s="10" t="s">
        <v>188</v>
      </c>
      <c r="B205" s="7">
        <v>53</v>
      </c>
      <c r="C205" s="7">
        <v>8000</v>
      </c>
      <c r="D205" s="7">
        <f t="shared" si="3"/>
        <v>424000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x14ac:dyDescent="0.3">
      <c r="A210" s="10" t="s">
        <v>44</v>
      </c>
      <c r="B210" s="7">
        <v>40</v>
      </c>
      <c r="C210" s="7">
        <v>14000</v>
      </c>
      <c r="D210" s="7">
        <f t="shared" si="3"/>
        <v>560000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x14ac:dyDescent="0.3">
      <c r="A215" s="14" t="s">
        <v>133</v>
      </c>
      <c r="B215" s="7">
        <v>0.6</v>
      </c>
      <c r="C215" s="7">
        <v>45000</v>
      </c>
      <c r="D215" s="7">
        <f t="shared" si="3"/>
        <v>27000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x14ac:dyDescent="0.3">
      <c r="A223" s="8" t="s">
        <v>315</v>
      </c>
      <c r="B223" s="7">
        <v>598</v>
      </c>
      <c r="C223" s="7">
        <v>35000</v>
      </c>
      <c r="D223" s="7">
        <f t="shared" si="3"/>
        <v>20930000</v>
      </c>
    </row>
    <row r="224" spans="1:4" ht="18" hidden="1" x14ac:dyDescent="0.3">
      <c r="A224" s="14" t="s">
        <v>362</v>
      </c>
      <c r="B224" s="7"/>
      <c r="C224" s="7"/>
      <c r="D224" s="7">
        <f t="shared" si="3"/>
        <v>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hidden="1" x14ac:dyDescent="0.3">
      <c r="A241" s="10" t="s">
        <v>220</v>
      </c>
      <c r="B241" s="7"/>
      <c r="C241" s="7"/>
      <c r="D241" s="7">
        <f t="shared" si="3"/>
        <v>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f>80+35+30+70</f>
        <v>215</v>
      </c>
      <c r="C244" s="7">
        <v>28000</v>
      </c>
      <c r="D244" s="7">
        <f t="shared" si="3"/>
        <v>6020000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x14ac:dyDescent="0.3">
      <c r="A247" s="10" t="s">
        <v>27</v>
      </c>
      <c r="B247" s="7">
        <v>38</v>
      </c>
      <c r="C247" s="7">
        <v>12000</v>
      </c>
      <c r="D247" s="7">
        <f t="shared" si="3"/>
        <v>456000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v>115</v>
      </c>
      <c r="C252" s="7">
        <v>35000</v>
      </c>
      <c r="D252" s="7">
        <f t="shared" si="3"/>
        <v>4025000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30+5+18+25+16</f>
        <v>94</v>
      </c>
      <c r="C256" s="7">
        <v>22000</v>
      </c>
      <c r="D256" s="7">
        <f t="shared" si="3"/>
        <v>2068000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x14ac:dyDescent="0.3">
      <c r="A264" s="10" t="s">
        <v>237</v>
      </c>
      <c r="B264" s="7">
        <v>20</v>
      </c>
      <c r="C264" s="7">
        <v>13000</v>
      </c>
      <c r="D264" s="7">
        <f t="shared" si="4"/>
        <v>260000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v>3</v>
      </c>
      <c r="C268" s="7">
        <v>15000</v>
      </c>
      <c r="D268" s="7">
        <f t="shared" si="4"/>
        <v>45000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x14ac:dyDescent="0.3">
      <c r="A281" s="10" t="s">
        <v>267</v>
      </c>
      <c r="B281" s="7">
        <v>95</v>
      </c>
      <c r="C281" s="7">
        <v>7000</v>
      </c>
      <c r="D281" s="7">
        <f t="shared" si="4"/>
        <v>665000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x14ac:dyDescent="0.3">
      <c r="A284" s="10" t="s">
        <v>284</v>
      </c>
      <c r="B284" s="7">
        <v>50</v>
      </c>
      <c r="C284" s="7">
        <v>7500</v>
      </c>
      <c r="D284" s="7">
        <f t="shared" si="4"/>
        <v>375000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x14ac:dyDescent="0.3">
      <c r="A287" s="10" t="s">
        <v>143</v>
      </c>
      <c r="B287" s="7">
        <v>148</v>
      </c>
      <c r="C287" s="7">
        <v>7500</v>
      </c>
      <c r="D287" s="7">
        <f t="shared" si="4"/>
        <v>1110000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363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356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x14ac:dyDescent="0.3">
      <c r="A303" s="24" t="s">
        <v>78</v>
      </c>
      <c r="B303" s="7">
        <v>14</v>
      </c>
      <c r="C303" s="7">
        <v>32000</v>
      </c>
      <c r="D303" s="7">
        <f t="shared" si="4"/>
        <v>448000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x14ac:dyDescent="0.3">
      <c r="A320" s="10" t="s">
        <v>256</v>
      </c>
      <c r="B320" s="7">
        <v>3</v>
      </c>
      <c r="C320" s="7">
        <v>28000</v>
      </c>
      <c r="D320" s="7">
        <f t="shared" si="4"/>
        <v>84000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x14ac:dyDescent="0.3">
      <c r="A328" s="10" t="s">
        <v>264</v>
      </c>
      <c r="B328" s="7">
        <v>5</v>
      </c>
      <c r="C328" s="7">
        <v>26000</v>
      </c>
      <c r="D328" s="7">
        <f t="shared" si="5"/>
        <v>130000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4991.6000000000004</v>
      </c>
      <c r="C333" s="39"/>
      <c r="D333" s="7">
        <f>SUM(D3:D328)</f>
        <v>86118500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371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22" t="s">
        <v>73</v>
      </c>
      <c r="B338" s="7"/>
      <c r="C338" s="7"/>
      <c r="D338" s="7">
        <f t="shared" si="5"/>
        <v>0</v>
      </c>
    </row>
    <row r="339" spans="1:4" ht="18" hidden="1" x14ac:dyDescent="0.3">
      <c r="A339" s="23" t="s">
        <v>74</v>
      </c>
      <c r="B339" s="7"/>
      <c r="C339" s="7"/>
      <c r="D339" s="7">
        <f t="shared" si="5"/>
        <v>0</v>
      </c>
    </row>
    <row r="340" spans="1:4" ht="18" hidden="1" x14ac:dyDescent="0.3">
      <c r="A340" s="22" t="s">
        <v>75</v>
      </c>
      <c r="B340" s="7"/>
      <c r="C340" s="7"/>
      <c r="D340" s="7">
        <f t="shared" si="5"/>
        <v>0</v>
      </c>
    </row>
    <row r="341" spans="1:4" ht="18" x14ac:dyDescent="0.3">
      <c r="A341" s="22" t="s">
        <v>196</v>
      </c>
      <c r="B341" s="7">
        <f>80+30+30</f>
        <v>140</v>
      </c>
      <c r="C341" s="7">
        <v>9000</v>
      </c>
      <c r="D341" s="7">
        <f t="shared" si="5"/>
        <v>1260000</v>
      </c>
    </row>
    <row r="342" spans="1:4" ht="18" hidden="1" x14ac:dyDescent="0.3">
      <c r="A342" s="10" t="s">
        <v>197</v>
      </c>
      <c r="B342" s="7"/>
      <c r="C342" s="7"/>
      <c r="D342" s="7">
        <f t="shared" si="5"/>
        <v>0</v>
      </c>
    </row>
    <row r="343" spans="1:4" ht="18" hidden="1" x14ac:dyDescent="0.3">
      <c r="A343" s="29" t="s">
        <v>293</v>
      </c>
      <c r="B343" s="7"/>
      <c r="C343" s="7"/>
      <c r="D343" s="7">
        <f t="shared" si="5"/>
        <v>0</v>
      </c>
    </row>
    <row r="344" spans="1:4" ht="18" hidden="1" x14ac:dyDescent="0.3">
      <c r="A344" s="22" t="s">
        <v>294</v>
      </c>
      <c r="B344" s="7"/>
      <c r="C344" s="7"/>
      <c r="D344" s="7">
        <f t="shared" si="5"/>
        <v>0</v>
      </c>
    </row>
    <row r="345" spans="1:4" ht="18" hidden="1" x14ac:dyDescent="0.3">
      <c r="A345" s="22" t="s">
        <v>198</v>
      </c>
      <c r="B345" s="7"/>
      <c r="C345" s="7"/>
      <c r="D345" s="7">
        <f t="shared" si="5"/>
        <v>0</v>
      </c>
    </row>
    <row r="346" spans="1:4" ht="18" hidden="1" x14ac:dyDescent="0.3">
      <c r="A346" s="8" t="s">
        <v>227</v>
      </c>
      <c r="B346" s="7"/>
      <c r="C346" s="7"/>
      <c r="D346" s="7">
        <f t="shared" si="5"/>
        <v>0</v>
      </c>
    </row>
    <row r="347" spans="1:4" ht="18" hidden="1" x14ac:dyDescent="0.3">
      <c r="A347" s="10" t="s">
        <v>51</v>
      </c>
      <c r="B347" s="7"/>
      <c r="C347" s="7"/>
      <c r="D347" s="7">
        <f t="shared" si="5"/>
        <v>0</v>
      </c>
    </row>
    <row r="348" spans="1:4" ht="18" x14ac:dyDescent="0.3">
      <c r="A348" s="10" t="s">
        <v>52</v>
      </c>
      <c r="B348" s="7">
        <v>11</v>
      </c>
      <c r="C348" s="7">
        <v>8000</v>
      </c>
      <c r="D348" s="7">
        <f t="shared" si="5"/>
        <v>88000</v>
      </c>
    </row>
    <row r="349" spans="1:4" ht="18" hidden="1" x14ac:dyDescent="0.3">
      <c r="A349" s="5" t="s">
        <v>53</v>
      </c>
      <c r="B349" s="7"/>
      <c r="C349" s="7"/>
      <c r="D349" s="7">
        <f t="shared" si="5"/>
        <v>0</v>
      </c>
    </row>
    <row r="350" spans="1:4" ht="18" hidden="1" x14ac:dyDescent="0.3">
      <c r="A350" s="5" t="s">
        <v>206</v>
      </c>
      <c r="B350" s="7"/>
      <c r="C350" s="7"/>
      <c r="D350" s="7">
        <f t="shared" si="5"/>
        <v>0</v>
      </c>
    </row>
    <row r="351" spans="1:4" ht="18" hidden="1" x14ac:dyDescent="0.3">
      <c r="A351" s="10" t="s">
        <v>117</v>
      </c>
      <c r="B351" s="7"/>
      <c r="C351" s="7"/>
      <c r="D351" s="7">
        <f t="shared" si="5"/>
        <v>0</v>
      </c>
    </row>
    <row r="352" spans="1:4" ht="18" hidden="1" x14ac:dyDescent="0.3">
      <c r="A352" s="10" t="s">
        <v>286</v>
      </c>
      <c r="B352" s="7"/>
      <c r="C352" s="7"/>
      <c r="D352" s="7">
        <f t="shared" si="5"/>
        <v>0</v>
      </c>
    </row>
    <row r="353" spans="1:4" ht="18" hidden="1" x14ac:dyDescent="0.3">
      <c r="A353" s="24" t="s">
        <v>287</v>
      </c>
      <c r="B353" s="7"/>
      <c r="C353" s="7"/>
      <c r="D353" s="7">
        <f t="shared" si="5"/>
        <v>0</v>
      </c>
    </row>
    <row r="354" spans="1:4" ht="18" hidden="1" x14ac:dyDescent="0.3">
      <c r="A354" s="8" t="s">
        <v>288</v>
      </c>
      <c r="B354" s="7"/>
      <c r="C354" s="7"/>
      <c r="D354" s="7">
        <f t="shared" si="5"/>
        <v>0</v>
      </c>
    </row>
    <row r="355" spans="1:4" ht="18" x14ac:dyDescent="0.3">
      <c r="A355" s="10" t="s">
        <v>120</v>
      </c>
      <c r="B355" s="7">
        <f>380+1500</f>
        <v>1880</v>
      </c>
      <c r="C355" s="7">
        <v>3000</v>
      </c>
      <c r="D355" s="7">
        <f t="shared" si="5"/>
        <v>5640000</v>
      </c>
    </row>
    <row r="356" spans="1:4" ht="18" hidden="1" x14ac:dyDescent="0.3">
      <c r="A356" s="5" t="s">
        <v>60</v>
      </c>
      <c r="B356" s="7"/>
      <c r="C356" s="7"/>
      <c r="D356" s="7">
        <f t="shared" si="5"/>
        <v>0</v>
      </c>
    </row>
    <row r="357" spans="1:4" ht="18" hidden="1" x14ac:dyDescent="0.3">
      <c r="A357" s="5" t="s">
        <v>61</v>
      </c>
      <c r="B357" s="7"/>
      <c r="C357" s="7"/>
      <c r="D357" s="7">
        <f t="shared" si="5"/>
        <v>0</v>
      </c>
    </row>
    <row r="358" spans="1:4" ht="18" hidden="1" x14ac:dyDescent="0.3">
      <c r="A358" s="10" t="s">
        <v>270</v>
      </c>
      <c r="B358" s="7"/>
      <c r="C358" s="7"/>
      <c r="D358" s="7">
        <f t="shared" si="5"/>
        <v>0</v>
      </c>
    </row>
    <row r="359" spans="1:4" ht="18" hidden="1" x14ac:dyDescent="0.3">
      <c r="A359" s="10" t="s">
        <v>271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272</v>
      </c>
      <c r="B360" s="7"/>
      <c r="C360" s="7"/>
      <c r="D360" s="7">
        <f t="shared" si="5"/>
        <v>0</v>
      </c>
    </row>
    <row r="361" spans="1:4" ht="18" hidden="1" x14ac:dyDescent="0.3">
      <c r="A361" s="10" t="s">
        <v>273</v>
      </c>
      <c r="B361" s="7"/>
      <c r="C361" s="7"/>
      <c r="D361" s="7">
        <f t="shared" si="5"/>
        <v>0</v>
      </c>
    </row>
    <row r="362" spans="1:4" ht="18" hidden="1" x14ac:dyDescent="0.3">
      <c r="A362" s="10" t="s">
        <v>274</v>
      </c>
      <c r="B362" s="7"/>
      <c r="C362" s="7"/>
      <c r="D362" s="7">
        <f t="shared" si="5"/>
        <v>0</v>
      </c>
    </row>
    <row r="363" spans="1:4" ht="18" hidden="1" x14ac:dyDescent="0.3">
      <c r="A363" s="10" t="s">
        <v>64</v>
      </c>
      <c r="B363" s="7"/>
      <c r="C363" s="7"/>
      <c r="D363" s="7">
        <f t="shared" si="5"/>
        <v>0</v>
      </c>
    </row>
    <row r="364" spans="1:4" ht="18" hidden="1" x14ac:dyDescent="0.3">
      <c r="A364" s="5" t="s">
        <v>65</v>
      </c>
      <c r="B364" s="7"/>
      <c r="C364" s="7"/>
      <c r="D364" s="7">
        <f t="shared" si="5"/>
        <v>0</v>
      </c>
    </row>
    <row r="365" spans="1:4" ht="18" hidden="1" x14ac:dyDescent="0.3">
      <c r="A365" s="5" t="s">
        <v>66</v>
      </c>
      <c r="B365" s="7"/>
      <c r="C365" s="7"/>
      <c r="D365" s="7">
        <f t="shared" si="5"/>
        <v>0</v>
      </c>
    </row>
    <row r="366" spans="1:4" ht="18" hidden="1" x14ac:dyDescent="0.3">
      <c r="A366" s="10" t="s">
        <v>228</v>
      </c>
      <c r="B366" s="7"/>
      <c r="C366" s="7"/>
      <c r="D366" s="7">
        <f t="shared" si="5"/>
        <v>0</v>
      </c>
    </row>
    <row r="367" spans="1:4" ht="18" hidden="1" x14ac:dyDescent="0.3">
      <c r="A367" s="10" t="s">
        <v>229</v>
      </c>
      <c r="B367" s="7"/>
      <c r="C367" s="7"/>
      <c r="D367" s="7">
        <f t="shared" si="5"/>
        <v>0</v>
      </c>
    </row>
    <row r="368" spans="1:4" ht="18" hidden="1" x14ac:dyDescent="0.3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3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3">
      <c r="A370" s="10" t="s">
        <v>121</v>
      </c>
      <c r="B370" s="7"/>
      <c r="C370" s="7"/>
      <c r="D370" s="7">
        <f t="shared" si="5"/>
        <v>0</v>
      </c>
    </row>
    <row r="371" spans="1:4" ht="18" hidden="1" x14ac:dyDescent="0.3">
      <c r="A371" s="10" t="s">
        <v>149</v>
      </c>
      <c r="B371" s="7"/>
      <c r="C371" s="7"/>
      <c r="D371" s="7">
        <f t="shared" si="5"/>
        <v>0</v>
      </c>
    </row>
    <row r="372" spans="1:4" ht="18" hidden="1" x14ac:dyDescent="0.3">
      <c r="A372" s="14" t="s">
        <v>96</v>
      </c>
      <c r="B372" s="7"/>
      <c r="C372" s="7"/>
      <c r="D372" s="7">
        <f t="shared" si="5"/>
        <v>0</v>
      </c>
    </row>
    <row r="373" spans="1:4" ht="18" hidden="1" x14ac:dyDescent="0.3">
      <c r="A373" s="10" t="s">
        <v>97</v>
      </c>
      <c r="B373" s="7"/>
      <c r="C373" s="7"/>
      <c r="D373" s="7">
        <f t="shared" si="5"/>
        <v>0</v>
      </c>
    </row>
    <row r="374" spans="1:4" ht="18" hidden="1" x14ac:dyDescent="0.3">
      <c r="A374" s="10" t="s">
        <v>98</v>
      </c>
      <c r="B374" s="7"/>
      <c r="C374" s="7"/>
      <c r="D374" s="7">
        <f t="shared" si="5"/>
        <v>0</v>
      </c>
    </row>
    <row r="375" spans="1:4" ht="18" hidden="1" x14ac:dyDescent="0.3">
      <c r="A375" s="10" t="s">
        <v>275</v>
      </c>
      <c r="B375" s="7"/>
      <c r="C375" s="7"/>
      <c r="D375" s="7">
        <f t="shared" si="5"/>
        <v>0</v>
      </c>
    </row>
    <row r="376" spans="1:4" ht="18" hidden="1" x14ac:dyDescent="0.3">
      <c r="A376" s="10" t="s">
        <v>276</v>
      </c>
      <c r="B376" s="7"/>
      <c r="C376" s="7"/>
      <c r="D376" s="7">
        <f t="shared" si="5"/>
        <v>0</v>
      </c>
    </row>
    <row r="377" spans="1:4" ht="18" hidden="1" x14ac:dyDescent="0.3">
      <c r="A377" s="24" t="s">
        <v>277</v>
      </c>
      <c r="B377" s="7"/>
      <c r="C377" s="7"/>
      <c r="D377" s="7">
        <f t="shared" si="5"/>
        <v>0</v>
      </c>
    </row>
    <row r="378" spans="1:4" ht="18" hidden="1" x14ac:dyDescent="0.3">
      <c r="A378" s="8" t="s">
        <v>122</v>
      </c>
      <c r="B378" s="7"/>
      <c r="C378" s="7"/>
      <c r="D378" s="7">
        <f t="shared" si="5"/>
        <v>0</v>
      </c>
    </row>
    <row r="379" spans="1:4" ht="18" hidden="1" x14ac:dyDescent="0.3">
      <c r="A379" s="24" t="s">
        <v>123</v>
      </c>
      <c r="B379" s="7"/>
      <c r="C379" s="7"/>
      <c r="D379" s="7">
        <f t="shared" si="5"/>
        <v>0</v>
      </c>
    </row>
    <row r="380" spans="1:4" ht="18" hidden="1" x14ac:dyDescent="0.3">
      <c r="A380" s="10" t="s">
        <v>278</v>
      </c>
      <c r="B380" s="7"/>
      <c r="C380" s="7"/>
      <c r="D380" s="7">
        <f t="shared" si="5"/>
        <v>0</v>
      </c>
    </row>
    <row r="381" spans="1:4" ht="18" hidden="1" x14ac:dyDescent="0.3">
      <c r="A381" s="10" t="s">
        <v>279</v>
      </c>
      <c r="B381" s="7"/>
      <c r="C381" s="7"/>
      <c r="D381" s="7">
        <f t="shared" si="5"/>
        <v>0</v>
      </c>
    </row>
    <row r="382" spans="1:4" ht="18" x14ac:dyDescent="0.3">
      <c r="A382" s="5" t="s">
        <v>113</v>
      </c>
      <c r="B382" s="7">
        <v>700</v>
      </c>
      <c r="C382" s="7">
        <v>32000</v>
      </c>
      <c r="D382" s="7">
        <f t="shared" si="5"/>
        <v>22400000</v>
      </c>
    </row>
    <row r="383" spans="1:4" ht="18" hidden="1" x14ac:dyDescent="0.3">
      <c r="A383" s="18" t="s">
        <v>151</v>
      </c>
      <c r="B383" s="7"/>
      <c r="C383" s="7"/>
      <c r="D383" s="7">
        <f t="shared" si="5"/>
        <v>0</v>
      </c>
    </row>
    <row r="384" spans="1:4" ht="18" hidden="1" x14ac:dyDescent="0.3">
      <c r="A384" s="14" t="s">
        <v>152</v>
      </c>
      <c r="B384" s="7"/>
      <c r="C384" s="7"/>
      <c r="D384" s="7">
        <f t="shared" si="5"/>
        <v>0</v>
      </c>
    </row>
    <row r="385" spans="1:4" ht="18" hidden="1" x14ac:dyDescent="0.3">
      <c r="A385" s="14" t="s">
        <v>153</v>
      </c>
      <c r="B385" s="7"/>
      <c r="C385" s="7"/>
      <c r="D385" s="7">
        <f t="shared" si="5"/>
        <v>0</v>
      </c>
    </row>
    <row r="386" spans="1:4" ht="18" hidden="1" x14ac:dyDescent="0.3">
      <c r="A386" s="14" t="s">
        <v>154</v>
      </c>
      <c r="B386" s="7"/>
      <c r="C386" s="7"/>
      <c r="D386" s="7">
        <f t="shared" si="5"/>
        <v>0</v>
      </c>
    </row>
    <row r="387" spans="1:4" ht="18" hidden="1" x14ac:dyDescent="0.3">
      <c r="A387" s="10" t="s">
        <v>155</v>
      </c>
      <c r="B387" s="7"/>
      <c r="C387" s="7"/>
      <c r="D387" s="7">
        <f t="shared" si="5"/>
        <v>0</v>
      </c>
    </row>
    <row r="388" spans="1:4" ht="18" hidden="1" x14ac:dyDescent="0.3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157</v>
      </c>
      <c r="B389" s="7"/>
      <c r="C389" s="7"/>
      <c r="D389" s="7">
        <f t="shared" si="6"/>
        <v>0</v>
      </c>
    </row>
    <row r="390" spans="1:4" ht="18" hidden="1" x14ac:dyDescent="0.3">
      <c r="A390" s="10" t="s">
        <v>158</v>
      </c>
      <c r="B390" s="7"/>
      <c r="C390" s="7"/>
      <c r="D390" s="7">
        <f t="shared" si="6"/>
        <v>0</v>
      </c>
    </row>
    <row r="391" spans="1:4" ht="18" hidden="1" x14ac:dyDescent="0.3">
      <c r="A391" s="14" t="s">
        <v>76</v>
      </c>
      <c r="B391" s="7"/>
      <c r="C391" s="7"/>
      <c r="D391" s="7">
        <f t="shared" si="6"/>
        <v>0</v>
      </c>
    </row>
    <row r="392" spans="1:4" ht="18" hidden="1" x14ac:dyDescent="0.3">
      <c r="A392" s="10" t="s">
        <v>114</v>
      </c>
      <c r="B392" s="7"/>
      <c r="C392" s="7"/>
      <c r="D392" s="7">
        <f t="shared" si="6"/>
        <v>0</v>
      </c>
    </row>
    <row r="393" spans="1:4" ht="18" hidden="1" x14ac:dyDescent="0.3">
      <c r="A393" s="34" t="s">
        <v>295</v>
      </c>
      <c r="B393" s="7"/>
      <c r="C393" s="7"/>
      <c r="D393" s="7">
        <f t="shared" si="6"/>
        <v>0</v>
      </c>
    </row>
    <row r="394" spans="1:4" ht="18" hidden="1" x14ac:dyDescent="0.3">
      <c r="A394" s="10" t="s">
        <v>159</v>
      </c>
      <c r="B394" s="7"/>
      <c r="C394" s="7"/>
      <c r="D394" s="7">
        <f t="shared" si="6"/>
        <v>0</v>
      </c>
    </row>
    <row r="395" spans="1:4" ht="18" hidden="1" x14ac:dyDescent="0.3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3">
      <c r="A397" s="41" t="s">
        <v>296</v>
      </c>
      <c r="B397" s="7"/>
      <c r="C397" s="7"/>
      <c r="D397" s="7">
        <f t="shared" si="6"/>
        <v>0</v>
      </c>
    </row>
    <row r="398" spans="1:4" ht="18" hidden="1" x14ac:dyDescent="0.3">
      <c r="A398" s="5" t="s">
        <v>3</v>
      </c>
      <c r="B398" s="7"/>
      <c r="C398" s="7"/>
      <c r="D398" s="7">
        <f t="shared" si="6"/>
        <v>0</v>
      </c>
    </row>
    <row r="399" spans="1:4" ht="18" hidden="1" x14ac:dyDescent="0.3">
      <c r="A399" s="8" t="s">
        <v>4</v>
      </c>
      <c r="B399" s="7"/>
      <c r="C399" s="7"/>
      <c r="D399" s="7">
        <f t="shared" si="6"/>
        <v>0</v>
      </c>
    </row>
    <row r="400" spans="1:4" ht="18" hidden="1" x14ac:dyDescent="0.3">
      <c r="A400" s="5" t="s">
        <v>5</v>
      </c>
      <c r="B400" s="7"/>
      <c r="C400" s="7"/>
      <c r="D400" s="7">
        <f t="shared" si="6"/>
        <v>0</v>
      </c>
    </row>
    <row r="401" spans="1:4" ht="18" hidden="1" x14ac:dyDescent="0.3">
      <c r="A401" s="5" t="s">
        <v>6</v>
      </c>
      <c r="B401" s="7"/>
      <c r="C401" s="7"/>
      <c r="D401" s="7">
        <f t="shared" si="6"/>
        <v>0</v>
      </c>
    </row>
    <row r="402" spans="1:4" ht="18" hidden="1" x14ac:dyDescent="0.3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3">
      <c r="A404" s="10" t="s">
        <v>9</v>
      </c>
      <c r="B404" s="7"/>
      <c r="C404" s="7"/>
      <c r="D404" s="7">
        <f t="shared" si="6"/>
        <v>0</v>
      </c>
    </row>
    <row r="405" spans="1:4" ht="18" hidden="1" x14ac:dyDescent="0.3">
      <c r="A405" s="10" t="s">
        <v>115</v>
      </c>
      <c r="B405" s="7"/>
      <c r="C405" s="7"/>
      <c r="D405" s="7">
        <f t="shared" si="6"/>
        <v>0</v>
      </c>
    </row>
    <row r="406" spans="1:4" ht="18" hidden="1" x14ac:dyDescent="0.3">
      <c r="A406" s="5" t="s">
        <v>116</v>
      </c>
      <c r="B406" s="7"/>
      <c r="C406" s="7"/>
      <c r="D406" s="7">
        <f t="shared" si="6"/>
        <v>0</v>
      </c>
    </row>
    <row r="407" spans="1:4" ht="18" x14ac:dyDescent="0.3">
      <c r="A407" s="10" t="s">
        <v>168</v>
      </c>
      <c r="B407" s="7">
        <v>170</v>
      </c>
      <c r="C407" s="7">
        <v>32000</v>
      </c>
      <c r="D407" s="7">
        <f t="shared" si="6"/>
        <v>5440000</v>
      </c>
    </row>
    <row r="408" spans="1:4" ht="18" hidden="1" x14ac:dyDescent="0.3">
      <c r="A408" s="24" t="s">
        <v>169</v>
      </c>
      <c r="B408" s="7"/>
      <c r="C408" s="7"/>
      <c r="D408" s="7">
        <f t="shared" si="6"/>
        <v>0</v>
      </c>
    </row>
    <row r="409" spans="1:4" ht="18" hidden="1" x14ac:dyDescent="0.3">
      <c r="A409" s="10" t="s">
        <v>170</v>
      </c>
      <c r="B409" s="7"/>
      <c r="C409" s="7"/>
      <c r="D409" s="7">
        <f t="shared" si="6"/>
        <v>0</v>
      </c>
    </row>
    <row r="410" spans="1:4" ht="18" hidden="1" x14ac:dyDescent="0.3">
      <c r="A410" s="10" t="s">
        <v>171</v>
      </c>
      <c r="B410" s="7"/>
      <c r="C410" s="7"/>
      <c r="D410" s="7">
        <f t="shared" si="6"/>
        <v>0</v>
      </c>
    </row>
    <row r="411" spans="1:4" ht="18" hidden="1" x14ac:dyDescent="0.3">
      <c r="A411" s="10" t="s">
        <v>172</v>
      </c>
      <c r="B411" s="7"/>
      <c r="C411" s="7"/>
      <c r="D411" s="7">
        <f t="shared" si="6"/>
        <v>0</v>
      </c>
    </row>
    <row r="412" spans="1:4" ht="18" hidden="1" x14ac:dyDescent="0.3">
      <c r="A412" s="5" t="s">
        <v>10</v>
      </c>
      <c r="B412" s="12"/>
      <c r="C412" s="12"/>
      <c r="D412" s="7">
        <f t="shared" si="6"/>
        <v>0</v>
      </c>
    </row>
    <row r="413" spans="1:4" ht="18" hidden="1" x14ac:dyDescent="0.3">
      <c r="A413" s="5" t="s">
        <v>11</v>
      </c>
      <c r="B413" s="12"/>
      <c r="C413" s="12"/>
      <c r="D413" s="7">
        <f t="shared" si="6"/>
        <v>0</v>
      </c>
    </row>
    <row r="414" spans="1:4" ht="18" hidden="1" x14ac:dyDescent="0.3">
      <c r="A414" s="5" t="s">
        <v>12</v>
      </c>
      <c r="B414" s="12"/>
      <c r="C414" s="12"/>
      <c r="D414" s="7">
        <f t="shared" si="6"/>
        <v>0</v>
      </c>
    </row>
    <row r="415" spans="1:4" ht="18" hidden="1" x14ac:dyDescent="0.3">
      <c r="A415" s="10" t="s">
        <v>82</v>
      </c>
      <c r="B415" s="7"/>
      <c r="C415" s="7"/>
      <c r="D415" s="7">
        <f t="shared" si="6"/>
        <v>0</v>
      </c>
    </row>
    <row r="416" spans="1:4" ht="18" hidden="1" x14ac:dyDescent="0.3">
      <c r="A416" s="10" t="s">
        <v>83</v>
      </c>
      <c r="B416" s="7"/>
      <c r="C416" s="7"/>
      <c r="D416" s="7">
        <f t="shared" si="6"/>
        <v>0</v>
      </c>
    </row>
    <row r="417" spans="1:4" ht="18" hidden="1" x14ac:dyDescent="0.3">
      <c r="A417" s="10" t="s">
        <v>84</v>
      </c>
      <c r="B417" s="7"/>
      <c r="C417" s="7"/>
      <c r="D417" s="7">
        <f t="shared" si="6"/>
        <v>0</v>
      </c>
    </row>
    <row r="418" spans="1:4" ht="18" hidden="1" x14ac:dyDescent="0.3">
      <c r="A418" s="10" t="s">
        <v>85</v>
      </c>
      <c r="B418" s="7"/>
      <c r="C418" s="7"/>
      <c r="D418" s="7">
        <f t="shared" si="6"/>
        <v>0</v>
      </c>
    </row>
    <row r="419" spans="1:4" ht="18" hidden="1" x14ac:dyDescent="0.3">
      <c r="A419" s="10" t="s">
        <v>86</v>
      </c>
      <c r="B419" s="7"/>
      <c r="C419" s="7"/>
      <c r="D419" s="7">
        <f t="shared" si="6"/>
        <v>0</v>
      </c>
    </row>
    <row r="420" spans="1:4" ht="18" x14ac:dyDescent="0.3">
      <c r="A420" s="10" t="s">
        <v>194</v>
      </c>
      <c r="B420" s="7">
        <v>15</v>
      </c>
      <c r="C420" s="7">
        <v>8000</v>
      </c>
      <c r="D420" s="7">
        <f t="shared" si="6"/>
        <v>120000</v>
      </c>
    </row>
    <row r="421" spans="1:4" ht="18" hidden="1" x14ac:dyDescent="0.3">
      <c r="A421" s="13" t="s">
        <v>195</v>
      </c>
      <c r="B421" s="7"/>
      <c r="C421" s="7"/>
      <c r="D421" s="7">
        <f t="shared" si="6"/>
        <v>0</v>
      </c>
    </row>
    <row r="422" spans="1:4" ht="18" hidden="1" x14ac:dyDescent="0.3">
      <c r="A422" s="13" t="s">
        <v>177</v>
      </c>
      <c r="B422" s="7"/>
      <c r="C422" s="7"/>
      <c r="D422" s="7">
        <f t="shared" si="6"/>
        <v>0</v>
      </c>
    </row>
    <row r="423" spans="1:4" ht="18" hidden="1" x14ac:dyDescent="0.3">
      <c r="A423" s="13" t="s">
        <v>178</v>
      </c>
      <c r="B423" s="7"/>
      <c r="C423" s="7"/>
      <c r="D423" s="7">
        <f t="shared" si="6"/>
        <v>0</v>
      </c>
    </row>
    <row r="424" spans="1:4" ht="18" hidden="1" x14ac:dyDescent="0.3">
      <c r="A424" s="8" t="s">
        <v>179</v>
      </c>
      <c r="B424" s="7"/>
      <c r="C424" s="7"/>
      <c r="D424" s="7">
        <f t="shared" si="6"/>
        <v>0</v>
      </c>
    </row>
    <row r="425" spans="1:4" ht="18" hidden="1" x14ac:dyDescent="0.3">
      <c r="A425" s="24" t="s">
        <v>173</v>
      </c>
      <c r="B425" s="7"/>
      <c r="C425" s="7"/>
      <c r="D425" s="7">
        <f t="shared" si="6"/>
        <v>0</v>
      </c>
    </row>
    <row r="426" spans="1:4" ht="18" hidden="1" x14ac:dyDescent="0.3">
      <c r="A426" s="8" t="s">
        <v>335</v>
      </c>
      <c r="B426" s="7"/>
      <c r="C426" s="7"/>
      <c r="D426" s="7">
        <f t="shared" si="6"/>
        <v>0</v>
      </c>
    </row>
    <row r="427" spans="1:4" ht="18" hidden="1" x14ac:dyDescent="0.3">
      <c r="A427" s="10" t="s">
        <v>13</v>
      </c>
      <c r="B427" s="7"/>
      <c r="C427" s="7"/>
      <c r="D427" s="7">
        <f t="shared" si="6"/>
        <v>0</v>
      </c>
    </row>
    <row r="428" spans="1:4" ht="18" hidden="1" x14ac:dyDescent="0.3">
      <c r="A428" s="10" t="s">
        <v>14</v>
      </c>
      <c r="B428" s="7"/>
      <c r="C428" s="7"/>
      <c r="D428" s="7">
        <f t="shared" si="6"/>
        <v>0</v>
      </c>
    </row>
    <row r="429" spans="1:4" ht="18" hidden="1" x14ac:dyDescent="0.3">
      <c r="A429" s="8" t="s">
        <v>336</v>
      </c>
      <c r="B429" s="7"/>
      <c r="C429" s="7"/>
      <c r="D429" s="7">
        <f t="shared" si="6"/>
        <v>0</v>
      </c>
    </row>
    <row r="430" spans="1:4" ht="18" hidden="1" x14ac:dyDescent="0.3">
      <c r="A430" s="8" t="s">
        <v>207</v>
      </c>
      <c r="B430" s="7"/>
      <c r="C430" s="7"/>
      <c r="D430" s="7">
        <f t="shared" si="6"/>
        <v>0</v>
      </c>
    </row>
    <row r="431" spans="1:4" ht="18" hidden="1" x14ac:dyDescent="0.3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3">
      <c r="A432" s="13" t="s">
        <v>17</v>
      </c>
      <c r="B432" s="7"/>
      <c r="C432" s="7"/>
      <c r="D432" s="7">
        <f t="shared" si="6"/>
        <v>0</v>
      </c>
    </row>
    <row r="433" spans="1:4" ht="18" hidden="1" x14ac:dyDescent="0.3">
      <c r="A433" s="8" t="s">
        <v>297</v>
      </c>
      <c r="B433" s="7"/>
      <c r="C433" s="7"/>
      <c r="D433" s="7">
        <f t="shared" si="6"/>
        <v>0</v>
      </c>
    </row>
    <row r="434" spans="1:4" ht="18" hidden="1" x14ac:dyDescent="0.3">
      <c r="A434" s="8" t="s">
        <v>337</v>
      </c>
      <c r="B434" s="7"/>
      <c r="C434" s="7"/>
      <c r="D434" s="7">
        <f t="shared" si="6"/>
        <v>0</v>
      </c>
    </row>
    <row r="435" spans="1:4" ht="18" hidden="1" x14ac:dyDescent="0.3">
      <c r="A435" s="10" t="s">
        <v>47</v>
      </c>
      <c r="B435" s="7"/>
      <c r="C435" s="7"/>
      <c r="D435" s="7">
        <f t="shared" si="6"/>
        <v>0</v>
      </c>
    </row>
    <row r="436" spans="1:4" ht="18" hidden="1" x14ac:dyDescent="0.3">
      <c r="A436" s="14" t="s">
        <v>48</v>
      </c>
      <c r="B436" s="7"/>
      <c r="C436" s="7"/>
      <c r="D436" s="7">
        <f t="shared" si="6"/>
        <v>0</v>
      </c>
    </row>
    <row r="437" spans="1:4" ht="18" hidden="1" x14ac:dyDescent="0.3">
      <c r="A437" s="28" t="s">
        <v>192</v>
      </c>
      <c r="B437" s="7"/>
      <c r="C437" s="7"/>
      <c r="D437" s="7">
        <f t="shared" si="6"/>
        <v>0</v>
      </c>
    </row>
    <row r="438" spans="1:4" ht="18" hidden="1" x14ac:dyDescent="0.3">
      <c r="A438" s="28" t="s">
        <v>193</v>
      </c>
      <c r="B438" s="7"/>
      <c r="C438" s="7"/>
      <c r="D438" s="7">
        <f t="shared" si="6"/>
        <v>0</v>
      </c>
    </row>
    <row r="439" spans="1:4" ht="18" hidden="1" x14ac:dyDescent="0.3">
      <c r="A439" s="42" t="s">
        <v>49</v>
      </c>
      <c r="B439" s="7"/>
      <c r="C439" s="7"/>
      <c r="D439" s="7">
        <f t="shared" si="6"/>
        <v>0</v>
      </c>
    </row>
    <row r="440" spans="1:4" ht="18" hidden="1" x14ac:dyDescent="0.3">
      <c r="A440" s="35" t="s">
        <v>298</v>
      </c>
      <c r="B440" s="7"/>
      <c r="C440" s="7"/>
      <c r="D440" s="7">
        <f t="shared" si="6"/>
        <v>0</v>
      </c>
    </row>
    <row r="441" spans="1:4" ht="18" hidden="1" x14ac:dyDescent="0.3">
      <c r="A441" s="10" t="s">
        <v>50</v>
      </c>
      <c r="B441" s="7"/>
      <c r="C441" s="7"/>
      <c r="D441" s="7">
        <f t="shared" si="6"/>
        <v>0</v>
      </c>
    </row>
    <row r="442" spans="1:4" ht="18" hidden="1" x14ac:dyDescent="0.3">
      <c r="A442" s="10" t="s">
        <v>20</v>
      </c>
      <c r="B442" s="7"/>
      <c r="C442" s="7"/>
      <c r="D442" s="7">
        <f t="shared" si="6"/>
        <v>0</v>
      </c>
    </row>
    <row r="443" spans="1:4" ht="18" hidden="1" x14ac:dyDescent="0.3">
      <c r="A443" s="10" t="s">
        <v>21</v>
      </c>
      <c r="B443" s="7"/>
      <c r="C443" s="7"/>
      <c r="D443" s="7">
        <f t="shared" si="6"/>
        <v>0</v>
      </c>
    </row>
    <row r="444" spans="1:4" ht="18" hidden="1" x14ac:dyDescent="0.3">
      <c r="A444" s="10" t="s">
        <v>22</v>
      </c>
      <c r="B444" s="7"/>
      <c r="C444" s="7"/>
      <c r="D444" s="7">
        <f t="shared" si="6"/>
        <v>0</v>
      </c>
    </row>
    <row r="445" spans="1:4" ht="18" hidden="1" x14ac:dyDescent="0.3">
      <c r="A445" s="10" t="s">
        <v>209</v>
      </c>
      <c r="B445" s="7"/>
      <c r="C445" s="7"/>
      <c r="D445" s="7">
        <f t="shared" si="6"/>
        <v>0</v>
      </c>
    </row>
    <row r="446" spans="1:4" ht="18" hidden="1" x14ac:dyDescent="0.3">
      <c r="A446" s="10" t="s">
        <v>210</v>
      </c>
      <c r="B446" s="7"/>
      <c r="C446" s="7"/>
      <c r="D446" s="7">
        <f t="shared" si="6"/>
        <v>0</v>
      </c>
    </row>
    <row r="447" spans="1:4" ht="18" hidden="1" x14ac:dyDescent="0.3">
      <c r="A447" s="10" t="s">
        <v>338</v>
      </c>
      <c r="B447" s="7"/>
      <c r="C447" s="7"/>
      <c r="D447" s="7">
        <f t="shared" si="6"/>
        <v>0</v>
      </c>
    </row>
    <row r="448" spans="1:4" ht="18" hidden="1" x14ac:dyDescent="0.3">
      <c r="A448" s="10" t="s">
        <v>211</v>
      </c>
      <c r="B448" s="7"/>
      <c r="C448" s="7"/>
      <c r="D448" s="7">
        <f t="shared" si="6"/>
        <v>0</v>
      </c>
    </row>
    <row r="449" spans="1:4" ht="18" hidden="1" x14ac:dyDescent="0.3">
      <c r="A449" s="8" t="s">
        <v>18</v>
      </c>
      <c r="B449" s="7"/>
      <c r="C449" s="7"/>
      <c r="D449" s="7">
        <f t="shared" si="6"/>
        <v>0</v>
      </c>
    </row>
    <row r="450" spans="1:4" ht="18" hidden="1" x14ac:dyDescent="0.3">
      <c r="A450" s="13" t="s">
        <v>19</v>
      </c>
      <c r="B450" s="7"/>
      <c r="C450" s="7"/>
      <c r="D450" s="7">
        <f t="shared" si="6"/>
        <v>0</v>
      </c>
    </row>
    <row r="451" spans="1:4" ht="18" hidden="1" x14ac:dyDescent="0.3">
      <c r="A451" s="10" t="s">
        <v>299</v>
      </c>
      <c r="B451" s="7"/>
      <c r="C451" s="7"/>
      <c r="D451" s="7">
        <f t="shared" si="6"/>
        <v>0</v>
      </c>
    </row>
    <row r="452" spans="1:4" ht="18" hidden="1" x14ac:dyDescent="0.3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301</v>
      </c>
      <c r="B453" s="7"/>
      <c r="C453" s="7"/>
      <c r="D453" s="7">
        <f t="shared" si="7"/>
        <v>0</v>
      </c>
    </row>
    <row r="454" spans="1:4" ht="18" x14ac:dyDescent="0.3">
      <c r="A454" s="10" t="s">
        <v>95</v>
      </c>
      <c r="B454" s="7">
        <v>70</v>
      </c>
      <c r="C454" s="7">
        <v>10000</v>
      </c>
      <c r="D454" s="7">
        <f t="shared" si="7"/>
        <v>700000</v>
      </c>
    </row>
    <row r="455" spans="1:4" ht="18" hidden="1" x14ac:dyDescent="0.3">
      <c r="A455" s="29" t="s">
        <v>124</v>
      </c>
      <c r="B455" s="7"/>
      <c r="C455" s="7"/>
      <c r="D455" s="7">
        <f t="shared" si="7"/>
        <v>0</v>
      </c>
    </row>
    <row r="456" spans="1:4" ht="18" hidden="1" x14ac:dyDescent="0.3">
      <c r="A456" s="24" t="s">
        <v>125</v>
      </c>
      <c r="B456" s="7"/>
      <c r="C456" s="7"/>
      <c r="D456" s="7">
        <f t="shared" si="7"/>
        <v>0</v>
      </c>
    </row>
    <row r="457" spans="1:4" ht="18" hidden="1" x14ac:dyDescent="0.3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3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3">
      <c r="A461" s="33" t="s">
        <v>280</v>
      </c>
      <c r="B461" s="7"/>
      <c r="C461" s="7"/>
      <c r="D461" s="7">
        <f t="shared" si="7"/>
        <v>0</v>
      </c>
    </row>
    <row r="462" spans="1:4" ht="18" hidden="1" x14ac:dyDescent="0.3">
      <c r="A462" s="5" t="s">
        <v>281</v>
      </c>
      <c r="B462" s="12"/>
      <c r="C462" s="12"/>
      <c r="D462" s="7">
        <f t="shared" si="7"/>
        <v>0</v>
      </c>
    </row>
    <row r="463" spans="1:4" ht="18" hidden="1" x14ac:dyDescent="0.3">
      <c r="A463" s="10" t="s">
        <v>282</v>
      </c>
      <c r="B463" s="7"/>
      <c r="C463" s="7"/>
      <c r="D463" s="7">
        <f t="shared" si="7"/>
        <v>0</v>
      </c>
    </row>
    <row r="464" spans="1:4" ht="18" hidden="1" x14ac:dyDescent="0.3">
      <c r="A464" s="10" t="s">
        <v>283</v>
      </c>
      <c r="B464" s="7"/>
      <c r="C464" s="7"/>
      <c r="D464" s="7">
        <f t="shared" si="7"/>
        <v>0</v>
      </c>
    </row>
    <row r="465" spans="1:4" ht="18" x14ac:dyDescent="0.3">
      <c r="A465" s="10" t="s">
        <v>36</v>
      </c>
      <c r="B465" s="7">
        <v>180</v>
      </c>
      <c r="C465" s="7">
        <v>7000</v>
      </c>
      <c r="D465" s="7">
        <f t="shared" si="7"/>
        <v>1260000</v>
      </c>
    </row>
    <row r="466" spans="1:4" ht="18" hidden="1" x14ac:dyDescent="0.3">
      <c r="A466" s="14" t="s">
        <v>37</v>
      </c>
      <c r="B466" s="7"/>
      <c r="C466" s="7"/>
      <c r="D466" s="7">
        <f t="shared" si="7"/>
        <v>0</v>
      </c>
    </row>
    <row r="467" spans="1:4" ht="18" hidden="1" x14ac:dyDescent="0.3">
      <c r="A467" s="5" t="s">
        <v>214</v>
      </c>
      <c r="B467" s="7"/>
      <c r="C467" s="7"/>
      <c r="D467" s="7">
        <f t="shared" si="7"/>
        <v>0</v>
      </c>
    </row>
    <row r="468" spans="1:4" ht="18" hidden="1" x14ac:dyDescent="0.3">
      <c r="A468" s="5" t="s">
        <v>215</v>
      </c>
      <c r="B468" s="7"/>
      <c r="C468" s="7"/>
      <c r="D468" s="7">
        <f t="shared" si="7"/>
        <v>0</v>
      </c>
    </row>
    <row r="469" spans="1:4" ht="18" hidden="1" x14ac:dyDescent="0.3">
      <c r="A469" s="10" t="s">
        <v>216</v>
      </c>
      <c r="B469" s="7"/>
      <c r="C469" s="7"/>
      <c r="D469" s="7">
        <f t="shared" si="7"/>
        <v>0</v>
      </c>
    </row>
    <row r="470" spans="1:4" ht="18" hidden="1" x14ac:dyDescent="0.3">
      <c r="A470" s="10" t="s">
        <v>339</v>
      </c>
      <c r="B470" s="7"/>
      <c r="C470" s="7"/>
      <c r="D470" s="7">
        <f t="shared" si="7"/>
        <v>0</v>
      </c>
    </row>
    <row r="471" spans="1:4" ht="18" hidden="1" x14ac:dyDescent="0.3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3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3">
      <c r="A473" s="10" t="s">
        <v>302</v>
      </c>
      <c r="B473" s="7"/>
      <c r="C473" s="7"/>
      <c r="D473" s="7">
        <f t="shared" si="7"/>
        <v>0</v>
      </c>
    </row>
    <row r="474" spans="1:4" ht="18" hidden="1" x14ac:dyDescent="0.3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162</v>
      </c>
      <c r="B482" s="7"/>
      <c r="C482" s="7"/>
      <c r="D482" s="7">
        <f t="shared" si="7"/>
        <v>0</v>
      </c>
    </row>
    <row r="483" spans="1:4" ht="18" hidden="1" x14ac:dyDescent="0.3">
      <c r="A483" s="10" t="s">
        <v>163</v>
      </c>
      <c r="B483" s="7"/>
      <c r="C483" s="7"/>
      <c r="D483" s="7">
        <f t="shared" si="7"/>
        <v>0</v>
      </c>
    </row>
    <row r="484" spans="1:4" ht="18" hidden="1" x14ac:dyDescent="0.3">
      <c r="A484" s="10" t="s">
        <v>164</v>
      </c>
      <c r="B484" s="7"/>
      <c r="C484" s="7"/>
      <c r="D484" s="7">
        <f t="shared" si="7"/>
        <v>0</v>
      </c>
    </row>
    <row r="485" spans="1:4" ht="18" hidden="1" x14ac:dyDescent="0.3">
      <c r="A485" s="10" t="s">
        <v>165</v>
      </c>
      <c r="B485" s="7"/>
      <c r="C485" s="7"/>
      <c r="D485" s="7">
        <f t="shared" si="7"/>
        <v>0</v>
      </c>
    </row>
    <row r="486" spans="1:4" ht="18" hidden="1" x14ac:dyDescent="0.3">
      <c r="A486" s="10" t="s">
        <v>166</v>
      </c>
      <c r="B486" s="7"/>
      <c r="C486" s="7"/>
      <c r="D486" s="7">
        <f t="shared" si="7"/>
        <v>0</v>
      </c>
    </row>
    <row r="487" spans="1:4" ht="18" hidden="1" x14ac:dyDescent="0.3">
      <c r="A487" s="14" t="s">
        <v>167</v>
      </c>
      <c r="B487" s="7"/>
      <c r="C487" s="7"/>
      <c r="D487" s="7">
        <f t="shared" si="7"/>
        <v>0</v>
      </c>
    </row>
    <row r="488" spans="1:4" ht="18" hidden="1" x14ac:dyDescent="0.3">
      <c r="A488" s="10" t="s">
        <v>289</v>
      </c>
      <c r="B488" s="7"/>
      <c r="C488" s="7"/>
      <c r="D488" s="7">
        <f t="shared" si="7"/>
        <v>0</v>
      </c>
    </row>
    <row r="489" spans="1:4" ht="18" hidden="1" x14ac:dyDescent="0.3">
      <c r="A489" s="10" t="s">
        <v>290</v>
      </c>
      <c r="B489" s="7"/>
      <c r="C489" s="7"/>
      <c r="D489" s="7">
        <f t="shared" si="7"/>
        <v>0</v>
      </c>
    </row>
    <row r="490" spans="1:4" ht="18" hidden="1" x14ac:dyDescent="0.3">
      <c r="A490" s="10" t="s">
        <v>291</v>
      </c>
      <c r="B490" s="7"/>
      <c r="C490" s="7"/>
      <c r="D490" s="7">
        <f t="shared" si="7"/>
        <v>0</v>
      </c>
    </row>
    <row r="491" spans="1:4" ht="18" hidden="1" x14ac:dyDescent="0.3">
      <c r="A491" s="10" t="s">
        <v>292</v>
      </c>
      <c r="B491" s="7"/>
      <c r="C491" s="7"/>
      <c r="D491" s="7">
        <f t="shared" si="7"/>
        <v>0</v>
      </c>
    </row>
    <row r="492" spans="1:4" ht="18" hidden="1" x14ac:dyDescent="0.3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3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3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3">
      <c r="A495" s="10" t="s">
        <v>54</v>
      </c>
      <c r="B495" s="7"/>
      <c r="C495" s="7"/>
      <c r="D495" s="7">
        <f t="shared" si="7"/>
        <v>0</v>
      </c>
    </row>
    <row r="496" spans="1:4" ht="18" hidden="1" x14ac:dyDescent="0.3">
      <c r="A496" s="14" t="s">
        <v>55</v>
      </c>
      <c r="B496" s="7"/>
      <c r="C496" s="7"/>
      <c r="D496" s="7">
        <f t="shared" si="7"/>
        <v>0</v>
      </c>
    </row>
    <row r="497" spans="1:4" ht="18" x14ac:dyDescent="0.3">
      <c r="A497" s="10" t="s">
        <v>334</v>
      </c>
      <c r="B497" s="7">
        <f>100+459+27</f>
        <v>586</v>
      </c>
      <c r="C497" s="7">
        <v>6500</v>
      </c>
      <c r="D497" s="7">
        <f t="shared" si="7"/>
        <v>3809000</v>
      </c>
    </row>
    <row r="498" spans="1:4" ht="18" hidden="1" x14ac:dyDescent="0.3">
      <c r="A498" s="5" t="s">
        <v>199</v>
      </c>
      <c r="B498" s="7"/>
      <c r="C498" s="7"/>
      <c r="D498" s="7">
        <f t="shared" si="7"/>
        <v>0</v>
      </c>
    </row>
    <row r="499" spans="1:4" ht="18" hidden="1" x14ac:dyDescent="0.3">
      <c r="A499" s="10" t="s">
        <v>200</v>
      </c>
      <c r="B499" s="7"/>
      <c r="C499" s="7"/>
      <c r="D499" s="7">
        <f t="shared" si="7"/>
        <v>0</v>
      </c>
    </row>
    <row r="500" spans="1:4" ht="18" hidden="1" x14ac:dyDescent="0.3">
      <c r="A500" s="10" t="s">
        <v>202</v>
      </c>
      <c r="B500" s="7"/>
      <c r="C500" s="7"/>
      <c r="D500" s="7">
        <f t="shared" si="7"/>
        <v>0</v>
      </c>
    </row>
    <row r="501" spans="1:4" ht="18" hidden="1" x14ac:dyDescent="0.3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3">
      <c r="A503" s="10" t="s">
        <v>62</v>
      </c>
      <c r="B503" s="7"/>
      <c r="C503" s="7"/>
      <c r="D503" s="7">
        <f t="shared" si="7"/>
        <v>0</v>
      </c>
    </row>
    <row r="504" spans="1:4" ht="18" hidden="1" x14ac:dyDescent="0.3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3">
      <c r="A505" s="8" t="s">
        <v>304</v>
      </c>
      <c r="B505" s="7"/>
      <c r="C505" s="7"/>
      <c r="D505" s="7">
        <f t="shared" si="7"/>
        <v>0</v>
      </c>
    </row>
    <row r="506" spans="1:4" ht="18" hidden="1" x14ac:dyDescent="0.3">
      <c r="A506" s="10" t="s">
        <v>87</v>
      </c>
      <c r="B506" s="7"/>
      <c r="C506" s="7"/>
      <c r="D506" s="7">
        <f t="shared" si="7"/>
        <v>0</v>
      </c>
    </row>
    <row r="507" spans="1:4" ht="18" hidden="1" x14ac:dyDescent="0.3">
      <c r="A507" s="10" t="s">
        <v>38</v>
      </c>
      <c r="B507" s="7"/>
      <c r="C507" s="7"/>
      <c r="D507" s="7">
        <f t="shared" si="7"/>
        <v>0</v>
      </c>
    </row>
    <row r="508" spans="1:4" ht="18" hidden="1" x14ac:dyDescent="0.3">
      <c r="A508" s="5" t="s">
        <v>240</v>
      </c>
      <c r="B508" s="7"/>
      <c r="C508" s="7"/>
      <c r="D508" s="7">
        <f t="shared" si="7"/>
        <v>0</v>
      </c>
    </row>
    <row r="509" spans="1:4" ht="18" hidden="1" x14ac:dyDescent="0.3">
      <c r="A509" s="10" t="s">
        <v>241</v>
      </c>
      <c r="B509" s="7"/>
      <c r="C509" s="7"/>
      <c r="D509" s="7">
        <f t="shared" si="7"/>
        <v>0</v>
      </c>
    </row>
    <row r="510" spans="1:4" ht="18" hidden="1" x14ac:dyDescent="0.3">
      <c r="A510" s="10" t="s">
        <v>242</v>
      </c>
      <c r="B510" s="7"/>
      <c r="C510" s="7"/>
      <c r="D510" s="7">
        <f t="shared" si="7"/>
        <v>0</v>
      </c>
    </row>
    <row r="511" spans="1:4" ht="18" hidden="1" x14ac:dyDescent="0.3">
      <c r="A511" s="5" t="s">
        <v>180</v>
      </c>
      <c r="B511" s="7"/>
      <c r="C511" s="7"/>
      <c r="D511" s="7">
        <f t="shared" si="7"/>
        <v>0</v>
      </c>
    </row>
    <row r="512" spans="1:4" ht="18" hidden="1" x14ac:dyDescent="0.3">
      <c r="A512" s="5" t="s">
        <v>181</v>
      </c>
      <c r="B512" s="7"/>
      <c r="C512" s="7"/>
      <c r="D512" s="7">
        <f t="shared" si="7"/>
        <v>0</v>
      </c>
    </row>
    <row r="513" spans="1:4" ht="18" x14ac:dyDescent="0.3">
      <c r="A513" s="49" t="s">
        <v>182</v>
      </c>
      <c r="B513" s="50">
        <v>1000</v>
      </c>
      <c r="C513" s="50">
        <v>8000</v>
      </c>
      <c r="D513" s="50">
        <f t="shared" si="7"/>
        <v>8000000</v>
      </c>
    </row>
    <row r="514" spans="1:4" ht="18" hidden="1" x14ac:dyDescent="0.3">
      <c r="A514" s="10" t="s">
        <v>183</v>
      </c>
      <c r="B514" s="7"/>
      <c r="C514" s="7"/>
      <c r="D514" s="7">
        <f t="shared" si="7"/>
        <v>0</v>
      </c>
    </row>
    <row r="515" spans="1:4" ht="18" hidden="1" x14ac:dyDescent="0.3">
      <c r="A515" s="5" t="s">
        <v>184</v>
      </c>
      <c r="B515" s="7"/>
      <c r="C515" s="7"/>
      <c r="D515" s="7">
        <f t="shared" si="7"/>
        <v>0</v>
      </c>
    </row>
    <row r="516" spans="1:4" ht="18" hidden="1" x14ac:dyDescent="0.3">
      <c r="A516" s="5" t="s">
        <v>185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5" t="s">
        <v>186</v>
      </c>
      <c r="B517" s="7"/>
      <c r="C517" s="7"/>
      <c r="D517" s="7">
        <f t="shared" si="8"/>
        <v>0</v>
      </c>
    </row>
    <row r="518" spans="1:4" ht="18" hidden="1" x14ac:dyDescent="0.3">
      <c r="A518" s="10" t="s">
        <v>187</v>
      </c>
      <c r="B518" s="7"/>
      <c r="C518" s="7"/>
      <c r="D518" s="7">
        <f t="shared" si="8"/>
        <v>0</v>
      </c>
    </row>
    <row r="519" spans="1:4" ht="18" hidden="1" x14ac:dyDescent="0.3">
      <c r="A519" s="14" t="s">
        <v>305</v>
      </c>
      <c r="B519" s="7"/>
      <c r="C519" s="7"/>
      <c r="D519" s="7">
        <f t="shared" si="8"/>
        <v>0</v>
      </c>
    </row>
    <row r="520" spans="1:4" ht="18" hidden="1" x14ac:dyDescent="0.3">
      <c r="A520" s="14" t="s">
        <v>306</v>
      </c>
      <c r="B520" s="7"/>
      <c r="C520" s="7"/>
      <c r="D520" s="7">
        <f t="shared" si="8"/>
        <v>0</v>
      </c>
    </row>
    <row r="521" spans="1:4" ht="18" hidden="1" x14ac:dyDescent="0.3">
      <c r="A521" s="14" t="s">
        <v>307</v>
      </c>
      <c r="B521" s="7"/>
      <c r="C521" s="7"/>
      <c r="D521" s="7">
        <f t="shared" si="8"/>
        <v>0</v>
      </c>
    </row>
    <row r="522" spans="1:4" ht="18" hidden="1" x14ac:dyDescent="0.3">
      <c r="A522" s="14" t="s">
        <v>308</v>
      </c>
      <c r="B522" s="7"/>
      <c r="C522" s="7"/>
      <c r="D522" s="7">
        <f t="shared" si="8"/>
        <v>0</v>
      </c>
    </row>
    <row r="523" spans="1:4" ht="18" hidden="1" x14ac:dyDescent="0.3">
      <c r="A523" s="5" t="s">
        <v>39</v>
      </c>
      <c r="B523" s="7"/>
      <c r="C523" s="7"/>
      <c r="D523" s="7">
        <f t="shared" si="8"/>
        <v>0</v>
      </c>
    </row>
    <row r="524" spans="1:4" ht="18" hidden="1" x14ac:dyDescent="0.3">
      <c r="A524" s="10" t="s">
        <v>309</v>
      </c>
      <c r="B524" s="7"/>
      <c r="C524" s="7"/>
      <c r="D524" s="7">
        <f t="shared" si="8"/>
        <v>0</v>
      </c>
    </row>
    <row r="525" spans="1:4" ht="18" hidden="1" x14ac:dyDescent="0.3">
      <c r="A525" s="36" t="s">
        <v>310</v>
      </c>
      <c r="B525" s="7"/>
      <c r="C525" s="7"/>
      <c r="D525" s="7">
        <f t="shared" si="8"/>
        <v>0</v>
      </c>
    </row>
    <row r="526" spans="1:4" ht="18" hidden="1" x14ac:dyDescent="0.3">
      <c r="A526" s="36" t="s">
        <v>311</v>
      </c>
      <c r="B526" s="7"/>
      <c r="C526" s="7"/>
      <c r="D526" s="7">
        <f t="shared" si="8"/>
        <v>0</v>
      </c>
    </row>
    <row r="527" spans="1:4" ht="18" hidden="1" x14ac:dyDescent="0.3">
      <c r="A527" s="36" t="s">
        <v>312</v>
      </c>
      <c r="B527" s="7"/>
      <c r="C527" s="7"/>
      <c r="D527" s="7">
        <f t="shared" si="8"/>
        <v>0</v>
      </c>
    </row>
    <row r="528" spans="1:4" ht="18" hidden="1" x14ac:dyDescent="0.3">
      <c r="A528" s="36" t="s">
        <v>313</v>
      </c>
      <c r="B528" s="7"/>
      <c r="C528" s="7"/>
      <c r="D528" s="7">
        <f t="shared" si="8"/>
        <v>0</v>
      </c>
    </row>
    <row r="529" spans="1:4" ht="18" hidden="1" x14ac:dyDescent="0.3">
      <c r="A529" s="10" t="s">
        <v>56</v>
      </c>
      <c r="B529" s="7"/>
      <c r="C529" s="7"/>
      <c r="D529" s="7">
        <f t="shared" si="8"/>
        <v>0</v>
      </c>
    </row>
    <row r="530" spans="1:4" ht="18" hidden="1" x14ac:dyDescent="0.3">
      <c r="A530" s="17" t="s">
        <v>57</v>
      </c>
      <c r="B530" s="7"/>
      <c r="C530" s="7"/>
      <c r="D530" s="7">
        <f t="shared" si="8"/>
        <v>0</v>
      </c>
    </row>
    <row r="531" spans="1:4" ht="18" hidden="1" x14ac:dyDescent="0.3">
      <c r="A531" s="10" t="s">
        <v>67</v>
      </c>
      <c r="B531" s="7"/>
      <c r="C531" s="7"/>
      <c r="D531" s="7">
        <f t="shared" si="8"/>
        <v>0</v>
      </c>
    </row>
    <row r="532" spans="1:4" ht="18" hidden="1" x14ac:dyDescent="0.3">
      <c r="A532" s="5" t="s">
        <v>68</v>
      </c>
      <c r="B532" s="7"/>
      <c r="C532" s="7"/>
      <c r="D532" s="7">
        <f t="shared" si="8"/>
        <v>0</v>
      </c>
    </row>
    <row r="533" spans="1:4" ht="18" hidden="1" x14ac:dyDescent="0.3">
      <c r="A533" s="10" t="s">
        <v>69</v>
      </c>
      <c r="B533" s="7"/>
      <c r="C533" s="7"/>
      <c r="D533" s="7">
        <f t="shared" si="8"/>
        <v>0</v>
      </c>
    </row>
    <row r="534" spans="1:4" ht="18" hidden="1" x14ac:dyDescent="0.3">
      <c r="A534" s="10" t="s">
        <v>70</v>
      </c>
      <c r="B534" s="7"/>
      <c r="C534" s="7"/>
      <c r="D534" s="7">
        <f t="shared" si="8"/>
        <v>0</v>
      </c>
    </row>
    <row r="535" spans="1:4" ht="18" x14ac:dyDescent="0.3">
      <c r="A535" s="10" t="s">
        <v>146</v>
      </c>
      <c r="B535" s="7">
        <f>140+220+80+90</f>
        <v>530</v>
      </c>
      <c r="C535" s="7">
        <v>7750</v>
      </c>
      <c r="D535" s="7">
        <f t="shared" si="8"/>
        <v>4107500</v>
      </c>
    </row>
    <row r="536" spans="1:4" ht="18" hidden="1" x14ac:dyDescent="0.3">
      <c r="A536" s="27" t="s">
        <v>147</v>
      </c>
      <c r="B536" s="7"/>
      <c r="C536" s="7"/>
      <c r="D536" s="7">
        <f t="shared" si="8"/>
        <v>0</v>
      </c>
    </row>
    <row r="537" spans="1:4" ht="18" hidden="1" x14ac:dyDescent="0.3">
      <c r="A537" s="27" t="s">
        <v>148</v>
      </c>
      <c r="B537" s="7"/>
      <c r="C537" s="7"/>
      <c r="D537" s="7">
        <f t="shared" si="8"/>
        <v>0</v>
      </c>
    </row>
    <row r="538" spans="1:4" ht="18" hidden="1" x14ac:dyDescent="0.3">
      <c r="A538" s="10" t="s">
        <v>217</v>
      </c>
      <c r="B538" s="7"/>
      <c r="C538" s="7"/>
      <c r="D538" s="7">
        <f t="shared" si="8"/>
        <v>0</v>
      </c>
    </row>
    <row r="539" spans="1:4" ht="18" hidden="1" x14ac:dyDescent="0.3">
      <c r="A539" s="8" t="s">
        <v>218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219</v>
      </c>
      <c r="B540" s="7"/>
      <c r="C540" s="7"/>
      <c r="D540" s="7">
        <f t="shared" si="8"/>
        <v>0</v>
      </c>
    </row>
    <row r="541" spans="1:4" ht="18" hidden="1" x14ac:dyDescent="0.3">
      <c r="A541" s="8" t="s">
        <v>340</v>
      </c>
      <c r="B541" s="7"/>
      <c r="C541" s="7"/>
      <c r="D541" s="7">
        <f t="shared" si="8"/>
        <v>0</v>
      </c>
    </row>
    <row r="542" spans="1:4" ht="18" hidden="1" x14ac:dyDescent="0.3">
      <c r="A542" s="10" t="s">
        <v>188</v>
      </c>
      <c r="B542" s="7"/>
      <c r="C542" s="7"/>
      <c r="D542" s="7">
        <f t="shared" si="8"/>
        <v>0</v>
      </c>
    </row>
    <row r="543" spans="1:4" ht="18" hidden="1" x14ac:dyDescent="0.3">
      <c r="A543" s="10" t="s">
        <v>189</v>
      </c>
      <c r="B543" s="7"/>
      <c r="C543" s="7"/>
      <c r="D543" s="7">
        <f t="shared" si="8"/>
        <v>0</v>
      </c>
    </row>
    <row r="544" spans="1:4" ht="18" hidden="1" x14ac:dyDescent="0.3">
      <c r="A544" s="10" t="s">
        <v>190</v>
      </c>
      <c r="B544" s="7"/>
      <c r="C544" s="7"/>
      <c r="D544" s="7">
        <f t="shared" si="8"/>
        <v>0</v>
      </c>
    </row>
    <row r="545" spans="1:4" ht="18" hidden="1" x14ac:dyDescent="0.3">
      <c r="A545" s="10" t="s">
        <v>191</v>
      </c>
      <c r="B545" s="7"/>
      <c r="C545" s="7"/>
      <c r="D545" s="7">
        <f t="shared" si="8"/>
        <v>0</v>
      </c>
    </row>
    <row r="546" spans="1:4" ht="18" x14ac:dyDescent="0.3">
      <c r="A546" s="10" t="s">
        <v>41</v>
      </c>
      <c r="B546" s="7">
        <v>75</v>
      </c>
      <c r="C546" s="7">
        <v>17000</v>
      </c>
      <c r="D546" s="7">
        <f t="shared" si="8"/>
        <v>1275000</v>
      </c>
    </row>
    <row r="547" spans="1:4" ht="18" hidden="1" x14ac:dyDescent="0.3">
      <c r="A547" s="15" t="s">
        <v>42</v>
      </c>
      <c r="B547" s="7"/>
      <c r="C547" s="7"/>
      <c r="D547" s="7">
        <f t="shared" si="8"/>
        <v>0</v>
      </c>
    </row>
    <row r="548" spans="1:4" ht="18" hidden="1" x14ac:dyDescent="0.3">
      <c r="A548" s="10" t="s">
        <v>43</v>
      </c>
      <c r="B548" s="7"/>
      <c r="C548" s="7"/>
      <c r="D548" s="7">
        <f t="shared" si="8"/>
        <v>0</v>
      </c>
    </row>
    <row r="549" spans="1:4" ht="18" x14ac:dyDescent="0.3">
      <c r="A549" s="10" t="s">
        <v>44</v>
      </c>
      <c r="B549" s="7">
        <f>75+80+65+15+145+220+60+180+60</f>
        <v>900</v>
      </c>
      <c r="C549" s="7">
        <v>14000</v>
      </c>
      <c r="D549" s="7">
        <f t="shared" si="8"/>
        <v>12600000</v>
      </c>
    </row>
    <row r="550" spans="1:4" ht="18" hidden="1" x14ac:dyDescent="0.3">
      <c r="A550" s="10" t="s">
        <v>45</v>
      </c>
      <c r="B550" s="7"/>
      <c r="C550" s="7"/>
      <c r="D550" s="7">
        <f t="shared" si="8"/>
        <v>0</v>
      </c>
    </row>
    <row r="551" spans="1:4" ht="18" hidden="1" x14ac:dyDescent="0.3">
      <c r="A551" s="10" t="s">
        <v>333</v>
      </c>
      <c r="B551" s="7"/>
      <c r="C551" s="7"/>
      <c r="D551" s="7">
        <f t="shared" si="8"/>
        <v>0</v>
      </c>
    </row>
    <row r="552" spans="1:4" ht="18" hidden="1" x14ac:dyDescent="0.3">
      <c r="A552" s="10" t="s">
        <v>46</v>
      </c>
      <c r="B552" s="7"/>
      <c r="C552" s="7"/>
      <c r="D552" s="7">
        <f t="shared" si="8"/>
        <v>0</v>
      </c>
    </row>
    <row r="553" spans="1:4" ht="18" hidden="1" x14ac:dyDescent="0.3">
      <c r="A553" s="14" t="s">
        <v>131</v>
      </c>
      <c r="B553" s="7"/>
      <c r="C553" s="7"/>
      <c r="D553" s="7">
        <f t="shared" si="8"/>
        <v>0</v>
      </c>
    </row>
    <row r="554" spans="1:4" ht="18" hidden="1" x14ac:dyDescent="0.3">
      <c r="A554" s="14" t="s">
        <v>132</v>
      </c>
      <c r="B554" s="7"/>
      <c r="C554" s="7"/>
      <c r="D554" s="7">
        <f t="shared" si="8"/>
        <v>0</v>
      </c>
    </row>
    <row r="555" spans="1:4" ht="18" hidden="1" x14ac:dyDescent="0.3">
      <c r="A555" s="14" t="s">
        <v>133</v>
      </c>
      <c r="B555" s="7"/>
      <c r="C555" s="7"/>
      <c r="D555" s="7">
        <f t="shared" si="8"/>
        <v>0</v>
      </c>
    </row>
    <row r="556" spans="1:4" ht="18" hidden="1" x14ac:dyDescent="0.3">
      <c r="A556" s="14" t="s">
        <v>134</v>
      </c>
      <c r="B556" s="7"/>
      <c r="C556" s="7"/>
      <c r="D556" s="7">
        <f t="shared" si="8"/>
        <v>0</v>
      </c>
    </row>
    <row r="557" spans="1:4" ht="18" hidden="1" x14ac:dyDescent="0.3">
      <c r="A557" s="10" t="s">
        <v>135</v>
      </c>
      <c r="B557" s="7"/>
      <c r="C557" s="7"/>
      <c r="D557" s="7">
        <f t="shared" si="8"/>
        <v>0</v>
      </c>
    </row>
    <row r="558" spans="1:4" ht="18" hidden="1" x14ac:dyDescent="0.3">
      <c r="A558" s="10" t="s">
        <v>136</v>
      </c>
      <c r="B558" s="7"/>
      <c r="C558" s="7"/>
      <c r="D558" s="7">
        <f t="shared" si="8"/>
        <v>0</v>
      </c>
    </row>
    <row r="559" spans="1:4" ht="18" hidden="1" x14ac:dyDescent="0.3">
      <c r="A559" s="14" t="s">
        <v>137</v>
      </c>
      <c r="B559" s="7"/>
      <c r="C559" s="7"/>
      <c r="D559" s="7">
        <f t="shared" si="8"/>
        <v>0</v>
      </c>
    </row>
    <row r="560" spans="1:4" ht="18" hidden="1" x14ac:dyDescent="0.3">
      <c r="A560" s="14" t="s">
        <v>138</v>
      </c>
      <c r="B560" s="7"/>
      <c r="C560" s="7"/>
      <c r="D560" s="7">
        <f t="shared" si="8"/>
        <v>0</v>
      </c>
    </row>
    <row r="561" spans="1:4" ht="18" hidden="1" x14ac:dyDescent="0.3">
      <c r="A561" s="8" t="s">
        <v>314</v>
      </c>
      <c r="B561" s="7"/>
      <c r="C561" s="7"/>
      <c r="D561" s="7">
        <f t="shared" si="8"/>
        <v>0</v>
      </c>
    </row>
    <row r="562" spans="1:4" ht="18" hidden="1" x14ac:dyDescent="0.3">
      <c r="A562" s="5" t="s">
        <v>205</v>
      </c>
      <c r="B562" s="7"/>
      <c r="C562" s="7"/>
      <c r="D562" s="7">
        <f t="shared" si="8"/>
        <v>0</v>
      </c>
    </row>
    <row r="563" spans="1:4" ht="18" hidden="1" x14ac:dyDescent="0.3">
      <c r="A563" s="8" t="s">
        <v>316</v>
      </c>
      <c r="B563" s="7"/>
      <c r="C563" s="7"/>
      <c r="D563" s="7">
        <f t="shared" si="8"/>
        <v>0</v>
      </c>
    </row>
    <row r="564" spans="1:4" ht="18" hidden="1" x14ac:dyDescent="0.3">
      <c r="A564" s="8" t="s">
        <v>317</v>
      </c>
      <c r="B564" s="7"/>
      <c r="C564" s="7"/>
      <c r="D564" s="7">
        <f t="shared" si="8"/>
        <v>0</v>
      </c>
    </row>
    <row r="565" spans="1:4" ht="18" hidden="1" x14ac:dyDescent="0.3">
      <c r="A565" s="27" t="s">
        <v>88</v>
      </c>
      <c r="B565" s="7"/>
      <c r="C565" s="7"/>
      <c r="D565" s="7">
        <f t="shared" si="8"/>
        <v>0</v>
      </c>
    </row>
    <row r="566" spans="1:4" ht="18" hidden="1" x14ac:dyDescent="0.3">
      <c r="A566" s="10" t="s">
        <v>58</v>
      </c>
      <c r="B566" s="7"/>
      <c r="C566" s="7"/>
      <c r="D566" s="7">
        <f t="shared" si="8"/>
        <v>0</v>
      </c>
    </row>
    <row r="567" spans="1:4" ht="18" hidden="1" x14ac:dyDescent="0.3">
      <c r="A567" s="10" t="s">
        <v>59</v>
      </c>
      <c r="B567" s="7"/>
      <c r="C567" s="7"/>
      <c r="D567" s="7">
        <f t="shared" si="8"/>
        <v>0</v>
      </c>
    </row>
    <row r="568" spans="1:4" ht="18" hidden="1" x14ac:dyDescent="0.3">
      <c r="A568" s="24" t="s">
        <v>321</v>
      </c>
      <c r="B568" s="7"/>
      <c r="C568" s="7"/>
      <c r="D568" s="7">
        <f t="shared" si="8"/>
        <v>0</v>
      </c>
    </row>
    <row r="569" spans="1:4" ht="18" hidden="1" x14ac:dyDescent="0.3">
      <c r="A569" s="24" t="s">
        <v>322</v>
      </c>
      <c r="B569" s="7"/>
      <c r="C569" s="7"/>
      <c r="D569" s="7">
        <f t="shared" si="8"/>
        <v>0</v>
      </c>
    </row>
    <row r="570" spans="1:4" ht="18" hidden="1" x14ac:dyDescent="0.3">
      <c r="A570" s="36" t="s">
        <v>323</v>
      </c>
      <c r="B570" s="7"/>
      <c r="C570" s="7"/>
      <c r="D570" s="7">
        <f t="shared" si="8"/>
        <v>0</v>
      </c>
    </row>
    <row r="571" spans="1:4" ht="18" hidden="1" x14ac:dyDescent="0.3">
      <c r="A571" s="10" t="s">
        <v>89</v>
      </c>
      <c r="B571" s="7"/>
      <c r="C571" s="7"/>
      <c r="D571" s="7">
        <f t="shared" si="8"/>
        <v>0</v>
      </c>
    </row>
    <row r="572" spans="1:4" ht="18" hidden="1" x14ac:dyDescent="0.3">
      <c r="A572" s="10" t="s">
        <v>90</v>
      </c>
      <c r="B572" s="7"/>
      <c r="C572" s="7"/>
      <c r="D572" s="7">
        <f t="shared" si="8"/>
        <v>0</v>
      </c>
    </row>
    <row r="573" spans="1:4" ht="18" hidden="1" x14ac:dyDescent="0.3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3">
      <c r="A574" s="36" t="s">
        <v>324</v>
      </c>
      <c r="B574" s="7"/>
      <c r="C574" s="7"/>
      <c r="D574" s="7">
        <f t="shared" si="8"/>
        <v>0</v>
      </c>
    </row>
    <row r="575" spans="1:4" ht="18" hidden="1" x14ac:dyDescent="0.3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3">
      <c r="A576" s="10" t="s">
        <v>220</v>
      </c>
      <c r="B576" s="7"/>
      <c r="C576" s="7"/>
      <c r="D576" s="7">
        <f t="shared" si="8"/>
        <v>0</v>
      </c>
    </row>
    <row r="577" spans="1:4" ht="18" hidden="1" x14ac:dyDescent="0.3">
      <c r="A577" s="8" t="s">
        <v>23</v>
      </c>
      <c r="B577" s="7"/>
      <c r="C577" s="7"/>
      <c r="D577" s="7">
        <f t="shared" si="8"/>
        <v>0</v>
      </c>
    </row>
    <row r="578" spans="1:4" ht="18" hidden="1" x14ac:dyDescent="0.3">
      <c r="A578" s="10" t="s">
        <v>24</v>
      </c>
      <c r="B578" s="7"/>
      <c r="C578" s="7"/>
      <c r="D578" s="7">
        <f t="shared" si="8"/>
        <v>0</v>
      </c>
    </row>
    <row r="579" spans="1:4" ht="18" hidden="1" x14ac:dyDescent="0.3">
      <c r="A579" s="10" t="s">
        <v>25</v>
      </c>
      <c r="B579" s="7"/>
      <c r="C579" s="7"/>
      <c r="D579" s="7">
        <f t="shared" si="8"/>
        <v>0</v>
      </c>
    </row>
    <row r="580" spans="1:4" ht="18" hidden="1" x14ac:dyDescent="0.3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27</v>
      </c>
      <c r="B581" s="7"/>
      <c r="C581" s="7"/>
      <c r="D581" s="7">
        <f t="shared" si="9"/>
        <v>0</v>
      </c>
    </row>
    <row r="582" spans="1:4" ht="18" hidden="1" x14ac:dyDescent="0.3">
      <c r="A582" s="10" t="s">
        <v>28</v>
      </c>
      <c r="B582" s="7"/>
      <c r="C582" s="7"/>
      <c r="D582" s="7">
        <f t="shared" si="9"/>
        <v>0</v>
      </c>
    </row>
    <row r="583" spans="1:4" ht="18" hidden="1" x14ac:dyDescent="0.3">
      <c r="A583" s="14" t="s">
        <v>232</v>
      </c>
      <c r="B583" s="7"/>
      <c r="C583" s="7"/>
      <c r="D583" s="7">
        <f t="shared" si="9"/>
        <v>0</v>
      </c>
    </row>
    <row r="584" spans="1:4" ht="18" hidden="1" x14ac:dyDescent="0.3">
      <c r="A584" s="13" t="s">
        <v>233</v>
      </c>
      <c r="B584" s="7"/>
      <c r="C584" s="7"/>
      <c r="D584" s="7">
        <f t="shared" si="9"/>
        <v>0</v>
      </c>
    </row>
    <row r="585" spans="1:4" ht="18" hidden="1" x14ac:dyDescent="0.3">
      <c r="A585" s="13" t="s">
        <v>234</v>
      </c>
      <c r="B585" s="7"/>
      <c r="C585" s="7"/>
      <c r="D585" s="7">
        <f t="shared" si="9"/>
        <v>0</v>
      </c>
    </row>
    <row r="586" spans="1:4" ht="18" hidden="1" x14ac:dyDescent="0.3">
      <c r="A586" s="10" t="s">
        <v>29</v>
      </c>
      <c r="B586" s="7"/>
      <c r="C586" s="7"/>
      <c r="D586" s="7">
        <f t="shared" si="9"/>
        <v>0</v>
      </c>
    </row>
    <row r="587" spans="1:4" ht="18" hidden="1" x14ac:dyDescent="0.3">
      <c r="A587" s="10" t="s">
        <v>30</v>
      </c>
      <c r="B587" s="7"/>
      <c r="C587" s="7"/>
      <c r="D587" s="7">
        <f t="shared" si="9"/>
        <v>0</v>
      </c>
    </row>
    <row r="588" spans="1:4" ht="18" hidden="1" x14ac:dyDescent="0.3">
      <c r="A588" s="10" t="s">
        <v>31</v>
      </c>
      <c r="B588" s="7"/>
      <c r="C588" s="7"/>
      <c r="D588" s="7">
        <f t="shared" si="9"/>
        <v>0</v>
      </c>
    </row>
    <row r="589" spans="1:4" ht="18" hidden="1" x14ac:dyDescent="0.3">
      <c r="A589" s="10" t="s">
        <v>32</v>
      </c>
      <c r="B589" s="7"/>
      <c r="C589" s="7"/>
      <c r="D589" s="7">
        <f t="shared" si="9"/>
        <v>0</v>
      </c>
    </row>
    <row r="590" spans="1:4" ht="18" hidden="1" x14ac:dyDescent="0.3">
      <c r="A590" s="10" t="s">
        <v>33</v>
      </c>
      <c r="B590" s="7"/>
      <c r="C590" s="7"/>
      <c r="D590" s="7">
        <f t="shared" si="9"/>
        <v>0</v>
      </c>
    </row>
    <row r="591" spans="1:4" ht="18" hidden="1" x14ac:dyDescent="0.3">
      <c r="A591" s="10" t="s">
        <v>34</v>
      </c>
      <c r="B591" s="7"/>
      <c r="C591" s="7"/>
      <c r="D591" s="7">
        <f t="shared" si="9"/>
        <v>0</v>
      </c>
    </row>
    <row r="592" spans="1:4" ht="18" hidden="1" x14ac:dyDescent="0.3">
      <c r="A592" s="10" t="s">
        <v>35</v>
      </c>
      <c r="B592" s="7"/>
      <c r="C592" s="7"/>
      <c r="D592" s="7">
        <f t="shared" si="9"/>
        <v>0</v>
      </c>
    </row>
    <row r="593" spans="1:4" ht="18" hidden="1" x14ac:dyDescent="0.3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3">
      <c r="A594" s="24" t="s">
        <v>92</v>
      </c>
      <c r="B594" s="7"/>
      <c r="C594" s="7"/>
      <c r="D594" s="7">
        <f t="shared" si="9"/>
        <v>0</v>
      </c>
    </row>
    <row r="595" spans="1:4" ht="18" hidden="1" x14ac:dyDescent="0.3">
      <c r="A595" s="10" t="s">
        <v>222</v>
      </c>
      <c r="B595" s="7"/>
      <c r="C595" s="7"/>
      <c r="D595" s="7">
        <f t="shared" si="9"/>
        <v>0</v>
      </c>
    </row>
    <row r="596" spans="1:4" ht="18" hidden="1" x14ac:dyDescent="0.3">
      <c r="A596" s="8" t="s">
        <v>235</v>
      </c>
      <c r="B596" s="7"/>
      <c r="C596" s="7"/>
      <c r="D596" s="7">
        <f t="shared" si="9"/>
        <v>0</v>
      </c>
    </row>
    <row r="597" spans="1:4" ht="18" hidden="1" x14ac:dyDescent="0.3">
      <c r="A597" s="8" t="s">
        <v>236</v>
      </c>
      <c r="B597" s="7"/>
      <c r="C597" s="7"/>
      <c r="D597" s="7">
        <f t="shared" si="9"/>
        <v>0</v>
      </c>
    </row>
    <row r="598" spans="1:4" ht="18" hidden="1" x14ac:dyDescent="0.3">
      <c r="A598" s="10" t="s">
        <v>237</v>
      </c>
      <c r="B598" s="7"/>
      <c r="C598" s="7"/>
      <c r="D598" s="7">
        <f t="shared" si="9"/>
        <v>0</v>
      </c>
    </row>
    <row r="599" spans="1:4" ht="18" hidden="1" x14ac:dyDescent="0.3">
      <c r="A599" s="10" t="s">
        <v>342</v>
      </c>
      <c r="B599" s="7"/>
      <c r="C599" s="7"/>
      <c r="D599" s="7">
        <f t="shared" si="9"/>
        <v>0</v>
      </c>
    </row>
    <row r="600" spans="1:4" ht="18" hidden="1" x14ac:dyDescent="0.3">
      <c r="A600" s="10" t="s">
        <v>223</v>
      </c>
      <c r="B600" s="7"/>
      <c r="C600" s="7"/>
      <c r="D600" s="7">
        <f t="shared" si="9"/>
        <v>0</v>
      </c>
    </row>
    <row r="601" spans="1:4" ht="18" hidden="1" x14ac:dyDescent="0.3">
      <c r="A601" s="10" t="s">
        <v>118</v>
      </c>
      <c r="B601" s="7"/>
      <c r="C601" s="7"/>
      <c r="D601" s="7">
        <f t="shared" si="9"/>
        <v>0</v>
      </c>
    </row>
    <row r="602" spans="1:4" ht="18" hidden="1" x14ac:dyDescent="0.3">
      <c r="A602" s="10" t="s">
        <v>238</v>
      </c>
      <c r="B602" s="7"/>
      <c r="C602" s="7"/>
      <c r="D602" s="7">
        <f t="shared" si="9"/>
        <v>0</v>
      </c>
    </row>
    <row r="603" spans="1:4" ht="18" hidden="1" x14ac:dyDescent="0.3">
      <c r="A603" s="10" t="s">
        <v>71</v>
      </c>
      <c r="B603" s="7"/>
      <c r="C603" s="7"/>
      <c r="D603" s="7">
        <f t="shared" si="9"/>
        <v>0</v>
      </c>
    </row>
    <row r="604" spans="1:4" ht="18" hidden="1" x14ac:dyDescent="0.3">
      <c r="A604" s="10" t="s">
        <v>72</v>
      </c>
      <c r="B604" s="7"/>
      <c r="C604" s="7"/>
      <c r="D604" s="7">
        <f t="shared" si="9"/>
        <v>0</v>
      </c>
    </row>
    <row r="605" spans="1:4" ht="18" hidden="1" x14ac:dyDescent="0.3">
      <c r="A605" s="36" t="s">
        <v>325</v>
      </c>
      <c r="B605" s="7"/>
      <c r="C605" s="7"/>
      <c r="D605" s="7">
        <f t="shared" si="9"/>
        <v>0</v>
      </c>
    </row>
    <row r="606" spans="1:4" ht="18" hidden="1" x14ac:dyDescent="0.3">
      <c r="A606" s="10" t="s">
        <v>150</v>
      </c>
      <c r="B606" s="7"/>
      <c r="C606" s="7"/>
      <c r="D606" s="7">
        <f t="shared" si="9"/>
        <v>0</v>
      </c>
    </row>
    <row r="607" spans="1:4" ht="18" hidden="1" x14ac:dyDescent="0.3">
      <c r="A607" s="36" t="s">
        <v>326</v>
      </c>
      <c r="B607" s="7"/>
      <c r="C607" s="7"/>
      <c r="D607" s="7">
        <f t="shared" si="9"/>
        <v>0</v>
      </c>
    </row>
    <row r="608" spans="1:4" ht="18" hidden="1" x14ac:dyDescent="0.3">
      <c r="A608" s="8" t="s">
        <v>343</v>
      </c>
      <c r="B608" s="7"/>
      <c r="C608" s="7"/>
      <c r="D608" s="7">
        <f t="shared" si="9"/>
        <v>0</v>
      </c>
    </row>
    <row r="609" spans="1:4" ht="18" hidden="1" x14ac:dyDescent="0.3">
      <c r="A609" s="36" t="s">
        <v>327</v>
      </c>
      <c r="B609" s="7"/>
      <c r="C609" s="7"/>
      <c r="D609" s="7">
        <f t="shared" si="9"/>
        <v>0</v>
      </c>
    </row>
    <row r="610" spans="1:4" ht="18" hidden="1" x14ac:dyDescent="0.3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3">
      <c r="A611" s="14" t="s">
        <v>239</v>
      </c>
      <c r="B611" s="7"/>
      <c r="C611" s="7"/>
      <c r="D611" s="7">
        <f t="shared" si="9"/>
        <v>0</v>
      </c>
    </row>
    <row r="612" spans="1:4" ht="18" hidden="1" x14ac:dyDescent="0.3">
      <c r="A612" s="14" t="s">
        <v>99</v>
      </c>
      <c r="B612" s="7"/>
      <c r="C612" s="7"/>
      <c r="D612" s="7">
        <f t="shared" si="9"/>
        <v>0</v>
      </c>
    </row>
    <row r="613" spans="1:4" ht="18" hidden="1" x14ac:dyDescent="0.3">
      <c r="A613" s="14" t="s">
        <v>100</v>
      </c>
      <c r="B613" s="7"/>
      <c r="C613" s="7"/>
      <c r="D613" s="7">
        <f t="shared" si="9"/>
        <v>0</v>
      </c>
    </row>
    <row r="614" spans="1:4" ht="18" hidden="1" x14ac:dyDescent="0.3">
      <c r="A614" s="10" t="s">
        <v>267</v>
      </c>
      <c r="B614" s="7"/>
      <c r="C614" s="7"/>
      <c r="D614" s="7">
        <f t="shared" si="9"/>
        <v>0</v>
      </c>
    </row>
    <row r="615" spans="1:4" ht="18" hidden="1" x14ac:dyDescent="0.3">
      <c r="A615" s="14" t="s">
        <v>268</v>
      </c>
      <c r="B615" s="7"/>
      <c r="C615" s="7"/>
      <c r="D615" s="7">
        <f t="shared" si="9"/>
        <v>0</v>
      </c>
    </row>
    <row r="616" spans="1:4" ht="18" hidden="1" x14ac:dyDescent="0.3">
      <c r="A616" s="10" t="s">
        <v>269</v>
      </c>
      <c r="B616" s="7"/>
      <c r="C616" s="7"/>
      <c r="D616" s="7">
        <f t="shared" si="9"/>
        <v>0</v>
      </c>
    </row>
    <row r="617" spans="1:4" ht="18" hidden="1" x14ac:dyDescent="0.3">
      <c r="A617" s="10" t="s">
        <v>284</v>
      </c>
      <c r="B617" s="7"/>
      <c r="C617" s="7"/>
      <c r="D617" s="7">
        <f t="shared" si="9"/>
        <v>0</v>
      </c>
    </row>
    <row r="618" spans="1:4" ht="18" hidden="1" x14ac:dyDescent="0.3">
      <c r="A618" s="14" t="s">
        <v>285</v>
      </c>
      <c r="B618" s="7"/>
      <c r="C618" s="7"/>
      <c r="D618" s="7">
        <f t="shared" si="9"/>
        <v>0</v>
      </c>
    </row>
    <row r="619" spans="1:4" ht="18" hidden="1" x14ac:dyDescent="0.3">
      <c r="A619" s="35" t="s">
        <v>328</v>
      </c>
      <c r="B619" s="7"/>
      <c r="C619" s="7"/>
      <c r="D619" s="7">
        <f t="shared" si="9"/>
        <v>0</v>
      </c>
    </row>
    <row r="620" spans="1:4" ht="18" hidden="1" x14ac:dyDescent="0.3">
      <c r="A620" s="10" t="s">
        <v>143</v>
      </c>
      <c r="B620" s="7"/>
      <c r="C620" s="7"/>
      <c r="D620" s="7">
        <f t="shared" si="9"/>
        <v>0</v>
      </c>
    </row>
    <row r="621" spans="1:4" ht="18" hidden="1" x14ac:dyDescent="0.3">
      <c r="A621" s="24" t="s">
        <v>144</v>
      </c>
      <c r="B621" s="7"/>
      <c r="C621" s="7"/>
      <c r="D621" s="7">
        <f t="shared" si="9"/>
        <v>0</v>
      </c>
    </row>
    <row r="622" spans="1:4" ht="18" hidden="1" x14ac:dyDescent="0.3">
      <c r="A622" s="5" t="s">
        <v>93</v>
      </c>
      <c r="B622" s="7"/>
      <c r="C622" s="7"/>
      <c r="D622" s="7">
        <f t="shared" si="9"/>
        <v>0</v>
      </c>
    </row>
    <row r="623" spans="1:4" ht="18" hidden="1" x14ac:dyDescent="0.3">
      <c r="A623" s="14" t="s">
        <v>94</v>
      </c>
      <c r="B623" s="7"/>
      <c r="C623" s="7"/>
      <c r="D623" s="7">
        <f t="shared" si="9"/>
        <v>0</v>
      </c>
    </row>
    <row r="624" spans="1:4" ht="18" hidden="1" x14ac:dyDescent="0.3">
      <c r="A624" s="24" t="s">
        <v>77</v>
      </c>
      <c r="B624" s="7"/>
      <c r="C624" s="7"/>
      <c r="D624" s="7">
        <f t="shared" si="9"/>
        <v>0</v>
      </c>
    </row>
    <row r="625" spans="1:4" ht="18" hidden="1" x14ac:dyDescent="0.3">
      <c r="A625" s="10" t="s">
        <v>225</v>
      </c>
      <c r="B625" s="7"/>
      <c r="C625" s="7"/>
      <c r="D625" s="7">
        <f t="shared" si="9"/>
        <v>0</v>
      </c>
    </row>
    <row r="626" spans="1:4" ht="18" hidden="1" x14ac:dyDescent="0.3">
      <c r="A626" s="14" t="s">
        <v>226</v>
      </c>
      <c r="B626" s="7"/>
      <c r="C626" s="7"/>
      <c r="D626" s="7">
        <f t="shared" si="9"/>
        <v>0</v>
      </c>
    </row>
    <row r="627" spans="1:4" ht="18" hidden="1" x14ac:dyDescent="0.3">
      <c r="A627" s="5" t="s">
        <v>341</v>
      </c>
      <c r="B627" s="7"/>
      <c r="C627" s="7"/>
      <c r="D627" s="7">
        <f t="shared" si="9"/>
        <v>0</v>
      </c>
    </row>
    <row r="628" spans="1:4" ht="18" hidden="1" x14ac:dyDescent="0.3">
      <c r="A628" s="10" t="s">
        <v>329</v>
      </c>
      <c r="B628" s="7"/>
      <c r="C628" s="7"/>
      <c r="D628" s="7">
        <f t="shared" si="9"/>
        <v>0</v>
      </c>
    </row>
    <row r="629" spans="1:4" ht="18" hidden="1" x14ac:dyDescent="0.3">
      <c r="A629" s="8" t="s">
        <v>330</v>
      </c>
      <c r="B629" s="7"/>
      <c r="C629" s="7"/>
      <c r="D629" s="7">
        <f t="shared" si="9"/>
        <v>0</v>
      </c>
    </row>
    <row r="630" spans="1:4" ht="18" hidden="1" x14ac:dyDescent="0.3">
      <c r="A630" s="10" t="s">
        <v>119</v>
      </c>
      <c r="B630" s="7"/>
      <c r="C630" s="7"/>
      <c r="D630" s="7">
        <f t="shared" si="9"/>
        <v>0</v>
      </c>
    </row>
    <row r="631" spans="1:4" ht="18" hidden="1" x14ac:dyDescent="0.3">
      <c r="A631" s="5" t="s">
        <v>145</v>
      </c>
      <c r="B631" s="7"/>
      <c r="C631" s="7"/>
      <c r="D631" s="7">
        <f t="shared" si="9"/>
        <v>0</v>
      </c>
    </row>
    <row r="632" spans="1:4" ht="18" hidden="1" x14ac:dyDescent="0.3">
      <c r="A632" s="5" t="s">
        <v>243</v>
      </c>
      <c r="B632" s="7"/>
      <c r="C632" s="7"/>
      <c r="D632" s="7">
        <f t="shared" si="9"/>
        <v>0</v>
      </c>
    </row>
    <row r="633" spans="1:4" ht="18" hidden="1" x14ac:dyDescent="0.3">
      <c r="A633" s="10" t="s">
        <v>174</v>
      </c>
      <c r="B633" s="7"/>
      <c r="C633" s="7"/>
      <c r="D633" s="7">
        <f t="shared" si="9"/>
        <v>0</v>
      </c>
    </row>
    <row r="634" spans="1:4" ht="18" hidden="1" x14ac:dyDescent="0.3">
      <c r="A634" s="10" t="s">
        <v>244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245</v>
      </c>
      <c r="B635" s="7"/>
      <c r="C635" s="7"/>
      <c r="D635" s="7">
        <f t="shared" si="9"/>
        <v>0</v>
      </c>
    </row>
    <row r="636" spans="1:4" ht="18" hidden="1" x14ac:dyDescent="0.3">
      <c r="A636" s="24" t="s">
        <v>78</v>
      </c>
      <c r="B636" s="7"/>
      <c r="C636" s="7"/>
      <c r="D636" s="7">
        <f t="shared" si="9"/>
        <v>0</v>
      </c>
    </row>
    <row r="637" spans="1:4" ht="18" hidden="1" x14ac:dyDescent="0.3">
      <c r="A637" s="24" t="s">
        <v>79</v>
      </c>
      <c r="B637" s="7"/>
      <c r="C637" s="7"/>
      <c r="D637" s="7">
        <f t="shared" si="9"/>
        <v>0</v>
      </c>
    </row>
    <row r="638" spans="1:4" ht="18" hidden="1" x14ac:dyDescent="0.3">
      <c r="A638" s="13" t="s">
        <v>246</v>
      </c>
      <c r="B638" s="7"/>
      <c r="C638" s="7"/>
      <c r="D638" s="7">
        <f t="shared" si="9"/>
        <v>0</v>
      </c>
    </row>
    <row r="639" spans="1:4" ht="18" hidden="1" x14ac:dyDescent="0.3">
      <c r="A639" s="24" t="s">
        <v>80</v>
      </c>
      <c r="B639" s="7"/>
      <c r="C639" s="7"/>
      <c r="D639" s="7">
        <f t="shared" si="9"/>
        <v>0</v>
      </c>
    </row>
    <row r="640" spans="1:4" ht="18" hidden="1" x14ac:dyDescent="0.3">
      <c r="A640" s="10" t="s">
        <v>247</v>
      </c>
      <c r="B640" s="7"/>
      <c r="C640" s="7"/>
      <c r="D640" s="7">
        <f t="shared" si="9"/>
        <v>0</v>
      </c>
    </row>
    <row r="641" spans="1:4" ht="18" hidden="1" x14ac:dyDescent="0.3">
      <c r="A641" s="10" t="s">
        <v>248</v>
      </c>
      <c r="B641" s="7"/>
      <c r="C641" s="7"/>
      <c r="D641" s="7">
        <f t="shared" si="9"/>
        <v>0</v>
      </c>
    </row>
    <row r="642" spans="1:4" ht="18" hidden="1" x14ac:dyDescent="0.3">
      <c r="A642" s="10" t="s">
        <v>249</v>
      </c>
      <c r="B642" s="7"/>
      <c r="C642" s="7"/>
      <c r="D642" s="7">
        <f t="shared" si="9"/>
        <v>0</v>
      </c>
    </row>
    <row r="643" spans="1:4" ht="18" hidden="1" x14ac:dyDescent="0.3">
      <c r="A643" s="10" t="s">
        <v>250</v>
      </c>
      <c r="B643" s="7"/>
      <c r="C643" s="7"/>
      <c r="D643" s="7">
        <f t="shared" si="9"/>
        <v>0</v>
      </c>
    </row>
    <row r="644" spans="1:4" ht="18" hidden="1" x14ac:dyDescent="0.3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3">
      <c r="A646" s="10" t="s">
        <v>40</v>
      </c>
      <c r="B646" s="7"/>
      <c r="C646" s="7"/>
      <c r="D646" s="7">
        <f t="shared" si="10"/>
        <v>0</v>
      </c>
    </row>
    <row r="647" spans="1:4" ht="18" hidden="1" x14ac:dyDescent="0.3">
      <c r="A647" s="5" t="s">
        <v>175</v>
      </c>
      <c r="B647" s="7"/>
      <c r="C647" s="7"/>
      <c r="D647" s="7">
        <f t="shared" si="10"/>
        <v>0</v>
      </c>
    </row>
    <row r="648" spans="1:4" ht="18" hidden="1" x14ac:dyDescent="0.3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3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3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3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3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3">
      <c r="A655" s="13" t="s">
        <v>258</v>
      </c>
      <c r="B655" s="7"/>
      <c r="C655" s="7"/>
      <c r="D655" s="7">
        <f t="shared" si="10"/>
        <v>0</v>
      </c>
    </row>
    <row r="656" spans="1:4" ht="18" hidden="1" x14ac:dyDescent="0.3">
      <c r="A656" s="10" t="s">
        <v>259</v>
      </c>
      <c r="B656" s="7"/>
      <c r="C656" s="7"/>
      <c r="D656" s="7">
        <f t="shared" si="10"/>
        <v>0</v>
      </c>
    </row>
    <row r="657" spans="1:4" ht="18" hidden="1" x14ac:dyDescent="0.3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6257</v>
      </c>
      <c r="C665" s="39"/>
      <c r="D665" s="39">
        <f t="shared" ref="D665" si="11">SUM(D338:D664)</f>
        <v>66699500</v>
      </c>
    </row>
    <row r="667" spans="1:4" ht="18" x14ac:dyDescent="0.3">
      <c r="A667" s="18" t="s">
        <v>383</v>
      </c>
      <c r="D667" s="70"/>
    </row>
    <row r="669" spans="1:4" x14ac:dyDescent="0.3">
      <c r="D669" s="71">
        <f>D667+D665+D333</f>
        <v>152818000</v>
      </c>
    </row>
  </sheetData>
  <protectedRanges>
    <protectedRange password="CF71" sqref="B3:C332 B1:D2" name="tho_1"/>
    <protectedRange password="CF71" sqref="D3:D664" name="tho_2"/>
    <protectedRange password="CF71" sqref="B335:C664" name="tho_3"/>
  </protectedRanges>
  <autoFilter ref="A2:D665" xr:uid="{00000000-0009-0000-0000-000008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669"/>
  <sheetViews>
    <sheetView topLeftCell="A367" workbookViewId="0">
      <selection activeCell="D667" sqref="D667"/>
    </sheetView>
  </sheetViews>
  <sheetFormatPr defaultRowHeight="14.4" x14ac:dyDescent="0.3"/>
  <cols>
    <col min="1" max="1" width="35.44140625" customWidth="1"/>
    <col min="3" max="3" width="14.33203125" customWidth="1"/>
    <col min="4" max="4" width="20.88671875" customWidth="1"/>
  </cols>
  <sheetData>
    <row r="1" spans="1:4" x14ac:dyDescent="0.3">
      <c r="A1" s="1" t="s">
        <v>372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15</v>
      </c>
      <c r="C3" s="7">
        <v>12000</v>
      </c>
      <c r="D3" s="7">
        <f>B3*C3</f>
        <v>180000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x14ac:dyDescent="0.3">
      <c r="A12" s="10" t="s">
        <v>51</v>
      </c>
      <c r="B12" s="7">
        <v>4.5</v>
      </c>
      <c r="C12" s="7">
        <v>10000</v>
      </c>
      <c r="D12" s="7">
        <f t="shared" si="0"/>
        <v>45000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f>20+4+15+10</f>
        <v>49</v>
      </c>
      <c r="C15" s="7">
        <v>11000</v>
      </c>
      <c r="D15" s="7">
        <f t="shared" si="0"/>
        <v>539000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f>52+44</f>
        <v>96</v>
      </c>
      <c r="C18" s="7">
        <v>3500</v>
      </c>
      <c r="D18" s="7">
        <f t="shared" si="0"/>
        <v>336000</v>
      </c>
    </row>
    <row r="19" spans="1:4" ht="18" hidden="1" x14ac:dyDescent="0.3">
      <c r="A19" s="8" t="s">
        <v>288</v>
      </c>
      <c r="B19" s="7"/>
      <c r="C19" s="44"/>
      <c r="D19" s="7">
        <f t="shared" si="0"/>
        <v>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f>75+40+15</f>
        <v>130</v>
      </c>
      <c r="C25" s="7">
        <v>7000</v>
      </c>
      <c r="D25" s="7">
        <f t="shared" si="0"/>
        <v>910000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v>6</v>
      </c>
      <c r="C28" s="7">
        <v>28000</v>
      </c>
      <c r="D28" s="7">
        <f t="shared" si="0"/>
        <v>168000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hidden="1" x14ac:dyDescent="0.3">
      <c r="A30" s="5" t="s">
        <v>66</v>
      </c>
      <c r="B30" s="7"/>
      <c r="C30" s="7"/>
      <c r="D30" s="7">
        <f t="shared" si="0"/>
        <v>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x14ac:dyDescent="0.3">
      <c r="A32" s="10" t="s">
        <v>229</v>
      </c>
      <c r="B32" s="7">
        <v>9</v>
      </c>
      <c r="C32" s="7">
        <v>13000</v>
      </c>
      <c r="D32" s="7">
        <f t="shared" si="0"/>
        <v>117000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/>
      <c r="C40" s="7"/>
      <c r="D40" s="7">
        <f t="shared" si="0"/>
        <v>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hidden="1" x14ac:dyDescent="0.3">
      <c r="A50" s="14" t="s">
        <v>153</v>
      </c>
      <c r="B50" s="7"/>
      <c r="C50" s="7"/>
      <c r="D50" s="7">
        <f t="shared" si="0"/>
        <v>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x14ac:dyDescent="0.3">
      <c r="A57" s="10" t="s">
        <v>114</v>
      </c>
      <c r="B57" s="7">
        <v>60</v>
      </c>
      <c r="C57" s="7">
        <v>31000</v>
      </c>
      <c r="D57" s="7">
        <f t="shared" si="0"/>
        <v>1860000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hidden="1" x14ac:dyDescent="0.3">
      <c r="A63" s="5" t="s">
        <v>3</v>
      </c>
      <c r="B63" s="7"/>
      <c r="C63" s="7"/>
      <c r="D63" s="7">
        <f t="shared" si="0"/>
        <v>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hidden="1" x14ac:dyDescent="0.3">
      <c r="A74" s="10" t="s">
        <v>170</v>
      </c>
      <c r="B74" s="7"/>
      <c r="C74" s="7"/>
      <c r="D74" s="7">
        <f t="shared" si="1"/>
        <v>0</v>
      </c>
    </row>
    <row r="75" spans="1:4" ht="18" x14ac:dyDescent="0.3">
      <c r="A75" s="10" t="s">
        <v>171</v>
      </c>
      <c r="B75" s="7">
        <v>15</v>
      </c>
      <c r="C75" s="7">
        <v>23000</v>
      </c>
      <c r="D75" s="7">
        <f t="shared" si="1"/>
        <v>345000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f>20+18+18+18</f>
        <v>74</v>
      </c>
      <c r="C81" s="7">
        <v>8500</v>
      </c>
      <c r="D81" s="7">
        <f t="shared" si="1"/>
        <v>629000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x14ac:dyDescent="0.3">
      <c r="A126" s="5" t="s">
        <v>281</v>
      </c>
      <c r="B126" s="12">
        <v>2</v>
      </c>
      <c r="C126" s="12">
        <v>16000</v>
      </c>
      <c r="D126" s="7">
        <f t="shared" si="1"/>
        <v>32000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hidden="1" x14ac:dyDescent="0.3">
      <c r="A138" s="10" t="s">
        <v>103</v>
      </c>
      <c r="B138" s="12"/>
      <c r="C138" s="12"/>
      <c r="D138" s="7">
        <f t="shared" si="2"/>
        <v>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105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637</v>
      </c>
      <c r="C163" s="46">
        <v>6500</v>
      </c>
      <c r="D163" s="7">
        <f t="shared" si="2"/>
        <v>4140500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f>25+62</f>
        <v>87</v>
      </c>
      <c r="C165" s="7">
        <v>11000</v>
      </c>
      <c r="D165" s="7">
        <f t="shared" si="2"/>
        <v>957000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8</v>
      </c>
      <c r="C169" s="21">
        <v>8000</v>
      </c>
      <c r="D169" s="7">
        <f t="shared" si="2"/>
        <v>64000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x14ac:dyDescent="0.3">
      <c r="A171" s="10" t="s">
        <v>87</v>
      </c>
      <c r="B171" s="7">
        <v>6</v>
      </c>
      <c r="C171" s="7">
        <v>45000</v>
      </c>
      <c r="D171" s="7">
        <f t="shared" si="2"/>
        <v>270000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x14ac:dyDescent="0.3">
      <c r="A179" s="10" t="s">
        <v>183</v>
      </c>
      <c r="B179" s="7">
        <v>300</v>
      </c>
      <c r="C179" s="7">
        <v>2100</v>
      </c>
      <c r="D179" s="7">
        <f t="shared" si="2"/>
        <v>630000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hidden="1" x14ac:dyDescent="0.3">
      <c r="A181" s="5" t="s">
        <v>185</v>
      </c>
      <c r="B181" s="7"/>
      <c r="C181" s="7"/>
      <c r="D181" s="7">
        <f t="shared" si="2"/>
        <v>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f>360+80+140</f>
        <v>580</v>
      </c>
      <c r="C196" s="7">
        <v>22000</v>
      </c>
      <c r="D196" s="7">
        <f t="shared" ref="D196:D259" si="3">B196*C196</f>
        <v>12760000</v>
      </c>
    </row>
    <row r="197" spans="1:4" ht="18" x14ac:dyDescent="0.3">
      <c r="A197" s="5" t="s">
        <v>68</v>
      </c>
      <c r="B197" s="7">
        <f>160+60+100+20</f>
        <v>340</v>
      </c>
      <c r="C197" s="7">
        <v>20000</v>
      </c>
      <c r="D197" s="7">
        <f t="shared" si="3"/>
        <v>6800000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x14ac:dyDescent="0.3">
      <c r="A202" s="10" t="s">
        <v>217</v>
      </c>
      <c r="B202" s="7">
        <v>15</v>
      </c>
      <c r="C202" s="7">
        <v>25000</v>
      </c>
      <c r="D202" s="7">
        <f t="shared" si="3"/>
        <v>375000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x14ac:dyDescent="0.3">
      <c r="A205" s="10" t="s">
        <v>188</v>
      </c>
      <c r="B205" s="7">
        <v>40</v>
      </c>
      <c r="C205" s="7">
        <v>8000</v>
      </c>
      <c r="D205" s="7">
        <f t="shared" si="3"/>
        <v>320000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0" t="s">
        <v>44</v>
      </c>
      <c r="B210" s="7"/>
      <c r="C210" s="7"/>
      <c r="D210" s="7">
        <f t="shared" si="3"/>
        <v>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hidden="1" x14ac:dyDescent="0.3">
      <c r="A223" s="8" t="s">
        <v>315</v>
      </c>
      <c r="B223" s="7"/>
      <c r="C223" s="7"/>
      <c r="D223" s="7">
        <f t="shared" si="3"/>
        <v>0</v>
      </c>
    </row>
    <row r="224" spans="1:4" ht="18" hidden="1" x14ac:dyDescent="0.3">
      <c r="A224" s="14" t="s">
        <v>362</v>
      </c>
      <c r="B224" s="7"/>
      <c r="C224" s="7"/>
      <c r="D224" s="7">
        <f t="shared" si="3"/>
        <v>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x14ac:dyDescent="0.3">
      <c r="A241" s="10" t="s">
        <v>220</v>
      </c>
      <c r="B241" s="7">
        <v>5</v>
      </c>
      <c r="C241" s="7">
        <v>14000</v>
      </c>
      <c r="D241" s="7">
        <f t="shared" si="3"/>
        <v>70000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f>25+20+20+95+7</f>
        <v>167</v>
      </c>
      <c r="C244" s="7">
        <v>24000</v>
      </c>
      <c r="D244" s="7">
        <f t="shared" si="3"/>
        <v>4008000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hidden="1" x14ac:dyDescent="0.3">
      <c r="A247" s="10" t="s">
        <v>27</v>
      </c>
      <c r="B247" s="7"/>
      <c r="C247" s="7"/>
      <c r="D247" s="7">
        <f t="shared" si="3"/>
        <v>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f>20+10+30+16</f>
        <v>76</v>
      </c>
      <c r="C252" s="7">
        <v>36000</v>
      </c>
      <c r="D252" s="7">
        <f t="shared" si="3"/>
        <v>2736000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38+20+10+11</f>
        <v>79</v>
      </c>
      <c r="C256" s="7">
        <v>22000</v>
      </c>
      <c r="D256" s="7">
        <f t="shared" si="3"/>
        <v>1738000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hidden="1" x14ac:dyDescent="0.3">
      <c r="A264" s="10" t="s">
        <v>237</v>
      </c>
      <c r="B264" s="7"/>
      <c r="C264" s="7"/>
      <c r="D264" s="7">
        <f t="shared" si="4"/>
        <v>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v>25</v>
      </c>
      <c r="C268" s="7">
        <v>15000</v>
      </c>
      <c r="D268" s="7">
        <f t="shared" si="4"/>
        <v>375000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x14ac:dyDescent="0.3">
      <c r="A281" s="10" t="s">
        <v>267</v>
      </c>
      <c r="B281" s="7">
        <f>10+90+20+8</f>
        <v>128</v>
      </c>
      <c r="C281" s="7">
        <v>8000</v>
      </c>
      <c r="D281" s="7">
        <f t="shared" si="4"/>
        <v>1024000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hidden="1" x14ac:dyDescent="0.3">
      <c r="A284" s="10" t="s">
        <v>284</v>
      </c>
      <c r="B284" s="7"/>
      <c r="C284" s="7"/>
      <c r="D284" s="7">
        <f t="shared" si="4"/>
        <v>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x14ac:dyDescent="0.3">
      <c r="A287" s="10" t="s">
        <v>143</v>
      </c>
      <c r="B287" s="7">
        <v>65</v>
      </c>
      <c r="C287" s="7">
        <v>7500</v>
      </c>
      <c r="D287" s="7">
        <f t="shared" si="4"/>
        <v>487500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363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356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x14ac:dyDescent="0.3">
      <c r="A309" s="10" t="s">
        <v>249</v>
      </c>
      <c r="B309" s="7">
        <v>1</v>
      </c>
      <c r="C309" s="7">
        <v>28000</v>
      </c>
      <c r="D309" s="7">
        <f t="shared" si="4"/>
        <v>28000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x14ac:dyDescent="0.3">
      <c r="A320" s="10" t="s">
        <v>256</v>
      </c>
      <c r="B320" s="7">
        <v>6</v>
      </c>
      <c r="C320" s="7">
        <v>28000</v>
      </c>
      <c r="D320" s="7">
        <f t="shared" si="4"/>
        <v>168000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x14ac:dyDescent="0.3">
      <c r="A328" s="10" t="s">
        <v>264</v>
      </c>
      <c r="B328" s="7">
        <v>1</v>
      </c>
      <c r="C328" s="7">
        <v>28000</v>
      </c>
      <c r="D328" s="7">
        <f t="shared" si="5"/>
        <v>28000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3026.5</v>
      </c>
      <c r="C333" s="39"/>
      <c r="D333" s="7">
        <f>SUM(D3:D328)</f>
        <v>42140000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373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5" t="s">
        <v>3</v>
      </c>
      <c r="B338" s="7"/>
      <c r="C338" s="7"/>
      <c r="D338" s="7">
        <f t="shared" si="5"/>
        <v>0</v>
      </c>
    </row>
    <row r="339" spans="1:4" ht="18" hidden="1" x14ac:dyDescent="0.3">
      <c r="A339" s="8" t="s">
        <v>4</v>
      </c>
      <c r="B339" s="7"/>
      <c r="C339" s="7"/>
      <c r="D339" s="7">
        <f t="shared" si="5"/>
        <v>0</v>
      </c>
    </row>
    <row r="340" spans="1:4" ht="18" hidden="1" x14ac:dyDescent="0.3">
      <c r="A340" s="5" t="s">
        <v>5</v>
      </c>
      <c r="B340" s="7"/>
      <c r="C340" s="7"/>
      <c r="D340" s="7">
        <f t="shared" si="5"/>
        <v>0</v>
      </c>
    </row>
    <row r="341" spans="1:4" ht="18" hidden="1" x14ac:dyDescent="0.3">
      <c r="A341" s="5" t="s">
        <v>6</v>
      </c>
      <c r="B341" s="7"/>
      <c r="C341" s="7"/>
      <c r="D341" s="7">
        <f t="shared" si="5"/>
        <v>0</v>
      </c>
    </row>
    <row r="342" spans="1:4" ht="18" hidden="1" x14ac:dyDescent="0.3">
      <c r="A342" s="5" t="s">
        <v>7</v>
      </c>
      <c r="B342" s="7"/>
      <c r="C342" s="7"/>
      <c r="D342" s="7">
        <f t="shared" si="5"/>
        <v>0</v>
      </c>
    </row>
    <row r="343" spans="1:4" ht="18" hidden="1" x14ac:dyDescent="0.3">
      <c r="A343" s="9" t="s">
        <v>8</v>
      </c>
      <c r="B343" s="7"/>
      <c r="C343" s="7"/>
      <c r="D343" s="7">
        <f t="shared" si="5"/>
        <v>0</v>
      </c>
    </row>
    <row r="344" spans="1:4" ht="18" hidden="1" x14ac:dyDescent="0.3">
      <c r="A344" s="10" t="s">
        <v>9</v>
      </c>
      <c r="B344" s="7"/>
      <c r="C344" s="7"/>
      <c r="D344" s="7">
        <f t="shared" si="5"/>
        <v>0</v>
      </c>
    </row>
    <row r="345" spans="1:4" ht="18" hidden="1" x14ac:dyDescent="0.3">
      <c r="A345" s="5" t="s">
        <v>10</v>
      </c>
      <c r="B345" s="12"/>
      <c r="C345" s="12"/>
      <c r="D345" s="7">
        <f t="shared" si="5"/>
        <v>0</v>
      </c>
    </row>
    <row r="346" spans="1:4" ht="18" hidden="1" x14ac:dyDescent="0.3">
      <c r="A346" s="5" t="s">
        <v>11</v>
      </c>
      <c r="B346" s="12"/>
      <c r="C346" s="12"/>
      <c r="D346" s="7">
        <f t="shared" si="5"/>
        <v>0</v>
      </c>
    </row>
    <row r="347" spans="1:4" ht="18" hidden="1" x14ac:dyDescent="0.3">
      <c r="A347" s="5" t="s">
        <v>12</v>
      </c>
      <c r="B347" s="12"/>
      <c r="C347" s="12"/>
      <c r="D347" s="7">
        <f t="shared" si="5"/>
        <v>0</v>
      </c>
    </row>
    <row r="348" spans="1:4" ht="18" hidden="1" x14ac:dyDescent="0.3">
      <c r="A348" s="10" t="s">
        <v>13</v>
      </c>
      <c r="B348" s="7"/>
      <c r="C348" s="7"/>
      <c r="D348" s="7">
        <f t="shared" si="5"/>
        <v>0</v>
      </c>
    </row>
    <row r="349" spans="1:4" ht="18" hidden="1" x14ac:dyDescent="0.3">
      <c r="A349" s="10" t="s">
        <v>14</v>
      </c>
      <c r="B349" s="7"/>
      <c r="C349" s="7"/>
      <c r="D349" s="7">
        <f t="shared" si="5"/>
        <v>0</v>
      </c>
    </row>
    <row r="350" spans="1:4" ht="18" hidden="1" x14ac:dyDescent="0.3">
      <c r="A350" s="10" t="s">
        <v>15</v>
      </c>
      <c r="B350" s="12"/>
      <c r="C350" s="12"/>
      <c r="D350" s="7">
        <f t="shared" si="5"/>
        <v>0</v>
      </c>
    </row>
    <row r="351" spans="1:4" ht="18" hidden="1" x14ac:dyDescent="0.3">
      <c r="A351" s="13" t="s">
        <v>17</v>
      </c>
      <c r="B351" s="7"/>
      <c r="C351" s="7"/>
      <c r="D351" s="7">
        <f t="shared" si="5"/>
        <v>0</v>
      </c>
    </row>
    <row r="352" spans="1:4" ht="18" hidden="1" x14ac:dyDescent="0.3">
      <c r="A352" s="8" t="s">
        <v>18</v>
      </c>
      <c r="B352" s="7"/>
      <c r="C352" s="7"/>
      <c r="D352" s="7">
        <f t="shared" si="5"/>
        <v>0</v>
      </c>
    </row>
    <row r="353" spans="1:4" ht="18" hidden="1" x14ac:dyDescent="0.3">
      <c r="A353" s="13" t="s">
        <v>19</v>
      </c>
      <c r="B353" s="7"/>
      <c r="C353" s="7"/>
      <c r="D353" s="7">
        <f t="shared" si="5"/>
        <v>0</v>
      </c>
    </row>
    <row r="354" spans="1:4" ht="18" hidden="1" x14ac:dyDescent="0.3">
      <c r="A354" s="10" t="s">
        <v>20</v>
      </c>
      <c r="B354" s="7"/>
      <c r="C354" s="7"/>
      <c r="D354" s="7">
        <f t="shared" si="5"/>
        <v>0</v>
      </c>
    </row>
    <row r="355" spans="1:4" ht="18" hidden="1" x14ac:dyDescent="0.3">
      <c r="A355" s="10" t="s">
        <v>21</v>
      </c>
      <c r="B355" s="7"/>
      <c r="C355" s="7"/>
      <c r="D355" s="7">
        <f t="shared" si="5"/>
        <v>0</v>
      </c>
    </row>
    <row r="356" spans="1:4" ht="18" hidden="1" x14ac:dyDescent="0.3">
      <c r="A356" s="10" t="s">
        <v>22</v>
      </c>
      <c r="B356" s="7"/>
      <c r="C356" s="7"/>
      <c r="D356" s="7">
        <f t="shared" si="5"/>
        <v>0</v>
      </c>
    </row>
    <row r="357" spans="1:4" ht="18" hidden="1" x14ac:dyDescent="0.3">
      <c r="A357" s="8" t="s">
        <v>23</v>
      </c>
      <c r="B357" s="7"/>
      <c r="C357" s="7"/>
      <c r="D357" s="7">
        <f t="shared" si="5"/>
        <v>0</v>
      </c>
    </row>
    <row r="358" spans="1:4" ht="18" hidden="1" x14ac:dyDescent="0.3">
      <c r="A358" s="10" t="s">
        <v>24</v>
      </c>
      <c r="B358" s="7"/>
      <c r="C358" s="7"/>
      <c r="D358" s="7">
        <f t="shared" si="5"/>
        <v>0</v>
      </c>
    </row>
    <row r="359" spans="1:4" ht="18" hidden="1" x14ac:dyDescent="0.3">
      <c r="A359" s="10" t="s">
        <v>25</v>
      </c>
      <c r="B359" s="7"/>
      <c r="C359" s="7"/>
      <c r="D359" s="7">
        <f t="shared" si="5"/>
        <v>0</v>
      </c>
    </row>
    <row r="360" spans="1:4" ht="18" hidden="1" x14ac:dyDescent="0.3">
      <c r="A360" s="10" t="s">
        <v>26</v>
      </c>
      <c r="B360" s="7"/>
      <c r="C360" s="7"/>
      <c r="D360" s="7">
        <f t="shared" si="5"/>
        <v>0</v>
      </c>
    </row>
    <row r="361" spans="1:4" ht="18" hidden="1" x14ac:dyDescent="0.3">
      <c r="A361" s="10" t="s">
        <v>27</v>
      </c>
      <c r="B361" s="7"/>
      <c r="C361" s="7"/>
      <c r="D361" s="7">
        <f t="shared" si="5"/>
        <v>0</v>
      </c>
    </row>
    <row r="362" spans="1:4" ht="18" hidden="1" x14ac:dyDescent="0.3">
      <c r="A362" s="10" t="s">
        <v>28</v>
      </c>
      <c r="B362" s="7"/>
      <c r="C362" s="7"/>
      <c r="D362" s="7">
        <f t="shared" si="5"/>
        <v>0</v>
      </c>
    </row>
    <row r="363" spans="1:4" ht="18" hidden="1" x14ac:dyDescent="0.3">
      <c r="A363" s="10" t="s">
        <v>29</v>
      </c>
      <c r="B363" s="7"/>
      <c r="C363" s="7"/>
      <c r="D363" s="7">
        <f t="shared" si="5"/>
        <v>0</v>
      </c>
    </row>
    <row r="364" spans="1:4" ht="18" hidden="1" x14ac:dyDescent="0.3">
      <c r="A364" s="10" t="s">
        <v>30</v>
      </c>
      <c r="B364" s="7"/>
      <c r="C364" s="7"/>
      <c r="D364" s="7">
        <f t="shared" si="5"/>
        <v>0</v>
      </c>
    </row>
    <row r="365" spans="1:4" ht="18" hidden="1" x14ac:dyDescent="0.3">
      <c r="A365" s="10" t="s">
        <v>31</v>
      </c>
      <c r="B365" s="7"/>
      <c r="C365" s="7"/>
      <c r="D365" s="7">
        <f t="shared" si="5"/>
        <v>0</v>
      </c>
    </row>
    <row r="366" spans="1:4" ht="18" hidden="1" x14ac:dyDescent="0.3">
      <c r="A366" s="10" t="s">
        <v>32</v>
      </c>
      <c r="B366" s="7"/>
      <c r="C366" s="7"/>
      <c r="D366" s="7">
        <f t="shared" si="5"/>
        <v>0</v>
      </c>
    </row>
    <row r="367" spans="1:4" ht="18" x14ac:dyDescent="0.3">
      <c r="A367" s="10" t="s">
        <v>33</v>
      </c>
      <c r="B367" s="7">
        <v>9</v>
      </c>
      <c r="C367" s="7">
        <v>22000</v>
      </c>
      <c r="D367" s="7">
        <f t="shared" si="5"/>
        <v>198000</v>
      </c>
    </row>
    <row r="368" spans="1:4" ht="18" hidden="1" x14ac:dyDescent="0.3">
      <c r="A368" s="10" t="s">
        <v>34</v>
      </c>
      <c r="B368" s="7"/>
      <c r="C368" s="7"/>
      <c r="D368" s="7">
        <f t="shared" si="5"/>
        <v>0</v>
      </c>
    </row>
    <row r="369" spans="1:4" ht="18" hidden="1" x14ac:dyDescent="0.3">
      <c r="A369" s="10" t="s">
        <v>35</v>
      </c>
      <c r="B369" s="7"/>
      <c r="C369" s="7"/>
      <c r="D369" s="7">
        <f t="shared" si="5"/>
        <v>0</v>
      </c>
    </row>
    <row r="370" spans="1:4" ht="18" x14ac:dyDescent="0.3">
      <c r="A370" s="10" t="s">
        <v>36</v>
      </c>
      <c r="B370" s="7">
        <v>70</v>
      </c>
      <c r="C370" s="7">
        <v>7000</v>
      </c>
      <c r="D370" s="7">
        <f t="shared" si="5"/>
        <v>490000</v>
      </c>
    </row>
    <row r="371" spans="1:4" ht="18" hidden="1" x14ac:dyDescent="0.3">
      <c r="A371" s="14" t="s">
        <v>37</v>
      </c>
      <c r="B371" s="7"/>
      <c r="C371" s="7"/>
      <c r="D371" s="7">
        <f t="shared" si="5"/>
        <v>0</v>
      </c>
    </row>
    <row r="372" spans="1:4" ht="18" hidden="1" x14ac:dyDescent="0.3">
      <c r="A372" s="10" t="s">
        <v>38</v>
      </c>
      <c r="B372" s="7"/>
      <c r="C372" s="7"/>
      <c r="D372" s="7">
        <f t="shared" si="5"/>
        <v>0</v>
      </c>
    </row>
    <row r="373" spans="1:4" ht="18" hidden="1" x14ac:dyDescent="0.3">
      <c r="A373" s="5" t="s">
        <v>39</v>
      </c>
      <c r="B373" s="7"/>
      <c r="C373" s="7"/>
      <c r="D373" s="7">
        <f t="shared" si="5"/>
        <v>0</v>
      </c>
    </row>
    <row r="374" spans="1:4" ht="18" hidden="1" x14ac:dyDescent="0.3">
      <c r="A374" s="10" t="s">
        <v>40</v>
      </c>
      <c r="B374" s="7"/>
      <c r="C374" s="7"/>
      <c r="D374" s="7">
        <f t="shared" si="5"/>
        <v>0</v>
      </c>
    </row>
    <row r="375" spans="1:4" ht="18" hidden="1" x14ac:dyDescent="0.3">
      <c r="A375" s="10" t="s">
        <v>41</v>
      </c>
      <c r="B375" s="7"/>
      <c r="C375" s="7"/>
      <c r="D375" s="7">
        <f t="shared" si="5"/>
        <v>0</v>
      </c>
    </row>
    <row r="376" spans="1:4" ht="18" hidden="1" x14ac:dyDescent="0.3">
      <c r="A376" s="15" t="s">
        <v>42</v>
      </c>
      <c r="B376" s="7"/>
      <c r="C376" s="7"/>
      <c r="D376" s="7">
        <f t="shared" si="5"/>
        <v>0</v>
      </c>
    </row>
    <row r="377" spans="1:4" ht="18" hidden="1" x14ac:dyDescent="0.3">
      <c r="A377" s="10" t="s">
        <v>43</v>
      </c>
      <c r="B377" s="7"/>
      <c r="C377" s="7"/>
      <c r="D377" s="7">
        <f t="shared" si="5"/>
        <v>0</v>
      </c>
    </row>
    <row r="378" spans="1:4" ht="18" x14ac:dyDescent="0.3">
      <c r="A378" s="10" t="s">
        <v>44</v>
      </c>
      <c r="B378" s="7">
        <f>200+200+20+40+20+40+180+60-150+70</f>
        <v>680</v>
      </c>
      <c r="C378" s="7">
        <v>14000</v>
      </c>
      <c r="D378" s="7">
        <f t="shared" si="5"/>
        <v>9520000</v>
      </c>
    </row>
    <row r="379" spans="1:4" ht="18" hidden="1" x14ac:dyDescent="0.3">
      <c r="A379" s="10" t="s">
        <v>45</v>
      </c>
      <c r="B379" s="7"/>
      <c r="C379" s="7"/>
      <c r="D379" s="7">
        <f t="shared" si="5"/>
        <v>0</v>
      </c>
    </row>
    <row r="380" spans="1:4" ht="18" hidden="1" x14ac:dyDescent="0.3">
      <c r="A380" s="10" t="s">
        <v>333</v>
      </c>
      <c r="B380" s="7"/>
      <c r="C380" s="7"/>
      <c r="D380" s="7">
        <f t="shared" si="5"/>
        <v>0</v>
      </c>
    </row>
    <row r="381" spans="1:4" ht="18" hidden="1" x14ac:dyDescent="0.3">
      <c r="A381" s="10" t="s">
        <v>46</v>
      </c>
      <c r="B381" s="7"/>
      <c r="C381" s="7"/>
      <c r="D381" s="7">
        <f t="shared" si="5"/>
        <v>0</v>
      </c>
    </row>
    <row r="382" spans="1:4" ht="18" hidden="1" x14ac:dyDescent="0.3">
      <c r="A382" s="10" t="s">
        <v>47</v>
      </c>
      <c r="B382" s="7"/>
      <c r="C382" s="7"/>
      <c r="D382" s="7">
        <f t="shared" si="5"/>
        <v>0</v>
      </c>
    </row>
    <row r="383" spans="1:4" ht="18" hidden="1" x14ac:dyDescent="0.3">
      <c r="A383" s="16" t="s">
        <v>48</v>
      </c>
      <c r="B383" s="7"/>
      <c r="C383" s="7"/>
      <c r="D383" s="7">
        <f t="shared" si="5"/>
        <v>0</v>
      </c>
    </row>
    <row r="384" spans="1:4" ht="18" hidden="1" x14ac:dyDescent="0.3">
      <c r="A384" s="8" t="s">
        <v>49</v>
      </c>
      <c r="B384" s="7"/>
      <c r="C384" s="7"/>
      <c r="D384" s="7">
        <f t="shared" si="5"/>
        <v>0</v>
      </c>
    </row>
    <row r="385" spans="1:4" ht="18" hidden="1" x14ac:dyDescent="0.3">
      <c r="A385" s="10" t="s">
        <v>50</v>
      </c>
      <c r="B385" s="7"/>
      <c r="C385" s="7"/>
      <c r="D385" s="7">
        <f t="shared" si="5"/>
        <v>0</v>
      </c>
    </row>
    <row r="386" spans="1:4" ht="18" hidden="1" x14ac:dyDescent="0.3">
      <c r="A386" s="10" t="s">
        <v>51</v>
      </c>
      <c r="B386" s="7"/>
      <c r="C386" s="7"/>
      <c r="D386" s="7">
        <f t="shared" si="5"/>
        <v>0</v>
      </c>
    </row>
    <row r="387" spans="1:4" ht="18" hidden="1" x14ac:dyDescent="0.3">
      <c r="A387" s="10" t="s">
        <v>52</v>
      </c>
      <c r="B387" s="7"/>
      <c r="C387" s="7"/>
      <c r="D387" s="7">
        <f t="shared" si="5"/>
        <v>0</v>
      </c>
    </row>
    <row r="388" spans="1:4" ht="18" hidden="1" x14ac:dyDescent="0.3">
      <c r="A388" s="5" t="s">
        <v>53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54</v>
      </c>
      <c r="B389" s="7"/>
      <c r="C389" s="7"/>
      <c r="D389" s="7">
        <f t="shared" si="6"/>
        <v>0</v>
      </c>
    </row>
    <row r="390" spans="1:4" ht="18" hidden="1" x14ac:dyDescent="0.3">
      <c r="A390" s="14" t="s">
        <v>55</v>
      </c>
      <c r="B390" s="7"/>
      <c r="C390" s="7"/>
      <c r="D390" s="7">
        <f t="shared" si="6"/>
        <v>0</v>
      </c>
    </row>
    <row r="391" spans="1:4" ht="18" hidden="1" x14ac:dyDescent="0.3">
      <c r="A391" s="10" t="s">
        <v>56</v>
      </c>
      <c r="B391" s="7"/>
      <c r="C391" s="7"/>
      <c r="D391" s="7">
        <f t="shared" si="6"/>
        <v>0</v>
      </c>
    </row>
    <row r="392" spans="1:4" ht="18" hidden="1" x14ac:dyDescent="0.3">
      <c r="A392" s="17" t="s">
        <v>57</v>
      </c>
      <c r="B392" s="7"/>
      <c r="C392" s="7"/>
      <c r="D392" s="7">
        <f t="shared" si="6"/>
        <v>0</v>
      </c>
    </row>
    <row r="393" spans="1:4" ht="18" hidden="1" x14ac:dyDescent="0.3">
      <c r="A393" s="10" t="s">
        <v>58</v>
      </c>
      <c r="B393" s="7"/>
      <c r="C393" s="7"/>
      <c r="D393" s="7">
        <f t="shared" si="6"/>
        <v>0</v>
      </c>
    </row>
    <row r="394" spans="1:4" ht="18" hidden="1" x14ac:dyDescent="0.3">
      <c r="A394" s="10" t="s">
        <v>59</v>
      </c>
      <c r="B394" s="7"/>
      <c r="C394" s="7"/>
      <c r="D394" s="7">
        <f t="shared" si="6"/>
        <v>0</v>
      </c>
    </row>
    <row r="395" spans="1:4" ht="18" hidden="1" x14ac:dyDescent="0.3">
      <c r="A395" s="5" t="s">
        <v>60</v>
      </c>
      <c r="B395" s="7"/>
      <c r="C395" s="7"/>
      <c r="D395" s="7">
        <f t="shared" si="6"/>
        <v>0</v>
      </c>
    </row>
    <row r="396" spans="1:4" ht="18" hidden="1" x14ac:dyDescent="0.3">
      <c r="A396" s="5" t="s">
        <v>61</v>
      </c>
      <c r="B396" s="7"/>
      <c r="C396" s="7"/>
      <c r="D396" s="7">
        <f t="shared" si="6"/>
        <v>0</v>
      </c>
    </row>
    <row r="397" spans="1:4" ht="18" hidden="1" x14ac:dyDescent="0.3">
      <c r="A397" s="18" t="s">
        <v>62</v>
      </c>
      <c r="B397" s="7"/>
      <c r="C397" s="7"/>
      <c r="D397" s="7">
        <f t="shared" si="6"/>
        <v>0</v>
      </c>
    </row>
    <row r="398" spans="1:4" ht="18" hidden="1" x14ac:dyDescent="0.3">
      <c r="A398" s="19" t="s">
        <v>63</v>
      </c>
      <c r="B398" s="21"/>
      <c r="C398" s="21"/>
      <c r="D398" s="7">
        <f t="shared" si="6"/>
        <v>0</v>
      </c>
    </row>
    <row r="399" spans="1:4" ht="18" hidden="1" x14ac:dyDescent="0.3">
      <c r="A399" s="10" t="s">
        <v>64</v>
      </c>
      <c r="B399" s="7"/>
      <c r="C399" s="7"/>
      <c r="D399" s="7">
        <f t="shared" si="6"/>
        <v>0</v>
      </c>
    </row>
    <row r="400" spans="1:4" ht="18" hidden="1" x14ac:dyDescent="0.3">
      <c r="A400" s="5" t="s">
        <v>65</v>
      </c>
      <c r="B400" s="7"/>
      <c r="C400" s="7"/>
      <c r="D400" s="7">
        <f t="shared" si="6"/>
        <v>0</v>
      </c>
    </row>
    <row r="401" spans="1:4" ht="18" hidden="1" x14ac:dyDescent="0.3">
      <c r="A401" s="5" t="s">
        <v>66</v>
      </c>
      <c r="B401" s="7"/>
      <c r="C401" s="7"/>
      <c r="D401" s="7">
        <f t="shared" si="6"/>
        <v>0</v>
      </c>
    </row>
    <row r="402" spans="1:4" ht="18" hidden="1" x14ac:dyDescent="0.3">
      <c r="A402" s="10" t="s">
        <v>67</v>
      </c>
      <c r="B402" s="7"/>
      <c r="C402" s="7"/>
      <c r="D402" s="7">
        <f t="shared" si="6"/>
        <v>0</v>
      </c>
    </row>
    <row r="403" spans="1:4" ht="18" hidden="1" x14ac:dyDescent="0.3">
      <c r="A403" s="5" t="s">
        <v>68</v>
      </c>
      <c r="B403" s="7"/>
      <c r="C403" s="7"/>
      <c r="D403" s="7">
        <f t="shared" si="6"/>
        <v>0</v>
      </c>
    </row>
    <row r="404" spans="1:4" ht="18" hidden="1" x14ac:dyDescent="0.3">
      <c r="A404" s="10" t="s">
        <v>69</v>
      </c>
      <c r="B404" s="7"/>
      <c r="C404" s="7"/>
      <c r="D404" s="7">
        <f t="shared" si="6"/>
        <v>0</v>
      </c>
    </row>
    <row r="405" spans="1:4" ht="18" hidden="1" x14ac:dyDescent="0.3">
      <c r="A405" s="10" t="s">
        <v>70</v>
      </c>
      <c r="B405" s="7"/>
      <c r="C405" s="7"/>
      <c r="D405" s="7">
        <f t="shared" si="6"/>
        <v>0</v>
      </c>
    </row>
    <row r="406" spans="1:4" ht="18" hidden="1" x14ac:dyDescent="0.3">
      <c r="A406" s="10" t="s">
        <v>71</v>
      </c>
      <c r="B406" s="7"/>
      <c r="C406" s="7"/>
      <c r="D406" s="7">
        <f t="shared" si="6"/>
        <v>0</v>
      </c>
    </row>
    <row r="407" spans="1:4" ht="18" hidden="1" x14ac:dyDescent="0.3">
      <c r="A407" s="10" t="s">
        <v>72</v>
      </c>
      <c r="B407" s="7"/>
      <c r="C407" s="7"/>
      <c r="D407" s="7">
        <f t="shared" si="6"/>
        <v>0</v>
      </c>
    </row>
    <row r="408" spans="1:4" ht="18" hidden="1" x14ac:dyDescent="0.3">
      <c r="A408" s="22" t="s">
        <v>73</v>
      </c>
      <c r="B408" s="7"/>
      <c r="C408" s="7"/>
      <c r="D408" s="7">
        <f t="shared" si="6"/>
        <v>0</v>
      </c>
    </row>
    <row r="409" spans="1:4" ht="18" hidden="1" x14ac:dyDescent="0.3">
      <c r="A409" s="23" t="s">
        <v>74</v>
      </c>
      <c r="B409" s="7"/>
      <c r="C409" s="7"/>
      <c r="D409" s="7">
        <f t="shared" si="6"/>
        <v>0</v>
      </c>
    </row>
    <row r="410" spans="1:4" ht="18" hidden="1" x14ac:dyDescent="0.3">
      <c r="A410" s="22" t="s">
        <v>75</v>
      </c>
      <c r="B410" s="7"/>
      <c r="C410" s="7"/>
      <c r="D410" s="7">
        <f t="shared" si="6"/>
        <v>0</v>
      </c>
    </row>
    <row r="411" spans="1:4" ht="18" hidden="1" x14ac:dyDescent="0.3">
      <c r="A411" s="14" t="s">
        <v>76</v>
      </c>
      <c r="B411" s="7"/>
      <c r="C411" s="7"/>
      <c r="D411" s="7">
        <f t="shared" si="6"/>
        <v>0</v>
      </c>
    </row>
    <row r="412" spans="1:4" ht="18" hidden="1" x14ac:dyDescent="0.3">
      <c r="A412" s="24" t="s">
        <v>77</v>
      </c>
      <c r="B412" s="7"/>
      <c r="C412" s="7"/>
      <c r="D412" s="7">
        <f t="shared" si="6"/>
        <v>0</v>
      </c>
    </row>
    <row r="413" spans="1:4" ht="18" hidden="1" x14ac:dyDescent="0.3">
      <c r="A413" s="24" t="s">
        <v>78</v>
      </c>
      <c r="B413" s="7"/>
      <c r="C413" s="7"/>
      <c r="D413" s="7">
        <f t="shared" si="6"/>
        <v>0</v>
      </c>
    </row>
    <row r="414" spans="1:4" ht="18" hidden="1" x14ac:dyDescent="0.3">
      <c r="A414" s="24" t="s">
        <v>79</v>
      </c>
      <c r="B414" s="7"/>
      <c r="C414" s="7"/>
      <c r="D414" s="7">
        <f t="shared" si="6"/>
        <v>0</v>
      </c>
    </row>
    <row r="415" spans="1:4" ht="18" hidden="1" x14ac:dyDescent="0.3">
      <c r="A415" s="24" t="s">
        <v>80</v>
      </c>
      <c r="B415" s="7"/>
      <c r="C415" s="7"/>
      <c r="D415" s="7">
        <f t="shared" si="6"/>
        <v>0</v>
      </c>
    </row>
    <row r="416" spans="1:4" ht="18" hidden="1" x14ac:dyDescent="0.3">
      <c r="A416" s="10" t="s">
        <v>81</v>
      </c>
      <c r="B416" s="26"/>
      <c r="C416" s="26"/>
      <c r="D416" s="7">
        <f t="shared" si="6"/>
        <v>0</v>
      </c>
    </row>
    <row r="417" spans="1:4" ht="18" hidden="1" x14ac:dyDescent="0.3">
      <c r="A417" s="10" t="s">
        <v>82</v>
      </c>
      <c r="B417" s="7"/>
      <c r="C417" s="7"/>
      <c r="D417" s="7">
        <f t="shared" si="6"/>
        <v>0</v>
      </c>
    </row>
    <row r="418" spans="1:4" ht="18" hidden="1" x14ac:dyDescent="0.3">
      <c r="A418" s="10" t="s">
        <v>83</v>
      </c>
      <c r="B418" s="7"/>
      <c r="C418" s="7"/>
      <c r="D418" s="7">
        <f t="shared" si="6"/>
        <v>0</v>
      </c>
    </row>
    <row r="419" spans="1:4" ht="18" hidden="1" x14ac:dyDescent="0.3">
      <c r="A419" s="10" t="s">
        <v>84</v>
      </c>
      <c r="B419" s="7"/>
      <c r="C419" s="7"/>
      <c r="D419" s="7">
        <f t="shared" si="6"/>
        <v>0</v>
      </c>
    </row>
    <row r="420" spans="1:4" ht="18" hidden="1" x14ac:dyDescent="0.3">
      <c r="A420" s="10" t="s">
        <v>85</v>
      </c>
      <c r="B420" s="7"/>
      <c r="C420" s="7"/>
      <c r="D420" s="7">
        <f t="shared" si="6"/>
        <v>0</v>
      </c>
    </row>
    <row r="421" spans="1:4" ht="18" hidden="1" x14ac:dyDescent="0.3">
      <c r="A421" s="10" t="s">
        <v>86</v>
      </c>
      <c r="B421" s="7"/>
      <c r="C421" s="7"/>
      <c r="D421" s="7">
        <f t="shared" si="6"/>
        <v>0</v>
      </c>
    </row>
    <row r="422" spans="1:4" ht="18" hidden="1" x14ac:dyDescent="0.3">
      <c r="A422" s="10" t="s">
        <v>87</v>
      </c>
      <c r="B422" s="7"/>
      <c r="C422" s="7"/>
      <c r="D422" s="7">
        <f t="shared" si="6"/>
        <v>0</v>
      </c>
    </row>
    <row r="423" spans="1:4" ht="18" hidden="1" x14ac:dyDescent="0.3">
      <c r="A423" s="27" t="s">
        <v>88</v>
      </c>
      <c r="B423" s="7"/>
      <c r="C423" s="7"/>
      <c r="D423" s="7">
        <f t="shared" si="6"/>
        <v>0</v>
      </c>
    </row>
    <row r="424" spans="1:4" ht="18" hidden="1" x14ac:dyDescent="0.3">
      <c r="A424" s="10" t="s">
        <v>89</v>
      </c>
      <c r="B424" s="7"/>
      <c r="C424" s="7"/>
      <c r="D424" s="7">
        <f t="shared" si="6"/>
        <v>0</v>
      </c>
    </row>
    <row r="425" spans="1:4" ht="18" hidden="1" x14ac:dyDescent="0.3">
      <c r="A425" s="10" t="s">
        <v>90</v>
      </c>
      <c r="B425" s="7"/>
      <c r="C425" s="7"/>
      <c r="D425" s="7">
        <f t="shared" si="6"/>
        <v>0</v>
      </c>
    </row>
    <row r="426" spans="1:4" ht="18" hidden="1" x14ac:dyDescent="0.3">
      <c r="A426" s="10" t="s">
        <v>91</v>
      </c>
      <c r="B426" s="12"/>
      <c r="C426" s="12"/>
      <c r="D426" s="7">
        <f t="shared" si="6"/>
        <v>0</v>
      </c>
    </row>
    <row r="427" spans="1:4" ht="18" hidden="1" x14ac:dyDescent="0.3">
      <c r="A427" s="24" t="s">
        <v>92</v>
      </c>
      <c r="B427" s="7"/>
      <c r="C427" s="7"/>
      <c r="D427" s="7">
        <f t="shared" si="6"/>
        <v>0</v>
      </c>
    </row>
    <row r="428" spans="1:4" ht="18" hidden="1" x14ac:dyDescent="0.3">
      <c r="A428" s="5" t="s">
        <v>93</v>
      </c>
      <c r="B428" s="7"/>
      <c r="C428" s="7"/>
      <c r="D428" s="7">
        <f t="shared" si="6"/>
        <v>0</v>
      </c>
    </row>
    <row r="429" spans="1:4" ht="18" hidden="1" x14ac:dyDescent="0.3">
      <c r="A429" s="14" t="s">
        <v>94</v>
      </c>
      <c r="B429" s="7"/>
      <c r="C429" s="7"/>
      <c r="D429" s="7">
        <f t="shared" si="6"/>
        <v>0</v>
      </c>
    </row>
    <row r="430" spans="1:4" ht="18" x14ac:dyDescent="0.3">
      <c r="A430" s="10" t="s">
        <v>95</v>
      </c>
      <c r="B430" s="7">
        <f>100+70</f>
        <v>170</v>
      </c>
      <c r="C430" s="7">
        <v>10000</v>
      </c>
      <c r="D430" s="7">
        <f t="shared" si="6"/>
        <v>1700000</v>
      </c>
    </row>
    <row r="431" spans="1:4" ht="18" hidden="1" x14ac:dyDescent="0.3">
      <c r="A431" s="14" t="s">
        <v>96</v>
      </c>
      <c r="B431" s="7"/>
      <c r="C431" s="7"/>
      <c r="D431" s="7">
        <f t="shared" si="6"/>
        <v>0</v>
      </c>
    </row>
    <row r="432" spans="1:4" ht="18" hidden="1" x14ac:dyDescent="0.3">
      <c r="A432" s="10" t="s">
        <v>97</v>
      </c>
      <c r="B432" s="7"/>
      <c r="C432" s="7"/>
      <c r="D432" s="7">
        <f t="shared" si="6"/>
        <v>0</v>
      </c>
    </row>
    <row r="433" spans="1:4" ht="18" hidden="1" x14ac:dyDescent="0.3">
      <c r="A433" s="10" t="s">
        <v>98</v>
      </c>
      <c r="B433" s="7"/>
      <c r="C433" s="7"/>
      <c r="D433" s="7">
        <f t="shared" si="6"/>
        <v>0</v>
      </c>
    </row>
    <row r="434" spans="1:4" ht="18" hidden="1" x14ac:dyDescent="0.3">
      <c r="A434" s="14" t="s">
        <v>99</v>
      </c>
      <c r="B434" s="7"/>
      <c r="C434" s="7"/>
      <c r="D434" s="7">
        <f t="shared" si="6"/>
        <v>0</v>
      </c>
    </row>
    <row r="435" spans="1:4" ht="18" hidden="1" x14ac:dyDescent="0.3">
      <c r="A435" s="14" t="s">
        <v>100</v>
      </c>
      <c r="B435" s="7"/>
      <c r="C435" s="7"/>
      <c r="D435" s="7">
        <f t="shared" si="6"/>
        <v>0</v>
      </c>
    </row>
    <row r="436" spans="1:4" ht="18" hidden="1" x14ac:dyDescent="0.3">
      <c r="A436" s="10" t="s">
        <v>101</v>
      </c>
      <c r="B436" s="12"/>
      <c r="C436" s="12"/>
      <c r="D436" s="7">
        <f t="shared" si="6"/>
        <v>0</v>
      </c>
    </row>
    <row r="437" spans="1:4" ht="18" hidden="1" x14ac:dyDescent="0.3">
      <c r="A437" s="28" t="s">
        <v>102</v>
      </c>
      <c r="B437" s="12"/>
      <c r="C437" s="12"/>
      <c r="D437" s="7">
        <f t="shared" si="6"/>
        <v>0</v>
      </c>
    </row>
    <row r="438" spans="1:4" ht="18" hidden="1" x14ac:dyDescent="0.3">
      <c r="A438" s="28" t="s">
        <v>103</v>
      </c>
      <c r="B438" s="12"/>
      <c r="C438" s="12"/>
      <c r="D438" s="7">
        <f t="shared" si="6"/>
        <v>0</v>
      </c>
    </row>
    <row r="439" spans="1:4" ht="18" hidden="1" x14ac:dyDescent="0.3">
      <c r="A439" s="28" t="s">
        <v>104</v>
      </c>
      <c r="B439" s="12"/>
      <c r="C439" s="12"/>
      <c r="D439" s="7">
        <f t="shared" si="6"/>
        <v>0</v>
      </c>
    </row>
    <row r="440" spans="1:4" ht="18" hidden="1" x14ac:dyDescent="0.3">
      <c r="A440" s="10" t="s">
        <v>105</v>
      </c>
      <c r="B440" s="12"/>
      <c r="C440" s="12"/>
      <c r="D440" s="7">
        <f t="shared" si="6"/>
        <v>0</v>
      </c>
    </row>
    <row r="441" spans="1:4" ht="18" hidden="1" x14ac:dyDescent="0.3">
      <c r="A441" s="10" t="s">
        <v>106</v>
      </c>
      <c r="B441" s="12"/>
      <c r="C441" s="12"/>
      <c r="D441" s="7">
        <f t="shared" si="6"/>
        <v>0</v>
      </c>
    </row>
    <row r="442" spans="1:4" ht="18" hidden="1" x14ac:dyDescent="0.3">
      <c r="A442" s="10" t="s">
        <v>107</v>
      </c>
      <c r="B442" s="12"/>
      <c r="C442" s="12"/>
      <c r="D442" s="7">
        <f t="shared" si="6"/>
        <v>0</v>
      </c>
    </row>
    <row r="443" spans="1:4" ht="18" hidden="1" x14ac:dyDescent="0.3">
      <c r="A443" s="10" t="s">
        <v>108</v>
      </c>
      <c r="B443" s="12"/>
      <c r="C443" s="12"/>
      <c r="D443" s="7">
        <f t="shared" si="6"/>
        <v>0</v>
      </c>
    </row>
    <row r="444" spans="1:4" ht="18" hidden="1" x14ac:dyDescent="0.3">
      <c r="A444" s="10" t="s">
        <v>109</v>
      </c>
      <c r="B444" s="12"/>
      <c r="C444" s="12"/>
      <c r="D444" s="7">
        <f t="shared" si="6"/>
        <v>0</v>
      </c>
    </row>
    <row r="445" spans="1:4" ht="18" hidden="1" x14ac:dyDescent="0.3">
      <c r="A445" s="10" t="s">
        <v>110</v>
      </c>
      <c r="B445" s="12"/>
      <c r="C445" s="12"/>
      <c r="D445" s="7">
        <f t="shared" si="6"/>
        <v>0</v>
      </c>
    </row>
    <row r="446" spans="1:4" ht="18" hidden="1" x14ac:dyDescent="0.3">
      <c r="A446" s="10" t="s">
        <v>111</v>
      </c>
      <c r="B446" s="12"/>
      <c r="C446" s="12"/>
      <c r="D446" s="7">
        <f t="shared" si="6"/>
        <v>0</v>
      </c>
    </row>
    <row r="447" spans="1:4" ht="18" hidden="1" x14ac:dyDescent="0.3">
      <c r="A447" s="10" t="s">
        <v>112</v>
      </c>
      <c r="B447" s="12"/>
      <c r="C447" s="12"/>
      <c r="D447" s="7">
        <f t="shared" si="6"/>
        <v>0</v>
      </c>
    </row>
    <row r="448" spans="1:4" ht="18" x14ac:dyDescent="0.3">
      <c r="A448" s="5" t="s">
        <v>113</v>
      </c>
      <c r="B448" s="7">
        <v>95</v>
      </c>
      <c r="C448" s="7">
        <v>33000</v>
      </c>
      <c r="D448" s="7">
        <f t="shared" si="6"/>
        <v>3135000</v>
      </c>
    </row>
    <row r="449" spans="1:4" ht="18" hidden="1" x14ac:dyDescent="0.3">
      <c r="A449" s="10" t="s">
        <v>114</v>
      </c>
      <c r="B449" s="7"/>
      <c r="C449" s="7"/>
      <c r="D449" s="7">
        <f t="shared" si="6"/>
        <v>0</v>
      </c>
    </row>
    <row r="450" spans="1:4" ht="18" hidden="1" x14ac:dyDescent="0.3">
      <c r="A450" s="10" t="s">
        <v>115</v>
      </c>
      <c r="B450" s="7"/>
      <c r="C450" s="7"/>
      <c r="D450" s="7">
        <f t="shared" si="6"/>
        <v>0</v>
      </c>
    </row>
    <row r="451" spans="1:4" ht="18" hidden="1" x14ac:dyDescent="0.3">
      <c r="A451" s="5" t="s">
        <v>116</v>
      </c>
      <c r="B451" s="7"/>
      <c r="C451" s="7"/>
      <c r="D451" s="7">
        <f t="shared" si="6"/>
        <v>0</v>
      </c>
    </row>
    <row r="452" spans="1:4" ht="18" hidden="1" x14ac:dyDescent="0.3">
      <c r="A452" s="10" t="s">
        <v>117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0" t="s">
        <v>118</v>
      </c>
      <c r="B453" s="7"/>
      <c r="C453" s="7"/>
      <c r="D453" s="7">
        <f t="shared" si="7"/>
        <v>0</v>
      </c>
    </row>
    <row r="454" spans="1:4" ht="18" hidden="1" x14ac:dyDescent="0.3">
      <c r="A454" s="10" t="s">
        <v>119</v>
      </c>
      <c r="B454" s="7"/>
      <c r="C454" s="7"/>
      <c r="D454" s="7">
        <f t="shared" si="7"/>
        <v>0</v>
      </c>
    </row>
    <row r="455" spans="1:4" ht="18" x14ac:dyDescent="0.3">
      <c r="A455" s="10" t="s">
        <v>120</v>
      </c>
      <c r="B455" s="7">
        <f>300+330</f>
        <v>630</v>
      </c>
      <c r="C455" s="7">
        <v>3000</v>
      </c>
      <c r="D455" s="7">
        <f t="shared" si="7"/>
        <v>1890000</v>
      </c>
    </row>
    <row r="456" spans="1:4" ht="18" hidden="1" x14ac:dyDescent="0.3">
      <c r="A456" s="10" t="s">
        <v>121</v>
      </c>
      <c r="B456" s="7"/>
      <c r="C456" s="7"/>
      <c r="D456" s="7">
        <f t="shared" si="7"/>
        <v>0</v>
      </c>
    </row>
    <row r="457" spans="1:4" ht="18" hidden="1" x14ac:dyDescent="0.3">
      <c r="A457" s="8" t="s">
        <v>122</v>
      </c>
      <c r="B457" s="7"/>
      <c r="C457" s="7"/>
      <c r="D457" s="7">
        <f t="shared" si="7"/>
        <v>0</v>
      </c>
    </row>
    <row r="458" spans="1:4" ht="18" hidden="1" x14ac:dyDescent="0.3">
      <c r="A458" s="24" t="s">
        <v>123</v>
      </c>
      <c r="B458" s="7"/>
      <c r="C458" s="7"/>
      <c r="D458" s="7">
        <f t="shared" si="7"/>
        <v>0</v>
      </c>
    </row>
    <row r="459" spans="1:4" ht="18" hidden="1" x14ac:dyDescent="0.3">
      <c r="A459" s="29" t="s">
        <v>124</v>
      </c>
      <c r="B459" s="7"/>
      <c r="C459" s="7"/>
      <c r="D459" s="7">
        <f t="shared" si="7"/>
        <v>0</v>
      </c>
    </row>
    <row r="460" spans="1:4" ht="18" hidden="1" x14ac:dyDescent="0.3">
      <c r="A460" s="24" t="s">
        <v>125</v>
      </c>
      <c r="B460" s="7"/>
      <c r="C460" s="7"/>
      <c r="D460" s="7">
        <f t="shared" si="7"/>
        <v>0</v>
      </c>
    </row>
    <row r="461" spans="1:4" ht="18" hidden="1" x14ac:dyDescent="0.3">
      <c r="A461" s="5" t="s">
        <v>126</v>
      </c>
      <c r="B461" s="12"/>
      <c r="C461" s="12"/>
      <c r="D461" s="7">
        <f t="shared" si="7"/>
        <v>0</v>
      </c>
    </row>
    <row r="462" spans="1:4" ht="18" hidden="1" x14ac:dyDescent="0.3">
      <c r="A462" s="5" t="s">
        <v>127</v>
      </c>
      <c r="B462" s="12"/>
      <c r="C462" s="12"/>
      <c r="D462" s="7">
        <f t="shared" si="7"/>
        <v>0</v>
      </c>
    </row>
    <row r="463" spans="1:4" ht="18" hidden="1" x14ac:dyDescent="0.3">
      <c r="A463" s="5" t="s">
        <v>128</v>
      </c>
      <c r="B463" s="12"/>
      <c r="C463" s="12"/>
      <c r="D463" s="7">
        <f t="shared" si="7"/>
        <v>0</v>
      </c>
    </row>
    <row r="464" spans="1:4" ht="18" hidden="1" x14ac:dyDescent="0.3">
      <c r="A464" s="5" t="s">
        <v>129</v>
      </c>
      <c r="B464" s="31"/>
      <c r="C464" s="31"/>
      <c r="D464" s="7">
        <f t="shared" si="7"/>
        <v>0</v>
      </c>
    </row>
    <row r="465" spans="1:4" ht="18" hidden="1" x14ac:dyDescent="0.3">
      <c r="A465" s="10" t="s">
        <v>130</v>
      </c>
      <c r="B465" s="12"/>
      <c r="C465" s="12"/>
      <c r="D465" s="7">
        <f t="shared" si="7"/>
        <v>0</v>
      </c>
    </row>
    <row r="466" spans="1:4" ht="18" hidden="1" x14ac:dyDescent="0.3">
      <c r="A466" s="14" t="s">
        <v>131</v>
      </c>
      <c r="B466" s="7"/>
      <c r="C466" s="7"/>
      <c r="D466" s="7">
        <f t="shared" si="7"/>
        <v>0</v>
      </c>
    </row>
    <row r="467" spans="1:4" ht="18" hidden="1" x14ac:dyDescent="0.3">
      <c r="A467" s="14" t="s">
        <v>132</v>
      </c>
      <c r="B467" s="7"/>
      <c r="C467" s="7"/>
      <c r="D467" s="7">
        <f t="shared" si="7"/>
        <v>0</v>
      </c>
    </row>
    <row r="468" spans="1:4" ht="18" hidden="1" x14ac:dyDescent="0.3">
      <c r="A468" s="14" t="s">
        <v>133</v>
      </c>
      <c r="B468" s="7"/>
      <c r="C468" s="7"/>
      <c r="D468" s="7">
        <f t="shared" si="7"/>
        <v>0</v>
      </c>
    </row>
    <row r="469" spans="1:4" ht="18" hidden="1" x14ac:dyDescent="0.3">
      <c r="A469" s="14" t="s">
        <v>134</v>
      </c>
      <c r="B469" s="7"/>
      <c r="C469" s="7"/>
      <c r="D469" s="7">
        <f t="shared" si="7"/>
        <v>0</v>
      </c>
    </row>
    <row r="470" spans="1:4" ht="18" hidden="1" x14ac:dyDescent="0.3">
      <c r="A470" s="10" t="s">
        <v>135</v>
      </c>
      <c r="B470" s="7"/>
      <c r="C470" s="7"/>
      <c r="D470" s="7">
        <f t="shared" si="7"/>
        <v>0</v>
      </c>
    </row>
    <row r="471" spans="1:4" ht="18" hidden="1" x14ac:dyDescent="0.3">
      <c r="A471" s="10" t="s">
        <v>136</v>
      </c>
      <c r="B471" s="7"/>
      <c r="C471" s="7"/>
      <c r="D471" s="7">
        <f t="shared" si="7"/>
        <v>0</v>
      </c>
    </row>
    <row r="472" spans="1:4" ht="18" hidden="1" x14ac:dyDescent="0.3">
      <c r="A472" s="14" t="s">
        <v>137</v>
      </c>
      <c r="B472" s="7"/>
      <c r="C472" s="7"/>
      <c r="D472" s="7">
        <f t="shared" si="7"/>
        <v>0</v>
      </c>
    </row>
    <row r="473" spans="1:4" ht="18" hidden="1" x14ac:dyDescent="0.3">
      <c r="A473" s="14" t="s">
        <v>138</v>
      </c>
      <c r="B473" s="7"/>
      <c r="C473" s="7"/>
      <c r="D473" s="7">
        <f t="shared" si="7"/>
        <v>0</v>
      </c>
    </row>
    <row r="474" spans="1:4" ht="18" hidden="1" x14ac:dyDescent="0.3">
      <c r="A474" s="10" t="s">
        <v>139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140</v>
      </c>
      <c r="B475" s="12"/>
      <c r="C475" s="12"/>
      <c r="D475" s="7">
        <f t="shared" si="7"/>
        <v>0</v>
      </c>
    </row>
    <row r="476" spans="1:4" ht="18" hidden="1" x14ac:dyDescent="0.3">
      <c r="A476" s="5" t="s">
        <v>141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143</v>
      </c>
      <c r="B477" s="7"/>
      <c r="C477" s="7"/>
      <c r="D477" s="7">
        <f t="shared" si="7"/>
        <v>0</v>
      </c>
    </row>
    <row r="478" spans="1:4" ht="18" hidden="1" x14ac:dyDescent="0.3">
      <c r="A478" s="24" t="s">
        <v>144</v>
      </c>
      <c r="B478" s="7"/>
      <c r="C478" s="7"/>
      <c r="D478" s="7">
        <f t="shared" si="7"/>
        <v>0</v>
      </c>
    </row>
    <row r="479" spans="1:4" ht="18" hidden="1" x14ac:dyDescent="0.3">
      <c r="A479" s="5" t="s">
        <v>145</v>
      </c>
      <c r="B479" s="7"/>
      <c r="C479" s="7"/>
      <c r="D479" s="7">
        <f t="shared" si="7"/>
        <v>0</v>
      </c>
    </row>
    <row r="480" spans="1:4" ht="18" x14ac:dyDescent="0.3">
      <c r="A480" s="10" t="s">
        <v>146</v>
      </c>
      <c r="B480" s="7">
        <f>20+50+460+60+420+20+120</f>
        <v>1150</v>
      </c>
      <c r="C480" s="7">
        <v>7750</v>
      </c>
      <c r="D480" s="7">
        <f t="shared" si="7"/>
        <v>8912500</v>
      </c>
    </row>
    <row r="481" spans="1:4" ht="18" hidden="1" x14ac:dyDescent="0.3">
      <c r="A481" s="27" t="s">
        <v>147</v>
      </c>
      <c r="B481" s="7"/>
      <c r="C481" s="7"/>
      <c r="D481" s="7">
        <f t="shared" si="7"/>
        <v>0</v>
      </c>
    </row>
    <row r="482" spans="1:4" ht="18" hidden="1" x14ac:dyDescent="0.3">
      <c r="A482" s="27" t="s">
        <v>148</v>
      </c>
      <c r="B482" s="7"/>
      <c r="C482" s="7"/>
      <c r="D482" s="7">
        <f t="shared" si="7"/>
        <v>0</v>
      </c>
    </row>
    <row r="483" spans="1:4" ht="18" hidden="1" x14ac:dyDescent="0.3">
      <c r="A483" s="10" t="s">
        <v>149</v>
      </c>
      <c r="B483" s="7"/>
      <c r="C483" s="7"/>
      <c r="D483" s="7">
        <f t="shared" si="7"/>
        <v>0</v>
      </c>
    </row>
    <row r="484" spans="1:4" ht="18" hidden="1" x14ac:dyDescent="0.3">
      <c r="A484" s="10" t="s">
        <v>150</v>
      </c>
      <c r="B484" s="7"/>
      <c r="C484" s="7"/>
      <c r="D484" s="7">
        <f t="shared" si="7"/>
        <v>0</v>
      </c>
    </row>
    <row r="485" spans="1:4" ht="18" hidden="1" x14ac:dyDescent="0.3">
      <c r="A485" s="10" t="s">
        <v>151</v>
      </c>
      <c r="B485" s="7"/>
      <c r="C485" s="7"/>
      <c r="D485" s="7">
        <f t="shared" si="7"/>
        <v>0</v>
      </c>
    </row>
    <row r="486" spans="1:4" ht="18" hidden="1" x14ac:dyDescent="0.3">
      <c r="A486" s="14" t="s">
        <v>152</v>
      </c>
      <c r="B486" s="7"/>
      <c r="C486" s="7"/>
      <c r="D486" s="7">
        <f t="shared" si="7"/>
        <v>0</v>
      </c>
    </row>
    <row r="487" spans="1:4" ht="18" hidden="1" x14ac:dyDescent="0.3">
      <c r="A487" s="14" t="s">
        <v>153</v>
      </c>
      <c r="B487" s="7"/>
      <c r="C487" s="7"/>
      <c r="D487" s="7">
        <f t="shared" si="7"/>
        <v>0</v>
      </c>
    </row>
    <row r="488" spans="1:4" ht="18" hidden="1" x14ac:dyDescent="0.3">
      <c r="A488" s="14" t="s">
        <v>154</v>
      </c>
      <c r="B488" s="7"/>
      <c r="C488" s="7"/>
      <c r="D488" s="7">
        <f t="shared" si="7"/>
        <v>0</v>
      </c>
    </row>
    <row r="489" spans="1:4" ht="18" hidden="1" x14ac:dyDescent="0.3">
      <c r="A489" s="10" t="s">
        <v>155</v>
      </c>
      <c r="B489" s="7"/>
      <c r="C489" s="7"/>
      <c r="D489" s="7">
        <f t="shared" si="7"/>
        <v>0</v>
      </c>
    </row>
    <row r="490" spans="1:4" ht="18" hidden="1" x14ac:dyDescent="0.3">
      <c r="A490" s="8" t="s">
        <v>156</v>
      </c>
      <c r="B490" s="7"/>
      <c r="C490" s="7"/>
      <c r="D490" s="7">
        <f t="shared" si="7"/>
        <v>0</v>
      </c>
    </row>
    <row r="491" spans="1:4" ht="18" hidden="1" x14ac:dyDescent="0.3">
      <c r="A491" s="10" t="s">
        <v>157</v>
      </c>
      <c r="B491" s="7"/>
      <c r="C491" s="7"/>
      <c r="D491" s="7">
        <f t="shared" si="7"/>
        <v>0</v>
      </c>
    </row>
    <row r="492" spans="1:4" ht="18" hidden="1" x14ac:dyDescent="0.3">
      <c r="A492" s="10" t="s">
        <v>158</v>
      </c>
      <c r="B492" s="7"/>
      <c r="C492" s="7"/>
      <c r="D492" s="7">
        <f t="shared" si="7"/>
        <v>0</v>
      </c>
    </row>
    <row r="493" spans="1:4" ht="18" hidden="1" x14ac:dyDescent="0.3">
      <c r="A493" s="18" t="s">
        <v>159</v>
      </c>
      <c r="B493" s="7"/>
      <c r="C493" s="7"/>
      <c r="D493" s="7">
        <f t="shared" si="7"/>
        <v>0</v>
      </c>
    </row>
    <row r="494" spans="1:4" ht="18" hidden="1" x14ac:dyDescent="0.3">
      <c r="A494" s="10" t="s">
        <v>160</v>
      </c>
      <c r="B494" s="7"/>
      <c r="C494" s="7"/>
      <c r="D494" s="7">
        <f t="shared" si="7"/>
        <v>0</v>
      </c>
    </row>
    <row r="495" spans="1:4" ht="18" hidden="1" x14ac:dyDescent="0.3">
      <c r="A495" s="9" t="s">
        <v>161</v>
      </c>
      <c r="B495" s="7"/>
      <c r="C495" s="7"/>
      <c r="D495" s="7">
        <f t="shared" si="7"/>
        <v>0</v>
      </c>
    </row>
    <row r="496" spans="1:4" ht="18" hidden="1" x14ac:dyDescent="0.3">
      <c r="A496" s="10" t="s">
        <v>162</v>
      </c>
      <c r="B496" s="7"/>
      <c r="C496" s="7"/>
      <c r="D496" s="7">
        <f t="shared" si="7"/>
        <v>0</v>
      </c>
    </row>
    <row r="497" spans="1:4" ht="18" hidden="1" x14ac:dyDescent="0.3">
      <c r="A497" s="10" t="s">
        <v>163</v>
      </c>
      <c r="B497" s="7"/>
      <c r="C497" s="7"/>
      <c r="D497" s="7">
        <f t="shared" si="7"/>
        <v>0</v>
      </c>
    </row>
    <row r="498" spans="1:4" ht="18" hidden="1" x14ac:dyDescent="0.3">
      <c r="A498" s="10" t="s">
        <v>164</v>
      </c>
      <c r="B498" s="7"/>
      <c r="C498" s="7"/>
      <c r="D498" s="7">
        <f t="shared" si="7"/>
        <v>0</v>
      </c>
    </row>
    <row r="499" spans="1:4" ht="18" hidden="1" x14ac:dyDescent="0.3">
      <c r="A499" s="10" t="s">
        <v>165</v>
      </c>
      <c r="B499" s="7"/>
      <c r="C499" s="7"/>
      <c r="D499" s="7">
        <f t="shared" si="7"/>
        <v>0</v>
      </c>
    </row>
    <row r="500" spans="1:4" ht="18" hidden="1" x14ac:dyDescent="0.3">
      <c r="A500" s="10" t="s">
        <v>166</v>
      </c>
      <c r="B500" s="7"/>
      <c r="C500" s="7"/>
      <c r="D500" s="7">
        <f t="shared" si="7"/>
        <v>0</v>
      </c>
    </row>
    <row r="501" spans="1:4" ht="18" hidden="1" x14ac:dyDescent="0.3">
      <c r="A501" s="14" t="s">
        <v>167</v>
      </c>
      <c r="B501" s="7"/>
      <c r="C501" s="7"/>
      <c r="D501" s="7">
        <f t="shared" si="7"/>
        <v>0</v>
      </c>
    </row>
    <row r="502" spans="1:4" ht="18" x14ac:dyDescent="0.3">
      <c r="A502" s="10" t="s">
        <v>168</v>
      </c>
      <c r="B502" s="7">
        <f>235+100</f>
        <v>335</v>
      </c>
      <c r="C502" s="7">
        <v>32000</v>
      </c>
      <c r="D502" s="7">
        <f t="shared" si="7"/>
        <v>10720000</v>
      </c>
    </row>
    <row r="503" spans="1:4" ht="18" hidden="1" x14ac:dyDescent="0.3">
      <c r="A503" s="24" t="s">
        <v>169</v>
      </c>
      <c r="B503" s="7"/>
      <c r="C503" s="7"/>
      <c r="D503" s="7">
        <f t="shared" si="7"/>
        <v>0</v>
      </c>
    </row>
    <row r="504" spans="1:4" ht="18" hidden="1" x14ac:dyDescent="0.3">
      <c r="A504" s="10" t="s">
        <v>170</v>
      </c>
      <c r="B504" s="7"/>
      <c r="C504" s="7"/>
      <c r="D504" s="7">
        <f t="shared" si="7"/>
        <v>0</v>
      </c>
    </row>
    <row r="505" spans="1:4" ht="18" hidden="1" x14ac:dyDescent="0.3">
      <c r="A505" s="10" t="s">
        <v>171</v>
      </c>
      <c r="B505" s="7"/>
      <c r="C505" s="7"/>
      <c r="D505" s="7">
        <f t="shared" si="7"/>
        <v>0</v>
      </c>
    </row>
    <row r="506" spans="1:4" ht="18" hidden="1" x14ac:dyDescent="0.3">
      <c r="A506" s="10" t="s">
        <v>172</v>
      </c>
      <c r="B506" s="7"/>
      <c r="C506" s="7"/>
      <c r="D506" s="7">
        <f t="shared" si="7"/>
        <v>0</v>
      </c>
    </row>
    <row r="507" spans="1:4" ht="18" hidden="1" x14ac:dyDescent="0.3">
      <c r="A507" s="24" t="s">
        <v>173</v>
      </c>
      <c r="B507" s="7"/>
      <c r="C507" s="7"/>
      <c r="D507" s="7">
        <f t="shared" si="7"/>
        <v>0</v>
      </c>
    </row>
    <row r="508" spans="1:4" ht="18" hidden="1" x14ac:dyDescent="0.3">
      <c r="A508" s="10" t="s">
        <v>174</v>
      </c>
      <c r="B508" s="7"/>
      <c r="C508" s="7"/>
      <c r="D508" s="7">
        <f t="shared" si="7"/>
        <v>0</v>
      </c>
    </row>
    <row r="509" spans="1:4" ht="18" hidden="1" x14ac:dyDescent="0.3">
      <c r="A509" s="5" t="s">
        <v>175</v>
      </c>
      <c r="B509" s="7"/>
      <c r="C509" s="7"/>
      <c r="D509" s="7">
        <f t="shared" si="7"/>
        <v>0</v>
      </c>
    </row>
    <row r="510" spans="1:4" ht="18" hidden="1" x14ac:dyDescent="0.3">
      <c r="A510" s="10" t="s">
        <v>176</v>
      </c>
      <c r="B510" s="7"/>
      <c r="C510" s="7"/>
      <c r="D510" s="7">
        <f t="shared" si="7"/>
        <v>0</v>
      </c>
    </row>
    <row r="511" spans="1:4" ht="18" hidden="1" x14ac:dyDescent="0.3">
      <c r="A511" s="13" t="s">
        <v>177</v>
      </c>
      <c r="B511" s="7"/>
      <c r="C511" s="7"/>
      <c r="D511" s="7">
        <f t="shared" si="7"/>
        <v>0</v>
      </c>
    </row>
    <row r="512" spans="1:4" ht="18" hidden="1" x14ac:dyDescent="0.3">
      <c r="A512" s="13" t="s">
        <v>178</v>
      </c>
      <c r="B512" s="7"/>
      <c r="C512" s="7"/>
      <c r="D512" s="7">
        <f t="shared" si="7"/>
        <v>0</v>
      </c>
    </row>
    <row r="513" spans="1:4" ht="18" hidden="1" x14ac:dyDescent="0.3">
      <c r="A513" s="8" t="s">
        <v>179</v>
      </c>
      <c r="B513" s="7"/>
      <c r="C513" s="7"/>
      <c r="D513" s="7">
        <f t="shared" si="7"/>
        <v>0</v>
      </c>
    </row>
    <row r="514" spans="1:4" ht="18" hidden="1" x14ac:dyDescent="0.3">
      <c r="A514" s="5" t="s">
        <v>180</v>
      </c>
      <c r="B514" s="7"/>
      <c r="C514" s="7"/>
      <c r="D514" s="7">
        <f t="shared" si="7"/>
        <v>0</v>
      </c>
    </row>
    <row r="515" spans="1:4" ht="18" hidden="1" x14ac:dyDescent="0.3">
      <c r="A515" s="5" t="s">
        <v>181</v>
      </c>
      <c r="B515" s="7"/>
      <c r="C515" s="7"/>
      <c r="D515" s="7">
        <f t="shared" si="7"/>
        <v>0</v>
      </c>
    </row>
    <row r="516" spans="1:4" ht="18" x14ac:dyDescent="0.3">
      <c r="A516" s="49" t="s">
        <v>182</v>
      </c>
      <c r="B516" s="50">
        <f>300+200+460</f>
        <v>960</v>
      </c>
      <c r="C516" s="50">
        <v>8000</v>
      </c>
      <c r="D516" s="50">
        <f t="shared" ref="D516:D579" si="8">B516*C516</f>
        <v>7680000</v>
      </c>
    </row>
    <row r="517" spans="1:4" ht="18" hidden="1" x14ac:dyDescent="0.3">
      <c r="A517" s="10" t="s">
        <v>183</v>
      </c>
      <c r="B517" s="7"/>
      <c r="C517" s="7"/>
      <c r="D517" s="7">
        <f t="shared" si="8"/>
        <v>0</v>
      </c>
    </row>
    <row r="518" spans="1:4" ht="18" hidden="1" x14ac:dyDescent="0.3">
      <c r="A518" s="5" t="s">
        <v>184</v>
      </c>
      <c r="B518" s="7"/>
      <c r="C518" s="7"/>
      <c r="D518" s="7">
        <f t="shared" si="8"/>
        <v>0</v>
      </c>
    </row>
    <row r="519" spans="1:4" ht="18" hidden="1" x14ac:dyDescent="0.3">
      <c r="A519" s="5" t="s">
        <v>185</v>
      </c>
      <c r="B519" s="7"/>
      <c r="C519" s="7"/>
      <c r="D519" s="7">
        <f t="shared" si="8"/>
        <v>0</v>
      </c>
    </row>
    <row r="520" spans="1:4" ht="18" hidden="1" x14ac:dyDescent="0.3">
      <c r="A520" s="5" t="s">
        <v>186</v>
      </c>
      <c r="B520" s="7"/>
      <c r="C520" s="7"/>
      <c r="D520" s="7">
        <f t="shared" si="8"/>
        <v>0</v>
      </c>
    </row>
    <row r="521" spans="1:4" ht="18" hidden="1" x14ac:dyDescent="0.3">
      <c r="A521" s="10" t="s">
        <v>187</v>
      </c>
      <c r="B521" s="7"/>
      <c r="C521" s="7"/>
      <c r="D521" s="7">
        <f t="shared" si="8"/>
        <v>0</v>
      </c>
    </row>
    <row r="522" spans="1:4" ht="18" hidden="1" x14ac:dyDescent="0.3">
      <c r="A522" s="10" t="s">
        <v>188</v>
      </c>
      <c r="B522" s="7"/>
      <c r="C522" s="7"/>
      <c r="D522" s="7">
        <f t="shared" si="8"/>
        <v>0</v>
      </c>
    </row>
    <row r="523" spans="1:4" ht="18" hidden="1" x14ac:dyDescent="0.3">
      <c r="A523" s="10" t="s">
        <v>189</v>
      </c>
      <c r="B523" s="7"/>
      <c r="C523" s="7"/>
      <c r="D523" s="7">
        <f t="shared" si="8"/>
        <v>0</v>
      </c>
    </row>
    <row r="524" spans="1:4" ht="18" hidden="1" x14ac:dyDescent="0.3">
      <c r="A524" s="10" t="s">
        <v>190</v>
      </c>
      <c r="B524" s="7"/>
      <c r="C524" s="7"/>
      <c r="D524" s="7">
        <f t="shared" si="8"/>
        <v>0</v>
      </c>
    </row>
    <row r="525" spans="1:4" ht="18" hidden="1" x14ac:dyDescent="0.3">
      <c r="A525" s="10" t="s">
        <v>191</v>
      </c>
      <c r="B525" s="7"/>
      <c r="C525" s="7"/>
      <c r="D525" s="7">
        <f t="shared" si="8"/>
        <v>0</v>
      </c>
    </row>
    <row r="526" spans="1:4" ht="18" hidden="1" x14ac:dyDescent="0.3">
      <c r="A526" s="10" t="s">
        <v>192</v>
      </c>
      <c r="B526" s="7"/>
      <c r="C526" s="7"/>
      <c r="D526" s="7">
        <f t="shared" si="8"/>
        <v>0</v>
      </c>
    </row>
    <row r="527" spans="1:4" ht="18" hidden="1" x14ac:dyDescent="0.3">
      <c r="A527" s="10" t="s">
        <v>193</v>
      </c>
      <c r="B527" s="7"/>
      <c r="C527" s="7"/>
      <c r="D527" s="7">
        <f t="shared" si="8"/>
        <v>0</v>
      </c>
    </row>
    <row r="528" spans="1:4" ht="18" x14ac:dyDescent="0.3">
      <c r="A528" s="10" t="s">
        <v>194</v>
      </c>
      <c r="B528" s="7">
        <f>10+52+32</f>
        <v>94</v>
      </c>
      <c r="C528" s="7">
        <v>8000</v>
      </c>
      <c r="D528" s="7">
        <f t="shared" si="8"/>
        <v>752000</v>
      </c>
    </row>
    <row r="529" spans="1:4" ht="18" hidden="1" x14ac:dyDescent="0.3">
      <c r="A529" s="13" t="s">
        <v>195</v>
      </c>
      <c r="B529" s="7"/>
      <c r="C529" s="7"/>
      <c r="D529" s="7">
        <f t="shared" si="8"/>
        <v>0</v>
      </c>
    </row>
    <row r="530" spans="1:4" ht="18" x14ac:dyDescent="0.3">
      <c r="A530" s="22" t="s">
        <v>196</v>
      </c>
      <c r="B530" s="7">
        <v>226</v>
      </c>
      <c r="C530" s="7">
        <v>11000</v>
      </c>
      <c r="D530" s="7">
        <f t="shared" si="8"/>
        <v>2486000</v>
      </c>
    </row>
    <row r="531" spans="1:4" ht="18" hidden="1" x14ac:dyDescent="0.3">
      <c r="A531" s="10" t="s">
        <v>197</v>
      </c>
      <c r="B531" s="7"/>
      <c r="C531" s="7"/>
      <c r="D531" s="7">
        <f t="shared" si="8"/>
        <v>0</v>
      </c>
    </row>
    <row r="532" spans="1:4" ht="18" hidden="1" x14ac:dyDescent="0.3">
      <c r="A532" s="22" t="s">
        <v>198</v>
      </c>
      <c r="B532" s="7"/>
      <c r="C532" s="7"/>
      <c r="D532" s="7">
        <f t="shared" si="8"/>
        <v>0</v>
      </c>
    </row>
    <row r="533" spans="1:4" ht="18" x14ac:dyDescent="0.3">
      <c r="A533" s="10" t="s">
        <v>334</v>
      </c>
      <c r="B533" s="7">
        <f>108+567</f>
        <v>675</v>
      </c>
      <c r="C533" s="7">
        <v>6500</v>
      </c>
      <c r="D533" s="7">
        <f t="shared" si="8"/>
        <v>4387500</v>
      </c>
    </row>
    <row r="534" spans="1:4" ht="18" hidden="1" x14ac:dyDescent="0.3">
      <c r="A534" s="5" t="s">
        <v>199</v>
      </c>
      <c r="B534" s="7"/>
      <c r="C534" s="7"/>
      <c r="D534" s="7">
        <f t="shared" si="8"/>
        <v>0</v>
      </c>
    </row>
    <row r="535" spans="1:4" ht="18" hidden="1" x14ac:dyDescent="0.3">
      <c r="A535" s="10" t="s">
        <v>200</v>
      </c>
      <c r="B535" s="7"/>
      <c r="C535" s="7"/>
      <c r="D535" s="7">
        <f t="shared" si="8"/>
        <v>0</v>
      </c>
    </row>
    <row r="536" spans="1:4" ht="18" hidden="1" x14ac:dyDescent="0.3">
      <c r="A536" s="10" t="s">
        <v>202</v>
      </c>
      <c r="B536" s="7"/>
      <c r="C536" s="7"/>
      <c r="D536" s="7">
        <f t="shared" si="8"/>
        <v>0</v>
      </c>
    </row>
    <row r="537" spans="1:4" ht="18" hidden="1" x14ac:dyDescent="0.3">
      <c r="A537" s="10" t="s">
        <v>203</v>
      </c>
      <c r="B537" s="7"/>
      <c r="C537" s="7"/>
      <c r="D537" s="7">
        <f t="shared" si="8"/>
        <v>0</v>
      </c>
    </row>
    <row r="538" spans="1:4" ht="18" hidden="1" x14ac:dyDescent="0.3">
      <c r="A538" s="9" t="s">
        <v>204</v>
      </c>
      <c r="B538" s="7"/>
      <c r="C538" s="7"/>
      <c r="D538" s="7">
        <f t="shared" si="8"/>
        <v>0</v>
      </c>
    </row>
    <row r="539" spans="1:4" ht="18" hidden="1" x14ac:dyDescent="0.3">
      <c r="A539" s="5" t="s">
        <v>205</v>
      </c>
      <c r="B539" s="7"/>
      <c r="C539" s="7"/>
      <c r="D539" s="7">
        <f t="shared" si="8"/>
        <v>0</v>
      </c>
    </row>
    <row r="540" spans="1:4" ht="18" hidden="1" x14ac:dyDescent="0.3">
      <c r="A540" s="5" t="s">
        <v>206</v>
      </c>
      <c r="B540" s="7"/>
      <c r="C540" s="7"/>
      <c r="D540" s="7">
        <f t="shared" si="8"/>
        <v>0</v>
      </c>
    </row>
    <row r="541" spans="1:4" ht="18" hidden="1" x14ac:dyDescent="0.3">
      <c r="A541" s="8" t="s">
        <v>335</v>
      </c>
      <c r="B541" s="7"/>
      <c r="C541" s="7"/>
      <c r="D541" s="7">
        <f t="shared" si="8"/>
        <v>0</v>
      </c>
    </row>
    <row r="542" spans="1:4" ht="18" hidden="1" x14ac:dyDescent="0.3">
      <c r="A542" s="8" t="s">
        <v>336</v>
      </c>
      <c r="B542" s="7"/>
      <c r="C542" s="7"/>
      <c r="D542" s="7">
        <f t="shared" si="8"/>
        <v>0</v>
      </c>
    </row>
    <row r="543" spans="1:4" ht="18" hidden="1" x14ac:dyDescent="0.3">
      <c r="A543" s="8" t="s">
        <v>207</v>
      </c>
      <c r="B543" s="7"/>
      <c r="C543" s="7"/>
      <c r="D543" s="7">
        <f t="shared" si="8"/>
        <v>0</v>
      </c>
    </row>
    <row r="544" spans="1:4" ht="18" hidden="1" x14ac:dyDescent="0.3">
      <c r="A544" s="8" t="s">
        <v>337</v>
      </c>
      <c r="B544" s="7"/>
      <c r="C544" s="7"/>
      <c r="D544" s="7">
        <f t="shared" si="8"/>
        <v>0</v>
      </c>
    </row>
    <row r="545" spans="1:4" ht="18" hidden="1" x14ac:dyDescent="0.3">
      <c r="A545" s="10" t="s">
        <v>209</v>
      </c>
      <c r="B545" s="7"/>
      <c r="C545" s="7"/>
      <c r="D545" s="7">
        <f t="shared" si="8"/>
        <v>0</v>
      </c>
    </row>
    <row r="546" spans="1:4" ht="18" hidden="1" x14ac:dyDescent="0.3">
      <c r="A546" s="10" t="s">
        <v>210</v>
      </c>
      <c r="B546" s="7"/>
      <c r="C546" s="7"/>
      <c r="D546" s="7">
        <f t="shared" si="8"/>
        <v>0</v>
      </c>
    </row>
    <row r="547" spans="1:4" ht="18" hidden="1" x14ac:dyDescent="0.3">
      <c r="A547" s="10" t="s">
        <v>338</v>
      </c>
      <c r="B547" s="7"/>
      <c r="C547" s="7"/>
      <c r="D547" s="7">
        <f t="shared" si="8"/>
        <v>0</v>
      </c>
    </row>
    <row r="548" spans="1:4" ht="18" hidden="1" x14ac:dyDescent="0.3">
      <c r="A548" s="10" t="s">
        <v>211</v>
      </c>
      <c r="B548" s="7"/>
      <c r="C548" s="7"/>
      <c r="D548" s="7">
        <f t="shared" si="8"/>
        <v>0</v>
      </c>
    </row>
    <row r="549" spans="1:4" ht="18" hidden="1" x14ac:dyDescent="0.3">
      <c r="A549" s="5" t="s">
        <v>214</v>
      </c>
      <c r="B549" s="7"/>
      <c r="C549" s="7"/>
      <c r="D549" s="7">
        <f t="shared" si="8"/>
        <v>0</v>
      </c>
    </row>
    <row r="550" spans="1:4" ht="18" hidden="1" x14ac:dyDescent="0.3">
      <c r="A550" s="5" t="s">
        <v>215</v>
      </c>
      <c r="B550" s="7"/>
      <c r="C550" s="7"/>
      <c r="D550" s="7">
        <f t="shared" si="8"/>
        <v>0</v>
      </c>
    </row>
    <row r="551" spans="1:4" ht="18" hidden="1" x14ac:dyDescent="0.3">
      <c r="A551" s="10" t="s">
        <v>216</v>
      </c>
      <c r="B551" s="7"/>
      <c r="C551" s="7"/>
      <c r="D551" s="7">
        <f t="shared" si="8"/>
        <v>0</v>
      </c>
    </row>
    <row r="552" spans="1:4" ht="18" hidden="1" x14ac:dyDescent="0.3">
      <c r="A552" s="10" t="s">
        <v>339</v>
      </c>
      <c r="B552" s="7"/>
      <c r="C552" s="7"/>
      <c r="D552" s="7">
        <f t="shared" si="8"/>
        <v>0</v>
      </c>
    </row>
    <row r="553" spans="1:4" ht="18" hidden="1" x14ac:dyDescent="0.3">
      <c r="A553" s="10" t="s">
        <v>217</v>
      </c>
      <c r="B553" s="7"/>
      <c r="C553" s="7"/>
      <c r="D553" s="7">
        <f t="shared" si="8"/>
        <v>0</v>
      </c>
    </row>
    <row r="554" spans="1:4" ht="18" hidden="1" x14ac:dyDescent="0.3">
      <c r="A554" s="8" t="s">
        <v>218</v>
      </c>
      <c r="B554" s="7"/>
      <c r="C554" s="7"/>
      <c r="D554" s="7">
        <f t="shared" si="8"/>
        <v>0</v>
      </c>
    </row>
    <row r="555" spans="1:4" ht="18" hidden="1" x14ac:dyDescent="0.3">
      <c r="A555" s="10" t="s">
        <v>219</v>
      </c>
      <c r="B555" s="7"/>
      <c r="C555" s="7"/>
      <c r="D555" s="7">
        <f t="shared" si="8"/>
        <v>0</v>
      </c>
    </row>
    <row r="556" spans="1:4" ht="18" hidden="1" x14ac:dyDescent="0.3">
      <c r="A556" s="8" t="s">
        <v>340</v>
      </c>
      <c r="B556" s="7"/>
      <c r="C556" s="7"/>
      <c r="D556" s="7">
        <f t="shared" si="8"/>
        <v>0</v>
      </c>
    </row>
    <row r="557" spans="1:4" ht="18" hidden="1" x14ac:dyDescent="0.3">
      <c r="A557" s="10" t="s">
        <v>220</v>
      </c>
      <c r="B557" s="7"/>
      <c r="C557" s="7"/>
      <c r="D557" s="7">
        <f t="shared" si="8"/>
        <v>0</v>
      </c>
    </row>
    <row r="558" spans="1:4" ht="18" hidden="1" x14ac:dyDescent="0.3">
      <c r="A558" s="10" t="s">
        <v>222</v>
      </c>
      <c r="B558" s="7"/>
      <c r="C558" s="7"/>
      <c r="D558" s="7">
        <f t="shared" si="8"/>
        <v>0</v>
      </c>
    </row>
    <row r="559" spans="1:4" ht="18" hidden="1" x14ac:dyDescent="0.3">
      <c r="A559" s="10" t="s">
        <v>223</v>
      </c>
      <c r="B559" s="7"/>
      <c r="C559" s="7"/>
      <c r="D559" s="7">
        <f t="shared" si="8"/>
        <v>0</v>
      </c>
    </row>
    <row r="560" spans="1:4" ht="18" hidden="1" x14ac:dyDescent="0.3">
      <c r="A560" s="10" t="s">
        <v>225</v>
      </c>
      <c r="B560" s="7"/>
      <c r="C560" s="7"/>
      <c r="D560" s="7">
        <f t="shared" si="8"/>
        <v>0</v>
      </c>
    </row>
    <row r="561" spans="1:4" ht="18" hidden="1" x14ac:dyDescent="0.3">
      <c r="A561" s="14" t="s">
        <v>226</v>
      </c>
      <c r="B561" s="7"/>
      <c r="C561" s="7"/>
      <c r="D561" s="7">
        <f t="shared" si="8"/>
        <v>0</v>
      </c>
    </row>
    <row r="562" spans="1:4" ht="18" hidden="1" x14ac:dyDescent="0.3">
      <c r="A562" s="5" t="s">
        <v>341</v>
      </c>
      <c r="B562" s="7"/>
      <c r="C562" s="7"/>
      <c r="D562" s="7">
        <f t="shared" si="8"/>
        <v>0</v>
      </c>
    </row>
    <row r="563" spans="1:4" ht="18" hidden="1" x14ac:dyDescent="0.3">
      <c r="A563" s="8" t="s">
        <v>227</v>
      </c>
      <c r="B563" s="7"/>
      <c r="C563" s="7"/>
      <c r="D563" s="7">
        <f t="shared" si="8"/>
        <v>0</v>
      </c>
    </row>
    <row r="564" spans="1:4" ht="18" hidden="1" x14ac:dyDescent="0.3">
      <c r="A564" s="10" t="s">
        <v>228</v>
      </c>
      <c r="B564" s="7"/>
      <c r="C564" s="7"/>
      <c r="D564" s="7">
        <f t="shared" si="8"/>
        <v>0</v>
      </c>
    </row>
    <row r="565" spans="1:4" ht="18" hidden="1" x14ac:dyDescent="0.3">
      <c r="A565" s="10" t="s">
        <v>229</v>
      </c>
      <c r="B565" s="7"/>
      <c r="C565" s="7"/>
      <c r="D565" s="7">
        <f t="shared" si="8"/>
        <v>0</v>
      </c>
    </row>
    <row r="566" spans="1:4" ht="18" hidden="1" x14ac:dyDescent="0.3">
      <c r="A566" s="8" t="s">
        <v>230</v>
      </c>
      <c r="B566" s="12"/>
      <c r="C566" s="12"/>
      <c r="D566" s="7">
        <f t="shared" si="8"/>
        <v>0</v>
      </c>
    </row>
    <row r="567" spans="1:4" ht="18" hidden="1" x14ac:dyDescent="0.3">
      <c r="A567" s="8" t="s">
        <v>231</v>
      </c>
      <c r="B567" s="12"/>
      <c r="C567" s="12"/>
      <c r="D567" s="7">
        <f t="shared" si="8"/>
        <v>0</v>
      </c>
    </row>
    <row r="568" spans="1:4" ht="18" hidden="1" x14ac:dyDescent="0.3">
      <c r="A568" s="14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13" t="s">
        <v>234</v>
      </c>
      <c r="B570" s="7"/>
      <c r="C570" s="7"/>
      <c r="D570" s="7">
        <f t="shared" si="8"/>
        <v>0</v>
      </c>
    </row>
    <row r="571" spans="1:4" ht="18" hidden="1" x14ac:dyDescent="0.3">
      <c r="A571" s="8" t="s">
        <v>235</v>
      </c>
      <c r="B571" s="7"/>
      <c r="C571" s="7"/>
      <c r="D571" s="7">
        <f t="shared" si="8"/>
        <v>0</v>
      </c>
    </row>
    <row r="572" spans="1:4" ht="18" hidden="1" x14ac:dyDescent="0.3">
      <c r="A572" s="8" t="s">
        <v>236</v>
      </c>
      <c r="B572" s="7"/>
      <c r="C572" s="7"/>
      <c r="D572" s="7">
        <f t="shared" si="8"/>
        <v>0</v>
      </c>
    </row>
    <row r="573" spans="1:4" ht="18" hidden="1" x14ac:dyDescent="0.3">
      <c r="A573" s="10" t="s">
        <v>237</v>
      </c>
      <c r="B573" s="7"/>
      <c r="C573" s="7"/>
      <c r="D573" s="7">
        <f t="shared" si="8"/>
        <v>0</v>
      </c>
    </row>
    <row r="574" spans="1:4" ht="18" hidden="1" x14ac:dyDescent="0.3">
      <c r="A574" s="10" t="s">
        <v>342</v>
      </c>
      <c r="B574" s="7"/>
      <c r="C574" s="7"/>
      <c r="D574" s="7">
        <f t="shared" si="8"/>
        <v>0</v>
      </c>
    </row>
    <row r="575" spans="1:4" ht="18" hidden="1" x14ac:dyDescent="0.3">
      <c r="A575" s="10" t="s">
        <v>238</v>
      </c>
      <c r="B575" s="7"/>
      <c r="C575" s="7"/>
      <c r="D575" s="7">
        <f t="shared" si="8"/>
        <v>0</v>
      </c>
    </row>
    <row r="576" spans="1:4" ht="18" hidden="1" x14ac:dyDescent="0.3">
      <c r="A576" s="14" t="s">
        <v>239</v>
      </c>
      <c r="B576" s="7"/>
      <c r="C576" s="7"/>
      <c r="D576" s="7">
        <f t="shared" si="8"/>
        <v>0</v>
      </c>
    </row>
    <row r="577" spans="1:4" ht="18" hidden="1" x14ac:dyDescent="0.3">
      <c r="A577" s="5" t="s">
        <v>240</v>
      </c>
      <c r="B577" s="7"/>
      <c r="C577" s="7"/>
      <c r="D577" s="7">
        <f t="shared" si="8"/>
        <v>0</v>
      </c>
    </row>
    <row r="578" spans="1:4" ht="18" hidden="1" x14ac:dyDescent="0.3">
      <c r="A578" s="10" t="s">
        <v>241</v>
      </c>
      <c r="B578" s="7"/>
      <c r="C578" s="7"/>
      <c r="D578" s="7">
        <f t="shared" si="8"/>
        <v>0</v>
      </c>
    </row>
    <row r="579" spans="1:4" ht="18" hidden="1" x14ac:dyDescent="0.3">
      <c r="A579" s="10" t="s">
        <v>242</v>
      </c>
      <c r="B579" s="7"/>
      <c r="C579" s="7"/>
      <c r="D579" s="7">
        <f t="shared" si="8"/>
        <v>0</v>
      </c>
    </row>
    <row r="580" spans="1:4" ht="18" hidden="1" x14ac:dyDescent="0.3">
      <c r="A580" s="5" t="s">
        <v>243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244</v>
      </c>
      <c r="B581" s="7"/>
      <c r="C581" s="7"/>
      <c r="D581" s="7">
        <f t="shared" si="9"/>
        <v>0</v>
      </c>
    </row>
    <row r="582" spans="1:4" ht="18" hidden="1" x14ac:dyDescent="0.3">
      <c r="A582" s="10" t="s">
        <v>245</v>
      </c>
      <c r="B582" s="7"/>
      <c r="C582" s="7"/>
      <c r="D582" s="7">
        <f t="shared" si="9"/>
        <v>0</v>
      </c>
    </row>
    <row r="583" spans="1:4" ht="18" hidden="1" x14ac:dyDescent="0.3">
      <c r="A583" s="13" t="s">
        <v>246</v>
      </c>
      <c r="B583" s="7"/>
      <c r="C583" s="7"/>
      <c r="D583" s="7">
        <f t="shared" si="9"/>
        <v>0</v>
      </c>
    </row>
    <row r="584" spans="1:4" ht="18" hidden="1" x14ac:dyDescent="0.3">
      <c r="A584" s="10" t="s">
        <v>247</v>
      </c>
      <c r="B584" s="7"/>
      <c r="C584" s="7"/>
      <c r="D584" s="7">
        <f t="shared" si="9"/>
        <v>0</v>
      </c>
    </row>
    <row r="585" spans="1:4" ht="18" hidden="1" x14ac:dyDescent="0.3">
      <c r="A585" s="10" t="s">
        <v>248</v>
      </c>
      <c r="B585" s="7"/>
      <c r="C585" s="7"/>
      <c r="D585" s="7">
        <f t="shared" si="9"/>
        <v>0</v>
      </c>
    </row>
    <row r="586" spans="1:4" ht="18" hidden="1" x14ac:dyDescent="0.3">
      <c r="A586" s="10" t="s">
        <v>249</v>
      </c>
      <c r="B586" s="7"/>
      <c r="C586" s="7"/>
      <c r="D586" s="7">
        <f t="shared" si="9"/>
        <v>0</v>
      </c>
    </row>
    <row r="587" spans="1:4" ht="18" hidden="1" x14ac:dyDescent="0.3">
      <c r="A587" s="10" t="s">
        <v>250</v>
      </c>
      <c r="B587" s="7"/>
      <c r="C587" s="7"/>
      <c r="D587" s="7">
        <f t="shared" si="9"/>
        <v>0</v>
      </c>
    </row>
    <row r="588" spans="1:4" ht="18" hidden="1" x14ac:dyDescent="0.3">
      <c r="A588" s="13" t="s">
        <v>251</v>
      </c>
      <c r="B588" s="7"/>
      <c r="C588" s="7"/>
      <c r="D588" s="7">
        <f t="shared" si="9"/>
        <v>0</v>
      </c>
    </row>
    <row r="589" spans="1:4" ht="18" hidden="1" x14ac:dyDescent="0.3">
      <c r="A589" s="10" t="s">
        <v>252</v>
      </c>
      <c r="B589" s="7"/>
      <c r="C589" s="7"/>
      <c r="D589" s="7">
        <f t="shared" si="9"/>
        <v>0</v>
      </c>
    </row>
    <row r="590" spans="1:4" ht="18" hidden="1" x14ac:dyDescent="0.3">
      <c r="A590" s="10" t="s">
        <v>253</v>
      </c>
      <c r="B590" s="7"/>
      <c r="C590" s="7"/>
      <c r="D590" s="7">
        <f t="shared" si="9"/>
        <v>0</v>
      </c>
    </row>
    <row r="591" spans="1:4" ht="18" hidden="1" x14ac:dyDescent="0.3">
      <c r="A591" s="13" t="s">
        <v>254</v>
      </c>
      <c r="B591" s="7"/>
      <c r="C591" s="7"/>
      <c r="D591" s="7">
        <f t="shared" si="9"/>
        <v>0</v>
      </c>
    </row>
    <row r="592" spans="1:4" ht="18" hidden="1" x14ac:dyDescent="0.3">
      <c r="A592" s="13" t="s">
        <v>255</v>
      </c>
      <c r="B592" s="7"/>
      <c r="C592" s="7"/>
      <c r="D592" s="7">
        <f t="shared" si="9"/>
        <v>0</v>
      </c>
    </row>
    <row r="593" spans="1:4" ht="18" hidden="1" x14ac:dyDescent="0.3">
      <c r="A593" s="10" t="s">
        <v>256</v>
      </c>
      <c r="B593" s="7"/>
      <c r="C593" s="7"/>
      <c r="D593" s="7">
        <f t="shared" si="9"/>
        <v>0</v>
      </c>
    </row>
    <row r="594" spans="1:4" ht="18" hidden="1" x14ac:dyDescent="0.3">
      <c r="A594" s="10" t="s">
        <v>257</v>
      </c>
      <c r="B594" s="7"/>
      <c r="C594" s="7"/>
      <c r="D594" s="7">
        <f t="shared" si="9"/>
        <v>0</v>
      </c>
    </row>
    <row r="595" spans="1:4" ht="18" hidden="1" x14ac:dyDescent="0.3">
      <c r="A595" s="13" t="s">
        <v>258</v>
      </c>
      <c r="B595" s="7"/>
      <c r="C595" s="7"/>
      <c r="D595" s="7">
        <f t="shared" si="9"/>
        <v>0</v>
      </c>
    </row>
    <row r="596" spans="1:4" ht="18" hidden="1" x14ac:dyDescent="0.3">
      <c r="A596" s="10" t="s">
        <v>259</v>
      </c>
      <c r="B596" s="7"/>
      <c r="C596" s="7"/>
      <c r="D596" s="7">
        <f t="shared" si="9"/>
        <v>0</v>
      </c>
    </row>
    <row r="597" spans="1:4" ht="18" hidden="1" x14ac:dyDescent="0.3">
      <c r="A597" s="10" t="s">
        <v>260</v>
      </c>
      <c r="B597" s="7"/>
      <c r="C597" s="7"/>
      <c r="D597" s="7">
        <f t="shared" si="9"/>
        <v>0</v>
      </c>
    </row>
    <row r="598" spans="1:4" ht="18" hidden="1" x14ac:dyDescent="0.3">
      <c r="A598" s="10" t="s">
        <v>261</v>
      </c>
      <c r="B598" s="7"/>
      <c r="C598" s="7"/>
      <c r="D598" s="7">
        <f t="shared" si="9"/>
        <v>0</v>
      </c>
    </row>
    <row r="599" spans="1:4" ht="18" hidden="1" x14ac:dyDescent="0.3">
      <c r="A599" s="10" t="s">
        <v>262</v>
      </c>
      <c r="B599" s="7"/>
      <c r="C599" s="7"/>
      <c r="D599" s="7">
        <f t="shared" si="9"/>
        <v>0</v>
      </c>
    </row>
    <row r="600" spans="1:4" ht="18" hidden="1" x14ac:dyDescent="0.3">
      <c r="A600" s="10" t="s">
        <v>263</v>
      </c>
      <c r="B600" s="7"/>
      <c r="C600" s="7"/>
      <c r="D600" s="7">
        <f t="shared" si="9"/>
        <v>0</v>
      </c>
    </row>
    <row r="601" spans="1:4" ht="18" hidden="1" x14ac:dyDescent="0.3">
      <c r="A601" s="10" t="s">
        <v>264</v>
      </c>
      <c r="B601" s="7"/>
      <c r="C601" s="7"/>
      <c r="D601" s="7">
        <f t="shared" si="9"/>
        <v>0</v>
      </c>
    </row>
    <row r="602" spans="1:4" ht="18" hidden="1" x14ac:dyDescent="0.3">
      <c r="A602" s="10" t="s">
        <v>265</v>
      </c>
      <c r="B602" s="7"/>
      <c r="C602" s="7"/>
      <c r="D602" s="7">
        <f t="shared" si="9"/>
        <v>0</v>
      </c>
    </row>
    <row r="603" spans="1:4" ht="18" hidden="1" x14ac:dyDescent="0.3">
      <c r="A603" s="10" t="s">
        <v>266</v>
      </c>
      <c r="B603" s="7"/>
      <c r="C603" s="7"/>
      <c r="D603" s="7">
        <f t="shared" si="9"/>
        <v>0</v>
      </c>
    </row>
    <row r="604" spans="1:4" ht="18" hidden="1" x14ac:dyDescent="0.3">
      <c r="A604" s="10" t="s">
        <v>267</v>
      </c>
      <c r="B604" s="7"/>
      <c r="C604" s="7"/>
      <c r="D604" s="7">
        <f t="shared" si="9"/>
        <v>0</v>
      </c>
    </row>
    <row r="605" spans="1:4" ht="18" hidden="1" x14ac:dyDescent="0.3">
      <c r="A605" s="14" t="s">
        <v>268</v>
      </c>
      <c r="B605" s="7"/>
      <c r="C605" s="7"/>
      <c r="D605" s="7">
        <f t="shared" si="9"/>
        <v>0</v>
      </c>
    </row>
    <row r="606" spans="1:4" ht="18" hidden="1" x14ac:dyDescent="0.3">
      <c r="A606" s="10" t="s">
        <v>269</v>
      </c>
      <c r="B606" s="7"/>
      <c r="C606" s="7"/>
      <c r="D606" s="7">
        <f t="shared" si="9"/>
        <v>0</v>
      </c>
    </row>
    <row r="607" spans="1:4" ht="18" hidden="1" x14ac:dyDescent="0.3">
      <c r="A607" s="10" t="s">
        <v>270</v>
      </c>
      <c r="B607" s="7"/>
      <c r="C607" s="7"/>
      <c r="D607" s="7">
        <f t="shared" si="9"/>
        <v>0</v>
      </c>
    </row>
    <row r="608" spans="1:4" ht="18" hidden="1" x14ac:dyDescent="0.3">
      <c r="A608" s="10" t="s">
        <v>271</v>
      </c>
      <c r="B608" s="7"/>
      <c r="C608" s="7"/>
      <c r="D608" s="7">
        <f t="shared" si="9"/>
        <v>0</v>
      </c>
    </row>
    <row r="609" spans="1:4" ht="18" hidden="1" x14ac:dyDescent="0.3">
      <c r="A609" s="10" t="s">
        <v>272</v>
      </c>
      <c r="B609" s="7"/>
      <c r="C609" s="7"/>
      <c r="D609" s="7">
        <f t="shared" si="9"/>
        <v>0</v>
      </c>
    </row>
    <row r="610" spans="1:4" ht="18" hidden="1" x14ac:dyDescent="0.3">
      <c r="A610" s="10" t="s">
        <v>273</v>
      </c>
      <c r="B610" s="7"/>
      <c r="C610" s="7"/>
      <c r="D610" s="7">
        <f t="shared" si="9"/>
        <v>0</v>
      </c>
    </row>
    <row r="611" spans="1:4" ht="18" hidden="1" x14ac:dyDescent="0.3">
      <c r="A611" s="10" t="s">
        <v>274</v>
      </c>
      <c r="B611" s="7"/>
      <c r="C611" s="7"/>
      <c r="D611" s="7">
        <f t="shared" si="9"/>
        <v>0</v>
      </c>
    </row>
    <row r="612" spans="1:4" ht="18" hidden="1" x14ac:dyDescent="0.3">
      <c r="A612" s="10" t="s">
        <v>275</v>
      </c>
      <c r="B612" s="7"/>
      <c r="C612" s="7"/>
      <c r="D612" s="7">
        <f t="shared" si="9"/>
        <v>0</v>
      </c>
    </row>
    <row r="613" spans="1:4" ht="18" hidden="1" x14ac:dyDescent="0.3">
      <c r="A613" s="10" t="s">
        <v>276</v>
      </c>
      <c r="B613" s="7"/>
      <c r="C613" s="7"/>
      <c r="D613" s="7">
        <f t="shared" si="9"/>
        <v>0</v>
      </c>
    </row>
    <row r="614" spans="1:4" ht="18" hidden="1" x14ac:dyDescent="0.3">
      <c r="A614" s="24" t="s">
        <v>277</v>
      </c>
      <c r="B614" s="7"/>
      <c r="C614" s="7"/>
      <c r="D614" s="7">
        <f t="shared" si="9"/>
        <v>0</v>
      </c>
    </row>
    <row r="615" spans="1:4" ht="18" hidden="1" x14ac:dyDescent="0.3">
      <c r="A615" s="10" t="s">
        <v>278</v>
      </c>
      <c r="B615" s="7"/>
      <c r="C615" s="7"/>
      <c r="D615" s="7">
        <f t="shared" si="9"/>
        <v>0</v>
      </c>
    </row>
    <row r="616" spans="1:4" ht="18" hidden="1" x14ac:dyDescent="0.3">
      <c r="A616" s="10" t="s">
        <v>279</v>
      </c>
      <c r="B616" s="7"/>
      <c r="C616" s="7"/>
      <c r="D616" s="7">
        <f t="shared" si="9"/>
        <v>0</v>
      </c>
    </row>
    <row r="617" spans="1:4" ht="18" hidden="1" x14ac:dyDescent="0.3">
      <c r="A617" s="33" t="s">
        <v>280</v>
      </c>
      <c r="B617" s="7"/>
      <c r="C617" s="7"/>
      <c r="D617" s="7">
        <f t="shared" si="9"/>
        <v>0</v>
      </c>
    </row>
    <row r="618" spans="1:4" ht="18" hidden="1" x14ac:dyDescent="0.3">
      <c r="A618" s="5" t="s">
        <v>281</v>
      </c>
      <c r="B618" s="12"/>
      <c r="C618" s="12"/>
      <c r="D618" s="7">
        <f t="shared" si="9"/>
        <v>0</v>
      </c>
    </row>
    <row r="619" spans="1:4" ht="18" hidden="1" x14ac:dyDescent="0.3">
      <c r="A619" s="10" t="s">
        <v>282</v>
      </c>
      <c r="B619" s="7"/>
      <c r="C619" s="7"/>
      <c r="D619" s="7">
        <f t="shared" si="9"/>
        <v>0</v>
      </c>
    </row>
    <row r="620" spans="1:4" ht="18" hidden="1" x14ac:dyDescent="0.3">
      <c r="A620" s="10" t="s">
        <v>283</v>
      </c>
      <c r="B620" s="7"/>
      <c r="C620" s="7"/>
      <c r="D620" s="7">
        <f t="shared" si="9"/>
        <v>0</v>
      </c>
    </row>
    <row r="621" spans="1:4" ht="18" hidden="1" x14ac:dyDescent="0.3">
      <c r="A621" s="10" t="s">
        <v>284</v>
      </c>
      <c r="B621" s="7"/>
      <c r="C621" s="7"/>
      <c r="D621" s="7">
        <f t="shared" si="9"/>
        <v>0</v>
      </c>
    </row>
    <row r="622" spans="1:4" ht="18" hidden="1" x14ac:dyDescent="0.3">
      <c r="A622" s="14" t="s">
        <v>285</v>
      </c>
      <c r="B622" s="7"/>
      <c r="C622" s="7"/>
      <c r="D622" s="7">
        <f t="shared" si="9"/>
        <v>0</v>
      </c>
    </row>
    <row r="623" spans="1:4" ht="18" hidden="1" x14ac:dyDescent="0.3">
      <c r="A623" s="10" t="s">
        <v>286</v>
      </c>
      <c r="B623" s="7"/>
      <c r="C623" s="7"/>
      <c r="D623" s="7">
        <f t="shared" si="9"/>
        <v>0</v>
      </c>
    </row>
    <row r="624" spans="1:4" ht="18" hidden="1" x14ac:dyDescent="0.3">
      <c r="A624" s="24" t="s">
        <v>287</v>
      </c>
      <c r="B624" s="7"/>
      <c r="C624" s="7"/>
      <c r="D624" s="7">
        <f t="shared" si="9"/>
        <v>0</v>
      </c>
    </row>
    <row r="625" spans="1:4" ht="18" hidden="1" x14ac:dyDescent="0.3">
      <c r="A625" s="8" t="s">
        <v>288</v>
      </c>
      <c r="B625" s="7"/>
      <c r="C625" s="7"/>
      <c r="D625" s="7">
        <f t="shared" si="9"/>
        <v>0</v>
      </c>
    </row>
    <row r="626" spans="1:4" ht="18" hidden="1" x14ac:dyDescent="0.3">
      <c r="A626" s="10" t="s">
        <v>289</v>
      </c>
      <c r="B626" s="7"/>
      <c r="C626" s="7"/>
      <c r="D626" s="7">
        <f t="shared" si="9"/>
        <v>0</v>
      </c>
    </row>
    <row r="627" spans="1:4" ht="18" hidden="1" x14ac:dyDescent="0.3">
      <c r="A627" s="10" t="s">
        <v>290</v>
      </c>
      <c r="B627" s="7"/>
      <c r="C627" s="7"/>
      <c r="D627" s="7">
        <f t="shared" si="9"/>
        <v>0</v>
      </c>
    </row>
    <row r="628" spans="1:4" ht="18" hidden="1" x14ac:dyDescent="0.3">
      <c r="A628" s="10" t="s">
        <v>291</v>
      </c>
      <c r="B628" s="7"/>
      <c r="C628" s="7"/>
      <c r="D628" s="7">
        <f t="shared" si="9"/>
        <v>0</v>
      </c>
    </row>
    <row r="629" spans="1:4" ht="18" hidden="1" x14ac:dyDescent="0.3">
      <c r="A629" s="10" t="s">
        <v>292</v>
      </c>
      <c r="B629" s="7"/>
      <c r="C629" s="7"/>
      <c r="D629" s="7">
        <f t="shared" si="9"/>
        <v>0</v>
      </c>
    </row>
    <row r="630" spans="1:4" ht="18" hidden="1" x14ac:dyDescent="0.3">
      <c r="A630" s="29" t="s">
        <v>293</v>
      </c>
      <c r="B630" s="7"/>
      <c r="C630" s="7"/>
      <c r="D630" s="7">
        <f t="shared" si="9"/>
        <v>0</v>
      </c>
    </row>
    <row r="631" spans="1:4" ht="18" hidden="1" x14ac:dyDescent="0.3">
      <c r="A631" s="22" t="s">
        <v>294</v>
      </c>
      <c r="B631" s="7"/>
      <c r="C631" s="7"/>
      <c r="D631" s="7">
        <f t="shared" si="9"/>
        <v>0</v>
      </c>
    </row>
    <row r="632" spans="1:4" ht="18" hidden="1" x14ac:dyDescent="0.3">
      <c r="A632" s="34" t="s">
        <v>295</v>
      </c>
      <c r="B632" s="7"/>
      <c r="C632" s="7"/>
      <c r="D632" s="7">
        <f t="shared" si="9"/>
        <v>0</v>
      </c>
    </row>
    <row r="633" spans="1:4" ht="18" hidden="1" x14ac:dyDescent="0.3">
      <c r="A633" s="5" t="s">
        <v>296</v>
      </c>
      <c r="B633" s="7"/>
      <c r="C633" s="7"/>
      <c r="D633" s="7">
        <f t="shared" si="9"/>
        <v>0</v>
      </c>
    </row>
    <row r="634" spans="1:4" ht="18" hidden="1" x14ac:dyDescent="0.3">
      <c r="A634" s="8" t="s">
        <v>297</v>
      </c>
      <c r="B634" s="7"/>
      <c r="C634" s="7"/>
      <c r="D634" s="7">
        <f t="shared" si="9"/>
        <v>0</v>
      </c>
    </row>
    <row r="635" spans="1:4" ht="18" hidden="1" x14ac:dyDescent="0.3">
      <c r="A635" s="35" t="s">
        <v>298</v>
      </c>
      <c r="B635" s="7"/>
      <c r="C635" s="7"/>
      <c r="D635" s="7">
        <f t="shared" si="9"/>
        <v>0</v>
      </c>
    </row>
    <row r="636" spans="1:4" ht="18" hidden="1" x14ac:dyDescent="0.3">
      <c r="A636" s="10" t="s">
        <v>299</v>
      </c>
      <c r="B636" s="7"/>
      <c r="C636" s="7"/>
      <c r="D636" s="7">
        <f t="shared" si="9"/>
        <v>0</v>
      </c>
    </row>
    <row r="637" spans="1:4" ht="18" hidden="1" x14ac:dyDescent="0.3">
      <c r="A637" s="8" t="s">
        <v>300</v>
      </c>
      <c r="B637" s="7"/>
      <c r="C637" s="7"/>
      <c r="D637" s="7">
        <f t="shared" si="9"/>
        <v>0</v>
      </c>
    </row>
    <row r="638" spans="1:4" ht="18" hidden="1" x14ac:dyDescent="0.3">
      <c r="A638" s="8" t="s">
        <v>301</v>
      </c>
      <c r="B638" s="7"/>
      <c r="C638" s="7"/>
      <c r="D638" s="7">
        <f t="shared" si="9"/>
        <v>0</v>
      </c>
    </row>
    <row r="639" spans="1:4" ht="18" hidden="1" x14ac:dyDescent="0.3">
      <c r="A639" s="10" t="s">
        <v>302</v>
      </c>
      <c r="B639" s="7"/>
      <c r="C639" s="7"/>
      <c r="D639" s="7">
        <f t="shared" si="9"/>
        <v>0</v>
      </c>
    </row>
    <row r="640" spans="1:4" ht="18" hidden="1" x14ac:dyDescent="0.3">
      <c r="A640" s="8" t="s">
        <v>304</v>
      </c>
      <c r="B640" s="7"/>
      <c r="C640" s="7"/>
      <c r="D640" s="7">
        <f t="shared" si="9"/>
        <v>0</v>
      </c>
    </row>
    <row r="641" spans="1:4" ht="18" hidden="1" x14ac:dyDescent="0.3">
      <c r="A641" s="14" t="s">
        <v>305</v>
      </c>
      <c r="B641" s="7"/>
      <c r="C641" s="7"/>
      <c r="D641" s="7">
        <f t="shared" si="9"/>
        <v>0</v>
      </c>
    </row>
    <row r="642" spans="1:4" ht="18" hidden="1" x14ac:dyDescent="0.3">
      <c r="A642" s="14" t="s">
        <v>306</v>
      </c>
      <c r="B642" s="7"/>
      <c r="C642" s="7"/>
      <c r="D642" s="7">
        <f t="shared" si="9"/>
        <v>0</v>
      </c>
    </row>
    <row r="643" spans="1:4" ht="18" hidden="1" x14ac:dyDescent="0.3">
      <c r="A643" s="14" t="s">
        <v>307</v>
      </c>
      <c r="B643" s="7"/>
      <c r="C643" s="7"/>
      <c r="D643" s="7">
        <f t="shared" si="9"/>
        <v>0</v>
      </c>
    </row>
    <row r="644" spans="1:4" ht="18" hidden="1" x14ac:dyDescent="0.3">
      <c r="A644" s="14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309</v>
      </c>
      <c r="B645" s="7"/>
      <c r="C645" s="7"/>
      <c r="D645" s="7">
        <f t="shared" si="10"/>
        <v>0</v>
      </c>
    </row>
    <row r="646" spans="1:4" ht="18" hidden="1" x14ac:dyDescent="0.3">
      <c r="A646" s="36" t="s">
        <v>310</v>
      </c>
      <c r="B646" s="7"/>
      <c r="C646" s="7"/>
      <c r="D646" s="7">
        <f t="shared" si="10"/>
        <v>0</v>
      </c>
    </row>
    <row r="647" spans="1:4" ht="18" hidden="1" x14ac:dyDescent="0.3">
      <c r="A647" s="36" t="s">
        <v>311</v>
      </c>
      <c r="B647" s="7"/>
      <c r="C647" s="7"/>
      <c r="D647" s="7">
        <f t="shared" si="10"/>
        <v>0</v>
      </c>
    </row>
    <row r="648" spans="1:4" ht="18" hidden="1" x14ac:dyDescent="0.3">
      <c r="A648" s="36" t="s">
        <v>312</v>
      </c>
      <c r="B648" s="7"/>
      <c r="C648" s="7"/>
      <c r="D648" s="7">
        <f t="shared" si="10"/>
        <v>0</v>
      </c>
    </row>
    <row r="649" spans="1:4" ht="18" hidden="1" x14ac:dyDescent="0.3">
      <c r="A649" s="36" t="s">
        <v>313</v>
      </c>
      <c r="B649" s="7"/>
      <c r="C649" s="7"/>
      <c r="D649" s="7">
        <f t="shared" si="10"/>
        <v>0</v>
      </c>
    </row>
    <row r="650" spans="1:4" ht="18" hidden="1" x14ac:dyDescent="0.3">
      <c r="A650" s="8" t="s">
        <v>314</v>
      </c>
      <c r="B650" s="7"/>
      <c r="C650" s="7"/>
      <c r="D650" s="7">
        <f t="shared" si="10"/>
        <v>0</v>
      </c>
    </row>
    <row r="651" spans="1:4" ht="18" hidden="1" x14ac:dyDescent="0.3">
      <c r="A651" s="8" t="s">
        <v>316</v>
      </c>
      <c r="B651" s="7"/>
      <c r="C651" s="7"/>
      <c r="D651" s="7">
        <f t="shared" si="10"/>
        <v>0</v>
      </c>
    </row>
    <row r="652" spans="1:4" ht="18" hidden="1" x14ac:dyDescent="0.3">
      <c r="A652" s="8" t="s">
        <v>317</v>
      </c>
      <c r="B652" s="7"/>
      <c r="C652" s="7"/>
      <c r="D652" s="7">
        <f t="shared" si="10"/>
        <v>0</v>
      </c>
    </row>
    <row r="653" spans="1:4" ht="18" hidden="1" x14ac:dyDescent="0.3">
      <c r="A653" s="24" t="s">
        <v>321</v>
      </c>
      <c r="B653" s="7"/>
      <c r="C653" s="7"/>
      <c r="D653" s="7">
        <f t="shared" si="10"/>
        <v>0</v>
      </c>
    </row>
    <row r="654" spans="1:4" ht="18" hidden="1" x14ac:dyDescent="0.3">
      <c r="A654" s="24" t="s">
        <v>322</v>
      </c>
      <c r="B654" s="7"/>
      <c r="C654" s="7"/>
      <c r="D654" s="7">
        <f t="shared" si="10"/>
        <v>0</v>
      </c>
    </row>
    <row r="655" spans="1:4" ht="18" hidden="1" x14ac:dyDescent="0.3">
      <c r="A655" s="36" t="s">
        <v>323</v>
      </c>
      <c r="B655" s="7"/>
      <c r="C655" s="7"/>
      <c r="D655" s="7">
        <f t="shared" si="10"/>
        <v>0</v>
      </c>
    </row>
    <row r="656" spans="1:4" ht="18" hidden="1" x14ac:dyDescent="0.3">
      <c r="A656" s="36" t="s">
        <v>324</v>
      </c>
      <c r="B656" s="7"/>
      <c r="C656" s="7"/>
      <c r="D656" s="7">
        <f t="shared" si="10"/>
        <v>0</v>
      </c>
    </row>
    <row r="657" spans="1:4" ht="18" hidden="1" x14ac:dyDescent="0.3">
      <c r="A657" s="36" t="s">
        <v>325</v>
      </c>
      <c r="B657" s="7"/>
      <c r="C657" s="7"/>
      <c r="D657" s="7">
        <f t="shared" si="10"/>
        <v>0</v>
      </c>
    </row>
    <row r="658" spans="1:4" ht="18" hidden="1" x14ac:dyDescent="0.3">
      <c r="A658" s="36" t="s">
        <v>326</v>
      </c>
      <c r="B658" s="7"/>
      <c r="C658" s="7"/>
      <c r="D658" s="7">
        <f t="shared" si="10"/>
        <v>0</v>
      </c>
    </row>
    <row r="659" spans="1:4" ht="18" hidden="1" x14ac:dyDescent="0.3">
      <c r="A659" s="8" t="s">
        <v>343</v>
      </c>
      <c r="B659" s="7"/>
      <c r="C659" s="7"/>
      <c r="D659" s="7">
        <f t="shared" si="10"/>
        <v>0</v>
      </c>
    </row>
    <row r="660" spans="1:4" ht="18" hidden="1" x14ac:dyDescent="0.3">
      <c r="A660" s="36" t="s">
        <v>327</v>
      </c>
      <c r="B660" s="7"/>
      <c r="C660" s="7"/>
      <c r="D660" s="7">
        <f t="shared" si="10"/>
        <v>0</v>
      </c>
    </row>
    <row r="661" spans="1:4" ht="18" hidden="1" x14ac:dyDescent="0.3">
      <c r="A661" s="35" t="s">
        <v>328</v>
      </c>
      <c r="B661" s="7"/>
      <c r="C661" s="7"/>
      <c r="D661" s="7">
        <f t="shared" si="10"/>
        <v>0</v>
      </c>
    </row>
    <row r="662" spans="1:4" ht="18" hidden="1" x14ac:dyDescent="0.3">
      <c r="A662" s="10" t="s">
        <v>329</v>
      </c>
      <c r="B662" s="7"/>
      <c r="C662" s="7"/>
      <c r="D662" s="7">
        <f t="shared" si="10"/>
        <v>0</v>
      </c>
    </row>
    <row r="663" spans="1:4" ht="18" hidden="1" x14ac:dyDescent="0.3">
      <c r="A663" s="8" t="s">
        <v>330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5094</v>
      </c>
      <c r="C665" s="39"/>
      <c r="D665" s="39">
        <f t="shared" ref="D665" si="11">SUM(D338:D664)</f>
        <v>51871000</v>
      </c>
    </row>
    <row r="667" spans="1:4" ht="18" x14ac:dyDescent="0.3">
      <c r="A667" s="18" t="s">
        <v>383</v>
      </c>
      <c r="D667" s="70"/>
    </row>
    <row r="669" spans="1:4" x14ac:dyDescent="0.3">
      <c r="D669" s="71">
        <f>D667+D665+D333</f>
        <v>94011000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9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D669"/>
  <sheetViews>
    <sheetView topLeftCell="A387" workbookViewId="0">
      <selection activeCell="F670" sqref="F670"/>
    </sheetView>
  </sheetViews>
  <sheetFormatPr defaultRowHeight="14.4" x14ac:dyDescent="0.3"/>
  <cols>
    <col min="1" max="1" width="36.109375" customWidth="1"/>
    <col min="3" max="3" width="11" customWidth="1"/>
    <col min="4" max="4" width="20.5546875" customWidth="1"/>
  </cols>
  <sheetData>
    <row r="1" spans="1:4" x14ac:dyDescent="0.3">
      <c r="A1" s="1" t="s">
        <v>374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hidden="1" x14ac:dyDescent="0.3">
      <c r="A3" s="22" t="s">
        <v>73</v>
      </c>
      <c r="B3" s="7"/>
      <c r="C3" s="7"/>
      <c r="D3" s="7">
        <f>B3*C3</f>
        <v>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x14ac:dyDescent="0.3">
      <c r="A12" s="10" t="s">
        <v>51</v>
      </c>
      <c r="B12" s="7">
        <v>2</v>
      </c>
      <c r="C12" s="7">
        <v>10000</v>
      </c>
      <c r="D12" s="7">
        <f t="shared" si="0"/>
        <v>20000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v>28</v>
      </c>
      <c r="C15" s="7">
        <v>11000</v>
      </c>
      <c r="D15" s="7">
        <f t="shared" si="0"/>
        <v>308000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f>13+18+10</f>
        <v>41</v>
      </c>
      <c r="C18" s="7">
        <v>35000</v>
      </c>
      <c r="D18" s="7">
        <f t="shared" si="0"/>
        <v>1435000</v>
      </c>
    </row>
    <row r="19" spans="1:4" ht="18" x14ac:dyDescent="0.3">
      <c r="A19" s="8" t="s">
        <v>288</v>
      </c>
      <c r="B19" s="7">
        <v>16</v>
      </c>
      <c r="C19" s="44">
        <v>10000</v>
      </c>
      <c r="D19" s="7">
        <f t="shared" si="0"/>
        <v>160000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f>38+60+10</f>
        <v>108</v>
      </c>
      <c r="C25" s="7">
        <v>6500</v>
      </c>
      <c r="D25" s="7">
        <f t="shared" si="0"/>
        <v>702000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f>27-5+6</f>
        <v>28</v>
      </c>
      <c r="C28" s="7">
        <v>33000</v>
      </c>
      <c r="D28" s="7">
        <f t="shared" si="0"/>
        <v>924000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x14ac:dyDescent="0.3">
      <c r="A30" s="5" t="s">
        <v>66</v>
      </c>
      <c r="B30" s="7">
        <v>120</v>
      </c>
      <c r="C30" s="7">
        <v>19000</v>
      </c>
      <c r="D30" s="7">
        <f t="shared" si="0"/>
        <v>2280000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x14ac:dyDescent="0.3">
      <c r="A32" s="10" t="s">
        <v>229</v>
      </c>
      <c r="B32" s="7">
        <v>30</v>
      </c>
      <c r="C32" s="7">
        <v>13500</v>
      </c>
      <c r="D32" s="7">
        <f t="shared" si="0"/>
        <v>405000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/>
      <c r="C40" s="7"/>
      <c r="D40" s="7">
        <f t="shared" si="0"/>
        <v>0</v>
      </c>
    </row>
    <row r="41" spans="1:4" ht="18" x14ac:dyDescent="0.3">
      <c r="A41" s="10" t="s">
        <v>276</v>
      </c>
      <c r="B41" s="7">
        <f>10+12+14</f>
        <v>36</v>
      </c>
      <c r="C41" s="7">
        <v>26000</v>
      </c>
      <c r="D41" s="7">
        <f t="shared" si="0"/>
        <v>936000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hidden="1" x14ac:dyDescent="0.3">
      <c r="A50" s="14" t="s">
        <v>153</v>
      </c>
      <c r="B50" s="7"/>
      <c r="C50" s="7"/>
      <c r="D50" s="7">
        <f t="shared" si="0"/>
        <v>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hidden="1" x14ac:dyDescent="0.3">
      <c r="A57" s="10" t="s">
        <v>114</v>
      </c>
      <c r="B57" s="7"/>
      <c r="C57" s="7"/>
      <c r="D57" s="7">
        <f t="shared" si="0"/>
        <v>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hidden="1" x14ac:dyDescent="0.3">
      <c r="A63" s="5" t="s">
        <v>3</v>
      </c>
      <c r="B63" s="7"/>
      <c r="C63" s="7"/>
      <c r="D63" s="7">
        <f t="shared" si="0"/>
        <v>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x14ac:dyDescent="0.3">
      <c r="A74" s="10" t="s">
        <v>170</v>
      </c>
      <c r="B74" s="7">
        <f>20+80+40-20</f>
        <v>120</v>
      </c>
      <c r="C74" s="7">
        <v>32000</v>
      </c>
      <c r="D74" s="7">
        <f t="shared" si="1"/>
        <v>3840000</v>
      </c>
    </row>
    <row r="75" spans="1:4" ht="18" x14ac:dyDescent="0.3">
      <c r="A75" s="10" t="s">
        <v>171</v>
      </c>
      <c r="B75" s="7">
        <f>9+13+7+10</f>
        <v>39</v>
      </c>
      <c r="C75" s="7">
        <v>24000</v>
      </c>
      <c r="D75" s="7">
        <f t="shared" si="1"/>
        <v>936000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hidden="1" x14ac:dyDescent="0.3">
      <c r="A81" s="10" t="s">
        <v>83</v>
      </c>
      <c r="B81" s="7"/>
      <c r="C81" s="7"/>
      <c r="D81" s="7">
        <f t="shared" si="1"/>
        <v>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x14ac:dyDescent="0.3">
      <c r="A85" s="10" t="s">
        <v>194</v>
      </c>
      <c r="B85" s="7">
        <v>42</v>
      </c>
      <c r="C85" s="7">
        <v>8000</v>
      </c>
      <c r="D85" s="7">
        <f t="shared" si="1"/>
        <v>336000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x14ac:dyDescent="0.3">
      <c r="A90" s="24" t="s">
        <v>173</v>
      </c>
      <c r="B90" s="7">
        <v>16</v>
      </c>
      <c r="C90" s="7">
        <v>33000</v>
      </c>
      <c r="D90" s="7">
        <f t="shared" si="1"/>
        <v>528000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x14ac:dyDescent="0.3">
      <c r="A120" s="24" t="s">
        <v>125</v>
      </c>
      <c r="B120" s="7">
        <v>7</v>
      </c>
      <c r="C120" s="7">
        <v>9000</v>
      </c>
      <c r="D120" s="7">
        <f t="shared" si="1"/>
        <v>63000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x14ac:dyDescent="0.3">
      <c r="A126" s="5" t="s">
        <v>281</v>
      </c>
      <c r="B126" s="12">
        <v>5</v>
      </c>
      <c r="C126" s="12">
        <v>16000</v>
      </c>
      <c r="D126" s="7">
        <f t="shared" si="1"/>
        <v>80000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x14ac:dyDescent="0.3">
      <c r="A138" s="10" t="s">
        <v>103</v>
      </c>
      <c r="B138" s="12">
        <v>2</v>
      </c>
      <c r="C138" s="12">
        <v>70000</v>
      </c>
      <c r="D138" s="7">
        <f t="shared" si="2"/>
        <v>140000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x14ac:dyDescent="0.3">
      <c r="A140" s="10" t="s">
        <v>105</v>
      </c>
      <c r="B140" s="12">
        <v>2.5</v>
      </c>
      <c r="C140" s="12">
        <v>80000</v>
      </c>
      <c r="D140" s="7">
        <f t="shared" si="2"/>
        <v>200000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x14ac:dyDescent="0.3">
      <c r="A144" s="10" t="s">
        <v>108</v>
      </c>
      <c r="B144" s="12">
        <v>2</v>
      </c>
      <c r="C144" s="12">
        <v>70000</v>
      </c>
      <c r="D144" s="7">
        <f t="shared" si="2"/>
        <v>140000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x14ac:dyDescent="0.3">
      <c r="A157" s="10" t="s">
        <v>111</v>
      </c>
      <c r="B157" s="12">
        <v>1</v>
      </c>
      <c r="C157" s="12">
        <v>70000</v>
      </c>
      <c r="D157" s="7">
        <f t="shared" si="2"/>
        <v>70000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17</v>
      </c>
      <c r="C163" s="46">
        <v>6500</v>
      </c>
      <c r="D163" s="7">
        <f t="shared" si="2"/>
        <v>110500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hidden="1" x14ac:dyDescent="0.3">
      <c r="A165" s="10" t="s">
        <v>202</v>
      </c>
      <c r="B165" s="7"/>
      <c r="C165" s="7"/>
      <c r="D165" s="7">
        <f t="shared" si="2"/>
        <v>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21</v>
      </c>
      <c r="C169" s="21">
        <v>8000</v>
      </c>
      <c r="D169" s="7">
        <f t="shared" si="2"/>
        <v>168000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hidden="1" x14ac:dyDescent="0.3">
      <c r="A171" s="10" t="s">
        <v>87</v>
      </c>
      <c r="B171" s="7"/>
      <c r="C171" s="7"/>
      <c r="D171" s="7">
        <f t="shared" si="2"/>
        <v>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hidden="1" x14ac:dyDescent="0.3">
      <c r="A179" s="10" t="s">
        <v>183</v>
      </c>
      <c r="B179" s="7"/>
      <c r="C179" s="7"/>
      <c r="D179" s="7">
        <f t="shared" si="2"/>
        <v>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hidden="1" x14ac:dyDescent="0.3">
      <c r="A181" s="5" t="s">
        <v>185</v>
      </c>
      <c r="B181" s="7"/>
      <c r="C181" s="7"/>
      <c r="D181" s="7">
        <f t="shared" si="2"/>
        <v>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f>20+240+480</f>
        <v>740</v>
      </c>
      <c r="C196" s="7">
        <v>22000</v>
      </c>
      <c r="D196" s="7">
        <f t="shared" ref="D196:D259" si="3">B196*C196</f>
        <v>16280000</v>
      </c>
    </row>
    <row r="197" spans="1:4" ht="18" x14ac:dyDescent="0.3">
      <c r="A197" s="5" t="s">
        <v>68</v>
      </c>
      <c r="B197" s="7">
        <f>120+200</f>
        <v>320</v>
      </c>
      <c r="C197" s="7">
        <v>20000</v>
      </c>
      <c r="D197" s="7">
        <f t="shared" si="3"/>
        <v>6400000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x14ac:dyDescent="0.3">
      <c r="A202" s="10" t="s">
        <v>217</v>
      </c>
      <c r="B202" s="7">
        <v>12</v>
      </c>
      <c r="C202" s="7">
        <v>25000</v>
      </c>
      <c r="D202" s="7">
        <f t="shared" si="3"/>
        <v>300000</v>
      </c>
    </row>
    <row r="203" spans="1:4" ht="18" x14ac:dyDescent="0.3">
      <c r="A203" s="8" t="s">
        <v>218</v>
      </c>
      <c r="B203" s="7">
        <v>8</v>
      </c>
      <c r="C203" s="7">
        <v>36000</v>
      </c>
      <c r="D203" s="7">
        <f t="shared" si="3"/>
        <v>288000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hidden="1" x14ac:dyDescent="0.3">
      <c r="A205" s="10" t="s">
        <v>188</v>
      </c>
      <c r="B205" s="7"/>
      <c r="C205" s="7"/>
      <c r="D205" s="7">
        <f t="shared" si="3"/>
        <v>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0" t="s">
        <v>44</v>
      </c>
      <c r="B210" s="7"/>
      <c r="C210" s="7"/>
      <c r="D210" s="7">
        <f t="shared" si="3"/>
        <v>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x14ac:dyDescent="0.3">
      <c r="A212" s="10" t="s">
        <v>46</v>
      </c>
      <c r="B212" s="7">
        <f>20/0.5</f>
        <v>40</v>
      </c>
      <c r="C212" s="7">
        <v>5000</v>
      </c>
      <c r="D212" s="7">
        <f t="shared" si="3"/>
        <v>200000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hidden="1" x14ac:dyDescent="0.3">
      <c r="A223" s="8" t="s">
        <v>315</v>
      </c>
      <c r="B223" s="7"/>
      <c r="C223" s="7"/>
      <c r="D223" s="7">
        <f t="shared" si="3"/>
        <v>0</v>
      </c>
    </row>
    <row r="224" spans="1:4" ht="18" hidden="1" x14ac:dyDescent="0.3">
      <c r="A224" s="14" t="s">
        <v>362</v>
      </c>
      <c r="B224" s="7"/>
      <c r="C224" s="7"/>
      <c r="D224" s="7">
        <f t="shared" si="3"/>
        <v>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hidden="1" x14ac:dyDescent="0.3">
      <c r="A241" s="10" t="s">
        <v>220</v>
      </c>
      <c r="B241" s="7"/>
      <c r="C241" s="7"/>
      <c r="D241" s="7">
        <f t="shared" si="3"/>
        <v>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f>20+20+16</f>
        <v>56</v>
      </c>
      <c r="C244" s="7">
        <v>24000</v>
      </c>
      <c r="D244" s="7">
        <f t="shared" si="3"/>
        <v>1344000</v>
      </c>
    </row>
    <row r="245" spans="1:4" ht="18" x14ac:dyDescent="0.3">
      <c r="A245" s="10" t="s">
        <v>25</v>
      </c>
      <c r="B245" s="7">
        <v>5</v>
      </c>
      <c r="C245" s="7">
        <v>18000</v>
      </c>
      <c r="D245" s="7">
        <f t="shared" si="3"/>
        <v>90000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x14ac:dyDescent="0.3">
      <c r="A247" s="10" t="s">
        <v>27</v>
      </c>
      <c r="B247" s="7">
        <v>30</v>
      </c>
      <c r="C247" s="7">
        <v>8000</v>
      </c>
      <c r="D247" s="7">
        <f t="shared" si="3"/>
        <v>240000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x14ac:dyDescent="0.3">
      <c r="A250" s="13" t="s">
        <v>233</v>
      </c>
      <c r="B250" s="7">
        <v>15</v>
      </c>
      <c r="C250" s="7">
        <v>58000</v>
      </c>
      <c r="D250" s="7">
        <f t="shared" si="3"/>
        <v>870000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f>10+40+7</f>
        <v>57</v>
      </c>
      <c r="C252" s="7">
        <v>35000</v>
      </c>
      <c r="D252" s="7">
        <f t="shared" si="3"/>
        <v>1995000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33+23+68+10+10</f>
        <v>144</v>
      </c>
      <c r="C256" s="7">
        <v>22000</v>
      </c>
      <c r="D256" s="7">
        <f t="shared" si="3"/>
        <v>3168000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x14ac:dyDescent="0.3">
      <c r="A258" s="10" t="s">
        <v>35</v>
      </c>
      <c r="B258" s="7">
        <v>40</v>
      </c>
      <c r="C258" s="7">
        <v>5500</v>
      </c>
      <c r="D258" s="7">
        <f t="shared" si="3"/>
        <v>220000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x14ac:dyDescent="0.3">
      <c r="A264" s="10" t="s">
        <v>237</v>
      </c>
      <c r="B264" s="7">
        <v>12</v>
      </c>
      <c r="C264" s="7">
        <v>13000</v>
      </c>
      <c r="D264" s="7">
        <f t="shared" si="4"/>
        <v>156000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v>30</v>
      </c>
      <c r="C268" s="7">
        <v>16000</v>
      </c>
      <c r="D268" s="7">
        <f t="shared" si="4"/>
        <v>480000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hidden="1" x14ac:dyDescent="0.3">
      <c r="A281" s="10" t="s">
        <v>267</v>
      </c>
      <c r="B281" s="7"/>
      <c r="C281" s="7"/>
      <c r="D281" s="7">
        <f t="shared" si="4"/>
        <v>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hidden="1" x14ac:dyDescent="0.3">
      <c r="A284" s="10" t="s">
        <v>284</v>
      </c>
      <c r="B284" s="7"/>
      <c r="C284" s="7"/>
      <c r="D284" s="7">
        <f t="shared" si="4"/>
        <v>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hidden="1" x14ac:dyDescent="0.3">
      <c r="A287" s="10" t="s">
        <v>143</v>
      </c>
      <c r="B287" s="7"/>
      <c r="C287" s="7"/>
      <c r="D287" s="7">
        <f t="shared" si="4"/>
        <v>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363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356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x14ac:dyDescent="0.3">
      <c r="A320" s="10" t="s">
        <v>256</v>
      </c>
      <c r="B320" s="7">
        <v>8</v>
      </c>
      <c r="C320" s="7">
        <v>35000</v>
      </c>
      <c r="D320" s="7">
        <f t="shared" si="4"/>
        <v>280000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2200.5</v>
      </c>
      <c r="C333" s="39"/>
      <c r="D333" s="7">
        <f>SUM(D12:D320)</f>
        <v>46092500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375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5" t="s">
        <v>3</v>
      </c>
      <c r="B338" s="7"/>
      <c r="C338" s="7"/>
      <c r="D338" s="7">
        <f t="shared" si="5"/>
        <v>0</v>
      </c>
    </row>
    <row r="339" spans="1:4" ht="18" hidden="1" x14ac:dyDescent="0.3">
      <c r="A339" s="8" t="s">
        <v>4</v>
      </c>
      <c r="B339" s="7"/>
      <c r="C339" s="7"/>
      <c r="D339" s="7">
        <f t="shared" si="5"/>
        <v>0</v>
      </c>
    </row>
    <row r="340" spans="1:4" ht="18" hidden="1" x14ac:dyDescent="0.3">
      <c r="A340" s="5" t="s">
        <v>5</v>
      </c>
      <c r="B340" s="7"/>
      <c r="C340" s="7"/>
      <c r="D340" s="7">
        <f t="shared" si="5"/>
        <v>0</v>
      </c>
    </row>
    <row r="341" spans="1:4" ht="18" hidden="1" x14ac:dyDescent="0.3">
      <c r="A341" s="5" t="s">
        <v>6</v>
      </c>
      <c r="B341" s="7"/>
      <c r="C341" s="7"/>
      <c r="D341" s="7">
        <f t="shared" si="5"/>
        <v>0</v>
      </c>
    </row>
    <row r="342" spans="1:4" ht="18" hidden="1" x14ac:dyDescent="0.3">
      <c r="A342" s="5" t="s">
        <v>7</v>
      </c>
      <c r="B342" s="7"/>
      <c r="C342" s="7"/>
      <c r="D342" s="7">
        <f t="shared" si="5"/>
        <v>0</v>
      </c>
    </row>
    <row r="343" spans="1:4" ht="18" hidden="1" x14ac:dyDescent="0.3">
      <c r="A343" s="9" t="s">
        <v>8</v>
      </c>
      <c r="B343" s="7"/>
      <c r="C343" s="7"/>
      <c r="D343" s="7">
        <f t="shared" si="5"/>
        <v>0</v>
      </c>
    </row>
    <row r="344" spans="1:4" ht="18" hidden="1" x14ac:dyDescent="0.3">
      <c r="A344" s="10" t="s">
        <v>9</v>
      </c>
      <c r="B344" s="7"/>
      <c r="C344" s="7"/>
      <c r="D344" s="7">
        <f t="shared" si="5"/>
        <v>0</v>
      </c>
    </row>
    <row r="345" spans="1:4" ht="18" hidden="1" x14ac:dyDescent="0.3">
      <c r="A345" s="5" t="s">
        <v>10</v>
      </c>
      <c r="B345" s="12"/>
      <c r="C345" s="12"/>
      <c r="D345" s="7">
        <f t="shared" si="5"/>
        <v>0</v>
      </c>
    </row>
    <row r="346" spans="1:4" ht="18" hidden="1" x14ac:dyDescent="0.3">
      <c r="A346" s="5" t="s">
        <v>11</v>
      </c>
      <c r="B346" s="12"/>
      <c r="C346" s="12"/>
      <c r="D346" s="7">
        <f t="shared" si="5"/>
        <v>0</v>
      </c>
    </row>
    <row r="347" spans="1:4" ht="18" hidden="1" x14ac:dyDescent="0.3">
      <c r="A347" s="5" t="s">
        <v>12</v>
      </c>
      <c r="B347" s="12"/>
      <c r="C347" s="12"/>
      <c r="D347" s="7">
        <f t="shared" si="5"/>
        <v>0</v>
      </c>
    </row>
    <row r="348" spans="1:4" ht="18" hidden="1" x14ac:dyDescent="0.3">
      <c r="A348" s="10" t="s">
        <v>13</v>
      </c>
      <c r="B348" s="7"/>
      <c r="C348" s="7"/>
      <c r="D348" s="7">
        <f t="shared" si="5"/>
        <v>0</v>
      </c>
    </row>
    <row r="349" spans="1:4" ht="18" hidden="1" x14ac:dyDescent="0.3">
      <c r="A349" s="10" t="s">
        <v>14</v>
      </c>
      <c r="B349" s="7"/>
      <c r="C349" s="7"/>
      <c r="D349" s="7">
        <f t="shared" si="5"/>
        <v>0</v>
      </c>
    </row>
    <row r="350" spans="1:4" ht="18" hidden="1" x14ac:dyDescent="0.3">
      <c r="A350" s="10" t="s">
        <v>15</v>
      </c>
      <c r="B350" s="12"/>
      <c r="C350" s="12"/>
      <c r="D350" s="7">
        <f t="shared" si="5"/>
        <v>0</v>
      </c>
    </row>
    <row r="351" spans="1:4" ht="18" hidden="1" x14ac:dyDescent="0.3">
      <c r="A351" s="13" t="s">
        <v>17</v>
      </c>
      <c r="B351" s="7"/>
      <c r="C351" s="7"/>
      <c r="D351" s="7">
        <f t="shared" si="5"/>
        <v>0</v>
      </c>
    </row>
    <row r="352" spans="1:4" ht="18" hidden="1" x14ac:dyDescent="0.3">
      <c r="A352" s="8" t="s">
        <v>18</v>
      </c>
      <c r="B352" s="7"/>
      <c r="C352" s="7"/>
      <c r="D352" s="7">
        <f t="shared" si="5"/>
        <v>0</v>
      </c>
    </row>
    <row r="353" spans="1:4" ht="18" hidden="1" x14ac:dyDescent="0.3">
      <c r="A353" s="13" t="s">
        <v>19</v>
      </c>
      <c r="B353" s="7"/>
      <c r="C353" s="7"/>
      <c r="D353" s="7">
        <f t="shared" si="5"/>
        <v>0</v>
      </c>
    </row>
    <row r="354" spans="1:4" ht="18" hidden="1" x14ac:dyDescent="0.3">
      <c r="A354" s="10" t="s">
        <v>20</v>
      </c>
      <c r="B354" s="7"/>
      <c r="C354" s="7"/>
      <c r="D354" s="7">
        <f t="shared" si="5"/>
        <v>0</v>
      </c>
    </row>
    <row r="355" spans="1:4" ht="18" hidden="1" x14ac:dyDescent="0.3">
      <c r="A355" s="10" t="s">
        <v>21</v>
      </c>
      <c r="B355" s="7"/>
      <c r="C355" s="7"/>
      <c r="D355" s="7">
        <f t="shared" si="5"/>
        <v>0</v>
      </c>
    </row>
    <row r="356" spans="1:4" ht="18" hidden="1" x14ac:dyDescent="0.3">
      <c r="A356" s="10" t="s">
        <v>22</v>
      </c>
      <c r="B356" s="7"/>
      <c r="C356" s="7"/>
      <c r="D356" s="7">
        <f t="shared" si="5"/>
        <v>0</v>
      </c>
    </row>
    <row r="357" spans="1:4" ht="18" hidden="1" x14ac:dyDescent="0.3">
      <c r="A357" s="8" t="s">
        <v>23</v>
      </c>
      <c r="B357" s="7"/>
      <c r="C357" s="7"/>
      <c r="D357" s="7">
        <f t="shared" si="5"/>
        <v>0</v>
      </c>
    </row>
    <row r="358" spans="1:4" ht="18" hidden="1" x14ac:dyDescent="0.3">
      <c r="A358" s="10" t="s">
        <v>24</v>
      </c>
      <c r="B358" s="7"/>
      <c r="C358" s="7"/>
      <c r="D358" s="7">
        <f t="shared" si="5"/>
        <v>0</v>
      </c>
    </row>
    <row r="359" spans="1:4" ht="18" hidden="1" x14ac:dyDescent="0.3">
      <c r="A359" s="10" t="s">
        <v>25</v>
      </c>
      <c r="B359" s="7"/>
      <c r="C359" s="7"/>
      <c r="D359" s="7">
        <f t="shared" si="5"/>
        <v>0</v>
      </c>
    </row>
    <row r="360" spans="1:4" ht="18" hidden="1" x14ac:dyDescent="0.3">
      <c r="A360" s="10" t="s">
        <v>26</v>
      </c>
      <c r="B360" s="7"/>
      <c r="C360" s="7"/>
      <c r="D360" s="7">
        <f t="shared" si="5"/>
        <v>0</v>
      </c>
    </row>
    <row r="361" spans="1:4" ht="18" hidden="1" x14ac:dyDescent="0.3">
      <c r="A361" s="10" t="s">
        <v>27</v>
      </c>
      <c r="B361" s="7"/>
      <c r="C361" s="7"/>
      <c r="D361" s="7">
        <f t="shared" si="5"/>
        <v>0</v>
      </c>
    </row>
    <row r="362" spans="1:4" ht="18" hidden="1" x14ac:dyDescent="0.3">
      <c r="A362" s="10" t="s">
        <v>28</v>
      </c>
      <c r="B362" s="7"/>
      <c r="C362" s="7"/>
      <c r="D362" s="7">
        <f t="shared" si="5"/>
        <v>0</v>
      </c>
    </row>
    <row r="363" spans="1:4" ht="18" hidden="1" x14ac:dyDescent="0.3">
      <c r="A363" s="10" t="s">
        <v>29</v>
      </c>
      <c r="B363" s="7"/>
      <c r="C363" s="7"/>
      <c r="D363" s="7">
        <f t="shared" si="5"/>
        <v>0</v>
      </c>
    </row>
    <row r="364" spans="1:4" ht="18" hidden="1" x14ac:dyDescent="0.3">
      <c r="A364" s="10" t="s">
        <v>30</v>
      </c>
      <c r="B364" s="7"/>
      <c r="C364" s="7"/>
      <c r="D364" s="7">
        <f t="shared" si="5"/>
        <v>0</v>
      </c>
    </row>
    <row r="365" spans="1:4" ht="18" hidden="1" x14ac:dyDescent="0.3">
      <c r="A365" s="10" t="s">
        <v>31</v>
      </c>
      <c r="B365" s="7"/>
      <c r="C365" s="7"/>
      <c r="D365" s="7">
        <f t="shared" si="5"/>
        <v>0</v>
      </c>
    </row>
    <row r="366" spans="1:4" ht="18" hidden="1" x14ac:dyDescent="0.3">
      <c r="A366" s="10" t="s">
        <v>32</v>
      </c>
      <c r="B366" s="7"/>
      <c r="C366" s="7"/>
      <c r="D366" s="7">
        <f t="shared" si="5"/>
        <v>0</v>
      </c>
    </row>
    <row r="367" spans="1:4" ht="18" hidden="1" x14ac:dyDescent="0.3">
      <c r="A367" s="10" t="s">
        <v>33</v>
      </c>
      <c r="B367" s="7"/>
      <c r="C367" s="7"/>
      <c r="D367" s="7">
        <f t="shared" si="5"/>
        <v>0</v>
      </c>
    </row>
    <row r="368" spans="1:4" ht="18" hidden="1" x14ac:dyDescent="0.3">
      <c r="A368" s="10" t="s">
        <v>34</v>
      </c>
      <c r="B368" s="7"/>
      <c r="C368" s="7"/>
      <c r="D368" s="7">
        <f t="shared" si="5"/>
        <v>0</v>
      </c>
    </row>
    <row r="369" spans="1:4" ht="18" hidden="1" x14ac:dyDescent="0.3">
      <c r="A369" s="10" t="s">
        <v>35</v>
      </c>
      <c r="B369" s="7"/>
      <c r="C369" s="7"/>
      <c r="D369" s="7">
        <f t="shared" si="5"/>
        <v>0</v>
      </c>
    </row>
    <row r="370" spans="1:4" ht="18" x14ac:dyDescent="0.3">
      <c r="A370" s="10" t="s">
        <v>36</v>
      </c>
      <c r="B370" s="7">
        <v>88</v>
      </c>
      <c r="C370" s="7">
        <v>7000</v>
      </c>
      <c r="D370" s="7">
        <f t="shared" si="5"/>
        <v>616000</v>
      </c>
    </row>
    <row r="371" spans="1:4" ht="18" hidden="1" x14ac:dyDescent="0.3">
      <c r="A371" s="14" t="s">
        <v>37</v>
      </c>
      <c r="B371" s="7"/>
      <c r="C371" s="7"/>
      <c r="D371" s="7">
        <f t="shared" si="5"/>
        <v>0</v>
      </c>
    </row>
    <row r="372" spans="1:4" ht="18" hidden="1" x14ac:dyDescent="0.3">
      <c r="A372" s="10" t="s">
        <v>38</v>
      </c>
      <c r="B372" s="7"/>
      <c r="C372" s="7"/>
      <c r="D372" s="7">
        <f t="shared" si="5"/>
        <v>0</v>
      </c>
    </row>
    <row r="373" spans="1:4" ht="18" hidden="1" x14ac:dyDescent="0.3">
      <c r="A373" s="5" t="s">
        <v>39</v>
      </c>
      <c r="B373" s="7"/>
      <c r="C373" s="7"/>
      <c r="D373" s="7">
        <f t="shared" si="5"/>
        <v>0</v>
      </c>
    </row>
    <row r="374" spans="1:4" ht="18" hidden="1" x14ac:dyDescent="0.3">
      <c r="A374" s="10" t="s">
        <v>40</v>
      </c>
      <c r="B374" s="7"/>
      <c r="C374" s="7"/>
      <c r="D374" s="7">
        <f t="shared" si="5"/>
        <v>0</v>
      </c>
    </row>
    <row r="375" spans="1:4" ht="18" hidden="1" x14ac:dyDescent="0.3">
      <c r="A375" s="10" t="s">
        <v>41</v>
      </c>
      <c r="B375" s="7"/>
      <c r="C375" s="7"/>
      <c r="D375" s="7">
        <f t="shared" si="5"/>
        <v>0</v>
      </c>
    </row>
    <row r="376" spans="1:4" ht="18" hidden="1" x14ac:dyDescent="0.3">
      <c r="A376" s="15" t="s">
        <v>42</v>
      </c>
      <c r="B376" s="7"/>
      <c r="C376" s="7"/>
      <c r="D376" s="7">
        <f t="shared" si="5"/>
        <v>0</v>
      </c>
    </row>
    <row r="377" spans="1:4" ht="18" hidden="1" x14ac:dyDescent="0.3">
      <c r="A377" s="10" t="s">
        <v>43</v>
      </c>
      <c r="B377" s="7"/>
      <c r="C377" s="7"/>
      <c r="D377" s="7">
        <f t="shared" si="5"/>
        <v>0</v>
      </c>
    </row>
    <row r="378" spans="1:4" ht="18" x14ac:dyDescent="0.3">
      <c r="A378" s="10" t="s">
        <v>44</v>
      </c>
      <c r="B378" s="7">
        <f>200+200+220+20+10+160</f>
        <v>810</v>
      </c>
      <c r="C378" s="7">
        <v>14000</v>
      </c>
      <c r="D378" s="7">
        <f t="shared" si="5"/>
        <v>11340000</v>
      </c>
    </row>
    <row r="379" spans="1:4" ht="18" hidden="1" x14ac:dyDescent="0.3">
      <c r="A379" s="10" t="s">
        <v>45</v>
      </c>
      <c r="B379" s="7"/>
      <c r="C379" s="7"/>
      <c r="D379" s="7">
        <f t="shared" si="5"/>
        <v>0</v>
      </c>
    </row>
    <row r="380" spans="1:4" ht="18" hidden="1" x14ac:dyDescent="0.3">
      <c r="A380" s="10" t="s">
        <v>333</v>
      </c>
      <c r="B380" s="7"/>
      <c r="C380" s="7"/>
      <c r="D380" s="7">
        <f t="shared" si="5"/>
        <v>0</v>
      </c>
    </row>
    <row r="381" spans="1:4" ht="18" hidden="1" x14ac:dyDescent="0.3">
      <c r="A381" s="10" t="s">
        <v>46</v>
      </c>
      <c r="B381" s="7"/>
      <c r="C381" s="7"/>
      <c r="D381" s="7">
        <f t="shared" si="5"/>
        <v>0</v>
      </c>
    </row>
    <row r="382" spans="1:4" ht="18" hidden="1" x14ac:dyDescent="0.3">
      <c r="A382" s="10" t="s">
        <v>47</v>
      </c>
      <c r="B382" s="7"/>
      <c r="C382" s="7"/>
      <c r="D382" s="7">
        <f t="shared" si="5"/>
        <v>0</v>
      </c>
    </row>
    <row r="383" spans="1:4" ht="18" hidden="1" x14ac:dyDescent="0.3">
      <c r="A383" s="16" t="s">
        <v>48</v>
      </c>
      <c r="B383" s="7"/>
      <c r="C383" s="7"/>
      <c r="D383" s="7">
        <f t="shared" si="5"/>
        <v>0</v>
      </c>
    </row>
    <row r="384" spans="1:4" ht="18" hidden="1" x14ac:dyDescent="0.3">
      <c r="A384" s="65" t="s">
        <v>49</v>
      </c>
      <c r="B384" s="7"/>
      <c r="C384" s="7"/>
      <c r="D384" s="7">
        <f t="shared" si="5"/>
        <v>0</v>
      </c>
    </row>
    <row r="385" spans="1:4" ht="18" hidden="1" x14ac:dyDescent="0.3">
      <c r="A385" s="10" t="s">
        <v>50</v>
      </c>
      <c r="B385" s="7"/>
      <c r="C385" s="7"/>
      <c r="D385" s="7">
        <f t="shared" si="5"/>
        <v>0</v>
      </c>
    </row>
    <row r="386" spans="1:4" ht="18" hidden="1" x14ac:dyDescent="0.3">
      <c r="A386" s="10" t="s">
        <v>51</v>
      </c>
      <c r="B386" s="7"/>
      <c r="C386" s="7"/>
      <c r="D386" s="7">
        <f t="shared" si="5"/>
        <v>0</v>
      </c>
    </row>
    <row r="387" spans="1:4" ht="18" x14ac:dyDescent="0.3">
      <c r="A387" s="10" t="s">
        <v>52</v>
      </c>
      <c r="B387" s="7">
        <f>16+16</f>
        <v>32</v>
      </c>
      <c r="C387" s="7">
        <v>8000</v>
      </c>
      <c r="D387" s="7">
        <f t="shared" si="5"/>
        <v>256000</v>
      </c>
    </row>
    <row r="388" spans="1:4" ht="18" hidden="1" x14ac:dyDescent="0.3">
      <c r="A388" s="5" t="s">
        <v>53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54</v>
      </c>
      <c r="B389" s="7"/>
      <c r="C389" s="7"/>
      <c r="D389" s="7">
        <f t="shared" si="6"/>
        <v>0</v>
      </c>
    </row>
    <row r="390" spans="1:4" ht="18" hidden="1" x14ac:dyDescent="0.3">
      <c r="A390" s="14" t="s">
        <v>55</v>
      </c>
      <c r="B390" s="7"/>
      <c r="C390" s="7"/>
      <c r="D390" s="7">
        <f t="shared" si="6"/>
        <v>0</v>
      </c>
    </row>
    <row r="391" spans="1:4" ht="18" hidden="1" x14ac:dyDescent="0.3">
      <c r="A391" s="10" t="s">
        <v>56</v>
      </c>
      <c r="B391" s="7"/>
      <c r="C391" s="7"/>
      <c r="D391" s="7">
        <f t="shared" si="6"/>
        <v>0</v>
      </c>
    </row>
    <row r="392" spans="1:4" ht="18" hidden="1" x14ac:dyDescent="0.3">
      <c r="A392" s="17" t="s">
        <v>57</v>
      </c>
      <c r="B392" s="7"/>
      <c r="C392" s="7"/>
      <c r="D392" s="7">
        <f t="shared" si="6"/>
        <v>0</v>
      </c>
    </row>
    <row r="393" spans="1:4" ht="18" hidden="1" x14ac:dyDescent="0.3">
      <c r="A393" s="10" t="s">
        <v>58</v>
      </c>
      <c r="B393" s="7"/>
      <c r="C393" s="7"/>
      <c r="D393" s="7">
        <f t="shared" si="6"/>
        <v>0</v>
      </c>
    </row>
    <row r="394" spans="1:4" ht="18" hidden="1" x14ac:dyDescent="0.3">
      <c r="A394" s="10" t="s">
        <v>59</v>
      </c>
      <c r="B394" s="7"/>
      <c r="C394" s="7"/>
      <c r="D394" s="7">
        <f t="shared" si="6"/>
        <v>0</v>
      </c>
    </row>
    <row r="395" spans="1:4" ht="18" hidden="1" x14ac:dyDescent="0.3">
      <c r="A395" s="5" t="s">
        <v>60</v>
      </c>
      <c r="B395" s="7"/>
      <c r="C395" s="7"/>
      <c r="D395" s="7">
        <f t="shared" si="6"/>
        <v>0</v>
      </c>
    </row>
    <row r="396" spans="1:4" ht="18" hidden="1" x14ac:dyDescent="0.3">
      <c r="A396" s="5" t="s">
        <v>61</v>
      </c>
      <c r="B396" s="7"/>
      <c r="C396" s="7"/>
      <c r="D396" s="7">
        <f t="shared" si="6"/>
        <v>0</v>
      </c>
    </row>
    <row r="397" spans="1:4" ht="18" hidden="1" x14ac:dyDescent="0.3">
      <c r="A397" s="18" t="s">
        <v>62</v>
      </c>
      <c r="B397" s="7"/>
      <c r="C397" s="7"/>
      <c r="D397" s="7">
        <f t="shared" si="6"/>
        <v>0</v>
      </c>
    </row>
    <row r="398" spans="1:4" ht="18" hidden="1" x14ac:dyDescent="0.3">
      <c r="A398" s="19" t="s">
        <v>63</v>
      </c>
      <c r="B398" s="21"/>
      <c r="C398" s="21"/>
      <c r="D398" s="7">
        <f t="shared" si="6"/>
        <v>0</v>
      </c>
    </row>
    <row r="399" spans="1:4" ht="18" hidden="1" x14ac:dyDescent="0.3">
      <c r="A399" s="10" t="s">
        <v>64</v>
      </c>
      <c r="B399" s="7"/>
      <c r="C399" s="7"/>
      <c r="D399" s="7">
        <f t="shared" si="6"/>
        <v>0</v>
      </c>
    </row>
    <row r="400" spans="1:4" ht="18" hidden="1" x14ac:dyDescent="0.3">
      <c r="A400" s="5" t="s">
        <v>65</v>
      </c>
      <c r="B400" s="7"/>
      <c r="C400" s="7"/>
      <c r="D400" s="7">
        <f t="shared" si="6"/>
        <v>0</v>
      </c>
    </row>
    <row r="401" spans="1:4" ht="18" hidden="1" x14ac:dyDescent="0.3">
      <c r="A401" s="5" t="s">
        <v>66</v>
      </c>
      <c r="B401" s="7"/>
      <c r="C401" s="7"/>
      <c r="D401" s="7">
        <f t="shared" si="6"/>
        <v>0</v>
      </c>
    </row>
    <row r="402" spans="1:4" ht="18" hidden="1" x14ac:dyDescent="0.3">
      <c r="A402" s="10" t="s">
        <v>67</v>
      </c>
      <c r="B402" s="7"/>
      <c r="C402" s="7"/>
      <c r="D402" s="7">
        <f t="shared" si="6"/>
        <v>0</v>
      </c>
    </row>
    <row r="403" spans="1:4" ht="18" hidden="1" x14ac:dyDescent="0.3">
      <c r="A403" s="5" t="s">
        <v>68</v>
      </c>
      <c r="B403" s="7"/>
      <c r="C403" s="7"/>
      <c r="D403" s="7">
        <f t="shared" si="6"/>
        <v>0</v>
      </c>
    </row>
    <row r="404" spans="1:4" ht="18" x14ac:dyDescent="0.3">
      <c r="A404" s="10" t="s">
        <v>69</v>
      </c>
      <c r="B404" s="7">
        <v>20</v>
      </c>
      <c r="C404" s="7">
        <v>12000</v>
      </c>
      <c r="D404" s="7">
        <f t="shared" si="6"/>
        <v>240000</v>
      </c>
    </row>
    <row r="405" spans="1:4" ht="18" hidden="1" x14ac:dyDescent="0.3">
      <c r="A405" s="10" t="s">
        <v>70</v>
      </c>
      <c r="B405" s="7"/>
      <c r="C405" s="7"/>
      <c r="D405" s="7">
        <f t="shared" si="6"/>
        <v>0</v>
      </c>
    </row>
    <row r="406" spans="1:4" ht="18" hidden="1" x14ac:dyDescent="0.3">
      <c r="A406" s="10" t="s">
        <v>71</v>
      </c>
      <c r="B406" s="7"/>
      <c r="C406" s="7"/>
      <c r="D406" s="7">
        <f t="shared" si="6"/>
        <v>0</v>
      </c>
    </row>
    <row r="407" spans="1:4" ht="18" hidden="1" x14ac:dyDescent="0.3">
      <c r="A407" s="10" t="s">
        <v>72</v>
      </c>
      <c r="B407" s="7"/>
      <c r="C407" s="7"/>
      <c r="D407" s="7">
        <f t="shared" si="6"/>
        <v>0</v>
      </c>
    </row>
    <row r="408" spans="1:4" ht="18" hidden="1" x14ac:dyDescent="0.3">
      <c r="A408" s="22" t="s">
        <v>73</v>
      </c>
      <c r="B408" s="7"/>
      <c r="C408" s="7"/>
      <c r="D408" s="7">
        <f t="shared" si="6"/>
        <v>0</v>
      </c>
    </row>
    <row r="409" spans="1:4" ht="18" hidden="1" x14ac:dyDescent="0.3">
      <c r="A409" s="23" t="s">
        <v>74</v>
      </c>
      <c r="B409" s="7"/>
      <c r="C409" s="7"/>
      <c r="D409" s="7">
        <f t="shared" si="6"/>
        <v>0</v>
      </c>
    </row>
    <row r="410" spans="1:4" ht="18" hidden="1" x14ac:dyDescent="0.3">
      <c r="A410" s="22" t="s">
        <v>75</v>
      </c>
      <c r="B410" s="7"/>
      <c r="C410" s="7"/>
      <c r="D410" s="7">
        <f t="shared" si="6"/>
        <v>0</v>
      </c>
    </row>
    <row r="411" spans="1:4" ht="18" hidden="1" x14ac:dyDescent="0.3">
      <c r="A411" s="14" t="s">
        <v>76</v>
      </c>
      <c r="B411" s="7"/>
      <c r="C411" s="7"/>
      <c r="D411" s="7">
        <f t="shared" si="6"/>
        <v>0</v>
      </c>
    </row>
    <row r="412" spans="1:4" ht="18" hidden="1" x14ac:dyDescent="0.3">
      <c r="A412" s="24" t="s">
        <v>77</v>
      </c>
      <c r="B412" s="7"/>
      <c r="C412" s="7"/>
      <c r="D412" s="7">
        <f t="shared" si="6"/>
        <v>0</v>
      </c>
    </row>
    <row r="413" spans="1:4" ht="18" hidden="1" x14ac:dyDescent="0.3">
      <c r="A413" s="24" t="s">
        <v>78</v>
      </c>
      <c r="B413" s="7"/>
      <c r="C413" s="7"/>
      <c r="D413" s="7">
        <f t="shared" si="6"/>
        <v>0</v>
      </c>
    </row>
    <row r="414" spans="1:4" ht="18" hidden="1" x14ac:dyDescent="0.3">
      <c r="A414" s="24" t="s">
        <v>79</v>
      </c>
      <c r="B414" s="7"/>
      <c r="C414" s="7"/>
      <c r="D414" s="7">
        <f t="shared" si="6"/>
        <v>0</v>
      </c>
    </row>
    <row r="415" spans="1:4" ht="18" hidden="1" x14ac:dyDescent="0.3">
      <c r="A415" s="24" t="s">
        <v>80</v>
      </c>
      <c r="B415" s="7"/>
      <c r="C415" s="7"/>
      <c r="D415" s="7">
        <f t="shared" si="6"/>
        <v>0</v>
      </c>
    </row>
    <row r="416" spans="1:4" ht="18" hidden="1" x14ac:dyDescent="0.3">
      <c r="A416" s="10" t="s">
        <v>81</v>
      </c>
      <c r="B416" s="26"/>
      <c r="C416" s="26"/>
      <c r="D416" s="7">
        <f t="shared" si="6"/>
        <v>0</v>
      </c>
    </row>
    <row r="417" spans="1:4" ht="18" hidden="1" x14ac:dyDescent="0.3">
      <c r="A417" s="10" t="s">
        <v>82</v>
      </c>
      <c r="B417" s="7"/>
      <c r="C417" s="7"/>
      <c r="D417" s="7">
        <f t="shared" si="6"/>
        <v>0</v>
      </c>
    </row>
    <row r="418" spans="1:4" ht="18" hidden="1" x14ac:dyDescent="0.3">
      <c r="A418" s="10" t="s">
        <v>83</v>
      </c>
      <c r="B418" s="7"/>
      <c r="C418" s="7"/>
      <c r="D418" s="7">
        <f t="shared" si="6"/>
        <v>0</v>
      </c>
    </row>
    <row r="419" spans="1:4" ht="18" hidden="1" x14ac:dyDescent="0.3">
      <c r="A419" s="10" t="s">
        <v>84</v>
      </c>
      <c r="B419" s="7"/>
      <c r="C419" s="7"/>
      <c r="D419" s="7">
        <f t="shared" si="6"/>
        <v>0</v>
      </c>
    </row>
    <row r="420" spans="1:4" ht="18" hidden="1" x14ac:dyDescent="0.3">
      <c r="A420" s="10" t="s">
        <v>85</v>
      </c>
      <c r="B420" s="7"/>
      <c r="C420" s="7"/>
      <c r="D420" s="7">
        <f t="shared" si="6"/>
        <v>0</v>
      </c>
    </row>
    <row r="421" spans="1:4" ht="18" hidden="1" x14ac:dyDescent="0.3">
      <c r="A421" s="10" t="s">
        <v>86</v>
      </c>
      <c r="B421" s="7"/>
      <c r="C421" s="7"/>
      <c r="D421" s="7">
        <f t="shared" si="6"/>
        <v>0</v>
      </c>
    </row>
    <row r="422" spans="1:4" ht="18" hidden="1" x14ac:dyDescent="0.3">
      <c r="A422" s="10" t="s">
        <v>87</v>
      </c>
      <c r="B422" s="7"/>
      <c r="C422" s="7"/>
      <c r="D422" s="7">
        <f t="shared" si="6"/>
        <v>0</v>
      </c>
    </row>
    <row r="423" spans="1:4" ht="18" hidden="1" x14ac:dyDescent="0.3">
      <c r="A423" s="27" t="s">
        <v>88</v>
      </c>
      <c r="B423" s="7"/>
      <c r="C423" s="7"/>
      <c r="D423" s="7">
        <f t="shared" si="6"/>
        <v>0</v>
      </c>
    </row>
    <row r="424" spans="1:4" ht="18" hidden="1" x14ac:dyDescent="0.3">
      <c r="A424" s="10" t="s">
        <v>89</v>
      </c>
      <c r="B424" s="7"/>
      <c r="C424" s="7"/>
      <c r="D424" s="7">
        <f t="shared" si="6"/>
        <v>0</v>
      </c>
    </row>
    <row r="425" spans="1:4" ht="18" hidden="1" x14ac:dyDescent="0.3">
      <c r="A425" s="10" t="s">
        <v>90</v>
      </c>
      <c r="B425" s="7"/>
      <c r="C425" s="7"/>
      <c r="D425" s="7">
        <f t="shared" si="6"/>
        <v>0</v>
      </c>
    </row>
    <row r="426" spans="1:4" ht="18" hidden="1" x14ac:dyDescent="0.3">
      <c r="A426" s="10" t="s">
        <v>91</v>
      </c>
      <c r="B426" s="12"/>
      <c r="C426" s="12"/>
      <c r="D426" s="7">
        <f t="shared" si="6"/>
        <v>0</v>
      </c>
    </row>
    <row r="427" spans="1:4" ht="18" hidden="1" x14ac:dyDescent="0.3">
      <c r="A427" s="24" t="s">
        <v>92</v>
      </c>
      <c r="B427" s="7"/>
      <c r="C427" s="7"/>
      <c r="D427" s="7">
        <f t="shared" si="6"/>
        <v>0</v>
      </c>
    </row>
    <row r="428" spans="1:4" ht="18" hidden="1" x14ac:dyDescent="0.3">
      <c r="A428" s="5" t="s">
        <v>93</v>
      </c>
      <c r="B428" s="7"/>
      <c r="C428" s="7"/>
      <c r="D428" s="7">
        <f t="shared" si="6"/>
        <v>0</v>
      </c>
    </row>
    <row r="429" spans="1:4" ht="18" hidden="1" x14ac:dyDescent="0.3">
      <c r="A429" s="14" t="s">
        <v>94</v>
      </c>
      <c r="B429" s="7"/>
      <c r="C429" s="7"/>
      <c r="D429" s="7">
        <f t="shared" si="6"/>
        <v>0</v>
      </c>
    </row>
    <row r="430" spans="1:4" ht="18" x14ac:dyDescent="0.3">
      <c r="A430" s="10" t="s">
        <v>95</v>
      </c>
      <c r="B430" s="7">
        <v>50</v>
      </c>
      <c r="C430" s="7">
        <v>10000</v>
      </c>
      <c r="D430" s="7">
        <f t="shared" si="6"/>
        <v>500000</v>
      </c>
    </row>
    <row r="431" spans="1:4" ht="18" hidden="1" x14ac:dyDescent="0.3">
      <c r="A431" s="14" t="s">
        <v>96</v>
      </c>
      <c r="B431" s="7"/>
      <c r="C431" s="7"/>
      <c r="D431" s="7">
        <f t="shared" si="6"/>
        <v>0</v>
      </c>
    </row>
    <row r="432" spans="1:4" ht="18" hidden="1" x14ac:dyDescent="0.3">
      <c r="A432" s="10" t="s">
        <v>97</v>
      </c>
      <c r="B432" s="7"/>
      <c r="C432" s="7"/>
      <c r="D432" s="7">
        <f t="shared" si="6"/>
        <v>0</v>
      </c>
    </row>
    <row r="433" spans="1:4" ht="18" hidden="1" x14ac:dyDescent="0.3">
      <c r="A433" s="10" t="s">
        <v>98</v>
      </c>
      <c r="B433" s="7"/>
      <c r="C433" s="7"/>
      <c r="D433" s="7">
        <f t="shared" si="6"/>
        <v>0</v>
      </c>
    </row>
    <row r="434" spans="1:4" ht="18" hidden="1" x14ac:dyDescent="0.3">
      <c r="A434" s="14" t="s">
        <v>99</v>
      </c>
      <c r="B434" s="7"/>
      <c r="C434" s="7"/>
      <c r="D434" s="7">
        <f t="shared" si="6"/>
        <v>0</v>
      </c>
    </row>
    <row r="435" spans="1:4" ht="18" hidden="1" x14ac:dyDescent="0.3">
      <c r="A435" s="14" t="s">
        <v>100</v>
      </c>
      <c r="B435" s="7"/>
      <c r="C435" s="7"/>
      <c r="D435" s="7">
        <f t="shared" si="6"/>
        <v>0</v>
      </c>
    </row>
    <row r="436" spans="1:4" ht="18" hidden="1" x14ac:dyDescent="0.3">
      <c r="A436" s="10" t="s">
        <v>101</v>
      </c>
      <c r="B436" s="12"/>
      <c r="C436" s="12"/>
      <c r="D436" s="7">
        <f t="shared" si="6"/>
        <v>0</v>
      </c>
    </row>
    <row r="437" spans="1:4" ht="18" hidden="1" x14ac:dyDescent="0.3">
      <c r="A437" s="28" t="s">
        <v>102</v>
      </c>
      <c r="B437" s="12"/>
      <c r="C437" s="12"/>
      <c r="D437" s="7">
        <f t="shared" si="6"/>
        <v>0</v>
      </c>
    </row>
    <row r="438" spans="1:4" ht="18" hidden="1" x14ac:dyDescent="0.3">
      <c r="A438" s="28" t="s">
        <v>103</v>
      </c>
      <c r="B438" s="12"/>
      <c r="C438" s="12"/>
      <c r="D438" s="7">
        <f t="shared" si="6"/>
        <v>0</v>
      </c>
    </row>
    <row r="439" spans="1:4" ht="18" hidden="1" x14ac:dyDescent="0.3">
      <c r="A439" s="28" t="s">
        <v>104</v>
      </c>
      <c r="B439" s="12"/>
      <c r="C439" s="12"/>
      <c r="D439" s="7">
        <f t="shared" si="6"/>
        <v>0</v>
      </c>
    </row>
    <row r="440" spans="1:4" ht="18" hidden="1" x14ac:dyDescent="0.3">
      <c r="A440" s="10" t="s">
        <v>105</v>
      </c>
      <c r="B440" s="12"/>
      <c r="C440" s="12"/>
      <c r="D440" s="7">
        <f t="shared" si="6"/>
        <v>0</v>
      </c>
    </row>
    <row r="441" spans="1:4" ht="18" hidden="1" x14ac:dyDescent="0.3">
      <c r="A441" s="10" t="s">
        <v>106</v>
      </c>
      <c r="B441" s="12"/>
      <c r="C441" s="12"/>
      <c r="D441" s="7">
        <f t="shared" si="6"/>
        <v>0</v>
      </c>
    </row>
    <row r="442" spans="1:4" ht="18" hidden="1" x14ac:dyDescent="0.3">
      <c r="A442" s="10" t="s">
        <v>107</v>
      </c>
      <c r="B442" s="12"/>
      <c r="C442" s="12"/>
      <c r="D442" s="7">
        <f t="shared" si="6"/>
        <v>0</v>
      </c>
    </row>
    <row r="443" spans="1:4" ht="18" hidden="1" x14ac:dyDescent="0.3">
      <c r="A443" s="10" t="s">
        <v>108</v>
      </c>
      <c r="B443" s="12"/>
      <c r="C443" s="12"/>
      <c r="D443" s="7">
        <f t="shared" si="6"/>
        <v>0</v>
      </c>
    </row>
    <row r="444" spans="1:4" ht="18" hidden="1" x14ac:dyDescent="0.3">
      <c r="A444" s="10" t="s">
        <v>109</v>
      </c>
      <c r="B444" s="12"/>
      <c r="C444" s="12"/>
      <c r="D444" s="7">
        <f t="shared" si="6"/>
        <v>0</v>
      </c>
    </row>
    <row r="445" spans="1:4" ht="18" hidden="1" x14ac:dyDescent="0.3">
      <c r="A445" s="10" t="s">
        <v>110</v>
      </c>
      <c r="B445" s="12"/>
      <c r="C445" s="12"/>
      <c r="D445" s="7">
        <f t="shared" si="6"/>
        <v>0</v>
      </c>
    </row>
    <row r="446" spans="1:4" ht="18" hidden="1" x14ac:dyDescent="0.3">
      <c r="A446" s="10" t="s">
        <v>111</v>
      </c>
      <c r="B446" s="12"/>
      <c r="C446" s="12"/>
      <c r="D446" s="7">
        <f t="shared" si="6"/>
        <v>0</v>
      </c>
    </row>
    <row r="447" spans="1:4" ht="18" hidden="1" x14ac:dyDescent="0.3">
      <c r="A447" s="10" t="s">
        <v>112</v>
      </c>
      <c r="B447" s="12"/>
      <c r="C447" s="12"/>
      <c r="D447" s="7">
        <f t="shared" si="6"/>
        <v>0</v>
      </c>
    </row>
    <row r="448" spans="1:4" ht="18" x14ac:dyDescent="0.3">
      <c r="A448" s="5" t="s">
        <v>113</v>
      </c>
      <c r="B448" s="7">
        <f>160+70+300</f>
        <v>530</v>
      </c>
      <c r="C448" s="7">
        <v>33000</v>
      </c>
      <c r="D448" s="7">
        <f t="shared" si="6"/>
        <v>17490000</v>
      </c>
    </row>
    <row r="449" spans="1:4" ht="18" hidden="1" x14ac:dyDescent="0.3">
      <c r="A449" s="10" t="s">
        <v>114</v>
      </c>
      <c r="B449" s="7"/>
      <c r="C449" s="7"/>
      <c r="D449" s="7">
        <f t="shared" si="6"/>
        <v>0</v>
      </c>
    </row>
    <row r="450" spans="1:4" ht="18" hidden="1" x14ac:dyDescent="0.3">
      <c r="A450" s="10" t="s">
        <v>115</v>
      </c>
      <c r="B450" s="7"/>
      <c r="C450" s="7"/>
      <c r="D450" s="7">
        <f t="shared" si="6"/>
        <v>0</v>
      </c>
    </row>
    <row r="451" spans="1:4" ht="18" hidden="1" x14ac:dyDescent="0.3">
      <c r="A451" s="5" t="s">
        <v>116</v>
      </c>
      <c r="B451" s="7"/>
      <c r="C451" s="7"/>
      <c r="D451" s="7">
        <f t="shared" si="6"/>
        <v>0</v>
      </c>
    </row>
    <row r="452" spans="1:4" ht="18" hidden="1" x14ac:dyDescent="0.3">
      <c r="A452" s="10" t="s">
        <v>117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0" t="s">
        <v>118</v>
      </c>
      <c r="B453" s="7"/>
      <c r="C453" s="7"/>
      <c r="D453" s="7">
        <f t="shared" si="7"/>
        <v>0</v>
      </c>
    </row>
    <row r="454" spans="1:4" ht="18" hidden="1" x14ac:dyDescent="0.3">
      <c r="A454" s="10" t="s">
        <v>119</v>
      </c>
      <c r="B454" s="7"/>
      <c r="C454" s="7"/>
      <c r="D454" s="7">
        <f t="shared" si="7"/>
        <v>0</v>
      </c>
    </row>
    <row r="455" spans="1:4" ht="18" x14ac:dyDescent="0.3">
      <c r="A455" s="10" t="s">
        <v>120</v>
      </c>
      <c r="B455" s="7">
        <f>1200+420+30</f>
        <v>1650</v>
      </c>
      <c r="C455" s="45">
        <v>4000</v>
      </c>
      <c r="D455" s="7">
        <f t="shared" si="7"/>
        <v>6600000</v>
      </c>
    </row>
    <row r="456" spans="1:4" ht="18" hidden="1" x14ac:dyDescent="0.3">
      <c r="A456" s="10" t="s">
        <v>121</v>
      </c>
      <c r="B456" s="7"/>
      <c r="C456" s="7"/>
      <c r="D456" s="7">
        <f t="shared" si="7"/>
        <v>0</v>
      </c>
    </row>
    <row r="457" spans="1:4" ht="18" hidden="1" x14ac:dyDescent="0.3">
      <c r="A457" s="8" t="s">
        <v>122</v>
      </c>
      <c r="B457" s="7"/>
      <c r="C457" s="7"/>
      <c r="D457" s="7">
        <f t="shared" si="7"/>
        <v>0</v>
      </c>
    </row>
    <row r="458" spans="1:4" ht="18" hidden="1" x14ac:dyDescent="0.3">
      <c r="A458" s="24" t="s">
        <v>123</v>
      </c>
      <c r="B458" s="7"/>
      <c r="C458" s="7"/>
      <c r="D458" s="7">
        <f t="shared" si="7"/>
        <v>0</v>
      </c>
    </row>
    <row r="459" spans="1:4" ht="18" hidden="1" x14ac:dyDescent="0.3">
      <c r="A459" s="29" t="s">
        <v>124</v>
      </c>
      <c r="B459" s="7"/>
      <c r="C459" s="7"/>
      <c r="D459" s="7">
        <f t="shared" si="7"/>
        <v>0</v>
      </c>
    </row>
    <row r="460" spans="1:4" ht="18" hidden="1" x14ac:dyDescent="0.3">
      <c r="A460" s="24" t="s">
        <v>125</v>
      </c>
      <c r="B460" s="7"/>
      <c r="C460" s="7"/>
      <c r="D460" s="7">
        <f t="shared" si="7"/>
        <v>0</v>
      </c>
    </row>
    <row r="461" spans="1:4" ht="18" hidden="1" x14ac:dyDescent="0.3">
      <c r="A461" s="5" t="s">
        <v>126</v>
      </c>
      <c r="B461" s="12"/>
      <c r="C461" s="12"/>
      <c r="D461" s="7">
        <f t="shared" si="7"/>
        <v>0</v>
      </c>
    </row>
    <row r="462" spans="1:4" ht="18" hidden="1" x14ac:dyDescent="0.3">
      <c r="A462" s="5" t="s">
        <v>127</v>
      </c>
      <c r="B462" s="12"/>
      <c r="C462" s="12"/>
      <c r="D462" s="7">
        <f t="shared" si="7"/>
        <v>0</v>
      </c>
    </row>
    <row r="463" spans="1:4" ht="18" hidden="1" x14ac:dyDescent="0.3">
      <c r="A463" s="5" t="s">
        <v>128</v>
      </c>
      <c r="B463" s="12"/>
      <c r="C463" s="12"/>
      <c r="D463" s="7">
        <f t="shared" si="7"/>
        <v>0</v>
      </c>
    </row>
    <row r="464" spans="1:4" ht="18" hidden="1" x14ac:dyDescent="0.3">
      <c r="A464" s="5" t="s">
        <v>129</v>
      </c>
      <c r="B464" s="31"/>
      <c r="C464" s="31"/>
      <c r="D464" s="7">
        <f t="shared" si="7"/>
        <v>0</v>
      </c>
    </row>
    <row r="465" spans="1:4" ht="18" hidden="1" x14ac:dyDescent="0.3">
      <c r="A465" s="10" t="s">
        <v>130</v>
      </c>
      <c r="B465" s="12"/>
      <c r="C465" s="12"/>
      <c r="D465" s="7">
        <f t="shared" si="7"/>
        <v>0</v>
      </c>
    </row>
    <row r="466" spans="1:4" ht="18" hidden="1" x14ac:dyDescent="0.3">
      <c r="A466" s="14" t="s">
        <v>131</v>
      </c>
      <c r="B466" s="7"/>
      <c r="C466" s="7"/>
      <c r="D466" s="7">
        <f t="shared" si="7"/>
        <v>0</v>
      </c>
    </row>
    <row r="467" spans="1:4" ht="18" hidden="1" x14ac:dyDescent="0.3">
      <c r="A467" s="14" t="s">
        <v>132</v>
      </c>
      <c r="B467" s="7"/>
      <c r="C467" s="7"/>
      <c r="D467" s="7">
        <f t="shared" si="7"/>
        <v>0</v>
      </c>
    </row>
    <row r="468" spans="1:4" ht="18" hidden="1" x14ac:dyDescent="0.3">
      <c r="A468" s="14" t="s">
        <v>133</v>
      </c>
      <c r="B468" s="7"/>
      <c r="C468" s="7"/>
      <c r="D468" s="7">
        <f t="shared" si="7"/>
        <v>0</v>
      </c>
    </row>
    <row r="469" spans="1:4" ht="18" hidden="1" x14ac:dyDescent="0.3">
      <c r="A469" s="14" t="s">
        <v>134</v>
      </c>
      <c r="B469" s="7"/>
      <c r="C469" s="7"/>
      <c r="D469" s="7">
        <f t="shared" si="7"/>
        <v>0</v>
      </c>
    </row>
    <row r="470" spans="1:4" ht="18" hidden="1" x14ac:dyDescent="0.3">
      <c r="A470" s="10" t="s">
        <v>135</v>
      </c>
      <c r="B470" s="7"/>
      <c r="C470" s="7"/>
      <c r="D470" s="7">
        <f t="shared" si="7"/>
        <v>0</v>
      </c>
    </row>
    <row r="471" spans="1:4" ht="18" hidden="1" x14ac:dyDescent="0.3">
      <c r="A471" s="10" t="s">
        <v>136</v>
      </c>
      <c r="B471" s="7"/>
      <c r="C471" s="7"/>
      <c r="D471" s="7">
        <f t="shared" si="7"/>
        <v>0</v>
      </c>
    </row>
    <row r="472" spans="1:4" ht="18" hidden="1" x14ac:dyDescent="0.3">
      <c r="A472" s="14" t="s">
        <v>137</v>
      </c>
      <c r="B472" s="7"/>
      <c r="C472" s="7"/>
      <c r="D472" s="7">
        <f t="shared" si="7"/>
        <v>0</v>
      </c>
    </row>
    <row r="473" spans="1:4" ht="18" hidden="1" x14ac:dyDescent="0.3">
      <c r="A473" s="14" t="s">
        <v>138</v>
      </c>
      <c r="B473" s="7"/>
      <c r="C473" s="7"/>
      <c r="D473" s="7">
        <f t="shared" si="7"/>
        <v>0</v>
      </c>
    </row>
    <row r="474" spans="1:4" ht="18" hidden="1" x14ac:dyDescent="0.3">
      <c r="A474" s="10" t="s">
        <v>139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140</v>
      </c>
      <c r="B475" s="12"/>
      <c r="C475" s="12"/>
      <c r="D475" s="7">
        <f t="shared" si="7"/>
        <v>0</v>
      </c>
    </row>
    <row r="476" spans="1:4" ht="18" hidden="1" x14ac:dyDescent="0.3">
      <c r="A476" s="5" t="s">
        <v>141</v>
      </c>
      <c r="B476" s="12"/>
      <c r="C476" s="12"/>
      <c r="D476" s="7">
        <f t="shared" si="7"/>
        <v>0</v>
      </c>
    </row>
    <row r="477" spans="1:4" ht="18" x14ac:dyDescent="0.3">
      <c r="A477" s="10" t="s">
        <v>143</v>
      </c>
      <c r="B477" s="7">
        <v>13</v>
      </c>
      <c r="C477" s="7">
        <v>7500</v>
      </c>
      <c r="D477" s="7">
        <f t="shared" si="7"/>
        <v>97500</v>
      </c>
    </row>
    <row r="478" spans="1:4" ht="18" hidden="1" x14ac:dyDescent="0.3">
      <c r="A478" s="24" t="s">
        <v>144</v>
      </c>
      <c r="B478" s="7"/>
      <c r="C478" s="7"/>
      <c r="D478" s="7">
        <f t="shared" si="7"/>
        <v>0</v>
      </c>
    </row>
    <row r="479" spans="1:4" ht="18" hidden="1" x14ac:dyDescent="0.3">
      <c r="A479" s="5" t="s">
        <v>145</v>
      </c>
      <c r="B479" s="7"/>
      <c r="C479" s="7"/>
      <c r="D479" s="7">
        <f t="shared" si="7"/>
        <v>0</v>
      </c>
    </row>
    <row r="480" spans="1:4" ht="18" x14ac:dyDescent="0.3">
      <c r="A480" s="10" t="s">
        <v>146</v>
      </c>
      <c r="B480" s="7">
        <f>820+40+30</f>
        <v>890</v>
      </c>
      <c r="C480" s="7">
        <v>7500</v>
      </c>
      <c r="D480" s="7">
        <f t="shared" si="7"/>
        <v>6675000</v>
      </c>
    </row>
    <row r="481" spans="1:4" ht="18" hidden="1" x14ac:dyDescent="0.3">
      <c r="A481" s="27" t="s">
        <v>147</v>
      </c>
      <c r="B481" s="7"/>
      <c r="C481" s="7"/>
      <c r="D481" s="7">
        <f t="shared" si="7"/>
        <v>0</v>
      </c>
    </row>
    <row r="482" spans="1:4" ht="18" hidden="1" x14ac:dyDescent="0.3">
      <c r="A482" s="27" t="s">
        <v>148</v>
      </c>
      <c r="B482" s="7"/>
      <c r="C482" s="7"/>
      <c r="D482" s="7">
        <f t="shared" si="7"/>
        <v>0</v>
      </c>
    </row>
    <row r="483" spans="1:4" ht="18" hidden="1" x14ac:dyDescent="0.3">
      <c r="A483" s="10" t="s">
        <v>149</v>
      </c>
      <c r="B483" s="7"/>
      <c r="C483" s="7"/>
      <c r="D483" s="7">
        <f t="shared" si="7"/>
        <v>0</v>
      </c>
    </row>
    <row r="484" spans="1:4" ht="18" hidden="1" x14ac:dyDescent="0.3">
      <c r="A484" s="10" t="s">
        <v>150</v>
      </c>
      <c r="B484" s="7"/>
      <c r="C484" s="7"/>
      <c r="D484" s="7">
        <f t="shared" si="7"/>
        <v>0</v>
      </c>
    </row>
    <row r="485" spans="1:4" ht="18" hidden="1" x14ac:dyDescent="0.3">
      <c r="A485" s="10" t="s">
        <v>151</v>
      </c>
      <c r="B485" s="7"/>
      <c r="C485" s="7"/>
      <c r="D485" s="7">
        <f t="shared" si="7"/>
        <v>0</v>
      </c>
    </row>
    <row r="486" spans="1:4" ht="18" hidden="1" x14ac:dyDescent="0.3">
      <c r="A486" s="14" t="s">
        <v>152</v>
      </c>
      <c r="B486" s="7"/>
      <c r="C486" s="7"/>
      <c r="D486" s="7">
        <f t="shared" si="7"/>
        <v>0</v>
      </c>
    </row>
    <row r="487" spans="1:4" ht="18" hidden="1" x14ac:dyDescent="0.3">
      <c r="A487" s="14" t="s">
        <v>153</v>
      </c>
      <c r="B487" s="7"/>
      <c r="C487" s="7"/>
      <c r="D487" s="7">
        <f t="shared" si="7"/>
        <v>0</v>
      </c>
    </row>
    <row r="488" spans="1:4" ht="18" hidden="1" x14ac:dyDescent="0.3">
      <c r="A488" s="14" t="s">
        <v>154</v>
      </c>
      <c r="B488" s="7"/>
      <c r="C488" s="7"/>
      <c r="D488" s="7">
        <f t="shared" si="7"/>
        <v>0</v>
      </c>
    </row>
    <row r="489" spans="1:4" ht="18" hidden="1" x14ac:dyDescent="0.3">
      <c r="A489" s="10" t="s">
        <v>155</v>
      </c>
      <c r="B489" s="7"/>
      <c r="C489" s="7"/>
      <c r="D489" s="7">
        <f t="shared" si="7"/>
        <v>0</v>
      </c>
    </row>
    <row r="490" spans="1:4" ht="18" hidden="1" x14ac:dyDescent="0.3">
      <c r="A490" s="8" t="s">
        <v>156</v>
      </c>
      <c r="B490" s="7"/>
      <c r="C490" s="7"/>
      <c r="D490" s="7">
        <f t="shared" si="7"/>
        <v>0</v>
      </c>
    </row>
    <row r="491" spans="1:4" ht="18" hidden="1" x14ac:dyDescent="0.3">
      <c r="A491" s="10" t="s">
        <v>157</v>
      </c>
      <c r="B491" s="7"/>
      <c r="C491" s="7"/>
      <c r="D491" s="7">
        <f t="shared" si="7"/>
        <v>0</v>
      </c>
    </row>
    <row r="492" spans="1:4" ht="18" hidden="1" x14ac:dyDescent="0.3">
      <c r="A492" s="10" t="s">
        <v>158</v>
      </c>
      <c r="B492" s="7"/>
      <c r="C492" s="7"/>
      <c r="D492" s="7">
        <f t="shared" si="7"/>
        <v>0</v>
      </c>
    </row>
    <row r="493" spans="1:4" ht="18" hidden="1" x14ac:dyDescent="0.3">
      <c r="A493" s="18" t="s">
        <v>159</v>
      </c>
      <c r="B493" s="7"/>
      <c r="C493" s="7"/>
      <c r="D493" s="7">
        <f t="shared" si="7"/>
        <v>0</v>
      </c>
    </row>
    <row r="494" spans="1:4" ht="18" hidden="1" x14ac:dyDescent="0.3">
      <c r="A494" s="10" t="s">
        <v>160</v>
      </c>
      <c r="B494" s="7"/>
      <c r="C494" s="7"/>
      <c r="D494" s="7">
        <f t="shared" si="7"/>
        <v>0</v>
      </c>
    </row>
    <row r="495" spans="1:4" ht="18" hidden="1" x14ac:dyDescent="0.3">
      <c r="A495" s="9" t="s">
        <v>161</v>
      </c>
      <c r="B495" s="7"/>
      <c r="C495" s="7"/>
      <c r="D495" s="7">
        <f t="shared" si="7"/>
        <v>0</v>
      </c>
    </row>
    <row r="496" spans="1:4" ht="18" hidden="1" x14ac:dyDescent="0.3">
      <c r="A496" s="10" t="s">
        <v>162</v>
      </c>
      <c r="B496" s="7"/>
      <c r="C496" s="7"/>
      <c r="D496" s="7">
        <f t="shared" si="7"/>
        <v>0</v>
      </c>
    </row>
    <row r="497" spans="1:4" ht="18" hidden="1" x14ac:dyDescent="0.3">
      <c r="A497" s="10" t="s">
        <v>163</v>
      </c>
      <c r="B497" s="7"/>
      <c r="C497" s="7"/>
      <c r="D497" s="7">
        <f t="shared" si="7"/>
        <v>0</v>
      </c>
    </row>
    <row r="498" spans="1:4" ht="18" hidden="1" x14ac:dyDescent="0.3">
      <c r="A498" s="10" t="s">
        <v>164</v>
      </c>
      <c r="B498" s="7"/>
      <c r="C498" s="7"/>
      <c r="D498" s="7">
        <f t="shared" si="7"/>
        <v>0</v>
      </c>
    </row>
    <row r="499" spans="1:4" ht="18" hidden="1" x14ac:dyDescent="0.3">
      <c r="A499" s="10" t="s">
        <v>165</v>
      </c>
      <c r="B499" s="7"/>
      <c r="C499" s="7"/>
      <c r="D499" s="7">
        <f t="shared" si="7"/>
        <v>0</v>
      </c>
    </row>
    <row r="500" spans="1:4" ht="18" hidden="1" x14ac:dyDescent="0.3">
      <c r="A500" s="10" t="s">
        <v>166</v>
      </c>
      <c r="B500" s="7"/>
      <c r="C500" s="7"/>
      <c r="D500" s="7">
        <f t="shared" si="7"/>
        <v>0</v>
      </c>
    </row>
    <row r="501" spans="1:4" ht="18" hidden="1" x14ac:dyDescent="0.3">
      <c r="A501" s="14" t="s">
        <v>167</v>
      </c>
      <c r="B501" s="7"/>
      <c r="C501" s="7"/>
      <c r="D501" s="7">
        <f t="shared" si="7"/>
        <v>0</v>
      </c>
    </row>
    <row r="502" spans="1:4" ht="18" x14ac:dyDescent="0.3">
      <c r="A502" s="10" t="s">
        <v>168</v>
      </c>
      <c r="B502" s="7">
        <f>150+20+40-40+18</f>
        <v>188</v>
      </c>
      <c r="C502" s="7">
        <v>30000</v>
      </c>
      <c r="D502" s="7">
        <f t="shared" si="7"/>
        <v>5640000</v>
      </c>
    </row>
    <row r="503" spans="1:4" ht="18" hidden="1" x14ac:dyDescent="0.3">
      <c r="A503" s="24" t="s">
        <v>169</v>
      </c>
      <c r="B503" s="7"/>
      <c r="C503" s="7"/>
      <c r="D503" s="7">
        <f t="shared" si="7"/>
        <v>0</v>
      </c>
    </row>
    <row r="504" spans="1:4" ht="18" hidden="1" x14ac:dyDescent="0.3">
      <c r="A504" s="10" t="s">
        <v>170</v>
      </c>
      <c r="B504" s="7"/>
      <c r="C504" s="7"/>
      <c r="D504" s="7">
        <f t="shared" si="7"/>
        <v>0</v>
      </c>
    </row>
    <row r="505" spans="1:4" ht="18" hidden="1" x14ac:dyDescent="0.3">
      <c r="A505" s="10" t="s">
        <v>171</v>
      </c>
      <c r="B505" s="7"/>
      <c r="C505" s="7"/>
      <c r="D505" s="7">
        <f t="shared" si="7"/>
        <v>0</v>
      </c>
    </row>
    <row r="506" spans="1:4" ht="18" hidden="1" x14ac:dyDescent="0.3">
      <c r="A506" s="10" t="s">
        <v>172</v>
      </c>
      <c r="B506" s="7"/>
      <c r="C506" s="7"/>
      <c r="D506" s="7">
        <f t="shared" si="7"/>
        <v>0</v>
      </c>
    </row>
    <row r="507" spans="1:4" ht="18" hidden="1" x14ac:dyDescent="0.3">
      <c r="A507" s="24" t="s">
        <v>173</v>
      </c>
      <c r="B507" s="7"/>
      <c r="C507" s="7"/>
      <c r="D507" s="7">
        <f t="shared" si="7"/>
        <v>0</v>
      </c>
    </row>
    <row r="508" spans="1:4" ht="18" hidden="1" x14ac:dyDescent="0.3">
      <c r="A508" s="10" t="s">
        <v>174</v>
      </c>
      <c r="B508" s="7"/>
      <c r="C508" s="7"/>
      <c r="D508" s="7">
        <f t="shared" si="7"/>
        <v>0</v>
      </c>
    </row>
    <row r="509" spans="1:4" ht="18" hidden="1" x14ac:dyDescent="0.3">
      <c r="A509" s="5" t="s">
        <v>175</v>
      </c>
      <c r="B509" s="7"/>
      <c r="C509" s="7"/>
      <c r="D509" s="7">
        <f t="shared" si="7"/>
        <v>0</v>
      </c>
    </row>
    <row r="510" spans="1:4" ht="18" hidden="1" x14ac:dyDescent="0.3">
      <c r="A510" s="10" t="s">
        <v>176</v>
      </c>
      <c r="B510" s="7"/>
      <c r="C510" s="7"/>
      <c r="D510" s="7">
        <f t="shared" si="7"/>
        <v>0</v>
      </c>
    </row>
    <row r="511" spans="1:4" ht="18" hidden="1" x14ac:dyDescent="0.3">
      <c r="A511" s="13" t="s">
        <v>177</v>
      </c>
      <c r="B511" s="7"/>
      <c r="C511" s="7"/>
      <c r="D511" s="7">
        <f t="shared" si="7"/>
        <v>0</v>
      </c>
    </row>
    <row r="512" spans="1:4" ht="18" hidden="1" x14ac:dyDescent="0.3">
      <c r="A512" s="13" t="s">
        <v>178</v>
      </c>
      <c r="B512" s="7"/>
      <c r="C512" s="7"/>
      <c r="D512" s="7">
        <f t="shared" si="7"/>
        <v>0</v>
      </c>
    </row>
    <row r="513" spans="1:4" ht="18" hidden="1" x14ac:dyDescent="0.3">
      <c r="A513" s="8" t="s">
        <v>179</v>
      </c>
      <c r="B513" s="7"/>
      <c r="C513" s="7"/>
      <c r="D513" s="7">
        <f t="shared" si="7"/>
        <v>0</v>
      </c>
    </row>
    <row r="514" spans="1:4" ht="18" hidden="1" x14ac:dyDescent="0.3">
      <c r="A514" s="5" t="s">
        <v>180</v>
      </c>
      <c r="B514" s="7"/>
      <c r="C514" s="7"/>
      <c r="D514" s="7">
        <f t="shared" si="7"/>
        <v>0</v>
      </c>
    </row>
    <row r="515" spans="1:4" ht="18" hidden="1" x14ac:dyDescent="0.3">
      <c r="A515" s="5" t="s">
        <v>181</v>
      </c>
      <c r="B515" s="7"/>
      <c r="C515" s="7"/>
      <c r="D515" s="7">
        <f t="shared" si="7"/>
        <v>0</v>
      </c>
    </row>
    <row r="516" spans="1:4" ht="18" hidden="1" x14ac:dyDescent="0.3">
      <c r="A516" s="5" t="s">
        <v>182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0" t="s">
        <v>183</v>
      </c>
      <c r="B517" s="7"/>
      <c r="C517" s="7"/>
      <c r="D517" s="7">
        <f t="shared" si="8"/>
        <v>0</v>
      </c>
    </row>
    <row r="518" spans="1:4" ht="18" hidden="1" x14ac:dyDescent="0.3">
      <c r="A518" s="5" t="s">
        <v>184</v>
      </c>
      <c r="B518" s="7"/>
      <c r="C518" s="7"/>
      <c r="D518" s="7">
        <f t="shared" si="8"/>
        <v>0</v>
      </c>
    </row>
    <row r="519" spans="1:4" ht="18" hidden="1" x14ac:dyDescent="0.3">
      <c r="A519" s="5" t="s">
        <v>185</v>
      </c>
      <c r="B519" s="7"/>
      <c r="C519" s="7"/>
      <c r="D519" s="7">
        <f t="shared" si="8"/>
        <v>0</v>
      </c>
    </row>
    <row r="520" spans="1:4" ht="18" hidden="1" x14ac:dyDescent="0.3">
      <c r="A520" s="5" t="s">
        <v>186</v>
      </c>
      <c r="B520" s="7"/>
      <c r="C520" s="7"/>
      <c r="D520" s="7">
        <f t="shared" si="8"/>
        <v>0</v>
      </c>
    </row>
    <row r="521" spans="1:4" ht="18" hidden="1" x14ac:dyDescent="0.3">
      <c r="A521" s="10" t="s">
        <v>187</v>
      </c>
      <c r="B521" s="7"/>
      <c r="C521" s="7"/>
      <c r="D521" s="7">
        <f t="shared" si="8"/>
        <v>0</v>
      </c>
    </row>
    <row r="522" spans="1:4" ht="18" hidden="1" x14ac:dyDescent="0.3">
      <c r="A522" s="10" t="s">
        <v>188</v>
      </c>
      <c r="B522" s="7"/>
      <c r="C522" s="7"/>
      <c r="D522" s="7">
        <f t="shared" si="8"/>
        <v>0</v>
      </c>
    </row>
    <row r="523" spans="1:4" ht="18" hidden="1" x14ac:dyDescent="0.3">
      <c r="A523" s="10" t="s">
        <v>189</v>
      </c>
      <c r="B523" s="7"/>
      <c r="C523" s="7"/>
      <c r="D523" s="7">
        <f t="shared" si="8"/>
        <v>0</v>
      </c>
    </row>
    <row r="524" spans="1:4" ht="18" hidden="1" x14ac:dyDescent="0.3">
      <c r="A524" s="10" t="s">
        <v>190</v>
      </c>
      <c r="B524" s="7"/>
      <c r="C524" s="7"/>
      <c r="D524" s="7">
        <f t="shared" si="8"/>
        <v>0</v>
      </c>
    </row>
    <row r="525" spans="1:4" ht="18" hidden="1" x14ac:dyDescent="0.3">
      <c r="A525" s="10" t="s">
        <v>191</v>
      </c>
      <c r="B525" s="7"/>
      <c r="C525" s="7"/>
      <c r="D525" s="7">
        <f t="shared" si="8"/>
        <v>0</v>
      </c>
    </row>
    <row r="526" spans="1:4" ht="18" x14ac:dyDescent="0.3">
      <c r="A526" s="10" t="s">
        <v>192</v>
      </c>
      <c r="B526" s="7">
        <v>2</v>
      </c>
      <c r="C526" s="7">
        <v>15000</v>
      </c>
      <c r="D526" s="7">
        <f t="shared" si="8"/>
        <v>30000</v>
      </c>
    </row>
    <row r="527" spans="1:4" ht="18" hidden="1" x14ac:dyDescent="0.3">
      <c r="A527" s="10" t="s">
        <v>193</v>
      </c>
      <c r="B527" s="7"/>
      <c r="C527" s="7"/>
      <c r="D527" s="7">
        <f t="shared" si="8"/>
        <v>0</v>
      </c>
    </row>
    <row r="528" spans="1:4" ht="18" hidden="1" x14ac:dyDescent="0.3">
      <c r="A528" s="10" t="s">
        <v>194</v>
      </c>
      <c r="B528" s="7"/>
      <c r="C528" s="7"/>
      <c r="D528" s="7">
        <f t="shared" si="8"/>
        <v>0</v>
      </c>
    </row>
    <row r="529" spans="1:4" ht="18" hidden="1" x14ac:dyDescent="0.3">
      <c r="A529" s="13" t="s">
        <v>195</v>
      </c>
      <c r="B529" s="7"/>
      <c r="C529" s="7"/>
      <c r="D529" s="7">
        <f t="shared" si="8"/>
        <v>0</v>
      </c>
    </row>
    <row r="530" spans="1:4" ht="18" x14ac:dyDescent="0.3">
      <c r="A530" s="22" t="s">
        <v>196</v>
      </c>
      <c r="B530" s="7">
        <v>180</v>
      </c>
      <c r="C530" s="7">
        <v>11500</v>
      </c>
      <c r="D530" s="7">
        <f t="shared" si="8"/>
        <v>2070000</v>
      </c>
    </row>
    <row r="531" spans="1:4" ht="18" hidden="1" x14ac:dyDescent="0.3">
      <c r="A531" s="10" t="s">
        <v>197</v>
      </c>
      <c r="B531" s="7"/>
      <c r="C531" s="7"/>
      <c r="D531" s="7">
        <f t="shared" si="8"/>
        <v>0</v>
      </c>
    </row>
    <row r="532" spans="1:4" ht="18" hidden="1" x14ac:dyDescent="0.3">
      <c r="A532" s="22" t="s">
        <v>198</v>
      </c>
      <c r="B532" s="7"/>
      <c r="C532" s="7"/>
      <c r="D532" s="7">
        <f t="shared" si="8"/>
        <v>0</v>
      </c>
    </row>
    <row r="533" spans="1:4" ht="18" x14ac:dyDescent="0.3">
      <c r="A533" s="10" t="s">
        <v>334</v>
      </c>
      <c r="B533" s="7">
        <f>200/0.5</f>
        <v>400</v>
      </c>
      <c r="C533" s="7">
        <v>6500</v>
      </c>
      <c r="D533" s="7">
        <f t="shared" si="8"/>
        <v>2600000</v>
      </c>
    </row>
    <row r="534" spans="1:4" ht="18" hidden="1" x14ac:dyDescent="0.3">
      <c r="A534" s="5" t="s">
        <v>199</v>
      </c>
      <c r="B534" s="7"/>
      <c r="C534" s="7"/>
      <c r="D534" s="7">
        <f t="shared" si="8"/>
        <v>0</v>
      </c>
    </row>
    <row r="535" spans="1:4" ht="18" hidden="1" x14ac:dyDescent="0.3">
      <c r="A535" s="10" t="s">
        <v>200</v>
      </c>
      <c r="B535" s="7"/>
      <c r="C535" s="7"/>
      <c r="D535" s="7">
        <f t="shared" si="8"/>
        <v>0</v>
      </c>
    </row>
    <row r="536" spans="1:4" ht="18" hidden="1" x14ac:dyDescent="0.3">
      <c r="A536" s="10" t="s">
        <v>202</v>
      </c>
      <c r="B536" s="7"/>
      <c r="C536" s="7"/>
      <c r="D536" s="7">
        <f t="shared" si="8"/>
        <v>0</v>
      </c>
    </row>
    <row r="537" spans="1:4" ht="18" hidden="1" x14ac:dyDescent="0.3">
      <c r="A537" s="10" t="s">
        <v>203</v>
      </c>
      <c r="B537" s="7"/>
      <c r="C537" s="7"/>
      <c r="D537" s="7">
        <f t="shared" si="8"/>
        <v>0</v>
      </c>
    </row>
    <row r="538" spans="1:4" ht="18" hidden="1" x14ac:dyDescent="0.3">
      <c r="A538" s="9" t="s">
        <v>204</v>
      </c>
      <c r="B538" s="7"/>
      <c r="C538" s="7"/>
      <c r="D538" s="7">
        <f t="shared" si="8"/>
        <v>0</v>
      </c>
    </row>
    <row r="539" spans="1:4" ht="18" hidden="1" x14ac:dyDescent="0.3">
      <c r="A539" s="5" t="s">
        <v>205</v>
      </c>
      <c r="B539" s="7"/>
      <c r="C539" s="7"/>
      <c r="D539" s="7">
        <f t="shared" si="8"/>
        <v>0</v>
      </c>
    </row>
    <row r="540" spans="1:4" ht="18" hidden="1" x14ac:dyDescent="0.3">
      <c r="A540" s="5" t="s">
        <v>206</v>
      </c>
      <c r="B540" s="7"/>
      <c r="C540" s="7"/>
      <c r="D540" s="7">
        <f t="shared" si="8"/>
        <v>0</v>
      </c>
    </row>
    <row r="541" spans="1:4" ht="18" hidden="1" x14ac:dyDescent="0.3">
      <c r="A541" s="8" t="s">
        <v>335</v>
      </c>
      <c r="B541" s="7"/>
      <c r="C541" s="7"/>
      <c r="D541" s="7">
        <f t="shared" si="8"/>
        <v>0</v>
      </c>
    </row>
    <row r="542" spans="1:4" ht="18" hidden="1" x14ac:dyDescent="0.3">
      <c r="A542" s="8" t="s">
        <v>336</v>
      </c>
      <c r="B542" s="7"/>
      <c r="C542" s="7"/>
      <c r="D542" s="7">
        <f t="shared" si="8"/>
        <v>0</v>
      </c>
    </row>
    <row r="543" spans="1:4" ht="18" hidden="1" x14ac:dyDescent="0.3">
      <c r="A543" s="8" t="s">
        <v>207</v>
      </c>
      <c r="B543" s="7"/>
      <c r="C543" s="7"/>
      <c r="D543" s="7">
        <f t="shared" si="8"/>
        <v>0</v>
      </c>
    </row>
    <row r="544" spans="1:4" ht="18" hidden="1" x14ac:dyDescent="0.3">
      <c r="A544" s="8" t="s">
        <v>337</v>
      </c>
      <c r="B544" s="7"/>
      <c r="C544" s="7"/>
      <c r="D544" s="7">
        <f t="shared" si="8"/>
        <v>0</v>
      </c>
    </row>
    <row r="545" spans="1:4" ht="18" hidden="1" x14ac:dyDescent="0.3">
      <c r="A545" s="10" t="s">
        <v>209</v>
      </c>
      <c r="B545" s="7"/>
      <c r="C545" s="7"/>
      <c r="D545" s="7">
        <f t="shared" si="8"/>
        <v>0</v>
      </c>
    </row>
    <row r="546" spans="1:4" ht="18" hidden="1" x14ac:dyDescent="0.3">
      <c r="A546" s="10" t="s">
        <v>210</v>
      </c>
      <c r="B546" s="7"/>
      <c r="C546" s="7"/>
      <c r="D546" s="7">
        <f t="shared" si="8"/>
        <v>0</v>
      </c>
    </row>
    <row r="547" spans="1:4" ht="18" hidden="1" x14ac:dyDescent="0.3">
      <c r="A547" s="10" t="s">
        <v>338</v>
      </c>
      <c r="B547" s="7"/>
      <c r="C547" s="7"/>
      <c r="D547" s="7">
        <f t="shared" si="8"/>
        <v>0</v>
      </c>
    </row>
    <row r="548" spans="1:4" ht="18" hidden="1" x14ac:dyDescent="0.3">
      <c r="A548" s="10" t="s">
        <v>211</v>
      </c>
      <c r="B548" s="7"/>
      <c r="C548" s="7"/>
      <c r="D548" s="7">
        <f t="shared" si="8"/>
        <v>0</v>
      </c>
    </row>
    <row r="549" spans="1:4" ht="18" hidden="1" x14ac:dyDescent="0.3">
      <c r="A549" s="5" t="s">
        <v>214</v>
      </c>
      <c r="B549" s="7"/>
      <c r="C549" s="7"/>
      <c r="D549" s="7">
        <f t="shared" si="8"/>
        <v>0</v>
      </c>
    </row>
    <row r="550" spans="1:4" ht="18" hidden="1" x14ac:dyDescent="0.3">
      <c r="A550" s="5" t="s">
        <v>215</v>
      </c>
      <c r="B550" s="7"/>
      <c r="C550" s="7"/>
      <c r="D550" s="7">
        <f t="shared" si="8"/>
        <v>0</v>
      </c>
    </row>
    <row r="551" spans="1:4" ht="18" hidden="1" x14ac:dyDescent="0.3">
      <c r="A551" s="10" t="s">
        <v>216</v>
      </c>
      <c r="B551" s="7"/>
      <c r="C551" s="7"/>
      <c r="D551" s="7">
        <f t="shared" si="8"/>
        <v>0</v>
      </c>
    </row>
    <row r="552" spans="1:4" ht="18" hidden="1" x14ac:dyDescent="0.3">
      <c r="A552" s="10" t="s">
        <v>339</v>
      </c>
      <c r="B552" s="7"/>
      <c r="C552" s="7"/>
      <c r="D552" s="7">
        <f t="shared" si="8"/>
        <v>0</v>
      </c>
    </row>
    <row r="553" spans="1:4" ht="18" hidden="1" x14ac:dyDescent="0.3">
      <c r="A553" s="10" t="s">
        <v>217</v>
      </c>
      <c r="B553" s="7"/>
      <c r="C553" s="7"/>
      <c r="D553" s="7">
        <f t="shared" si="8"/>
        <v>0</v>
      </c>
    </row>
    <row r="554" spans="1:4" ht="18" hidden="1" x14ac:dyDescent="0.3">
      <c r="A554" s="8" t="s">
        <v>218</v>
      </c>
      <c r="B554" s="7"/>
      <c r="C554" s="7"/>
      <c r="D554" s="7">
        <f t="shared" si="8"/>
        <v>0</v>
      </c>
    </row>
    <row r="555" spans="1:4" ht="18" hidden="1" x14ac:dyDescent="0.3">
      <c r="A555" s="10" t="s">
        <v>219</v>
      </c>
      <c r="B555" s="7"/>
      <c r="C555" s="7"/>
      <c r="D555" s="7">
        <f t="shared" si="8"/>
        <v>0</v>
      </c>
    </row>
    <row r="556" spans="1:4" ht="18" hidden="1" x14ac:dyDescent="0.3">
      <c r="A556" s="8" t="s">
        <v>340</v>
      </c>
      <c r="B556" s="7"/>
      <c r="C556" s="7"/>
      <c r="D556" s="7">
        <f t="shared" si="8"/>
        <v>0</v>
      </c>
    </row>
    <row r="557" spans="1:4" ht="18" hidden="1" x14ac:dyDescent="0.3">
      <c r="A557" s="10" t="s">
        <v>220</v>
      </c>
      <c r="B557" s="7"/>
      <c r="C557" s="7"/>
      <c r="D557" s="7">
        <f t="shared" si="8"/>
        <v>0</v>
      </c>
    </row>
    <row r="558" spans="1:4" ht="18" hidden="1" x14ac:dyDescent="0.3">
      <c r="A558" s="10" t="s">
        <v>222</v>
      </c>
      <c r="B558" s="7"/>
      <c r="C558" s="7"/>
      <c r="D558" s="7">
        <f t="shared" si="8"/>
        <v>0</v>
      </c>
    </row>
    <row r="559" spans="1:4" ht="18" hidden="1" x14ac:dyDescent="0.3">
      <c r="A559" s="10" t="s">
        <v>223</v>
      </c>
      <c r="B559" s="7"/>
      <c r="C559" s="7"/>
      <c r="D559" s="7">
        <f t="shared" si="8"/>
        <v>0</v>
      </c>
    </row>
    <row r="560" spans="1:4" ht="18" hidden="1" x14ac:dyDescent="0.3">
      <c r="A560" s="10" t="s">
        <v>225</v>
      </c>
      <c r="B560" s="7"/>
      <c r="C560" s="7"/>
      <c r="D560" s="7">
        <f t="shared" si="8"/>
        <v>0</v>
      </c>
    </row>
    <row r="561" spans="1:4" ht="18" hidden="1" x14ac:dyDescent="0.3">
      <c r="A561" s="14" t="s">
        <v>226</v>
      </c>
      <c r="B561" s="7"/>
      <c r="C561" s="7"/>
      <c r="D561" s="7">
        <f t="shared" si="8"/>
        <v>0</v>
      </c>
    </row>
    <row r="562" spans="1:4" ht="18" hidden="1" x14ac:dyDescent="0.3">
      <c r="A562" s="5" t="s">
        <v>341</v>
      </c>
      <c r="B562" s="7"/>
      <c r="C562" s="7"/>
      <c r="D562" s="7">
        <f t="shared" si="8"/>
        <v>0</v>
      </c>
    </row>
    <row r="563" spans="1:4" ht="18" hidden="1" x14ac:dyDescent="0.3">
      <c r="A563" s="8" t="s">
        <v>227</v>
      </c>
      <c r="B563" s="7"/>
      <c r="C563" s="7"/>
      <c r="D563" s="7">
        <f t="shared" si="8"/>
        <v>0</v>
      </c>
    </row>
    <row r="564" spans="1:4" ht="18" hidden="1" x14ac:dyDescent="0.3">
      <c r="A564" s="10" t="s">
        <v>228</v>
      </c>
      <c r="B564" s="7"/>
      <c r="C564" s="7"/>
      <c r="D564" s="7">
        <f t="shared" si="8"/>
        <v>0</v>
      </c>
    </row>
    <row r="565" spans="1:4" ht="18" hidden="1" x14ac:dyDescent="0.3">
      <c r="A565" s="10" t="s">
        <v>229</v>
      </c>
      <c r="B565" s="7"/>
      <c r="C565" s="7"/>
      <c r="D565" s="7">
        <f t="shared" si="8"/>
        <v>0</v>
      </c>
    </row>
    <row r="566" spans="1:4" ht="18" hidden="1" x14ac:dyDescent="0.3">
      <c r="A566" s="8" t="s">
        <v>230</v>
      </c>
      <c r="B566" s="12"/>
      <c r="C566" s="12"/>
      <c r="D566" s="7">
        <f t="shared" si="8"/>
        <v>0</v>
      </c>
    </row>
    <row r="567" spans="1:4" ht="18" hidden="1" x14ac:dyDescent="0.3">
      <c r="A567" s="8" t="s">
        <v>231</v>
      </c>
      <c r="B567" s="12"/>
      <c r="C567" s="12"/>
      <c r="D567" s="7">
        <f t="shared" si="8"/>
        <v>0</v>
      </c>
    </row>
    <row r="568" spans="1:4" ht="18" hidden="1" x14ac:dyDescent="0.3">
      <c r="A568" s="14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13" t="s">
        <v>234</v>
      </c>
      <c r="B570" s="7"/>
      <c r="C570" s="7"/>
      <c r="D570" s="7">
        <f t="shared" si="8"/>
        <v>0</v>
      </c>
    </row>
    <row r="571" spans="1:4" ht="18" hidden="1" x14ac:dyDescent="0.3">
      <c r="A571" s="8" t="s">
        <v>235</v>
      </c>
      <c r="B571" s="7"/>
      <c r="C571" s="7"/>
      <c r="D571" s="7">
        <f t="shared" si="8"/>
        <v>0</v>
      </c>
    </row>
    <row r="572" spans="1:4" ht="18" hidden="1" x14ac:dyDescent="0.3">
      <c r="A572" s="8" t="s">
        <v>236</v>
      </c>
      <c r="B572" s="7"/>
      <c r="C572" s="7"/>
      <c r="D572" s="7">
        <f t="shared" si="8"/>
        <v>0</v>
      </c>
    </row>
    <row r="573" spans="1:4" ht="18" hidden="1" x14ac:dyDescent="0.3">
      <c r="A573" s="10" t="s">
        <v>237</v>
      </c>
      <c r="B573" s="7"/>
      <c r="C573" s="7"/>
      <c r="D573" s="7">
        <f t="shared" si="8"/>
        <v>0</v>
      </c>
    </row>
    <row r="574" spans="1:4" ht="18" hidden="1" x14ac:dyDescent="0.3">
      <c r="A574" s="10" t="s">
        <v>342</v>
      </c>
      <c r="B574" s="7"/>
      <c r="C574" s="7"/>
      <c r="D574" s="7">
        <f t="shared" si="8"/>
        <v>0</v>
      </c>
    </row>
    <row r="575" spans="1:4" ht="18" hidden="1" x14ac:dyDescent="0.3">
      <c r="A575" s="10" t="s">
        <v>238</v>
      </c>
      <c r="B575" s="7"/>
      <c r="C575" s="7"/>
      <c r="D575" s="7">
        <f t="shared" si="8"/>
        <v>0</v>
      </c>
    </row>
    <row r="576" spans="1:4" ht="18" hidden="1" x14ac:dyDescent="0.3">
      <c r="A576" s="14" t="s">
        <v>239</v>
      </c>
      <c r="B576" s="7"/>
      <c r="C576" s="7"/>
      <c r="D576" s="7">
        <f t="shared" si="8"/>
        <v>0</v>
      </c>
    </row>
    <row r="577" spans="1:4" ht="18" hidden="1" x14ac:dyDescent="0.3">
      <c r="A577" s="5" t="s">
        <v>240</v>
      </c>
      <c r="B577" s="7"/>
      <c r="C577" s="7"/>
      <c r="D577" s="7">
        <f t="shared" si="8"/>
        <v>0</v>
      </c>
    </row>
    <row r="578" spans="1:4" ht="18" hidden="1" x14ac:dyDescent="0.3">
      <c r="A578" s="10" t="s">
        <v>241</v>
      </c>
      <c r="B578" s="7"/>
      <c r="C578" s="7"/>
      <c r="D578" s="7">
        <f t="shared" si="8"/>
        <v>0</v>
      </c>
    </row>
    <row r="579" spans="1:4" ht="18" hidden="1" x14ac:dyDescent="0.3">
      <c r="A579" s="10" t="s">
        <v>242</v>
      </c>
      <c r="B579" s="7"/>
      <c r="C579" s="7"/>
      <c r="D579" s="7">
        <f t="shared" si="8"/>
        <v>0</v>
      </c>
    </row>
    <row r="580" spans="1:4" ht="18" hidden="1" x14ac:dyDescent="0.3">
      <c r="A580" s="5" t="s">
        <v>243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244</v>
      </c>
      <c r="B581" s="7"/>
      <c r="C581" s="7"/>
      <c r="D581" s="7">
        <f t="shared" si="9"/>
        <v>0</v>
      </c>
    </row>
    <row r="582" spans="1:4" ht="18" hidden="1" x14ac:dyDescent="0.3">
      <c r="A582" s="10" t="s">
        <v>245</v>
      </c>
      <c r="B582" s="7"/>
      <c r="C582" s="7"/>
      <c r="D582" s="7">
        <f t="shared" si="9"/>
        <v>0</v>
      </c>
    </row>
    <row r="583" spans="1:4" ht="18" hidden="1" x14ac:dyDescent="0.3">
      <c r="A583" s="13" t="s">
        <v>246</v>
      </c>
      <c r="B583" s="7"/>
      <c r="C583" s="7"/>
      <c r="D583" s="7">
        <f t="shared" si="9"/>
        <v>0</v>
      </c>
    </row>
    <row r="584" spans="1:4" ht="18" hidden="1" x14ac:dyDescent="0.3">
      <c r="A584" s="10" t="s">
        <v>247</v>
      </c>
      <c r="B584" s="7"/>
      <c r="C584" s="7"/>
      <c r="D584" s="7">
        <f t="shared" si="9"/>
        <v>0</v>
      </c>
    </row>
    <row r="585" spans="1:4" ht="18" hidden="1" x14ac:dyDescent="0.3">
      <c r="A585" s="10" t="s">
        <v>248</v>
      </c>
      <c r="B585" s="7"/>
      <c r="C585" s="7"/>
      <c r="D585" s="7">
        <f t="shared" si="9"/>
        <v>0</v>
      </c>
    </row>
    <row r="586" spans="1:4" ht="18" hidden="1" x14ac:dyDescent="0.3">
      <c r="A586" s="10" t="s">
        <v>249</v>
      </c>
      <c r="B586" s="7"/>
      <c r="C586" s="7"/>
      <c r="D586" s="7">
        <f t="shared" si="9"/>
        <v>0</v>
      </c>
    </row>
    <row r="587" spans="1:4" ht="18" hidden="1" x14ac:dyDescent="0.3">
      <c r="A587" s="10" t="s">
        <v>250</v>
      </c>
      <c r="B587" s="7"/>
      <c r="C587" s="7"/>
      <c r="D587" s="7">
        <f t="shared" si="9"/>
        <v>0</v>
      </c>
    </row>
    <row r="588" spans="1:4" ht="18" hidden="1" x14ac:dyDescent="0.3">
      <c r="A588" s="13" t="s">
        <v>251</v>
      </c>
      <c r="B588" s="7"/>
      <c r="C588" s="7"/>
      <c r="D588" s="7">
        <f t="shared" si="9"/>
        <v>0</v>
      </c>
    </row>
    <row r="589" spans="1:4" ht="18" hidden="1" x14ac:dyDescent="0.3">
      <c r="A589" s="10" t="s">
        <v>252</v>
      </c>
      <c r="B589" s="7"/>
      <c r="C589" s="7"/>
      <c r="D589" s="7">
        <f t="shared" si="9"/>
        <v>0</v>
      </c>
    </row>
    <row r="590" spans="1:4" ht="18" hidden="1" x14ac:dyDescent="0.3">
      <c r="A590" s="10" t="s">
        <v>253</v>
      </c>
      <c r="B590" s="7"/>
      <c r="C590" s="7"/>
      <c r="D590" s="7">
        <f t="shared" si="9"/>
        <v>0</v>
      </c>
    </row>
    <row r="591" spans="1:4" ht="18" hidden="1" x14ac:dyDescent="0.3">
      <c r="A591" s="13" t="s">
        <v>254</v>
      </c>
      <c r="B591" s="7"/>
      <c r="C591" s="7"/>
      <c r="D591" s="7">
        <f t="shared" si="9"/>
        <v>0</v>
      </c>
    </row>
    <row r="592" spans="1:4" ht="18" hidden="1" x14ac:dyDescent="0.3">
      <c r="A592" s="13" t="s">
        <v>255</v>
      </c>
      <c r="B592" s="7"/>
      <c r="C592" s="7"/>
      <c r="D592" s="7">
        <f t="shared" si="9"/>
        <v>0</v>
      </c>
    </row>
    <row r="593" spans="1:4" ht="18" hidden="1" x14ac:dyDescent="0.3">
      <c r="A593" s="10" t="s">
        <v>256</v>
      </c>
      <c r="B593" s="7"/>
      <c r="C593" s="7"/>
      <c r="D593" s="7">
        <f t="shared" si="9"/>
        <v>0</v>
      </c>
    </row>
    <row r="594" spans="1:4" ht="18" hidden="1" x14ac:dyDescent="0.3">
      <c r="A594" s="10" t="s">
        <v>257</v>
      </c>
      <c r="B594" s="7"/>
      <c r="C594" s="7"/>
      <c r="D594" s="7">
        <f t="shared" si="9"/>
        <v>0</v>
      </c>
    </row>
    <row r="595" spans="1:4" ht="18" hidden="1" x14ac:dyDescent="0.3">
      <c r="A595" s="13" t="s">
        <v>258</v>
      </c>
      <c r="B595" s="7"/>
      <c r="C595" s="7"/>
      <c r="D595" s="7">
        <f t="shared" si="9"/>
        <v>0</v>
      </c>
    </row>
    <row r="596" spans="1:4" ht="18" hidden="1" x14ac:dyDescent="0.3">
      <c r="A596" s="10" t="s">
        <v>259</v>
      </c>
      <c r="B596" s="7"/>
      <c r="C596" s="7"/>
      <c r="D596" s="7">
        <f t="shared" si="9"/>
        <v>0</v>
      </c>
    </row>
    <row r="597" spans="1:4" ht="18" hidden="1" x14ac:dyDescent="0.3">
      <c r="A597" s="10" t="s">
        <v>260</v>
      </c>
      <c r="B597" s="7"/>
      <c r="C597" s="7"/>
      <c r="D597" s="7">
        <f t="shared" si="9"/>
        <v>0</v>
      </c>
    </row>
    <row r="598" spans="1:4" ht="18" hidden="1" x14ac:dyDescent="0.3">
      <c r="A598" s="10" t="s">
        <v>261</v>
      </c>
      <c r="B598" s="7"/>
      <c r="C598" s="7"/>
      <c r="D598" s="7">
        <f t="shared" si="9"/>
        <v>0</v>
      </c>
    </row>
    <row r="599" spans="1:4" ht="18" hidden="1" x14ac:dyDescent="0.3">
      <c r="A599" s="10" t="s">
        <v>262</v>
      </c>
      <c r="B599" s="7"/>
      <c r="C599" s="7"/>
      <c r="D599" s="7">
        <f t="shared" si="9"/>
        <v>0</v>
      </c>
    </row>
    <row r="600" spans="1:4" ht="18" hidden="1" x14ac:dyDescent="0.3">
      <c r="A600" s="10" t="s">
        <v>263</v>
      </c>
      <c r="B600" s="7"/>
      <c r="C600" s="7"/>
      <c r="D600" s="7">
        <f t="shared" si="9"/>
        <v>0</v>
      </c>
    </row>
    <row r="601" spans="1:4" ht="18" hidden="1" x14ac:dyDescent="0.3">
      <c r="A601" s="10" t="s">
        <v>264</v>
      </c>
      <c r="B601" s="7"/>
      <c r="C601" s="7"/>
      <c r="D601" s="7">
        <f t="shared" si="9"/>
        <v>0</v>
      </c>
    </row>
    <row r="602" spans="1:4" ht="18" hidden="1" x14ac:dyDescent="0.3">
      <c r="A602" s="10" t="s">
        <v>265</v>
      </c>
      <c r="B602" s="7"/>
      <c r="C602" s="7"/>
      <c r="D602" s="7">
        <f t="shared" si="9"/>
        <v>0</v>
      </c>
    </row>
    <row r="603" spans="1:4" ht="18" hidden="1" x14ac:dyDescent="0.3">
      <c r="A603" s="10" t="s">
        <v>266</v>
      </c>
      <c r="B603" s="7"/>
      <c r="C603" s="7"/>
      <c r="D603" s="7">
        <f t="shared" si="9"/>
        <v>0</v>
      </c>
    </row>
    <row r="604" spans="1:4" ht="18" hidden="1" x14ac:dyDescent="0.3">
      <c r="A604" s="10" t="s">
        <v>267</v>
      </c>
      <c r="B604" s="7"/>
      <c r="C604" s="7"/>
      <c r="D604" s="7">
        <f t="shared" si="9"/>
        <v>0</v>
      </c>
    </row>
    <row r="605" spans="1:4" ht="18" hidden="1" x14ac:dyDescent="0.3">
      <c r="A605" s="14" t="s">
        <v>268</v>
      </c>
      <c r="B605" s="7"/>
      <c r="C605" s="7"/>
      <c r="D605" s="7">
        <f t="shared" si="9"/>
        <v>0</v>
      </c>
    </row>
    <row r="606" spans="1:4" ht="18" hidden="1" x14ac:dyDescent="0.3">
      <c r="A606" s="10" t="s">
        <v>269</v>
      </c>
      <c r="B606" s="7"/>
      <c r="C606" s="7"/>
      <c r="D606" s="7">
        <f t="shared" si="9"/>
        <v>0</v>
      </c>
    </row>
    <row r="607" spans="1:4" ht="18" hidden="1" x14ac:dyDescent="0.3">
      <c r="A607" s="10" t="s">
        <v>270</v>
      </c>
      <c r="B607" s="7"/>
      <c r="C607" s="7"/>
      <c r="D607" s="7">
        <f t="shared" si="9"/>
        <v>0</v>
      </c>
    </row>
    <row r="608" spans="1:4" ht="18" hidden="1" x14ac:dyDescent="0.3">
      <c r="A608" s="10" t="s">
        <v>271</v>
      </c>
      <c r="B608" s="7"/>
      <c r="C608" s="7"/>
      <c r="D608" s="7">
        <f t="shared" si="9"/>
        <v>0</v>
      </c>
    </row>
    <row r="609" spans="1:4" ht="18" hidden="1" x14ac:dyDescent="0.3">
      <c r="A609" s="10" t="s">
        <v>272</v>
      </c>
      <c r="B609" s="7"/>
      <c r="C609" s="7"/>
      <c r="D609" s="7">
        <f t="shared" si="9"/>
        <v>0</v>
      </c>
    </row>
    <row r="610" spans="1:4" ht="18" hidden="1" x14ac:dyDescent="0.3">
      <c r="A610" s="10" t="s">
        <v>273</v>
      </c>
      <c r="B610" s="7"/>
      <c r="C610" s="7"/>
      <c r="D610" s="7">
        <f t="shared" si="9"/>
        <v>0</v>
      </c>
    </row>
    <row r="611" spans="1:4" ht="18" hidden="1" x14ac:dyDescent="0.3">
      <c r="A611" s="10" t="s">
        <v>274</v>
      </c>
      <c r="B611" s="7"/>
      <c r="C611" s="7"/>
      <c r="D611" s="7">
        <f t="shared" si="9"/>
        <v>0</v>
      </c>
    </row>
    <row r="612" spans="1:4" ht="18" hidden="1" x14ac:dyDescent="0.3">
      <c r="A612" s="10" t="s">
        <v>275</v>
      </c>
      <c r="B612" s="7"/>
      <c r="C612" s="7"/>
      <c r="D612" s="7">
        <f t="shared" si="9"/>
        <v>0</v>
      </c>
    </row>
    <row r="613" spans="1:4" ht="18" hidden="1" x14ac:dyDescent="0.3">
      <c r="A613" s="10" t="s">
        <v>276</v>
      </c>
      <c r="B613" s="7"/>
      <c r="C613" s="7"/>
      <c r="D613" s="7">
        <f t="shared" si="9"/>
        <v>0</v>
      </c>
    </row>
    <row r="614" spans="1:4" ht="18" hidden="1" x14ac:dyDescent="0.3">
      <c r="A614" s="24" t="s">
        <v>277</v>
      </c>
      <c r="B614" s="7"/>
      <c r="C614" s="7"/>
      <c r="D614" s="7">
        <f t="shared" si="9"/>
        <v>0</v>
      </c>
    </row>
    <row r="615" spans="1:4" ht="18" hidden="1" x14ac:dyDescent="0.3">
      <c r="A615" s="10" t="s">
        <v>278</v>
      </c>
      <c r="B615" s="7"/>
      <c r="C615" s="7"/>
      <c r="D615" s="7">
        <f t="shared" si="9"/>
        <v>0</v>
      </c>
    </row>
    <row r="616" spans="1:4" ht="18" hidden="1" x14ac:dyDescent="0.3">
      <c r="A616" s="10" t="s">
        <v>279</v>
      </c>
      <c r="B616" s="7"/>
      <c r="C616" s="7"/>
      <c r="D616" s="7">
        <f t="shared" si="9"/>
        <v>0</v>
      </c>
    </row>
    <row r="617" spans="1:4" ht="18" hidden="1" x14ac:dyDescent="0.3">
      <c r="A617" s="33" t="s">
        <v>280</v>
      </c>
      <c r="B617" s="7"/>
      <c r="C617" s="7"/>
      <c r="D617" s="7">
        <f t="shared" si="9"/>
        <v>0</v>
      </c>
    </row>
    <row r="618" spans="1:4" ht="18" hidden="1" x14ac:dyDescent="0.3">
      <c r="A618" s="5" t="s">
        <v>281</v>
      </c>
      <c r="B618" s="12"/>
      <c r="C618" s="12"/>
      <c r="D618" s="7">
        <f t="shared" si="9"/>
        <v>0</v>
      </c>
    </row>
    <row r="619" spans="1:4" ht="18" hidden="1" x14ac:dyDescent="0.3">
      <c r="A619" s="10" t="s">
        <v>282</v>
      </c>
      <c r="B619" s="7"/>
      <c r="C619" s="7"/>
      <c r="D619" s="7">
        <f t="shared" si="9"/>
        <v>0</v>
      </c>
    </row>
    <row r="620" spans="1:4" ht="18" hidden="1" x14ac:dyDescent="0.3">
      <c r="A620" s="10" t="s">
        <v>283</v>
      </c>
      <c r="B620" s="7"/>
      <c r="C620" s="7"/>
      <c r="D620" s="7">
        <f t="shared" si="9"/>
        <v>0</v>
      </c>
    </row>
    <row r="621" spans="1:4" ht="18" x14ac:dyDescent="0.3">
      <c r="A621" s="10" t="s">
        <v>284</v>
      </c>
      <c r="B621" s="7">
        <f>15+60+60</f>
        <v>135</v>
      </c>
      <c r="C621" s="7">
        <v>12500</v>
      </c>
      <c r="D621" s="7">
        <f t="shared" si="9"/>
        <v>1687500</v>
      </c>
    </row>
    <row r="622" spans="1:4" ht="18" hidden="1" x14ac:dyDescent="0.3">
      <c r="A622" s="14" t="s">
        <v>285</v>
      </c>
      <c r="B622" s="7"/>
      <c r="C622" s="7"/>
      <c r="D622" s="7">
        <f t="shared" si="9"/>
        <v>0</v>
      </c>
    </row>
    <row r="623" spans="1:4" ht="18" hidden="1" x14ac:dyDescent="0.3">
      <c r="A623" s="10" t="s">
        <v>286</v>
      </c>
      <c r="B623" s="7"/>
      <c r="C623" s="7"/>
      <c r="D623" s="7">
        <f t="shared" si="9"/>
        <v>0</v>
      </c>
    </row>
    <row r="624" spans="1:4" ht="18" hidden="1" x14ac:dyDescent="0.3">
      <c r="A624" s="24" t="s">
        <v>287</v>
      </c>
      <c r="B624" s="7"/>
      <c r="C624" s="7"/>
      <c r="D624" s="7">
        <f t="shared" si="9"/>
        <v>0</v>
      </c>
    </row>
    <row r="625" spans="1:4" ht="18" hidden="1" x14ac:dyDescent="0.3">
      <c r="A625" s="8" t="s">
        <v>288</v>
      </c>
      <c r="B625" s="7"/>
      <c r="C625" s="7"/>
      <c r="D625" s="7">
        <f t="shared" si="9"/>
        <v>0</v>
      </c>
    </row>
    <row r="626" spans="1:4" ht="18" hidden="1" x14ac:dyDescent="0.3">
      <c r="A626" s="10" t="s">
        <v>289</v>
      </c>
      <c r="B626" s="7"/>
      <c r="C626" s="7"/>
      <c r="D626" s="7">
        <f t="shared" si="9"/>
        <v>0</v>
      </c>
    </row>
    <row r="627" spans="1:4" ht="18" hidden="1" x14ac:dyDescent="0.3">
      <c r="A627" s="10" t="s">
        <v>290</v>
      </c>
      <c r="B627" s="7"/>
      <c r="C627" s="7"/>
      <c r="D627" s="7">
        <f t="shared" si="9"/>
        <v>0</v>
      </c>
    </row>
    <row r="628" spans="1:4" ht="18" hidden="1" x14ac:dyDescent="0.3">
      <c r="A628" s="10" t="s">
        <v>291</v>
      </c>
      <c r="B628" s="7"/>
      <c r="C628" s="7"/>
      <c r="D628" s="7">
        <f t="shared" si="9"/>
        <v>0</v>
      </c>
    </row>
    <row r="629" spans="1:4" ht="18" hidden="1" x14ac:dyDescent="0.3">
      <c r="A629" s="10" t="s">
        <v>292</v>
      </c>
      <c r="B629" s="7"/>
      <c r="C629" s="7"/>
      <c r="D629" s="7">
        <f t="shared" si="9"/>
        <v>0</v>
      </c>
    </row>
    <row r="630" spans="1:4" ht="18" hidden="1" x14ac:dyDescent="0.3">
      <c r="A630" s="29" t="s">
        <v>293</v>
      </c>
      <c r="B630" s="7"/>
      <c r="C630" s="7"/>
      <c r="D630" s="7">
        <f t="shared" si="9"/>
        <v>0</v>
      </c>
    </row>
    <row r="631" spans="1:4" ht="18" hidden="1" x14ac:dyDescent="0.3">
      <c r="A631" s="22" t="s">
        <v>294</v>
      </c>
      <c r="B631" s="7"/>
      <c r="C631" s="7"/>
      <c r="D631" s="7">
        <f t="shared" si="9"/>
        <v>0</v>
      </c>
    </row>
    <row r="632" spans="1:4" ht="18" hidden="1" x14ac:dyDescent="0.3">
      <c r="A632" s="34" t="s">
        <v>295</v>
      </c>
      <c r="B632" s="7"/>
      <c r="C632" s="7"/>
      <c r="D632" s="7">
        <f t="shared" si="9"/>
        <v>0</v>
      </c>
    </row>
    <row r="633" spans="1:4" ht="18" hidden="1" x14ac:dyDescent="0.3">
      <c r="A633" s="5" t="s">
        <v>296</v>
      </c>
      <c r="B633" s="7"/>
      <c r="C633" s="7"/>
      <c r="D633" s="7">
        <f t="shared" si="9"/>
        <v>0</v>
      </c>
    </row>
    <row r="634" spans="1:4" ht="18" hidden="1" x14ac:dyDescent="0.3">
      <c r="A634" s="8" t="s">
        <v>297</v>
      </c>
      <c r="B634" s="7"/>
      <c r="C634" s="7"/>
      <c r="D634" s="7">
        <f t="shared" si="9"/>
        <v>0</v>
      </c>
    </row>
    <row r="635" spans="1:4" ht="18" hidden="1" x14ac:dyDescent="0.3">
      <c r="A635" s="35" t="s">
        <v>298</v>
      </c>
      <c r="B635" s="7"/>
      <c r="C635" s="7"/>
      <c r="D635" s="7">
        <f t="shared" si="9"/>
        <v>0</v>
      </c>
    </row>
    <row r="636" spans="1:4" ht="18" hidden="1" x14ac:dyDescent="0.3">
      <c r="A636" s="10" t="s">
        <v>299</v>
      </c>
      <c r="B636" s="7"/>
      <c r="C636" s="7"/>
      <c r="D636" s="7">
        <f t="shared" si="9"/>
        <v>0</v>
      </c>
    </row>
    <row r="637" spans="1:4" ht="18" hidden="1" x14ac:dyDescent="0.3">
      <c r="A637" s="8" t="s">
        <v>300</v>
      </c>
      <c r="B637" s="7"/>
      <c r="C637" s="7"/>
      <c r="D637" s="7">
        <f t="shared" si="9"/>
        <v>0</v>
      </c>
    </row>
    <row r="638" spans="1:4" ht="18" hidden="1" x14ac:dyDescent="0.3">
      <c r="A638" s="8" t="s">
        <v>301</v>
      </c>
      <c r="B638" s="7"/>
      <c r="C638" s="7"/>
      <c r="D638" s="7">
        <f t="shared" si="9"/>
        <v>0</v>
      </c>
    </row>
    <row r="639" spans="1:4" ht="18" hidden="1" x14ac:dyDescent="0.3">
      <c r="A639" s="10" t="s">
        <v>302</v>
      </c>
      <c r="B639" s="7"/>
      <c r="C639" s="7"/>
      <c r="D639" s="7">
        <f t="shared" si="9"/>
        <v>0</v>
      </c>
    </row>
    <row r="640" spans="1:4" ht="18" hidden="1" x14ac:dyDescent="0.3">
      <c r="A640" s="8" t="s">
        <v>304</v>
      </c>
      <c r="B640" s="7"/>
      <c r="C640" s="7"/>
      <c r="D640" s="7">
        <f t="shared" si="9"/>
        <v>0</v>
      </c>
    </row>
    <row r="641" spans="1:4" ht="18" hidden="1" x14ac:dyDescent="0.3">
      <c r="A641" s="14" t="s">
        <v>305</v>
      </c>
      <c r="B641" s="7"/>
      <c r="C641" s="7"/>
      <c r="D641" s="7">
        <f t="shared" si="9"/>
        <v>0</v>
      </c>
    </row>
    <row r="642" spans="1:4" ht="18" hidden="1" x14ac:dyDescent="0.3">
      <c r="A642" s="14" t="s">
        <v>306</v>
      </c>
      <c r="B642" s="7"/>
      <c r="C642" s="7"/>
      <c r="D642" s="7">
        <f t="shared" si="9"/>
        <v>0</v>
      </c>
    </row>
    <row r="643" spans="1:4" ht="18" hidden="1" x14ac:dyDescent="0.3">
      <c r="A643" s="14" t="s">
        <v>307</v>
      </c>
      <c r="B643" s="7"/>
      <c r="C643" s="7"/>
      <c r="D643" s="7">
        <f t="shared" si="9"/>
        <v>0</v>
      </c>
    </row>
    <row r="644" spans="1:4" ht="18" hidden="1" x14ac:dyDescent="0.3">
      <c r="A644" s="14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309</v>
      </c>
      <c r="B645" s="7"/>
      <c r="C645" s="7"/>
      <c r="D645" s="7">
        <f t="shared" si="10"/>
        <v>0</v>
      </c>
    </row>
    <row r="646" spans="1:4" ht="18" hidden="1" x14ac:dyDescent="0.3">
      <c r="A646" s="36" t="s">
        <v>310</v>
      </c>
      <c r="B646" s="7"/>
      <c r="C646" s="7"/>
      <c r="D646" s="7">
        <f t="shared" si="10"/>
        <v>0</v>
      </c>
    </row>
    <row r="647" spans="1:4" ht="18" hidden="1" x14ac:dyDescent="0.3">
      <c r="A647" s="36" t="s">
        <v>311</v>
      </c>
      <c r="B647" s="7"/>
      <c r="C647" s="7"/>
      <c r="D647" s="7">
        <f t="shared" si="10"/>
        <v>0</v>
      </c>
    </row>
    <row r="648" spans="1:4" ht="18" hidden="1" x14ac:dyDescent="0.3">
      <c r="A648" s="36" t="s">
        <v>312</v>
      </c>
      <c r="B648" s="7"/>
      <c r="C648" s="7"/>
      <c r="D648" s="7">
        <f t="shared" si="10"/>
        <v>0</v>
      </c>
    </row>
    <row r="649" spans="1:4" ht="18" hidden="1" x14ac:dyDescent="0.3">
      <c r="A649" s="36" t="s">
        <v>313</v>
      </c>
      <c r="B649" s="7"/>
      <c r="C649" s="7"/>
      <c r="D649" s="7">
        <f t="shared" si="10"/>
        <v>0</v>
      </c>
    </row>
    <row r="650" spans="1:4" ht="18" hidden="1" x14ac:dyDescent="0.3">
      <c r="A650" s="8" t="s">
        <v>314</v>
      </c>
      <c r="B650" s="7"/>
      <c r="C650" s="7"/>
      <c r="D650" s="7">
        <f t="shared" si="10"/>
        <v>0</v>
      </c>
    </row>
    <row r="651" spans="1:4" ht="18" hidden="1" x14ac:dyDescent="0.3">
      <c r="A651" s="8" t="s">
        <v>316</v>
      </c>
      <c r="B651" s="7"/>
      <c r="C651" s="7"/>
      <c r="D651" s="7">
        <f t="shared" si="10"/>
        <v>0</v>
      </c>
    </row>
    <row r="652" spans="1:4" ht="18" hidden="1" x14ac:dyDescent="0.3">
      <c r="A652" s="8" t="s">
        <v>317</v>
      </c>
      <c r="B652" s="7"/>
      <c r="C652" s="7"/>
      <c r="D652" s="7">
        <f t="shared" si="10"/>
        <v>0</v>
      </c>
    </row>
    <row r="653" spans="1:4" ht="18" hidden="1" x14ac:dyDescent="0.3">
      <c r="A653" s="24" t="s">
        <v>321</v>
      </c>
      <c r="B653" s="7"/>
      <c r="C653" s="7"/>
      <c r="D653" s="7">
        <f t="shared" si="10"/>
        <v>0</v>
      </c>
    </row>
    <row r="654" spans="1:4" ht="18" hidden="1" x14ac:dyDescent="0.3">
      <c r="A654" s="24" t="s">
        <v>322</v>
      </c>
      <c r="B654" s="7"/>
      <c r="C654" s="7"/>
      <c r="D654" s="7">
        <f t="shared" si="10"/>
        <v>0</v>
      </c>
    </row>
    <row r="655" spans="1:4" ht="18" hidden="1" x14ac:dyDescent="0.3">
      <c r="A655" s="36" t="s">
        <v>323</v>
      </c>
      <c r="B655" s="7"/>
      <c r="C655" s="7"/>
      <c r="D655" s="7">
        <f t="shared" si="10"/>
        <v>0</v>
      </c>
    </row>
    <row r="656" spans="1:4" ht="18" hidden="1" x14ac:dyDescent="0.3">
      <c r="A656" s="36" t="s">
        <v>324</v>
      </c>
      <c r="B656" s="7"/>
      <c r="C656" s="7"/>
      <c r="D656" s="7">
        <f t="shared" si="10"/>
        <v>0</v>
      </c>
    </row>
    <row r="657" spans="1:4" ht="18" hidden="1" x14ac:dyDescent="0.3">
      <c r="A657" s="36" t="s">
        <v>325</v>
      </c>
      <c r="B657" s="7"/>
      <c r="C657" s="7"/>
      <c r="D657" s="7">
        <f t="shared" si="10"/>
        <v>0</v>
      </c>
    </row>
    <row r="658" spans="1:4" ht="18" hidden="1" x14ac:dyDescent="0.3">
      <c r="A658" s="36" t="s">
        <v>326</v>
      </c>
      <c r="B658" s="7"/>
      <c r="C658" s="7"/>
      <c r="D658" s="7">
        <f t="shared" si="10"/>
        <v>0</v>
      </c>
    </row>
    <row r="659" spans="1:4" ht="18" hidden="1" x14ac:dyDescent="0.3">
      <c r="A659" s="8" t="s">
        <v>343</v>
      </c>
      <c r="B659" s="7"/>
      <c r="C659" s="7"/>
      <c r="D659" s="7">
        <f t="shared" si="10"/>
        <v>0</v>
      </c>
    </row>
    <row r="660" spans="1:4" ht="18" hidden="1" x14ac:dyDescent="0.3">
      <c r="A660" s="36" t="s">
        <v>327</v>
      </c>
      <c r="B660" s="7"/>
      <c r="C660" s="7"/>
      <c r="D660" s="7">
        <f t="shared" si="10"/>
        <v>0</v>
      </c>
    </row>
    <row r="661" spans="1:4" ht="18" hidden="1" x14ac:dyDescent="0.3">
      <c r="A661" s="35" t="s">
        <v>328</v>
      </c>
      <c r="B661" s="7"/>
      <c r="C661" s="7"/>
      <c r="D661" s="7">
        <f t="shared" si="10"/>
        <v>0</v>
      </c>
    </row>
    <row r="662" spans="1:4" ht="18" hidden="1" x14ac:dyDescent="0.3">
      <c r="A662" s="10" t="s">
        <v>329</v>
      </c>
      <c r="B662" s="7"/>
      <c r="C662" s="7"/>
      <c r="D662" s="7">
        <f t="shared" si="10"/>
        <v>0</v>
      </c>
    </row>
    <row r="663" spans="1:4" ht="18" hidden="1" x14ac:dyDescent="0.3">
      <c r="A663" s="8" t="s">
        <v>330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4988</v>
      </c>
      <c r="C665" s="39"/>
      <c r="D665" s="39">
        <f t="shared" ref="D665" si="11">SUM(D338:D664)</f>
        <v>55842000</v>
      </c>
    </row>
    <row r="666" spans="1:4" ht="18" x14ac:dyDescent="0.3">
      <c r="A666" s="59" t="s">
        <v>391</v>
      </c>
      <c r="B666">
        <f>960+500-310</f>
        <v>1150</v>
      </c>
      <c r="C666" s="60">
        <v>8000</v>
      </c>
      <c r="D666" s="55">
        <f>C666*B666</f>
        <v>9200000</v>
      </c>
    </row>
    <row r="667" spans="1:4" ht="18" x14ac:dyDescent="0.3">
      <c r="A667" s="18" t="s">
        <v>383</v>
      </c>
      <c r="D667" s="70"/>
    </row>
    <row r="669" spans="1:4" x14ac:dyDescent="0.3">
      <c r="D669" s="55">
        <f>D666+D333+D665+D667</f>
        <v>111134500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A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D668"/>
  <sheetViews>
    <sheetView topLeftCell="A370" workbookViewId="0">
      <selection activeCell="D667" sqref="D667"/>
    </sheetView>
  </sheetViews>
  <sheetFormatPr defaultRowHeight="14.4" x14ac:dyDescent="0.3"/>
  <cols>
    <col min="1" max="1" width="34.5546875" customWidth="1"/>
    <col min="2" max="2" width="11.109375" customWidth="1"/>
    <col min="3" max="3" width="14.88671875" customWidth="1"/>
    <col min="4" max="4" width="22.88671875" customWidth="1"/>
  </cols>
  <sheetData>
    <row r="1" spans="1:4" x14ac:dyDescent="0.3">
      <c r="A1" s="1" t="s">
        <v>377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17</v>
      </c>
      <c r="C3" s="7">
        <v>13000</v>
      </c>
      <c r="D3" s="7">
        <f>B3*C3</f>
        <v>221000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v>30</v>
      </c>
      <c r="C15" s="7">
        <v>11000</v>
      </c>
      <c r="D15" s="7">
        <f t="shared" si="0"/>
        <v>330000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f>5+38+50+20</f>
        <v>113</v>
      </c>
      <c r="C18" s="7">
        <v>3500</v>
      </c>
      <c r="D18" s="7">
        <f t="shared" si="0"/>
        <v>395500</v>
      </c>
    </row>
    <row r="19" spans="1:4" ht="18" x14ac:dyDescent="0.3">
      <c r="A19" s="8" t="s">
        <v>288</v>
      </c>
      <c r="B19" s="7">
        <v>40</v>
      </c>
      <c r="C19" s="44">
        <v>10000</v>
      </c>
      <c r="D19" s="7">
        <f t="shared" si="0"/>
        <v>400000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v>75</v>
      </c>
      <c r="C25" s="7">
        <v>7000</v>
      </c>
      <c r="D25" s="7">
        <f t="shared" si="0"/>
        <v>525000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v>24</v>
      </c>
      <c r="C28" s="7">
        <v>27000</v>
      </c>
      <c r="D28" s="7">
        <f t="shared" si="0"/>
        <v>648000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x14ac:dyDescent="0.3">
      <c r="A30" s="5" t="s">
        <v>66</v>
      </c>
      <c r="B30" s="7">
        <v>120</v>
      </c>
      <c r="C30" s="7">
        <v>19000</v>
      </c>
      <c r="D30" s="7">
        <f t="shared" si="0"/>
        <v>2280000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/>
      <c r="C40" s="7"/>
      <c r="D40" s="7">
        <f t="shared" si="0"/>
        <v>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x14ac:dyDescent="0.3">
      <c r="A50" s="14" t="s">
        <v>153</v>
      </c>
      <c r="B50" s="7">
        <v>10</v>
      </c>
      <c r="C50" s="7">
        <v>9000</v>
      </c>
      <c r="D50" s="7">
        <f t="shared" si="0"/>
        <v>90000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hidden="1" x14ac:dyDescent="0.3">
      <c r="A57" s="10" t="s">
        <v>114</v>
      </c>
      <c r="B57" s="7"/>
      <c r="C57" s="7"/>
      <c r="D57" s="7">
        <f t="shared" si="0"/>
        <v>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hidden="1" x14ac:dyDescent="0.3">
      <c r="A63" s="5" t="s">
        <v>3</v>
      </c>
      <c r="B63" s="7"/>
      <c r="C63" s="7"/>
      <c r="D63" s="7">
        <f t="shared" si="0"/>
        <v>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hidden="1" x14ac:dyDescent="0.3">
      <c r="A74" s="10" t="s">
        <v>170</v>
      </c>
      <c r="B74" s="7"/>
      <c r="C74" s="7"/>
      <c r="D74" s="7">
        <f t="shared" si="1"/>
        <v>0</v>
      </c>
    </row>
    <row r="75" spans="1:4" ht="18" x14ac:dyDescent="0.3">
      <c r="A75" s="10" t="s">
        <v>171</v>
      </c>
      <c r="B75" s="7">
        <v>10</v>
      </c>
      <c r="C75" s="7">
        <v>27000</v>
      </c>
      <c r="D75" s="7">
        <f t="shared" si="1"/>
        <v>270000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v>70</v>
      </c>
      <c r="C81" s="7">
        <v>10500</v>
      </c>
      <c r="D81" s="7">
        <f t="shared" si="1"/>
        <v>735000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x14ac:dyDescent="0.3">
      <c r="A120" s="24" t="s">
        <v>125</v>
      </c>
      <c r="B120" s="7">
        <v>7</v>
      </c>
      <c r="C120" s="7">
        <v>9000</v>
      </c>
      <c r="D120" s="7">
        <f t="shared" si="1"/>
        <v>63000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x14ac:dyDescent="0.3">
      <c r="A126" s="5" t="s">
        <v>281</v>
      </c>
      <c r="B126" s="12">
        <v>6</v>
      </c>
      <c r="C126" s="12">
        <v>16000</v>
      </c>
      <c r="D126" s="7">
        <f t="shared" si="1"/>
        <v>96000</v>
      </c>
    </row>
    <row r="127" spans="1:4" ht="18" x14ac:dyDescent="0.3">
      <c r="A127" s="10" t="s">
        <v>282</v>
      </c>
      <c r="B127" s="7">
        <v>3</v>
      </c>
      <c r="C127" s="7">
        <v>5500</v>
      </c>
      <c r="D127" s="7">
        <f t="shared" si="1"/>
        <v>16500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x14ac:dyDescent="0.3">
      <c r="A138" s="10" t="s">
        <v>103</v>
      </c>
      <c r="B138" s="12">
        <v>2</v>
      </c>
      <c r="C138" s="12">
        <v>70000</v>
      </c>
      <c r="D138" s="7">
        <f t="shared" si="2"/>
        <v>140000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x14ac:dyDescent="0.3">
      <c r="A140" s="10" t="s">
        <v>105</v>
      </c>
      <c r="B140" s="12">
        <v>0.5</v>
      </c>
      <c r="C140" s="12">
        <v>80000</v>
      </c>
      <c r="D140" s="7">
        <f t="shared" si="2"/>
        <v>40000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x14ac:dyDescent="0.3">
      <c r="A144" s="10" t="s">
        <v>108</v>
      </c>
      <c r="B144" s="12">
        <v>1</v>
      </c>
      <c r="C144" s="12">
        <v>70000</v>
      </c>
      <c r="D144" s="7">
        <f t="shared" si="2"/>
        <v>70000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x14ac:dyDescent="0.3">
      <c r="A148" s="10" t="s">
        <v>164</v>
      </c>
      <c r="B148" s="7">
        <v>2</v>
      </c>
      <c r="C148" s="7">
        <v>30000</v>
      </c>
      <c r="D148" s="7">
        <f t="shared" si="2"/>
        <v>60000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x14ac:dyDescent="0.3">
      <c r="A155" s="10" t="s">
        <v>292</v>
      </c>
      <c r="B155" s="7">
        <v>3</v>
      </c>
      <c r="C155" s="7">
        <v>10000</v>
      </c>
      <c r="D155" s="7">
        <f t="shared" si="2"/>
        <v>30000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x14ac:dyDescent="0.3">
      <c r="A157" s="10" t="s">
        <v>111</v>
      </c>
      <c r="B157" s="12">
        <v>1.5</v>
      </c>
      <c r="C157" s="12">
        <v>70000</v>
      </c>
      <c r="D157" s="7">
        <f t="shared" si="2"/>
        <v>105000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f>50+12+27+320</f>
        <v>409</v>
      </c>
      <c r="C163" s="46">
        <v>6500</v>
      </c>
      <c r="D163" s="7">
        <f t="shared" si="2"/>
        <v>2658500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v>30</v>
      </c>
      <c r="C165" s="7">
        <v>11000</v>
      </c>
      <c r="D165" s="7">
        <f t="shared" si="2"/>
        <v>330000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2</v>
      </c>
      <c r="C169" s="21">
        <v>8000</v>
      </c>
      <c r="D169" s="7">
        <f t="shared" si="2"/>
        <v>16000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x14ac:dyDescent="0.3">
      <c r="A171" s="10" t="s">
        <v>87</v>
      </c>
      <c r="B171" s="7">
        <v>1</v>
      </c>
      <c r="C171" s="7">
        <v>45000</v>
      </c>
      <c r="D171" s="7">
        <f t="shared" si="2"/>
        <v>45000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x14ac:dyDescent="0.3">
      <c r="A179" s="10" t="s">
        <v>183</v>
      </c>
      <c r="B179" s="7">
        <f>160*3</f>
        <v>480</v>
      </c>
      <c r="C179" s="7">
        <v>2100</v>
      </c>
      <c r="D179" s="7">
        <f t="shared" si="2"/>
        <v>1008000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6</v>
      </c>
      <c r="C181" s="7">
        <v>20000</v>
      </c>
      <c r="D181" s="7">
        <f t="shared" si="2"/>
        <v>120000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v>90</v>
      </c>
      <c r="C196" s="7">
        <v>20000</v>
      </c>
      <c r="D196" s="7">
        <f t="shared" ref="D196:D259" si="3">B196*C196</f>
        <v>1800000</v>
      </c>
    </row>
    <row r="197" spans="1:4" ht="18" x14ac:dyDescent="0.3">
      <c r="A197" s="5" t="s">
        <v>68</v>
      </c>
      <c r="B197" s="7">
        <v>720</v>
      </c>
      <c r="C197" s="7">
        <v>22000</v>
      </c>
      <c r="D197" s="7">
        <f t="shared" si="3"/>
        <v>15840000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x14ac:dyDescent="0.3">
      <c r="A202" s="10" t="s">
        <v>217</v>
      </c>
      <c r="B202" s="7">
        <v>6</v>
      </c>
      <c r="C202" s="7">
        <v>25000</v>
      </c>
      <c r="D202" s="7">
        <f t="shared" si="3"/>
        <v>150000</v>
      </c>
    </row>
    <row r="203" spans="1:4" ht="18" x14ac:dyDescent="0.3">
      <c r="A203" s="8" t="s">
        <v>218</v>
      </c>
      <c r="B203" s="7">
        <v>9</v>
      </c>
      <c r="C203" s="7">
        <v>36000</v>
      </c>
      <c r="D203" s="7">
        <f t="shared" si="3"/>
        <v>324000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x14ac:dyDescent="0.3">
      <c r="A205" s="10" t="s">
        <v>188</v>
      </c>
      <c r="B205" s="7">
        <v>60</v>
      </c>
      <c r="C205" s="7">
        <v>10000</v>
      </c>
      <c r="D205" s="7">
        <f t="shared" si="3"/>
        <v>600000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0" t="s">
        <v>44</v>
      </c>
      <c r="B210" s="7"/>
      <c r="C210" s="7"/>
      <c r="D210" s="7">
        <f t="shared" si="3"/>
        <v>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hidden="1" x14ac:dyDescent="0.3">
      <c r="A223" s="8" t="s">
        <v>315</v>
      </c>
      <c r="B223" s="7"/>
      <c r="C223" s="7"/>
      <c r="D223" s="7">
        <f t="shared" si="3"/>
        <v>0</v>
      </c>
    </row>
    <row r="224" spans="1:4" ht="18" hidden="1" x14ac:dyDescent="0.3">
      <c r="A224" s="14" t="s">
        <v>362</v>
      </c>
      <c r="B224" s="7"/>
      <c r="C224" s="7"/>
      <c r="D224" s="7">
        <f t="shared" si="3"/>
        <v>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hidden="1" x14ac:dyDescent="0.3">
      <c r="A241" s="10" t="s">
        <v>220</v>
      </c>
      <c r="B241" s="7"/>
      <c r="C241" s="7"/>
      <c r="D241" s="7">
        <f t="shared" si="3"/>
        <v>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f>18+10+15+10+65+10</f>
        <v>128</v>
      </c>
      <c r="C244" s="7">
        <v>24000</v>
      </c>
      <c r="D244" s="7">
        <f t="shared" si="3"/>
        <v>3072000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x14ac:dyDescent="0.3">
      <c r="A247" s="10" t="s">
        <v>27</v>
      </c>
      <c r="B247" s="7">
        <v>2</v>
      </c>
      <c r="C247" s="7">
        <v>11000</v>
      </c>
      <c r="D247" s="7">
        <f t="shared" si="3"/>
        <v>22000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f>95+15</f>
        <v>110</v>
      </c>
      <c r="C252" s="7">
        <v>36000</v>
      </c>
      <c r="D252" s="7">
        <f t="shared" si="3"/>
        <v>3960000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33+20+10+30</f>
        <v>93</v>
      </c>
      <c r="C256" s="7">
        <v>22000</v>
      </c>
      <c r="D256" s="7">
        <f t="shared" si="3"/>
        <v>2046000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x14ac:dyDescent="0.3">
      <c r="A264" s="10" t="s">
        <v>237</v>
      </c>
      <c r="B264" s="7">
        <v>25</v>
      </c>
      <c r="C264" s="7">
        <v>12000</v>
      </c>
      <c r="D264" s="7">
        <f t="shared" si="4"/>
        <v>300000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v>3</v>
      </c>
      <c r="C268" s="7">
        <v>15000</v>
      </c>
      <c r="D268" s="7">
        <f t="shared" si="4"/>
        <v>45000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x14ac:dyDescent="0.3">
      <c r="A281" s="10" t="s">
        <v>267</v>
      </c>
      <c r="B281" s="7">
        <v>40</v>
      </c>
      <c r="C281" s="7">
        <v>8000</v>
      </c>
      <c r="D281" s="7">
        <f t="shared" si="4"/>
        <v>320000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x14ac:dyDescent="0.3">
      <c r="A284" s="10" t="s">
        <v>284</v>
      </c>
      <c r="B284" s="7">
        <v>25</v>
      </c>
      <c r="C284" s="7">
        <v>13000</v>
      </c>
      <c r="D284" s="7">
        <f t="shared" si="4"/>
        <v>325000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hidden="1" x14ac:dyDescent="0.3">
      <c r="A287" s="10" t="s">
        <v>143</v>
      </c>
      <c r="B287" s="7"/>
      <c r="C287" s="7"/>
      <c r="D287" s="7">
        <f t="shared" si="4"/>
        <v>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363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356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x14ac:dyDescent="0.3">
      <c r="A309" s="10" t="s">
        <v>249</v>
      </c>
      <c r="B309" s="7">
        <v>2</v>
      </c>
      <c r="C309" s="7">
        <v>28000</v>
      </c>
      <c r="D309" s="7">
        <f t="shared" si="4"/>
        <v>56000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x14ac:dyDescent="0.3">
      <c r="A320" s="10" t="s">
        <v>256</v>
      </c>
      <c r="B320" s="7">
        <v>5</v>
      </c>
      <c r="C320" s="7">
        <v>30000</v>
      </c>
      <c r="D320" s="7">
        <f t="shared" si="4"/>
        <v>150000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2781</v>
      </c>
      <c r="C333" s="39"/>
      <c r="D333" s="7">
        <f>SUM(D3:D320)</f>
        <v>39702500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376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5" t="s">
        <v>3</v>
      </c>
      <c r="B338" s="7"/>
      <c r="C338" s="7"/>
      <c r="D338" s="7">
        <f t="shared" si="5"/>
        <v>0</v>
      </c>
    </row>
    <row r="339" spans="1:4" ht="18" hidden="1" x14ac:dyDescent="0.3">
      <c r="A339" s="8" t="s">
        <v>4</v>
      </c>
      <c r="B339" s="7"/>
      <c r="C339" s="7"/>
      <c r="D339" s="7">
        <f t="shared" si="5"/>
        <v>0</v>
      </c>
    </row>
    <row r="340" spans="1:4" ht="18" hidden="1" x14ac:dyDescent="0.3">
      <c r="A340" s="5" t="s">
        <v>5</v>
      </c>
      <c r="B340" s="7"/>
      <c r="C340" s="7"/>
      <c r="D340" s="7">
        <f t="shared" si="5"/>
        <v>0</v>
      </c>
    </row>
    <row r="341" spans="1:4" ht="18" hidden="1" x14ac:dyDescent="0.3">
      <c r="A341" s="5" t="s">
        <v>6</v>
      </c>
      <c r="B341" s="7"/>
      <c r="C341" s="7"/>
      <c r="D341" s="7">
        <f t="shared" si="5"/>
        <v>0</v>
      </c>
    </row>
    <row r="342" spans="1:4" ht="18" hidden="1" x14ac:dyDescent="0.3">
      <c r="A342" s="5" t="s">
        <v>7</v>
      </c>
      <c r="B342" s="7"/>
      <c r="C342" s="7"/>
      <c r="D342" s="7">
        <f t="shared" si="5"/>
        <v>0</v>
      </c>
    </row>
    <row r="343" spans="1:4" ht="18" hidden="1" x14ac:dyDescent="0.3">
      <c r="A343" s="9" t="s">
        <v>8</v>
      </c>
      <c r="B343" s="7"/>
      <c r="C343" s="7"/>
      <c r="D343" s="7">
        <f t="shared" si="5"/>
        <v>0</v>
      </c>
    </row>
    <row r="344" spans="1:4" ht="18" hidden="1" x14ac:dyDescent="0.3">
      <c r="A344" s="10" t="s">
        <v>9</v>
      </c>
      <c r="B344" s="7"/>
      <c r="C344" s="7"/>
      <c r="D344" s="7">
        <f t="shared" si="5"/>
        <v>0</v>
      </c>
    </row>
    <row r="345" spans="1:4" ht="18" hidden="1" x14ac:dyDescent="0.3">
      <c r="A345" s="5" t="s">
        <v>10</v>
      </c>
      <c r="B345" s="12"/>
      <c r="C345" s="12"/>
      <c r="D345" s="7">
        <f t="shared" si="5"/>
        <v>0</v>
      </c>
    </row>
    <row r="346" spans="1:4" ht="18" hidden="1" x14ac:dyDescent="0.3">
      <c r="A346" s="5" t="s">
        <v>11</v>
      </c>
      <c r="B346" s="12"/>
      <c r="C346" s="12"/>
      <c r="D346" s="7">
        <f t="shared" si="5"/>
        <v>0</v>
      </c>
    </row>
    <row r="347" spans="1:4" ht="18" hidden="1" x14ac:dyDescent="0.3">
      <c r="A347" s="5" t="s">
        <v>12</v>
      </c>
      <c r="B347" s="12"/>
      <c r="C347" s="12"/>
      <c r="D347" s="7">
        <f t="shared" si="5"/>
        <v>0</v>
      </c>
    </row>
    <row r="348" spans="1:4" ht="18" hidden="1" x14ac:dyDescent="0.3">
      <c r="A348" s="10" t="s">
        <v>13</v>
      </c>
      <c r="B348" s="7"/>
      <c r="C348" s="7"/>
      <c r="D348" s="7">
        <f t="shared" si="5"/>
        <v>0</v>
      </c>
    </row>
    <row r="349" spans="1:4" ht="18" hidden="1" x14ac:dyDescent="0.3">
      <c r="A349" s="10" t="s">
        <v>14</v>
      </c>
      <c r="B349" s="7"/>
      <c r="C349" s="7"/>
      <c r="D349" s="7">
        <f t="shared" si="5"/>
        <v>0</v>
      </c>
    </row>
    <row r="350" spans="1:4" ht="18" hidden="1" x14ac:dyDescent="0.3">
      <c r="A350" s="10" t="s">
        <v>15</v>
      </c>
      <c r="B350" s="12"/>
      <c r="C350" s="12"/>
      <c r="D350" s="7">
        <f t="shared" si="5"/>
        <v>0</v>
      </c>
    </row>
    <row r="351" spans="1:4" ht="18" hidden="1" x14ac:dyDescent="0.3">
      <c r="A351" s="13" t="s">
        <v>17</v>
      </c>
      <c r="B351" s="7"/>
      <c r="C351" s="7"/>
      <c r="D351" s="7">
        <f t="shared" si="5"/>
        <v>0</v>
      </c>
    </row>
    <row r="352" spans="1:4" ht="18" hidden="1" x14ac:dyDescent="0.3">
      <c r="A352" s="8" t="s">
        <v>18</v>
      </c>
      <c r="B352" s="7"/>
      <c r="C352" s="7"/>
      <c r="D352" s="7">
        <f t="shared" si="5"/>
        <v>0</v>
      </c>
    </row>
    <row r="353" spans="1:4" ht="18" hidden="1" x14ac:dyDescent="0.3">
      <c r="A353" s="13" t="s">
        <v>19</v>
      </c>
      <c r="B353" s="7"/>
      <c r="C353" s="7"/>
      <c r="D353" s="7">
        <f t="shared" si="5"/>
        <v>0</v>
      </c>
    </row>
    <row r="354" spans="1:4" ht="18" hidden="1" x14ac:dyDescent="0.3">
      <c r="A354" s="10" t="s">
        <v>20</v>
      </c>
      <c r="B354" s="7"/>
      <c r="C354" s="7"/>
      <c r="D354" s="7">
        <f t="shared" si="5"/>
        <v>0</v>
      </c>
    </row>
    <row r="355" spans="1:4" ht="18" hidden="1" x14ac:dyDescent="0.3">
      <c r="A355" s="10" t="s">
        <v>21</v>
      </c>
      <c r="B355" s="7"/>
      <c r="C355" s="7"/>
      <c r="D355" s="7">
        <f t="shared" si="5"/>
        <v>0</v>
      </c>
    </row>
    <row r="356" spans="1:4" ht="18" hidden="1" x14ac:dyDescent="0.3">
      <c r="A356" s="10" t="s">
        <v>22</v>
      </c>
      <c r="B356" s="7"/>
      <c r="C356" s="7"/>
      <c r="D356" s="7">
        <f t="shared" si="5"/>
        <v>0</v>
      </c>
    </row>
    <row r="357" spans="1:4" ht="18" hidden="1" x14ac:dyDescent="0.3">
      <c r="A357" s="8" t="s">
        <v>23</v>
      </c>
      <c r="B357" s="7"/>
      <c r="C357" s="7"/>
      <c r="D357" s="7">
        <f t="shared" si="5"/>
        <v>0</v>
      </c>
    </row>
    <row r="358" spans="1:4" ht="18" hidden="1" x14ac:dyDescent="0.3">
      <c r="A358" s="10" t="s">
        <v>24</v>
      </c>
      <c r="B358" s="7"/>
      <c r="C358" s="7"/>
      <c r="D358" s="7">
        <f t="shared" si="5"/>
        <v>0</v>
      </c>
    </row>
    <row r="359" spans="1:4" ht="18" hidden="1" x14ac:dyDescent="0.3">
      <c r="A359" s="10" t="s">
        <v>25</v>
      </c>
      <c r="B359" s="7"/>
      <c r="C359" s="7"/>
      <c r="D359" s="7">
        <f t="shared" si="5"/>
        <v>0</v>
      </c>
    </row>
    <row r="360" spans="1:4" ht="18" hidden="1" x14ac:dyDescent="0.3">
      <c r="A360" s="10" t="s">
        <v>26</v>
      </c>
      <c r="B360" s="7"/>
      <c r="C360" s="7"/>
      <c r="D360" s="7">
        <f t="shared" si="5"/>
        <v>0</v>
      </c>
    </row>
    <row r="361" spans="1:4" ht="18" hidden="1" x14ac:dyDescent="0.3">
      <c r="A361" s="10" t="s">
        <v>27</v>
      </c>
      <c r="B361" s="7"/>
      <c r="C361" s="7"/>
      <c r="D361" s="7">
        <f t="shared" si="5"/>
        <v>0</v>
      </c>
    </row>
    <row r="362" spans="1:4" ht="18" hidden="1" x14ac:dyDescent="0.3">
      <c r="A362" s="10" t="s">
        <v>28</v>
      </c>
      <c r="B362" s="7"/>
      <c r="C362" s="7"/>
      <c r="D362" s="7">
        <f t="shared" si="5"/>
        <v>0</v>
      </c>
    </row>
    <row r="363" spans="1:4" ht="18" hidden="1" x14ac:dyDescent="0.3">
      <c r="A363" s="10" t="s">
        <v>29</v>
      </c>
      <c r="B363" s="7"/>
      <c r="C363" s="7"/>
      <c r="D363" s="7">
        <f t="shared" si="5"/>
        <v>0</v>
      </c>
    </row>
    <row r="364" spans="1:4" ht="18" hidden="1" x14ac:dyDescent="0.3">
      <c r="A364" s="10" t="s">
        <v>30</v>
      </c>
      <c r="B364" s="7"/>
      <c r="C364" s="7"/>
      <c r="D364" s="7">
        <f t="shared" si="5"/>
        <v>0</v>
      </c>
    </row>
    <row r="365" spans="1:4" ht="18" hidden="1" x14ac:dyDescent="0.3">
      <c r="A365" s="10" t="s">
        <v>31</v>
      </c>
      <c r="B365" s="7"/>
      <c r="C365" s="7"/>
      <c r="D365" s="7">
        <f t="shared" si="5"/>
        <v>0</v>
      </c>
    </row>
    <row r="366" spans="1:4" ht="18" hidden="1" x14ac:dyDescent="0.3">
      <c r="A366" s="10" t="s">
        <v>32</v>
      </c>
      <c r="B366" s="7"/>
      <c r="C366" s="7"/>
      <c r="D366" s="7">
        <f t="shared" si="5"/>
        <v>0</v>
      </c>
    </row>
    <row r="367" spans="1:4" ht="18" hidden="1" x14ac:dyDescent="0.3">
      <c r="A367" s="10" t="s">
        <v>33</v>
      </c>
      <c r="B367" s="7"/>
      <c r="C367" s="7"/>
      <c r="D367" s="7">
        <f t="shared" si="5"/>
        <v>0</v>
      </c>
    </row>
    <row r="368" spans="1:4" ht="18" hidden="1" x14ac:dyDescent="0.3">
      <c r="A368" s="10" t="s">
        <v>34</v>
      </c>
      <c r="B368" s="7"/>
      <c r="C368" s="7"/>
      <c r="D368" s="7">
        <f t="shared" si="5"/>
        <v>0</v>
      </c>
    </row>
    <row r="369" spans="1:4" ht="18" hidden="1" x14ac:dyDescent="0.3">
      <c r="A369" s="10" t="s">
        <v>35</v>
      </c>
      <c r="B369" s="7"/>
      <c r="C369" s="7"/>
      <c r="D369" s="7">
        <f t="shared" si="5"/>
        <v>0</v>
      </c>
    </row>
    <row r="370" spans="1:4" ht="18" x14ac:dyDescent="0.3">
      <c r="A370" s="10" t="s">
        <v>36</v>
      </c>
      <c r="B370" s="7">
        <f>60+20+35</f>
        <v>115</v>
      </c>
      <c r="C370" s="7">
        <v>7000</v>
      </c>
      <c r="D370" s="7">
        <f t="shared" si="5"/>
        <v>805000</v>
      </c>
    </row>
    <row r="371" spans="1:4" ht="18" hidden="1" x14ac:dyDescent="0.3">
      <c r="A371" s="14" t="s">
        <v>37</v>
      </c>
      <c r="B371" s="7"/>
      <c r="C371" s="7"/>
      <c r="D371" s="7">
        <f t="shared" si="5"/>
        <v>0</v>
      </c>
    </row>
    <row r="372" spans="1:4" ht="18" hidden="1" x14ac:dyDescent="0.3">
      <c r="A372" s="10" t="s">
        <v>38</v>
      </c>
      <c r="B372" s="7"/>
      <c r="C372" s="7"/>
      <c r="D372" s="7">
        <f t="shared" si="5"/>
        <v>0</v>
      </c>
    </row>
    <row r="373" spans="1:4" ht="18" hidden="1" x14ac:dyDescent="0.3">
      <c r="A373" s="5" t="s">
        <v>39</v>
      </c>
      <c r="B373" s="7"/>
      <c r="C373" s="7"/>
      <c r="D373" s="7">
        <f t="shared" si="5"/>
        <v>0</v>
      </c>
    </row>
    <row r="374" spans="1:4" ht="18" hidden="1" x14ac:dyDescent="0.3">
      <c r="A374" s="10" t="s">
        <v>40</v>
      </c>
      <c r="B374" s="7"/>
      <c r="C374" s="7"/>
      <c r="D374" s="7">
        <f t="shared" si="5"/>
        <v>0</v>
      </c>
    </row>
    <row r="375" spans="1:4" ht="18" x14ac:dyDescent="0.3">
      <c r="A375" s="10" t="s">
        <v>41</v>
      </c>
      <c r="B375" s="7">
        <v>14</v>
      </c>
      <c r="C375" s="7">
        <v>17000</v>
      </c>
      <c r="D375" s="7">
        <f t="shared" si="5"/>
        <v>238000</v>
      </c>
    </row>
    <row r="376" spans="1:4" ht="18" hidden="1" x14ac:dyDescent="0.3">
      <c r="A376" s="15" t="s">
        <v>42</v>
      </c>
      <c r="B376" s="7"/>
      <c r="C376" s="7"/>
      <c r="D376" s="7">
        <f t="shared" si="5"/>
        <v>0</v>
      </c>
    </row>
    <row r="377" spans="1:4" ht="18" hidden="1" x14ac:dyDescent="0.3">
      <c r="A377" s="10" t="s">
        <v>43</v>
      </c>
      <c r="B377" s="7"/>
      <c r="C377" s="7"/>
      <c r="D377" s="7">
        <f t="shared" si="5"/>
        <v>0</v>
      </c>
    </row>
    <row r="378" spans="1:4" ht="18" x14ac:dyDescent="0.3">
      <c r="A378" s="10" t="s">
        <v>44</v>
      </c>
      <c r="B378" s="7">
        <f>10+80+100+30+40+220+200</f>
        <v>680</v>
      </c>
      <c r="C378" s="7">
        <v>14000</v>
      </c>
      <c r="D378" s="7">
        <f t="shared" si="5"/>
        <v>9520000</v>
      </c>
    </row>
    <row r="379" spans="1:4" ht="18" hidden="1" x14ac:dyDescent="0.3">
      <c r="A379" s="10" t="s">
        <v>45</v>
      </c>
      <c r="B379" s="7"/>
      <c r="C379" s="7"/>
      <c r="D379" s="7">
        <f t="shared" si="5"/>
        <v>0</v>
      </c>
    </row>
    <row r="380" spans="1:4" ht="18" hidden="1" x14ac:dyDescent="0.3">
      <c r="A380" s="10" t="s">
        <v>333</v>
      </c>
      <c r="B380" s="7"/>
      <c r="C380" s="7"/>
      <c r="D380" s="7">
        <f t="shared" si="5"/>
        <v>0</v>
      </c>
    </row>
    <row r="381" spans="1:4" ht="18" hidden="1" x14ac:dyDescent="0.3">
      <c r="A381" s="10" t="s">
        <v>46</v>
      </c>
      <c r="B381" s="7"/>
      <c r="C381" s="7"/>
      <c r="D381" s="7">
        <f t="shared" si="5"/>
        <v>0</v>
      </c>
    </row>
    <row r="382" spans="1:4" ht="18" hidden="1" x14ac:dyDescent="0.3">
      <c r="A382" s="10" t="s">
        <v>47</v>
      </c>
      <c r="B382" s="7"/>
      <c r="C382" s="7"/>
      <c r="D382" s="7">
        <f t="shared" si="5"/>
        <v>0</v>
      </c>
    </row>
    <row r="383" spans="1:4" ht="18" hidden="1" x14ac:dyDescent="0.3">
      <c r="A383" s="16" t="s">
        <v>48</v>
      </c>
      <c r="B383" s="7"/>
      <c r="C383" s="7"/>
      <c r="D383" s="7">
        <f t="shared" si="5"/>
        <v>0</v>
      </c>
    </row>
    <row r="384" spans="1:4" ht="18" hidden="1" x14ac:dyDescent="0.3">
      <c r="A384" s="8" t="s">
        <v>49</v>
      </c>
      <c r="B384" s="7"/>
      <c r="C384" s="7"/>
      <c r="D384" s="7">
        <f t="shared" si="5"/>
        <v>0</v>
      </c>
    </row>
    <row r="385" spans="1:4" ht="18" hidden="1" x14ac:dyDescent="0.3">
      <c r="A385" s="10" t="s">
        <v>50</v>
      </c>
      <c r="B385" s="7"/>
      <c r="C385" s="7"/>
      <c r="D385" s="7">
        <f t="shared" si="5"/>
        <v>0</v>
      </c>
    </row>
    <row r="386" spans="1:4" ht="18" hidden="1" x14ac:dyDescent="0.3">
      <c r="A386" s="10" t="s">
        <v>51</v>
      </c>
      <c r="B386" s="7"/>
      <c r="C386" s="7"/>
      <c r="D386" s="7">
        <f t="shared" si="5"/>
        <v>0</v>
      </c>
    </row>
    <row r="387" spans="1:4" ht="18" x14ac:dyDescent="0.3">
      <c r="A387" s="10" t="s">
        <v>52</v>
      </c>
      <c r="B387" s="7">
        <v>60</v>
      </c>
      <c r="C387" s="7">
        <v>10000</v>
      </c>
      <c r="D387" s="7">
        <f t="shared" si="5"/>
        <v>600000</v>
      </c>
    </row>
    <row r="388" spans="1:4" ht="18" hidden="1" x14ac:dyDescent="0.3">
      <c r="A388" s="5" t="s">
        <v>53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54</v>
      </c>
      <c r="B389" s="7"/>
      <c r="C389" s="7"/>
      <c r="D389" s="7">
        <f t="shared" si="6"/>
        <v>0</v>
      </c>
    </row>
    <row r="390" spans="1:4" ht="18" hidden="1" x14ac:dyDescent="0.3">
      <c r="A390" s="14" t="s">
        <v>55</v>
      </c>
      <c r="B390" s="7"/>
      <c r="C390" s="7"/>
      <c r="D390" s="7">
        <f t="shared" si="6"/>
        <v>0</v>
      </c>
    </row>
    <row r="391" spans="1:4" ht="18" hidden="1" x14ac:dyDescent="0.3">
      <c r="A391" s="10" t="s">
        <v>56</v>
      </c>
      <c r="B391" s="7"/>
      <c r="C391" s="7"/>
      <c r="D391" s="7">
        <f t="shared" si="6"/>
        <v>0</v>
      </c>
    </row>
    <row r="392" spans="1:4" ht="18" hidden="1" x14ac:dyDescent="0.3">
      <c r="A392" s="17" t="s">
        <v>57</v>
      </c>
      <c r="B392" s="7"/>
      <c r="C392" s="7"/>
      <c r="D392" s="7">
        <f t="shared" si="6"/>
        <v>0</v>
      </c>
    </row>
    <row r="393" spans="1:4" ht="18" hidden="1" x14ac:dyDescent="0.3">
      <c r="A393" s="10" t="s">
        <v>58</v>
      </c>
      <c r="B393" s="7"/>
      <c r="C393" s="7"/>
      <c r="D393" s="7">
        <f t="shared" si="6"/>
        <v>0</v>
      </c>
    </row>
    <row r="394" spans="1:4" ht="18" hidden="1" x14ac:dyDescent="0.3">
      <c r="A394" s="10" t="s">
        <v>59</v>
      </c>
      <c r="B394" s="7"/>
      <c r="C394" s="7"/>
      <c r="D394" s="7">
        <f t="shared" si="6"/>
        <v>0</v>
      </c>
    </row>
    <row r="395" spans="1:4" ht="18" hidden="1" x14ac:dyDescent="0.3">
      <c r="A395" s="5" t="s">
        <v>60</v>
      </c>
      <c r="B395" s="7"/>
      <c r="C395" s="7"/>
      <c r="D395" s="7">
        <f t="shared" si="6"/>
        <v>0</v>
      </c>
    </row>
    <row r="396" spans="1:4" ht="18" hidden="1" x14ac:dyDescent="0.3">
      <c r="A396" s="5" t="s">
        <v>61</v>
      </c>
      <c r="B396" s="7"/>
      <c r="C396" s="7"/>
      <c r="D396" s="7">
        <f t="shared" si="6"/>
        <v>0</v>
      </c>
    </row>
    <row r="397" spans="1:4" ht="18" hidden="1" x14ac:dyDescent="0.3">
      <c r="A397" s="18" t="s">
        <v>62</v>
      </c>
      <c r="B397" s="7"/>
      <c r="C397" s="7"/>
      <c r="D397" s="7">
        <f t="shared" si="6"/>
        <v>0</v>
      </c>
    </row>
    <row r="398" spans="1:4" ht="18" hidden="1" x14ac:dyDescent="0.3">
      <c r="A398" s="19" t="s">
        <v>63</v>
      </c>
      <c r="B398" s="21"/>
      <c r="C398" s="21"/>
      <c r="D398" s="7">
        <f t="shared" si="6"/>
        <v>0</v>
      </c>
    </row>
    <row r="399" spans="1:4" ht="18" hidden="1" x14ac:dyDescent="0.3">
      <c r="A399" s="10" t="s">
        <v>64</v>
      </c>
      <c r="B399" s="7"/>
      <c r="C399" s="7"/>
      <c r="D399" s="7">
        <f t="shared" si="6"/>
        <v>0</v>
      </c>
    </row>
    <row r="400" spans="1:4" ht="18" hidden="1" x14ac:dyDescent="0.3">
      <c r="A400" s="5" t="s">
        <v>65</v>
      </c>
      <c r="B400" s="7"/>
      <c r="C400" s="7"/>
      <c r="D400" s="7">
        <f t="shared" si="6"/>
        <v>0</v>
      </c>
    </row>
    <row r="401" spans="1:4" ht="18" hidden="1" x14ac:dyDescent="0.3">
      <c r="A401" s="5" t="s">
        <v>66</v>
      </c>
      <c r="B401" s="7"/>
      <c r="C401" s="7"/>
      <c r="D401" s="7">
        <f t="shared" si="6"/>
        <v>0</v>
      </c>
    </row>
    <row r="402" spans="1:4" ht="18" hidden="1" x14ac:dyDescent="0.3">
      <c r="A402" s="10" t="s">
        <v>67</v>
      </c>
      <c r="B402" s="7"/>
      <c r="C402" s="7"/>
      <c r="D402" s="7">
        <f t="shared" si="6"/>
        <v>0</v>
      </c>
    </row>
    <row r="403" spans="1:4" ht="18" hidden="1" x14ac:dyDescent="0.3">
      <c r="A403" s="5" t="s">
        <v>68</v>
      </c>
      <c r="B403" s="7"/>
      <c r="C403" s="7"/>
      <c r="D403" s="7">
        <f t="shared" si="6"/>
        <v>0</v>
      </c>
    </row>
    <row r="404" spans="1:4" ht="18" hidden="1" x14ac:dyDescent="0.3">
      <c r="A404" s="10" t="s">
        <v>69</v>
      </c>
      <c r="B404" s="7"/>
      <c r="C404" s="7"/>
      <c r="D404" s="7">
        <f t="shared" si="6"/>
        <v>0</v>
      </c>
    </row>
    <row r="405" spans="1:4" ht="18" hidden="1" x14ac:dyDescent="0.3">
      <c r="A405" s="10" t="s">
        <v>70</v>
      </c>
      <c r="B405" s="7"/>
      <c r="C405" s="7"/>
      <c r="D405" s="7">
        <f t="shared" si="6"/>
        <v>0</v>
      </c>
    </row>
    <row r="406" spans="1:4" ht="18" hidden="1" x14ac:dyDescent="0.3">
      <c r="A406" s="10" t="s">
        <v>71</v>
      </c>
      <c r="B406" s="7"/>
      <c r="C406" s="7"/>
      <c r="D406" s="7">
        <f t="shared" si="6"/>
        <v>0</v>
      </c>
    </row>
    <row r="407" spans="1:4" ht="18" hidden="1" x14ac:dyDescent="0.3">
      <c r="A407" s="10" t="s">
        <v>72</v>
      </c>
      <c r="B407" s="7"/>
      <c r="C407" s="7"/>
      <c r="D407" s="7">
        <f t="shared" si="6"/>
        <v>0</v>
      </c>
    </row>
    <row r="408" spans="1:4" ht="18" hidden="1" x14ac:dyDescent="0.3">
      <c r="A408" s="22" t="s">
        <v>73</v>
      </c>
      <c r="B408" s="7"/>
      <c r="C408" s="7"/>
      <c r="D408" s="7">
        <f t="shared" si="6"/>
        <v>0</v>
      </c>
    </row>
    <row r="409" spans="1:4" ht="18" hidden="1" x14ac:dyDescent="0.3">
      <c r="A409" s="23" t="s">
        <v>74</v>
      </c>
      <c r="B409" s="7"/>
      <c r="C409" s="7"/>
      <c r="D409" s="7">
        <f t="shared" si="6"/>
        <v>0</v>
      </c>
    </row>
    <row r="410" spans="1:4" ht="18" hidden="1" x14ac:dyDescent="0.3">
      <c r="A410" s="22" t="s">
        <v>75</v>
      </c>
      <c r="B410" s="7"/>
      <c r="C410" s="7"/>
      <c r="D410" s="7">
        <f t="shared" si="6"/>
        <v>0</v>
      </c>
    </row>
    <row r="411" spans="1:4" ht="18" hidden="1" x14ac:dyDescent="0.3">
      <c r="A411" s="14" t="s">
        <v>76</v>
      </c>
      <c r="B411" s="7"/>
      <c r="C411" s="7"/>
      <c r="D411" s="7">
        <f t="shared" si="6"/>
        <v>0</v>
      </c>
    </row>
    <row r="412" spans="1:4" ht="18" hidden="1" x14ac:dyDescent="0.3">
      <c r="A412" s="24" t="s">
        <v>77</v>
      </c>
      <c r="B412" s="7"/>
      <c r="C412" s="7"/>
      <c r="D412" s="7">
        <f t="shared" si="6"/>
        <v>0</v>
      </c>
    </row>
    <row r="413" spans="1:4" ht="18" hidden="1" x14ac:dyDescent="0.3">
      <c r="A413" s="24" t="s">
        <v>78</v>
      </c>
      <c r="B413" s="7"/>
      <c r="C413" s="7"/>
      <c r="D413" s="7">
        <f t="shared" si="6"/>
        <v>0</v>
      </c>
    </row>
    <row r="414" spans="1:4" ht="18" hidden="1" x14ac:dyDescent="0.3">
      <c r="A414" s="24" t="s">
        <v>79</v>
      </c>
      <c r="B414" s="7"/>
      <c r="C414" s="7"/>
      <c r="D414" s="7">
        <f t="shared" si="6"/>
        <v>0</v>
      </c>
    </row>
    <row r="415" spans="1:4" ht="18" hidden="1" x14ac:dyDescent="0.3">
      <c r="A415" s="24" t="s">
        <v>80</v>
      </c>
      <c r="B415" s="7"/>
      <c r="C415" s="7"/>
      <c r="D415" s="7">
        <f t="shared" si="6"/>
        <v>0</v>
      </c>
    </row>
    <row r="416" spans="1:4" ht="18" hidden="1" x14ac:dyDescent="0.3">
      <c r="A416" s="10" t="s">
        <v>81</v>
      </c>
      <c r="B416" s="26"/>
      <c r="C416" s="26"/>
      <c r="D416" s="7">
        <f t="shared" si="6"/>
        <v>0</v>
      </c>
    </row>
    <row r="417" spans="1:4" ht="18" hidden="1" x14ac:dyDescent="0.3">
      <c r="A417" s="10" t="s">
        <v>82</v>
      </c>
      <c r="B417" s="7"/>
      <c r="C417" s="7"/>
      <c r="D417" s="7">
        <f t="shared" si="6"/>
        <v>0</v>
      </c>
    </row>
    <row r="418" spans="1:4" ht="18" hidden="1" x14ac:dyDescent="0.3">
      <c r="A418" s="10" t="s">
        <v>83</v>
      </c>
      <c r="B418" s="7"/>
      <c r="C418" s="7"/>
      <c r="D418" s="7">
        <f t="shared" si="6"/>
        <v>0</v>
      </c>
    </row>
    <row r="419" spans="1:4" ht="18" hidden="1" x14ac:dyDescent="0.3">
      <c r="A419" s="10" t="s">
        <v>84</v>
      </c>
      <c r="B419" s="7"/>
      <c r="C419" s="7"/>
      <c r="D419" s="7">
        <f t="shared" si="6"/>
        <v>0</v>
      </c>
    </row>
    <row r="420" spans="1:4" ht="18" hidden="1" x14ac:dyDescent="0.3">
      <c r="A420" s="10" t="s">
        <v>85</v>
      </c>
      <c r="B420" s="7"/>
      <c r="C420" s="7"/>
      <c r="D420" s="7">
        <f t="shared" si="6"/>
        <v>0</v>
      </c>
    </row>
    <row r="421" spans="1:4" ht="18" hidden="1" x14ac:dyDescent="0.3">
      <c r="A421" s="10" t="s">
        <v>86</v>
      </c>
      <c r="B421" s="7"/>
      <c r="C421" s="7"/>
      <c r="D421" s="7">
        <f t="shared" si="6"/>
        <v>0</v>
      </c>
    </row>
    <row r="422" spans="1:4" ht="18" hidden="1" x14ac:dyDescent="0.3">
      <c r="A422" s="10" t="s">
        <v>87</v>
      </c>
      <c r="B422" s="7"/>
      <c r="C422" s="7"/>
      <c r="D422" s="7">
        <f t="shared" si="6"/>
        <v>0</v>
      </c>
    </row>
    <row r="423" spans="1:4" ht="18" hidden="1" x14ac:dyDescent="0.3">
      <c r="A423" s="27" t="s">
        <v>88</v>
      </c>
      <c r="B423" s="7"/>
      <c r="C423" s="7"/>
      <c r="D423" s="7">
        <f t="shared" si="6"/>
        <v>0</v>
      </c>
    </row>
    <row r="424" spans="1:4" ht="18" hidden="1" x14ac:dyDescent="0.3">
      <c r="A424" s="10" t="s">
        <v>89</v>
      </c>
      <c r="B424" s="7"/>
      <c r="C424" s="7"/>
      <c r="D424" s="7">
        <f t="shared" si="6"/>
        <v>0</v>
      </c>
    </row>
    <row r="425" spans="1:4" ht="18" hidden="1" x14ac:dyDescent="0.3">
      <c r="A425" s="10" t="s">
        <v>90</v>
      </c>
      <c r="B425" s="7"/>
      <c r="C425" s="7"/>
      <c r="D425" s="7">
        <f t="shared" si="6"/>
        <v>0</v>
      </c>
    </row>
    <row r="426" spans="1:4" ht="18" hidden="1" x14ac:dyDescent="0.3">
      <c r="A426" s="10" t="s">
        <v>91</v>
      </c>
      <c r="B426" s="12"/>
      <c r="C426" s="12"/>
      <c r="D426" s="7">
        <f t="shared" si="6"/>
        <v>0</v>
      </c>
    </row>
    <row r="427" spans="1:4" ht="18" hidden="1" x14ac:dyDescent="0.3">
      <c r="A427" s="24" t="s">
        <v>92</v>
      </c>
      <c r="B427" s="7"/>
      <c r="C427" s="7"/>
      <c r="D427" s="7">
        <f t="shared" si="6"/>
        <v>0</v>
      </c>
    </row>
    <row r="428" spans="1:4" ht="18" hidden="1" x14ac:dyDescent="0.3">
      <c r="A428" s="5" t="s">
        <v>93</v>
      </c>
      <c r="B428" s="7"/>
      <c r="C428" s="7"/>
      <c r="D428" s="7">
        <f t="shared" si="6"/>
        <v>0</v>
      </c>
    </row>
    <row r="429" spans="1:4" ht="18" hidden="1" x14ac:dyDescent="0.3">
      <c r="A429" s="14" t="s">
        <v>94</v>
      </c>
      <c r="B429" s="7"/>
      <c r="C429" s="7"/>
      <c r="D429" s="7">
        <f t="shared" si="6"/>
        <v>0</v>
      </c>
    </row>
    <row r="430" spans="1:4" ht="18" x14ac:dyDescent="0.3">
      <c r="A430" s="10" t="s">
        <v>95</v>
      </c>
      <c r="B430" s="7">
        <v>65</v>
      </c>
      <c r="C430" s="7">
        <v>10000</v>
      </c>
      <c r="D430" s="7">
        <f t="shared" si="6"/>
        <v>650000</v>
      </c>
    </row>
    <row r="431" spans="1:4" ht="18" hidden="1" x14ac:dyDescent="0.3">
      <c r="A431" s="14" t="s">
        <v>96</v>
      </c>
      <c r="B431" s="7"/>
      <c r="C431" s="7"/>
      <c r="D431" s="7">
        <f t="shared" si="6"/>
        <v>0</v>
      </c>
    </row>
    <row r="432" spans="1:4" ht="18" hidden="1" x14ac:dyDescent="0.3">
      <c r="A432" s="10" t="s">
        <v>97</v>
      </c>
      <c r="B432" s="7"/>
      <c r="C432" s="7"/>
      <c r="D432" s="7">
        <f t="shared" si="6"/>
        <v>0</v>
      </c>
    </row>
    <row r="433" spans="1:4" ht="18" hidden="1" x14ac:dyDescent="0.3">
      <c r="A433" s="10" t="s">
        <v>98</v>
      </c>
      <c r="B433" s="7"/>
      <c r="C433" s="7"/>
      <c r="D433" s="7">
        <f t="shared" si="6"/>
        <v>0</v>
      </c>
    </row>
    <row r="434" spans="1:4" ht="18" hidden="1" x14ac:dyDescent="0.3">
      <c r="A434" s="14" t="s">
        <v>99</v>
      </c>
      <c r="B434" s="7"/>
      <c r="C434" s="7"/>
      <c r="D434" s="7">
        <f t="shared" si="6"/>
        <v>0</v>
      </c>
    </row>
    <row r="435" spans="1:4" ht="18" hidden="1" x14ac:dyDescent="0.3">
      <c r="A435" s="14" t="s">
        <v>100</v>
      </c>
      <c r="B435" s="7"/>
      <c r="C435" s="7"/>
      <c r="D435" s="7">
        <f t="shared" si="6"/>
        <v>0</v>
      </c>
    </row>
    <row r="436" spans="1:4" ht="18" hidden="1" x14ac:dyDescent="0.3">
      <c r="A436" s="10" t="s">
        <v>101</v>
      </c>
      <c r="B436" s="12"/>
      <c r="C436" s="12"/>
      <c r="D436" s="7">
        <f t="shared" si="6"/>
        <v>0</v>
      </c>
    </row>
    <row r="437" spans="1:4" ht="18" hidden="1" x14ac:dyDescent="0.3">
      <c r="A437" s="28" t="s">
        <v>102</v>
      </c>
      <c r="B437" s="12"/>
      <c r="C437" s="12"/>
      <c r="D437" s="7">
        <f t="shared" si="6"/>
        <v>0</v>
      </c>
    </row>
    <row r="438" spans="1:4" ht="18" hidden="1" x14ac:dyDescent="0.3">
      <c r="A438" s="28" t="s">
        <v>103</v>
      </c>
      <c r="B438" s="12"/>
      <c r="C438" s="12"/>
      <c r="D438" s="7">
        <f t="shared" si="6"/>
        <v>0</v>
      </c>
    </row>
    <row r="439" spans="1:4" ht="18" hidden="1" x14ac:dyDescent="0.3">
      <c r="A439" s="28" t="s">
        <v>104</v>
      </c>
      <c r="B439" s="12"/>
      <c r="C439" s="12"/>
      <c r="D439" s="7">
        <f t="shared" si="6"/>
        <v>0</v>
      </c>
    </row>
    <row r="440" spans="1:4" ht="18" hidden="1" x14ac:dyDescent="0.3">
      <c r="A440" s="10" t="s">
        <v>105</v>
      </c>
      <c r="B440" s="12"/>
      <c r="C440" s="12"/>
      <c r="D440" s="7">
        <f t="shared" si="6"/>
        <v>0</v>
      </c>
    </row>
    <row r="441" spans="1:4" ht="18" hidden="1" x14ac:dyDescent="0.3">
      <c r="A441" s="10" t="s">
        <v>106</v>
      </c>
      <c r="B441" s="12"/>
      <c r="C441" s="12"/>
      <c r="D441" s="7">
        <f t="shared" si="6"/>
        <v>0</v>
      </c>
    </row>
    <row r="442" spans="1:4" ht="18" hidden="1" x14ac:dyDescent="0.3">
      <c r="A442" s="10" t="s">
        <v>107</v>
      </c>
      <c r="B442" s="12"/>
      <c r="C442" s="12"/>
      <c r="D442" s="7">
        <f t="shared" si="6"/>
        <v>0</v>
      </c>
    </row>
    <row r="443" spans="1:4" ht="18" hidden="1" x14ac:dyDescent="0.3">
      <c r="A443" s="10" t="s">
        <v>108</v>
      </c>
      <c r="B443" s="12"/>
      <c r="C443" s="12"/>
      <c r="D443" s="7">
        <f t="shared" si="6"/>
        <v>0</v>
      </c>
    </row>
    <row r="444" spans="1:4" ht="18" hidden="1" x14ac:dyDescent="0.3">
      <c r="A444" s="10" t="s">
        <v>109</v>
      </c>
      <c r="B444" s="12"/>
      <c r="C444" s="12"/>
      <c r="D444" s="7">
        <f t="shared" si="6"/>
        <v>0</v>
      </c>
    </row>
    <row r="445" spans="1:4" ht="18" hidden="1" x14ac:dyDescent="0.3">
      <c r="A445" s="10" t="s">
        <v>110</v>
      </c>
      <c r="B445" s="12"/>
      <c r="C445" s="12"/>
      <c r="D445" s="7">
        <f t="shared" si="6"/>
        <v>0</v>
      </c>
    </row>
    <row r="446" spans="1:4" ht="18" hidden="1" x14ac:dyDescent="0.3">
      <c r="A446" s="10" t="s">
        <v>111</v>
      </c>
      <c r="B446" s="12"/>
      <c r="C446" s="12"/>
      <c r="D446" s="7">
        <f t="shared" si="6"/>
        <v>0</v>
      </c>
    </row>
    <row r="447" spans="1:4" ht="18" hidden="1" x14ac:dyDescent="0.3">
      <c r="A447" s="10" t="s">
        <v>112</v>
      </c>
      <c r="B447" s="12"/>
      <c r="C447" s="12"/>
      <c r="D447" s="7">
        <f t="shared" si="6"/>
        <v>0</v>
      </c>
    </row>
    <row r="448" spans="1:4" ht="18" x14ac:dyDescent="0.3">
      <c r="A448" s="5" t="s">
        <v>113</v>
      </c>
      <c r="B448" s="7">
        <f>60+180+80</f>
        <v>320</v>
      </c>
      <c r="C448" s="7">
        <v>35000</v>
      </c>
      <c r="D448" s="7">
        <f t="shared" si="6"/>
        <v>11200000</v>
      </c>
    </row>
    <row r="449" spans="1:4" ht="18" hidden="1" x14ac:dyDescent="0.3">
      <c r="A449" s="10" t="s">
        <v>114</v>
      </c>
      <c r="B449" s="7"/>
      <c r="C449" s="7"/>
      <c r="D449" s="7">
        <f t="shared" si="6"/>
        <v>0</v>
      </c>
    </row>
    <row r="450" spans="1:4" ht="18" hidden="1" x14ac:dyDescent="0.3">
      <c r="A450" s="10" t="s">
        <v>115</v>
      </c>
      <c r="B450" s="7"/>
      <c r="C450" s="7"/>
      <c r="D450" s="7">
        <f t="shared" si="6"/>
        <v>0</v>
      </c>
    </row>
    <row r="451" spans="1:4" ht="18" hidden="1" x14ac:dyDescent="0.3">
      <c r="A451" s="5" t="s">
        <v>116</v>
      </c>
      <c r="B451" s="7"/>
      <c r="C451" s="7"/>
      <c r="D451" s="7">
        <f t="shared" si="6"/>
        <v>0</v>
      </c>
    </row>
    <row r="452" spans="1:4" ht="18" hidden="1" x14ac:dyDescent="0.3">
      <c r="A452" s="10" t="s">
        <v>117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0" t="s">
        <v>118</v>
      </c>
      <c r="B453" s="7"/>
      <c r="C453" s="7"/>
      <c r="D453" s="7">
        <f t="shared" si="7"/>
        <v>0</v>
      </c>
    </row>
    <row r="454" spans="1:4" ht="18" hidden="1" x14ac:dyDescent="0.3">
      <c r="A454" s="10" t="s">
        <v>119</v>
      </c>
      <c r="B454" s="7"/>
      <c r="C454" s="7"/>
      <c r="D454" s="7">
        <f t="shared" si="7"/>
        <v>0</v>
      </c>
    </row>
    <row r="455" spans="1:4" ht="18" x14ac:dyDescent="0.3">
      <c r="A455" s="10" t="s">
        <v>120</v>
      </c>
      <c r="B455" s="7">
        <v>10</v>
      </c>
      <c r="C455" s="7">
        <v>4000</v>
      </c>
      <c r="D455" s="7">
        <f t="shared" si="7"/>
        <v>40000</v>
      </c>
    </row>
    <row r="456" spans="1:4" ht="18" hidden="1" x14ac:dyDescent="0.3">
      <c r="A456" s="10" t="s">
        <v>121</v>
      </c>
      <c r="B456" s="7"/>
      <c r="C456" s="7"/>
      <c r="D456" s="7">
        <f t="shared" si="7"/>
        <v>0</v>
      </c>
    </row>
    <row r="457" spans="1:4" ht="18" hidden="1" x14ac:dyDescent="0.3">
      <c r="A457" s="8" t="s">
        <v>122</v>
      </c>
      <c r="B457" s="7"/>
      <c r="C457" s="7"/>
      <c r="D457" s="7">
        <f t="shared" si="7"/>
        <v>0</v>
      </c>
    </row>
    <row r="458" spans="1:4" ht="18" hidden="1" x14ac:dyDescent="0.3">
      <c r="A458" s="24" t="s">
        <v>123</v>
      </c>
      <c r="B458" s="7"/>
      <c r="C458" s="7"/>
      <c r="D458" s="7">
        <f t="shared" si="7"/>
        <v>0</v>
      </c>
    </row>
    <row r="459" spans="1:4" ht="18" hidden="1" x14ac:dyDescent="0.3">
      <c r="A459" s="29" t="s">
        <v>124</v>
      </c>
      <c r="B459" s="7"/>
      <c r="C459" s="7"/>
      <c r="D459" s="7">
        <f t="shared" si="7"/>
        <v>0</v>
      </c>
    </row>
    <row r="460" spans="1:4" ht="18" hidden="1" x14ac:dyDescent="0.3">
      <c r="A460" s="24" t="s">
        <v>125</v>
      </c>
      <c r="B460" s="7"/>
      <c r="C460" s="7"/>
      <c r="D460" s="7">
        <f t="shared" si="7"/>
        <v>0</v>
      </c>
    </row>
    <row r="461" spans="1:4" ht="18" hidden="1" x14ac:dyDescent="0.3">
      <c r="A461" s="5" t="s">
        <v>126</v>
      </c>
      <c r="B461" s="12"/>
      <c r="C461" s="12"/>
      <c r="D461" s="7">
        <f t="shared" si="7"/>
        <v>0</v>
      </c>
    </row>
    <row r="462" spans="1:4" ht="18" hidden="1" x14ac:dyDescent="0.3">
      <c r="A462" s="5" t="s">
        <v>127</v>
      </c>
      <c r="B462" s="12"/>
      <c r="C462" s="12"/>
      <c r="D462" s="7">
        <f t="shared" si="7"/>
        <v>0</v>
      </c>
    </row>
    <row r="463" spans="1:4" ht="18" hidden="1" x14ac:dyDescent="0.3">
      <c r="A463" s="5" t="s">
        <v>128</v>
      </c>
      <c r="B463" s="12"/>
      <c r="C463" s="12"/>
      <c r="D463" s="7">
        <f t="shared" si="7"/>
        <v>0</v>
      </c>
    </row>
    <row r="464" spans="1:4" ht="18" hidden="1" x14ac:dyDescent="0.3">
      <c r="A464" s="5" t="s">
        <v>129</v>
      </c>
      <c r="B464" s="31"/>
      <c r="C464" s="31"/>
      <c r="D464" s="7">
        <f t="shared" si="7"/>
        <v>0</v>
      </c>
    </row>
    <row r="465" spans="1:4" ht="18" hidden="1" x14ac:dyDescent="0.3">
      <c r="A465" s="10" t="s">
        <v>130</v>
      </c>
      <c r="B465" s="12"/>
      <c r="C465" s="12"/>
      <c r="D465" s="7">
        <f t="shared" si="7"/>
        <v>0</v>
      </c>
    </row>
    <row r="466" spans="1:4" ht="18" hidden="1" x14ac:dyDescent="0.3">
      <c r="A466" s="14" t="s">
        <v>131</v>
      </c>
      <c r="B466" s="7"/>
      <c r="C466" s="7"/>
      <c r="D466" s="7">
        <f t="shared" si="7"/>
        <v>0</v>
      </c>
    </row>
    <row r="467" spans="1:4" ht="18" hidden="1" x14ac:dyDescent="0.3">
      <c r="A467" s="14" t="s">
        <v>132</v>
      </c>
      <c r="B467" s="7"/>
      <c r="C467" s="7"/>
      <c r="D467" s="7">
        <f t="shared" si="7"/>
        <v>0</v>
      </c>
    </row>
    <row r="468" spans="1:4" ht="18" hidden="1" x14ac:dyDescent="0.3">
      <c r="A468" s="14" t="s">
        <v>133</v>
      </c>
      <c r="B468" s="7"/>
      <c r="C468" s="7"/>
      <c r="D468" s="7">
        <f t="shared" si="7"/>
        <v>0</v>
      </c>
    </row>
    <row r="469" spans="1:4" ht="18" hidden="1" x14ac:dyDescent="0.3">
      <c r="A469" s="14" t="s">
        <v>134</v>
      </c>
      <c r="B469" s="7"/>
      <c r="C469" s="7"/>
      <c r="D469" s="7">
        <f t="shared" si="7"/>
        <v>0</v>
      </c>
    </row>
    <row r="470" spans="1:4" ht="18" hidden="1" x14ac:dyDescent="0.3">
      <c r="A470" s="10" t="s">
        <v>135</v>
      </c>
      <c r="B470" s="7"/>
      <c r="C470" s="7"/>
      <c r="D470" s="7">
        <f t="shared" si="7"/>
        <v>0</v>
      </c>
    </row>
    <row r="471" spans="1:4" ht="18" hidden="1" x14ac:dyDescent="0.3">
      <c r="A471" s="10" t="s">
        <v>136</v>
      </c>
      <c r="B471" s="7"/>
      <c r="C471" s="7"/>
      <c r="D471" s="7">
        <f t="shared" si="7"/>
        <v>0</v>
      </c>
    </row>
    <row r="472" spans="1:4" ht="18" hidden="1" x14ac:dyDescent="0.3">
      <c r="A472" s="14" t="s">
        <v>137</v>
      </c>
      <c r="B472" s="7"/>
      <c r="C472" s="7"/>
      <c r="D472" s="7">
        <f t="shared" si="7"/>
        <v>0</v>
      </c>
    </row>
    <row r="473" spans="1:4" ht="18" hidden="1" x14ac:dyDescent="0.3">
      <c r="A473" s="14" t="s">
        <v>138</v>
      </c>
      <c r="B473" s="7"/>
      <c r="C473" s="7"/>
      <c r="D473" s="7">
        <f t="shared" si="7"/>
        <v>0</v>
      </c>
    </row>
    <row r="474" spans="1:4" ht="18" hidden="1" x14ac:dyDescent="0.3">
      <c r="A474" s="10" t="s">
        <v>139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140</v>
      </c>
      <c r="B475" s="12"/>
      <c r="C475" s="12"/>
      <c r="D475" s="7">
        <f t="shared" si="7"/>
        <v>0</v>
      </c>
    </row>
    <row r="476" spans="1:4" ht="18" hidden="1" x14ac:dyDescent="0.3">
      <c r="A476" s="5" t="s">
        <v>141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143</v>
      </c>
      <c r="B477" s="7"/>
      <c r="C477" s="7"/>
      <c r="D477" s="7">
        <f t="shared" si="7"/>
        <v>0</v>
      </c>
    </row>
    <row r="478" spans="1:4" ht="18" hidden="1" x14ac:dyDescent="0.3">
      <c r="A478" s="24" t="s">
        <v>144</v>
      </c>
      <c r="B478" s="7"/>
      <c r="C478" s="7"/>
      <c r="D478" s="7">
        <f t="shared" si="7"/>
        <v>0</v>
      </c>
    </row>
    <row r="479" spans="1:4" ht="18" hidden="1" x14ac:dyDescent="0.3">
      <c r="A479" s="5" t="s">
        <v>145</v>
      </c>
      <c r="B479" s="7"/>
      <c r="C479" s="7"/>
      <c r="D479" s="7">
        <f t="shared" si="7"/>
        <v>0</v>
      </c>
    </row>
    <row r="480" spans="1:4" ht="18" x14ac:dyDescent="0.3">
      <c r="A480" s="10" t="s">
        <v>146</v>
      </c>
      <c r="B480" s="7">
        <f>260+140+40+180+40+30</f>
        <v>690</v>
      </c>
      <c r="C480" s="7">
        <v>7500</v>
      </c>
      <c r="D480" s="7">
        <f t="shared" si="7"/>
        <v>5175000</v>
      </c>
    </row>
    <row r="481" spans="1:4" ht="18" hidden="1" x14ac:dyDescent="0.3">
      <c r="A481" s="27" t="s">
        <v>147</v>
      </c>
      <c r="B481" s="7"/>
      <c r="C481" s="7"/>
      <c r="D481" s="7">
        <f t="shared" si="7"/>
        <v>0</v>
      </c>
    </row>
    <row r="482" spans="1:4" ht="18" hidden="1" x14ac:dyDescent="0.3">
      <c r="A482" s="27" t="s">
        <v>148</v>
      </c>
      <c r="B482" s="7"/>
      <c r="C482" s="7"/>
      <c r="D482" s="7">
        <f t="shared" si="7"/>
        <v>0</v>
      </c>
    </row>
    <row r="483" spans="1:4" ht="18" hidden="1" x14ac:dyDescent="0.3">
      <c r="A483" s="10" t="s">
        <v>149</v>
      </c>
      <c r="B483" s="7"/>
      <c r="C483" s="7"/>
      <c r="D483" s="7">
        <f t="shared" si="7"/>
        <v>0</v>
      </c>
    </row>
    <row r="484" spans="1:4" ht="18" hidden="1" x14ac:dyDescent="0.3">
      <c r="A484" s="10" t="s">
        <v>150</v>
      </c>
      <c r="B484" s="7"/>
      <c r="C484" s="7"/>
      <c r="D484" s="7">
        <f t="shared" si="7"/>
        <v>0</v>
      </c>
    </row>
    <row r="485" spans="1:4" ht="18" hidden="1" x14ac:dyDescent="0.3">
      <c r="A485" s="10" t="s">
        <v>151</v>
      </c>
      <c r="B485" s="7"/>
      <c r="C485" s="7"/>
      <c r="D485" s="7">
        <f t="shared" si="7"/>
        <v>0</v>
      </c>
    </row>
    <row r="486" spans="1:4" ht="18" hidden="1" x14ac:dyDescent="0.3">
      <c r="A486" s="14" t="s">
        <v>152</v>
      </c>
      <c r="B486" s="7"/>
      <c r="C486" s="7"/>
      <c r="D486" s="7">
        <f t="shared" si="7"/>
        <v>0</v>
      </c>
    </row>
    <row r="487" spans="1:4" ht="18" hidden="1" x14ac:dyDescent="0.3">
      <c r="A487" s="14" t="s">
        <v>153</v>
      </c>
      <c r="B487" s="7"/>
      <c r="C487" s="7"/>
      <c r="D487" s="7">
        <f t="shared" si="7"/>
        <v>0</v>
      </c>
    </row>
    <row r="488" spans="1:4" ht="18" hidden="1" x14ac:dyDescent="0.3">
      <c r="A488" s="14" t="s">
        <v>154</v>
      </c>
      <c r="B488" s="7"/>
      <c r="C488" s="7"/>
      <c r="D488" s="7">
        <f t="shared" si="7"/>
        <v>0</v>
      </c>
    </row>
    <row r="489" spans="1:4" ht="18" hidden="1" x14ac:dyDescent="0.3">
      <c r="A489" s="10" t="s">
        <v>155</v>
      </c>
      <c r="B489" s="7"/>
      <c r="C489" s="7"/>
      <c r="D489" s="7">
        <f t="shared" si="7"/>
        <v>0</v>
      </c>
    </row>
    <row r="490" spans="1:4" ht="18" hidden="1" x14ac:dyDescent="0.3">
      <c r="A490" s="8" t="s">
        <v>156</v>
      </c>
      <c r="B490" s="7"/>
      <c r="C490" s="7"/>
      <c r="D490" s="7">
        <f t="shared" si="7"/>
        <v>0</v>
      </c>
    </row>
    <row r="491" spans="1:4" ht="18" hidden="1" x14ac:dyDescent="0.3">
      <c r="A491" s="10" t="s">
        <v>157</v>
      </c>
      <c r="B491" s="7"/>
      <c r="C491" s="7"/>
      <c r="D491" s="7">
        <f t="shared" si="7"/>
        <v>0</v>
      </c>
    </row>
    <row r="492" spans="1:4" ht="18" hidden="1" x14ac:dyDescent="0.3">
      <c r="A492" s="10" t="s">
        <v>158</v>
      </c>
      <c r="B492" s="7"/>
      <c r="C492" s="7"/>
      <c r="D492" s="7">
        <f t="shared" si="7"/>
        <v>0</v>
      </c>
    </row>
    <row r="493" spans="1:4" ht="18" hidden="1" x14ac:dyDescent="0.3">
      <c r="A493" s="18" t="s">
        <v>159</v>
      </c>
      <c r="B493" s="7"/>
      <c r="C493" s="7"/>
      <c r="D493" s="7">
        <f t="shared" si="7"/>
        <v>0</v>
      </c>
    </row>
    <row r="494" spans="1:4" ht="18" hidden="1" x14ac:dyDescent="0.3">
      <c r="A494" s="10" t="s">
        <v>160</v>
      </c>
      <c r="B494" s="7"/>
      <c r="C494" s="7"/>
      <c r="D494" s="7">
        <f t="shared" si="7"/>
        <v>0</v>
      </c>
    </row>
    <row r="495" spans="1:4" ht="18" hidden="1" x14ac:dyDescent="0.3">
      <c r="A495" s="9" t="s">
        <v>161</v>
      </c>
      <c r="B495" s="7"/>
      <c r="C495" s="7"/>
      <c r="D495" s="7">
        <f t="shared" si="7"/>
        <v>0</v>
      </c>
    </row>
    <row r="496" spans="1:4" ht="18" hidden="1" x14ac:dyDescent="0.3">
      <c r="A496" s="10" t="s">
        <v>162</v>
      </c>
      <c r="B496" s="7"/>
      <c r="C496" s="7"/>
      <c r="D496" s="7">
        <f t="shared" si="7"/>
        <v>0</v>
      </c>
    </row>
    <row r="497" spans="1:4" ht="18" hidden="1" x14ac:dyDescent="0.3">
      <c r="A497" s="10" t="s">
        <v>163</v>
      </c>
      <c r="B497" s="7"/>
      <c r="C497" s="7"/>
      <c r="D497" s="7">
        <f t="shared" si="7"/>
        <v>0</v>
      </c>
    </row>
    <row r="498" spans="1:4" ht="18" hidden="1" x14ac:dyDescent="0.3">
      <c r="A498" s="10" t="s">
        <v>164</v>
      </c>
      <c r="B498" s="7"/>
      <c r="C498" s="7"/>
      <c r="D498" s="7">
        <f t="shared" si="7"/>
        <v>0</v>
      </c>
    </row>
    <row r="499" spans="1:4" ht="18" hidden="1" x14ac:dyDescent="0.3">
      <c r="A499" s="10" t="s">
        <v>165</v>
      </c>
      <c r="B499" s="7"/>
      <c r="C499" s="7"/>
      <c r="D499" s="7">
        <f t="shared" si="7"/>
        <v>0</v>
      </c>
    </row>
    <row r="500" spans="1:4" ht="18" hidden="1" x14ac:dyDescent="0.3">
      <c r="A500" s="10" t="s">
        <v>166</v>
      </c>
      <c r="B500" s="7"/>
      <c r="C500" s="7"/>
      <c r="D500" s="7">
        <f t="shared" si="7"/>
        <v>0</v>
      </c>
    </row>
    <row r="501" spans="1:4" ht="18" hidden="1" x14ac:dyDescent="0.3">
      <c r="A501" s="14" t="s">
        <v>167</v>
      </c>
      <c r="B501" s="7"/>
      <c r="C501" s="7"/>
      <c r="D501" s="7">
        <f t="shared" si="7"/>
        <v>0</v>
      </c>
    </row>
    <row r="502" spans="1:4" ht="18" x14ac:dyDescent="0.3">
      <c r="A502" s="10" t="s">
        <v>168</v>
      </c>
      <c r="B502" s="7">
        <v>6</v>
      </c>
      <c r="C502" s="7">
        <v>32000</v>
      </c>
      <c r="D502" s="7">
        <f t="shared" si="7"/>
        <v>192000</v>
      </c>
    </row>
    <row r="503" spans="1:4" ht="18" hidden="1" x14ac:dyDescent="0.3">
      <c r="A503" s="24" t="s">
        <v>169</v>
      </c>
      <c r="B503" s="7"/>
      <c r="C503" s="7"/>
      <c r="D503" s="7">
        <f t="shared" si="7"/>
        <v>0</v>
      </c>
    </row>
    <row r="504" spans="1:4" ht="18" hidden="1" x14ac:dyDescent="0.3">
      <c r="A504" s="10" t="s">
        <v>170</v>
      </c>
      <c r="B504" s="7"/>
      <c r="C504" s="7"/>
      <c r="D504" s="7">
        <f t="shared" si="7"/>
        <v>0</v>
      </c>
    </row>
    <row r="505" spans="1:4" ht="18" hidden="1" x14ac:dyDescent="0.3">
      <c r="A505" s="10" t="s">
        <v>171</v>
      </c>
      <c r="B505" s="7"/>
      <c r="C505" s="7"/>
      <c r="D505" s="7">
        <f t="shared" si="7"/>
        <v>0</v>
      </c>
    </row>
    <row r="506" spans="1:4" ht="18" hidden="1" x14ac:dyDescent="0.3">
      <c r="A506" s="10" t="s">
        <v>172</v>
      </c>
      <c r="B506" s="7"/>
      <c r="C506" s="7"/>
      <c r="D506" s="7">
        <f t="shared" si="7"/>
        <v>0</v>
      </c>
    </row>
    <row r="507" spans="1:4" ht="18" hidden="1" x14ac:dyDescent="0.3">
      <c r="A507" s="24" t="s">
        <v>173</v>
      </c>
      <c r="B507" s="7"/>
      <c r="C507" s="7"/>
      <c r="D507" s="7">
        <f t="shared" si="7"/>
        <v>0</v>
      </c>
    </row>
    <row r="508" spans="1:4" ht="18" hidden="1" x14ac:dyDescent="0.3">
      <c r="A508" s="10" t="s">
        <v>174</v>
      </c>
      <c r="B508" s="7"/>
      <c r="C508" s="7"/>
      <c r="D508" s="7">
        <f t="shared" si="7"/>
        <v>0</v>
      </c>
    </row>
    <row r="509" spans="1:4" ht="18" hidden="1" x14ac:dyDescent="0.3">
      <c r="A509" s="5" t="s">
        <v>175</v>
      </c>
      <c r="B509" s="7"/>
      <c r="C509" s="7"/>
      <c r="D509" s="7">
        <f t="shared" si="7"/>
        <v>0</v>
      </c>
    </row>
    <row r="510" spans="1:4" ht="18" hidden="1" x14ac:dyDescent="0.3">
      <c r="A510" s="10" t="s">
        <v>176</v>
      </c>
      <c r="B510" s="7"/>
      <c r="C510" s="7"/>
      <c r="D510" s="7">
        <f t="shared" si="7"/>
        <v>0</v>
      </c>
    </row>
    <row r="511" spans="1:4" ht="18" hidden="1" x14ac:dyDescent="0.3">
      <c r="A511" s="13" t="s">
        <v>177</v>
      </c>
      <c r="B511" s="7"/>
      <c r="C511" s="7"/>
      <c r="D511" s="7">
        <f t="shared" si="7"/>
        <v>0</v>
      </c>
    </row>
    <row r="512" spans="1:4" ht="18" hidden="1" x14ac:dyDescent="0.3">
      <c r="A512" s="13" t="s">
        <v>178</v>
      </c>
      <c r="B512" s="7"/>
      <c r="C512" s="7"/>
      <c r="D512" s="7">
        <f t="shared" si="7"/>
        <v>0</v>
      </c>
    </row>
    <row r="513" spans="1:4" ht="18" hidden="1" x14ac:dyDescent="0.3">
      <c r="A513" s="8" t="s">
        <v>179</v>
      </c>
      <c r="B513" s="7"/>
      <c r="C513" s="7"/>
      <c r="D513" s="7">
        <f t="shared" si="7"/>
        <v>0</v>
      </c>
    </row>
    <row r="514" spans="1:4" ht="18" hidden="1" x14ac:dyDescent="0.3">
      <c r="A514" s="5" t="s">
        <v>180</v>
      </c>
      <c r="B514" s="7"/>
      <c r="C514" s="7"/>
      <c r="D514" s="7">
        <f t="shared" si="7"/>
        <v>0</v>
      </c>
    </row>
    <row r="515" spans="1:4" ht="18" hidden="1" x14ac:dyDescent="0.3">
      <c r="A515" s="5" t="s">
        <v>181</v>
      </c>
      <c r="B515" s="7"/>
      <c r="C515" s="7"/>
      <c r="D515" s="7">
        <f t="shared" si="7"/>
        <v>0</v>
      </c>
    </row>
    <row r="516" spans="1:4" ht="18" x14ac:dyDescent="0.3">
      <c r="A516" s="49" t="s">
        <v>182</v>
      </c>
      <c r="B516" s="50">
        <f>500+500+240+340+160</f>
        <v>1740</v>
      </c>
      <c r="C516" s="50">
        <v>8000</v>
      </c>
      <c r="D516" s="50">
        <f t="shared" ref="D516:D579" si="8">B516*C516</f>
        <v>13920000</v>
      </c>
    </row>
    <row r="517" spans="1:4" ht="18" hidden="1" x14ac:dyDescent="0.3">
      <c r="A517" s="10" t="s">
        <v>183</v>
      </c>
      <c r="B517" s="7"/>
      <c r="C517" s="7"/>
      <c r="D517" s="7">
        <f t="shared" si="8"/>
        <v>0</v>
      </c>
    </row>
    <row r="518" spans="1:4" ht="18" hidden="1" x14ac:dyDescent="0.3">
      <c r="A518" s="5" t="s">
        <v>184</v>
      </c>
      <c r="B518" s="7"/>
      <c r="C518" s="7"/>
      <c r="D518" s="7">
        <f t="shared" si="8"/>
        <v>0</v>
      </c>
    </row>
    <row r="519" spans="1:4" ht="18" hidden="1" x14ac:dyDescent="0.3">
      <c r="A519" s="5" t="s">
        <v>185</v>
      </c>
      <c r="B519" s="7"/>
      <c r="C519" s="7"/>
      <c r="D519" s="7">
        <f t="shared" si="8"/>
        <v>0</v>
      </c>
    </row>
    <row r="520" spans="1:4" ht="18" hidden="1" x14ac:dyDescent="0.3">
      <c r="A520" s="5" t="s">
        <v>186</v>
      </c>
      <c r="B520" s="7"/>
      <c r="C520" s="7"/>
      <c r="D520" s="7">
        <f t="shared" si="8"/>
        <v>0</v>
      </c>
    </row>
    <row r="521" spans="1:4" ht="18" hidden="1" x14ac:dyDescent="0.3">
      <c r="A521" s="10" t="s">
        <v>187</v>
      </c>
      <c r="B521" s="7"/>
      <c r="C521" s="7"/>
      <c r="D521" s="7">
        <f t="shared" si="8"/>
        <v>0</v>
      </c>
    </row>
    <row r="522" spans="1:4" ht="18" hidden="1" x14ac:dyDescent="0.3">
      <c r="A522" s="10" t="s">
        <v>188</v>
      </c>
      <c r="B522" s="7"/>
      <c r="C522" s="7"/>
      <c r="D522" s="7">
        <f t="shared" si="8"/>
        <v>0</v>
      </c>
    </row>
    <row r="523" spans="1:4" ht="18" hidden="1" x14ac:dyDescent="0.3">
      <c r="A523" s="10" t="s">
        <v>189</v>
      </c>
      <c r="B523" s="7"/>
      <c r="C523" s="7"/>
      <c r="D523" s="7">
        <f t="shared" si="8"/>
        <v>0</v>
      </c>
    </row>
    <row r="524" spans="1:4" ht="18" hidden="1" x14ac:dyDescent="0.3">
      <c r="A524" s="10" t="s">
        <v>190</v>
      </c>
      <c r="B524" s="7"/>
      <c r="C524" s="7"/>
      <c r="D524" s="7">
        <f t="shared" si="8"/>
        <v>0</v>
      </c>
    </row>
    <row r="525" spans="1:4" ht="18" hidden="1" x14ac:dyDescent="0.3">
      <c r="A525" s="10" t="s">
        <v>191</v>
      </c>
      <c r="B525" s="7"/>
      <c r="C525" s="7"/>
      <c r="D525" s="7">
        <f t="shared" si="8"/>
        <v>0</v>
      </c>
    </row>
    <row r="526" spans="1:4" ht="18" hidden="1" x14ac:dyDescent="0.3">
      <c r="A526" s="10" t="s">
        <v>192</v>
      </c>
      <c r="B526" s="7"/>
      <c r="C526" s="7"/>
      <c r="D526" s="7">
        <f t="shared" si="8"/>
        <v>0</v>
      </c>
    </row>
    <row r="527" spans="1:4" ht="18" hidden="1" x14ac:dyDescent="0.3">
      <c r="A527" s="10" t="s">
        <v>193</v>
      </c>
      <c r="B527" s="7"/>
      <c r="C527" s="7"/>
      <c r="D527" s="7">
        <f t="shared" si="8"/>
        <v>0</v>
      </c>
    </row>
    <row r="528" spans="1:4" ht="18" x14ac:dyDescent="0.3">
      <c r="A528" s="10" t="s">
        <v>194</v>
      </c>
      <c r="B528" s="7">
        <v>20</v>
      </c>
      <c r="C528" s="7">
        <v>8000</v>
      </c>
      <c r="D528" s="7">
        <f t="shared" si="8"/>
        <v>160000</v>
      </c>
    </row>
    <row r="529" spans="1:4" ht="18" hidden="1" x14ac:dyDescent="0.3">
      <c r="A529" s="13" t="s">
        <v>195</v>
      </c>
      <c r="B529" s="7"/>
      <c r="C529" s="7"/>
      <c r="D529" s="7">
        <f t="shared" si="8"/>
        <v>0</v>
      </c>
    </row>
    <row r="530" spans="1:4" ht="18" x14ac:dyDescent="0.3">
      <c r="A530" s="22" t="s">
        <v>196</v>
      </c>
      <c r="B530" s="7">
        <v>55</v>
      </c>
      <c r="C530" s="7">
        <v>11500</v>
      </c>
      <c r="D530" s="7">
        <f t="shared" si="8"/>
        <v>632500</v>
      </c>
    </row>
    <row r="531" spans="1:4" ht="18" hidden="1" x14ac:dyDescent="0.3">
      <c r="A531" s="10" t="s">
        <v>197</v>
      </c>
      <c r="B531" s="7"/>
      <c r="C531" s="7"/>
      <c r="D531" s="7">
        <f t="shared" si="8"/>
        <v>0</v>
      </c>
    </row>
    <row r="532" spans="1:4" ht="18" hidden="1" x14ac:dyDescent="0.3">
      <c r="A532" s="22" t="s">
        <v>198</v>
      </c>
      <c r="B532" s="7"/>
      <c r="C532" s="7"/>
      <c r="D532" s="7">
        <f t="shared" si="8"/>
        <v>0</v>
      </c>
    </row>
    <row r="533" spans="1:4" ht="18" x14ac:dyDescent="0.3">
      <c r="A533" s="10" t="s">
        <v>334</v>
      </c>
      <c r="B533" s="7">
        <v>280</v>
      </c>
      <c r="C533" s="7">
        <v>6500</v>
      </c>
      <c r="D533" s="7">
        <f t="shared" si="8"/>
        <v>1820000</v>
      </c>
    </row>
    <row r="534" spans="1:4" ht="18" hidden="1" x14ac:dyDescent="0.3">
      <c r="A534" s="5" t="s">
        <v>199</v>
      </c>
      <c r="B534" s="7"/>
      <c r="C534" s="7"/>
      <c r="D534" s="7">
        <f t="shared" si="8"/>
        <v>0</v>
      </c>
    </row>
    <row r="535" spans="1:4" ht="18" hidden="1" x14ac:dyDescent="0.3">
      <c r="A535" s="10" t="s">
        <v>200</v>
      </c>
      <c r="B535" s="7"/>
      <c r="C535" s="7"/>
      <c r="D535" s="7">
        <f t="shared" si="8"/>
        <v>0</v>
      </c>
    </row>
    <row r="536" spans="1:4" ht="18" hidden="1" x14ac:dyDescent="0.3">
      <c r="A536" s="10" t="s">
        <v>202</v>
      </c>
      <c r="B536" s="7"/>
      <c r="C536" s="7"/>
      <c r="D536" s="7">
        <f t="shared" si="8"/>
        <v>0</v>
      </c>
    </row>
    <row r="537" spans="1:4" ht="18" hidden="1" x14ac:dyDescent="0.3">
      <c r="A537" s="10" t="s">
        <v>203</v>
      </c>
      <c r="B537" s="7"/>
      <c r="C537" s="7"/>
      <c r="D537" s="7">
        <f t="shared" si="8"/>
        <v>0</v>
      </c>
    </row>
    <row r="538" spans="1:4" ht="18" hidden="1" x14ac:dyDescent="0.3">
      <c r="A538" s="9" t="s">
        <v>204</v>
      </c>
      <c r="B538" s="7"/>
      <c r="C538" s="7"/>
      <c r="D538" s="7">
        <f t="shared" si="8"/>
        <v>0</v>
      </c>
    </row>
    <row r="539" spans="1:4" ht="18" hidden="1" x14ac:dyDescent="0.3">
      <c r="A539" s="5" t="s">
        <v>205</v>
      </c>
      <c r="B539" s="7"/>
      <c r="C539" s="7"/>
      <c r="D539" s="7">
        <f t="shared" si="8"/>
        <v>0</v>
      </c>
    </row>
    <row r="540" spans="1:4" ht="18" hidden="1" x14ac:dyDescent="0.3">
      <c r="A540" s="5" t="s">
        <v>206</v>
      </c>
      <c r="B540" s="7"/>
      <c r="C540" s="7"/>
      <c r="D540" s="7">
        <f t="shared" si="8"/>
        <v>0</v>
      </c>
    </row>
    <row r="541" spans="1:4" ht="18" hidden="1" x14ac:dyDescent="0.3">
      <c r="A541" s="8" t="s">
        <v>335</v>
      </c>
      <c r="B541" s="7"/>
      <c r="C541" s="7"/>
      <c r="D541" s="7">
        <f t="shared" si="8"/>
        <v>0</v>
      </c>
    </row>
    <row r="542" spans="1:4" ht="18" hidden="1" x14ac:dyDescent="0.3">
      <c r="A542" s="8" t="s">
        <v>336</v>
      </c>
      <c r="B542" s="7"/>
      <c r="C542" s="7"/>
      <c r="D542" s="7">
        <f t="shared" si="8"/>
        <v>0</v>
      </c>
    </row>
    <row r="543" spans="1:4" ht="18" hidden="1" x14ac:dyDescent="0.3">
      <c r="A543" s="8" t="s">
        <v>207</v>
      </c>
      <c r="B543" s="7"/>
      <c r="C543" s="7"/>
      <c r="D543" s="7">
        <f t="shared" si="8"/>
        <v>0</v>
      </c>
    </row>
    <row r="544" spans="1:4" ht="18" hidden="1" x14ac:dyDescent="0.3">
      <c r="A544" s="8" t="s">
        <v>337</v>
      </c>
      <c r="B544" s="7"/>
      <c r="C544" s="7"/>
      <c r="D544" s="7">
        <f t="shared" si="8"/>
        <v>0</v>
      </c>
    </row>
    <row r="545" spans="1:4" ht="18" hidden="1" x14ac:dyDescent="0.3">
      <c r="A545" s="10" t="s">
        <v>209</v>
      </c>
      <c r="B545" s="7"/>
      <c r="C545" s="7"/>
      <c r="D545" s="7">
        <f t="shared" si="8"/>
        <v>0</v>
      </c>
    </row>
    <row r="546" spans="1:4" ht="18" hidden="1" x14ac:dyDescent="0.3">
      <c r="A546" s="10" t="s">
        <v>210</v>
      </c>
      <c r="B546" s="7"/>
      <c r="C546" s="7"/>
      <c r="D546" s="7">
        <f t="shared" si="8"/>
        <v>0</v>
      </c>
    </row>
    <row r="547" spans="1:4" ht="18" hidden="1" x14ac:dyDescent="0.3">
      <c r="A547" s="10" t="s">
        <v>338</v>
      </c>
      <c r="B547" s="7"/>
      <c r="C547" s="7"/>
      <c r="D547" s="7">
        <f t="shared" si="8"/>
        <v>0</v>
      </c>
    </row>
    <row r="548" spans="1:4" ht="18" hidden="1" x14ac:dyDescent="0.3">
      <c r="A548" s="10" t="s">
        <v>211</v>
      </c>
      <c r="B548" s="7"/>
      <c r="C548" s="7"/>
      <c r="D548" s="7">
        <f t="shared" si="8"/>
        <v>0</v>
      </c>
    </row>
    <row r="549" spans="1:4" ht="18" hidden="1" x14ac:dyDescent="0.3">
      <c r="A549" s="5" t="s">
        <v>214</v>
      </c>
      <c r="B549" s="7"/>
      <c r="C549" s="7"/>
      <c r="D549" s="7">
        <f t="shared" si="8"/>
        <v>0</v>
      </c>
    </row>
    <row r="550" spans="1:4" ht="18" hidden="1" x14ac:dyDescent="0.3">
      <c r="A550" s="5" t="s">
        <v>215</v>
      </c>
      <c r="B550" s="7"/>
      <c r="C550" s="7"/>
      <c r="D550" s="7">
        <f t="shared" si="8"/>
        <v>0</v>
      </c>
    </row>
    <row r="551" spans="1:4" ht="18" hidden="1" x14ac:dyDescent="0.3">
      <c r="A551" s="10" t="s">
        <v>216</v>
      </c>
      <c r="B551" s="7"/>
      <c r="C551" s="7"/>
      <c r="D551" s="7">
        <f t="shared" si="8"/>
        <v>0</v>
      </c>
    </row>
    <row r="552" spans="1:4" ht="18" hidden="1" x14ac:dyDescent="0.3">
      <c r="A552" s="10" t="s">
        <v>339</v>
      </c>
      <c r="B552" s="7"/>
      <c r="C552" s="7"/>
      <c r="D552" s="7">
        <f t="shared" si="8"/>
        <v>0</v>
      </c>
    </row>
    <row r="553" spans="1:4" ht="18" hidden="1" x14ac:dyDescent="0.3">
      <c r="A553" s="10" t="s">
        <v>217</v>
      </c>
      <c r="B553" s="7"/>
      <c r="C553" s="7"/>
      <c r="D553" s="7">
        <f t="shared" si="8"/>
        <v>0</v>
      </c>
    </row>
    <row r="554" spans="1:4" ht="18" hidden="1" x14ac:dyDescent="0.3">
      <c r="A554" s="8" t="s">
        <v>218</v>
      </c>
      <c r="B554" s="7"/>
      <c r="C554" s="7"/>
      <c r="D554" s="7">
        <f t="shared" si="8"/>
        <v>0</v>
      </c>
    </row>
    <row r="555" spans="1:4" ht="18" hidden="1" x14ac:dyDescent="0.3">
      <c r="A555" s="10" t="s">
        <v>219</v>
      </c>
      <c r="B555" s="7"/>
      <c r="C555" s="7"/>
      <c r="D555" s="7">
        <f t="shared" si="8"/>
        <v>0</v>
      </c>
    </row>
    <row r="556" spans="1:4" ht="18" hidden="1" x14ac:dyDescent="0.3">
      <c r="A556" s="8" t="s">
        <v>340</v>
      </c>
      <c r="B556" s="7"/>
      <c r="C556" s="7"/>
      <c r="D556" s="7">
        <f t="shared" si="8"/>
        <v>0</v>
      </c>
    </row>
    <row r="557" spans="1:4" ht="18" hidden="1" x14ac:dyDescent="0.3">
      <c r="A557" s="10" t="s">
        <v>220</v>
      </c>
      <c r="B557" s="7"/>
      <c r="C557" s="7"/>
      <c r="D557" s="7">
        <f t="shared" si="8"/>
        <v>0</v>
      </c>
    </row>
    <row r="558" spans="1:4" ht="18" hidden="1" x14ac:dyDescent="0.3">
      <c r="A558" s="10" t="s">
        <v>222</v>
      </c>
      <c r="B558" s="7"/>
      <c r="C558" s="7"/>
      <c r="D558" s="7">
        <f t="shared" si="8"/>
        <v>0</v>
      </c>
    </row>
    <row r="559" spans="1:4" ht="18" hidden="1" x14ac:dyDescent="0.3">
      <c r="A559" s="10" t="s">
        <v>223</v>
      </c>
      <c r="B559" s="7"/>
      <c r="C559" s="7"/>
      <c r="D559" s="7">
        <f t="shared" si="8"/>
        <v>0</v>
      </c>
    </row>
    <row r="560" spans="1:4" ht="18" hidden="1" x14ac:dyDescent="0.3">
      <c r="A560" s="10" t="s">
        <v>225</v>
      </c>
      <c r="B560" s="7"/>
      <c r="C560" s="7"/>
      <c r="D560" s="7">
        <f t="shared" si="8"/>
        <v>0</v>
      </c>
    </row>
    <row r="561" spans="1:4" ht="18" hidden="1" x14ac:dyDescent="0.3">
      <c r="A561" s="14" t="s">
        <v>226</v>
      </c>
      <c r="B561" s="7"/>
      <c r="C561" s="7"/>
      <c r="D561" s="7">
        <f t="shared" si="8"/>
        <v>0</v>
      </c>
    </row>
    <row r="562" spans="1:4" ht="18" hidden="1" x14ac:dyDescent="0.3">
      <c r="A562" s="5" t="s">
        <v>341</v>
      </c>
      <c r="B562" s="7"/>
      <c r="C562" s="7"/>
      <c r="D562" s="7">
        <f t="shared" si="8"/>
        <v>0</v>
      </c>
    </row>
    <row r="563" spans="1:4" ht="18" hidden="1" x14ac:dyDescent="0.3">
      <c r="A563" s="8" t="s">
        <v>227</v>
      </c>
      <c r="B563" s="7"/>
      <c r="C563" s="7"/>
      <c r="D563" s="7">
        <f t="shared" si="8"/>
        <v>0</v>
      </c>
    </row>
    <row r="564" spans="1:4" ht="18" hidden="1" x14ac:dyDescent="0.3">
      <c r="A564" s="10" t="s">
        <v>228</v>
      </c>
      <c r="B564" s="7"/>
      <c r="C564" s="7"/>
      <c r="D564" s="7">
        <f t="shared" si="8"/>
        <v>0</v>
      </c>
    </row>
    <row r="565" spans="1:4" ht="18" hidden="1" x14ac:dyDescent="0.3">
      <c r="A565" s="10" t="s">
        <v>229</v>
      </c>
      <c r="B565" s="7"/>
      <c r="C565" s="7"/>
      <c r="D565" s="7">
        <f t="shared" si="8"/>
        <v>0</v>
      </c>
    </row>
    <row r="566" spans="1:4" ht="18" hidden="1" x14ac:dyDescent="0.3">
      <c r="A566" s="8" t="s">
        <v>230</v>
      </c>
      <c r="B566" s="12"/>
      <c r="C566" s="12"/>
      <c r="D566" s="7">
        <f t="shared" si="8"/>
        <v>0</v>
      </c>
    </row>
    <row r="567" spans="1:4" ht="18" hidden="1" x14ac:dyDescent="0.3">
      <c r="A567" s="8" t="s">
        <v>231</v>
      </c>
      <c r="B567" s="12"/>
      <c r="C567" s="12"/>
      <c r="D567" s="7">
        <f t="shared" si="8"/>
        <v>0</v>
      </c>
    </row>
    <row r="568" spans="1:4" ht="18" hidden="1" x14ac:dyDescent="0.3">
      <c r="A568" s="14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13" t="s">
        <v>234</v>
      </c>
      <c r="B570" s="7"/>
      <c r="C570" s="7"/>
      <c r="D570" s="7">
        <f t="shared" si="8"/>
        <v>0</v>
      </c>
    </row>
    <row r="571" spans="1:4" ht="18" hidden="1" x14ac:dyDescent="0.3">
      <c r="A571" s="8" t="s">
        <v>235</v>
      </c>
      <c r="B571" s="7"/>
      <c r="C571" s="7"/>
      <c r="D571" s="7">
        <f t="shared" si="8"/>
        <v>0</v>
      </c>
    </row>
    <row r="572" spans="1:4" ht="18" hidden="1" x14ac:dyDescent="0.3">
      <c r="A572" s="8" t="s">
        <v>236</v>
      </c>
      <c r="B572" s="7"/>
      <c r="C572" s="7"/>
      <c r="D572" s="7">
        <f t="shared" si="8"/>
        <v>0</v>
      </c>
    </row>
    <row r="573" spans="1:4" ht="18" hidden="1" x14ac:dyDescent="0.3">
      <c r="A573" s="10" t="s">
        <v>237</v>
      </c>
      <c r="B573" s="7"/>
      <c r="C573" s="7"/>
      <c r="D573" s="7">
        <f t="shared" si="8"/>
        <v>0</v>
      </c>
    </row>
    <row r="574" spans="1:4" ht="18" hidden="1" x14ac:dyDescent="0.3">
      <c r="A574" s="10" t="s">
        <v>342</v>
      </c>
      <c r="B574" s="7"/>
      <c r="C574" s="7"/>
      <c r="D574" s="7">
        <f t="shared" si="8"/>
        <v>0</v>
      </c>
    </row>
    <row r="575" spans="1:4" ht="18" hidden="1" x14ac:dyDescent="0.3">
      <c r="A575" s="10" t="s">
        <v>238</v>
      </c>
      <c r="B575" s="7"/>
      <c r="C575" s="7"/>
      <c r="D575" s="7">
        <f t="shared" si="8"/>
        <v>0</v>
      </c>
    </row>
    <row r="576" spans="1:4" ht="18" hidden="1" x14ac:dyDescent="0.3">
      <c r="A576" s="14" t="s">
        <v>239</v>
      </c>
      <c r="B576" s="7"/>
      <c r="C576" s="7"/>
      <c r="D576" s="7">
        <f t="shared" si="8"/>
        <v>0</v>
      </c>
    </row>
    <row r="577" spans="1:4" ht="18" hidden="1" x14ac:dyDescent="0.3">
      <c r="A577" s="5" t="s">
        <v>240</v>
      </c>
      <c r="B577" s="7"/>
      <c r="C577" s="7"/>
      <c r="D577" s="7">
        <f t="shared" si="8"/>
        <v>0</v>
      </c>
    </row>
    <row r="578" spans="1:4" ht="18" hidden="1" x14ac:dyDescent="0.3">
      <c r="A578" s="10" t="s">
        <v>241</v>
      </c>
      <c r="B578" s="7"/>
      <c r="C578" s="7"/>
      <c r="D578" s="7">
        <f t="shared" si="8"/>
        <v>0</v>
      </c>
    </row>
    <row r="579" spans="1:4" ht="18" hidden="1" x14ac:dyDescent="0.3">
      <c r="A579" s="10" t="s">
        <v>242</v>
      </c>
      <c r="B579" s="7"/>
      <c r="C579" s="7"/>
      <c r="D579" s="7">
        <f t="shared" si="8"/>
        <v>0</v>
      </c>
    </row>
    <row r="580" spans="1:4" ht="18" hidden="1" x14ac:dyDescent="0.3">
      <c r="A580" s="5" t="s">
        <v>243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244</v>
      </c>
      <c r="B581" s="7"/>
      <c r="C581" s="7"/>
      <c r="D581" s="7">
        <f t="shared" si="9"/>
        <v>0</v>
      </c>
    </row>
    <row r="582" spans="1:4" ht="18" hidden="1" x14ac:dyDescent="0.3">
      <c r="A582" s="10" t="s">
        <v>245</v>
      </c>
      <c r="B582" s="7"/>
      <c r="C582" s="7"/>
      <c r="D582" s="7">
        <f t="shared" si="9"/>
        <v>0</v>
      </c>
    </row>
    <row r="583" spans="1:4" ht="18" hidden="1" x14ac:dyDescent="0.3">
      <c r="A583" s="13" t="s">
        <v>246</v>
      </c>
      <c r="B583" s="7"/>
      <c r="C583" s="7"/>
      <c r="D583" s="7">
        <f t="shared" si="9"/>
        <v>0</v>
      </c>
    </row>
    <row r="584" spans="1:4" ht="18" hidden="1" x14ac:dyDescent="0.3">
      <c r="A584" s="10" t="s">
        <v>247</v>
      </c>
      <c r="B584" s="7"/>
      <c r="C584" s="7"/>
      <c r="D584" s="7">
        <f t="shared" si="9"/>
        <v>0</v>
      </c>
    </row>
    <row r="585" spans="1:4" ht="18" hidden="1" x14ac:dyDescent="0.3">
      <c r="A585" s="10" t="s">
        <v>248</v>
      </c>
      <c r="B585" s="7"/>
      <c r="C585" s="7"/>
      <c r="D585" s="7">
        <f t="shared" si="9"/>
        <v>0</v>
      </c>
    </row>
    <row r="586" spans="1:4" ht="18" hidden="1" x14ac:dyDescent="0.3">
      <c r="A586" s="10" t="s">
        <v>249</v>
      </c>
      <c r="B586" s="7"/>
      <c r="C586" s="7"/>
      <c r="D586" s="7">
        <f t="shared" si="9"/>
        <v>0</v>
      </c>
    </row>
    <row r="587" spans="1:4" ht="18" hidden="1" x14ac:dyDescent="0.3">
      <c r="A587" s="10" t="s">
        <v>250</v>
      </c>
      <c r="B587" s="7"/>
      <c r="C587" s="7"/>
      <c r="D587" s="7">
        <f t="shared" si="9"/>
        <v>0</v>
      </c>
    </row>
    <row r="588" spans="1:4" ht="18" hidden="1" x14ac:dyDescent="0.3">
      <c r="A588" s="13" t="s">
        <v>251</v>
      </c>
      <c r="B588" s="7"/>
      <c r="C588" s="7"/>
      <c r="D588" s="7">
        <f t="shared" si="9"/>
        <v>0</v>
      </c>
    </row>
    <row r="589" spans="1:4" ht="18" hidden="1" x14ac:dyDescent="0.3">
      <c r="A589" s="10" t="s">
        <v>252</v>
      </c>
      <c r="B589" s="7"/>
      <c r="C589" s="7"/>
      <c r="D589" s="7">
        <f t="shared" si="9"/>
        <v>0</v>
      </c>
    </row>
    <row r="590" spans="1:4" ht="18" hidden="1" x14ac:dyDescent="0.3">
      <c r="A590" s="10" t="s">
        <v>253</v>
      </c>
      <c r="B590" s="7"/>
      <c r="C590" s="7"/>
      <c r="D590" s="7">
        <f t="shared" si="9"/>
        <v>0</v>
      </c>
    </row>
    <row r="591" spans="1:4" ht="18" hidden="1" x14ac:dyDescent="0.3">
      <c r="A591" s="13" t="s">
        <v>254</v>
      </c>
      <c r="B591" s="7"/>
      <c r="C591" s="7"/>
      <c r="D591" s="7">
        <f t="shared" si="9"/>
        <v>0</v>
      </c>
    </row>
    <row r="592" spans="1:4" ht="18" hidden="1" x14ac:dyDescent="0.3">
      <c r="A592" s="13" t="s">
        <v>255</v>
      </c>
      <c r="B592" s="7"/>
      <c r="C592" s="7"/>
      <c r="D592" s="7">
        <f t="shared" si="9"/>
        <v>0</v>
      </c>
    </row>
    <row r="593" spans="1:4" ht="18" hidden="1" x14ac:dyDescent="0.3">
      <c r="A593" s="10" t="s">
        <v>256</v>
      </c>
      <c r="B593" s="7"/>
      <c r="C593" s="7"/>
      <c r="D593" s="7">
        <f t="shared" si="9"/>
        <v>0</v>
      </c>
    </row>
    <row r="594" spans="1:4" ht="18" hidden="1" x14ac:dyDescent="0.3">
      <c r="A594" s="10" t="s">
        <v>257</v>
      </c>
      <c r="B594" s="7"/>
      <c r="C594" s="7"/>
      <c r="D594" s="7">
        <f t="shared" si="9"/>
        <v>0</v>
      </c>
    </row>
    <row r="595" spans="1:4" ht="18" hidden="1" x14ac:dyDescent="0.3">
      <c r="A595" s="13" t="s">
        <v>258</v>
      </c>
      <c r="B595" s="7"/>
      <c r="C595" s="7"/>
      <c r="D595" s="7">
        <f t="shared" si="9"/>
        <v>0</v>
      </c>
    </row>
    <row r="596" spans="1:4" ht="18" hidden="1" x14ac:dyDescent="0.3">
      <c r="A596" s="10" t="s">
        <v>259</v>
      </c>
      <c r="B596" s="7"/>
      <c r="C596" s="7"/>
      <c r="D596" s="7">
        <f t="shared" si="9"/>
        <v>0</v>
      </c>
    </row>
    <row r="597" spans="1:4" ht="18" hidden="1" x14ac:dyDescent="0.3">
      <c r="A597" s="10" t="s">
        <v>260</v>
      </c>
      <c r="B597" s="7"/>
      <c r="C597" s="7"/>
      <c r="D597" s="7">
        <f t="shared" si="9"/>
        <v>0</v>
      </c>
    </row>
    <row r="598" spans="1:4" ht="18" hidden="1" x14ac:dyDescent="0.3">
      <c r="A598" s="10" t="s">
        <v>261</v>
      </c>
      <c r="B598" s="7"/>
      <c r="C598" s="7"/>
      <c r="D598" s="7">
        <f t="shared" si="9"/>
        <v>0</v>
      </c>
    </row>
    <row r="599" spans="1:4" ht="18" hidden="1" x14ac:dyDescent="0.3">
      <c r="A599" s="10" t="s">
        <v>262</v>
      </c>
      <c r="B599" s="7"/>
      <c r="C599" s="7"/>
      <c r="D599" s="7">
        <f t="shared" si="9"/>
        <v>0</v>
      </c>
    </row>
    <row r="600" spans="1:4" ht="18" hidden="1" x14ac:dyDescent="0.3">
      <c r="A600" s="10" t="s">
        <v>263</v>
      </c>
      <c r="B600" s="7"/>
      <c r="C600" s="7"/>
      <c r="D600" s="7">
        <f t="shared" si="9"/>
        <v>0</v>
      </c>
    </row>
    <row r="601" spans="1:4" ht="18" hidden="1" x14ac:dyDescent="0.3">
      <c r="A601" s="10" t="s">
        <v>264</v>
      </c>
      <c r="B601" s="7"/>
      <c r="C601" s="7"/>
      <c r="D601" s="7">
        <f t="shared" si="9"/>
        <v>0</v>
      </c>
    </row>
    <row r="602" spans="1:4" ht="18" hidden="1" x14ac:dyDescent="0.3">
      <c r="A602" s="10" t="s">
        <v>265</v>
      </c>
      <c r="B602" s="7"/>
      <c r="C602" s="7"/>
      <c r="D602" s="7">
        <f t="shared" si="9"/>
        <v>0</v>
      </c>
    </row>
    <row r="603" spans="1:4" ht="18" hidden="1" x14ac:dyDescent="0.3">
      <c r="A603" s="10" t="s">
        <v>266</v>
      </c>
      <c r="B603" s="7"/>
      <c r="C603" s="7"/>
      <c r="D603" s="7">
        <f t="shared" si="9"/>
        <v>0</v>
      </c>
    </row>
    <row r="604" spans="1:4" ht="18" hidden="1" x14ac:dyDescent="0.3">
      <c r="A604" s="10" t="s">
        <v>267</v>
      </c>
      <c r="B604" s="7"/>
      <c r="C604" s="7"/>
      <c r="D604" s="7">
        <f t="shared" si="9"/>
        <v>0</v>
      </c>
    </row>
    <row r="605" spans="1:4" ht="18" hidden="1" x14ac:dyDescent="0.3">
      <c r="A605" s="14" t="s">
        <v>268</v>
      </c>
      <c r="B605" s="7"/>
      <c r="C605" s="7"/>
      <c r="D605" s="7">
        <f t="shared" si="9"/>
        <v>0</v>
      </c>
    </row>
    <row r="606" spans="1:4" ht="18" hidden="1" x14ac:dyDescent="0.3">
      <c r="A606" s="10" t="s">
        <v>269</v>
      </c>
      <c r="B606" s="7"/>
      <c r="C606" s="7"/>
      <c r="D606" s="7">
        <f t="shared" si="9"/>
        <v>0</v>
      </c>
    </row>
    <row r="607" spans="1:4" ht="18" hidden="1" x14ac:dyDescent="0.3">
      <c r="A607" s="10" t="s">
        <v>270</v>
      </c>
      <c r="B607" s="7"/>
      <c r="C607" s="7"/>
      <c r="D607" s="7">
        <f t="shared" si="9"/>
        <v>0</v>
      </c>
    </row>
    <row r="608" spans="1:4" ht="18" hidden="1" x14ac:dyDescent="0.3">
      <c r="A608" s="10" t="s">
        <v>271</v>
      </c>
      <c r="B608" s="7"/>
      <c r="C608" s="7"/>
      <c r="D608" s="7">
        <f t="shared" si="9"/>
        <v>0</v>
      </c>
    </row>
    <row r="609" spans="1:4" ht="18" hidden="1" x14ac:dyDescent="0.3">
      <c r="A609" s="10" t="s">
        <v>272</v>
      </c>
      <c r="B609" s="7"/>
      <c r="C609" s="7"/>
      <c r="D609" s="7">
        <f t="shared" si="9"/>
        <v>0</v>
      </c>
    </row>
    <row r="610" spans="1:4" ht="18" hidden="1" x14ac:dyDescent="0.3">
      <c r="A610" s="10" t="s">
        <v>273</v>
      </c>
      <c r="B610" s="7"/>
      <c r="C610" s="7"/>
      <c r="D610" s="7">
        <f t="shared" si="9"/>
        <v>0</v>
      </c>
    </row>
    <row r="611" spans="1:4" ht="18" hidden="1" x14ac:dyDescent="0.3">
      <c r="A611" s="10" t="s">
        <v>274</v>
      </c>
      <c r="B611" s="7"/>
      <c r="C611" s="7"/>
      <c r="D611" s="7">
        <f t="shared" si="9"/>
        <v>0</v>
      </c>
    </row>
    <row r="612" spans="1:4" ht="18" hidden="1" x14ac:dyDescent="0.3">
      <c r="A612" s="10" t="s">
        <v>275</v>
      </c>
      <c r="B612" s="7"/>
      <c r="C612" s="7"/>
      <c r="D612" s="7">
        <f t="shared" si="9"/>
        <v>0</v>
      </c>
    </row>
    <row r="613" spans="1:4" ht="18" hidden="1" x14ac:dyDescent="0.3">
      <c r="A613" s="10" t="s">
        <v>276</v>
      </c>
      <c r="B613" s="7"/>
      <c r="C613" s="7"/>
      <c r="D613" s="7">
        <f t="shared" si="9"/>
        <v>0</v>
      </c>
    </row>
    <row r="614" spans="1:4" ht="18" hidden="1" x14ac:dyDescent="0.3">
      <c r="A614" s="24" t="s">
        <v>277</v>
      </c>
      <c r="B614" s="7"/>
      <c r="C614" s="7"/>
      <c r="D614" s="7">
        <f t="shared" si="9"/>
        <v>0</v>
      </c>
    </row>
    <row r="615" spans="1:4" ht="18" hidden="1" x14ac:dyDescent="0.3">
      <c r="A615" s="10" t="s">
        <v>278</v>
      </c>
      <c r="B615" s="7"/>
      <c r="C615" s="7"/>
      <c r="D615" s="7">
        <f t="shared" si="9"/>
        <v>0</v>
      </c>
    </row>
    <row r="616" spans="1:4" ht="18" hidden="1" x14ac:dyDescent="0.3">
      <c r="A616" s="10" t="s">
        <v>279</v>
      </c>
      <c r="B616" s="7"/>
      <c r="C616" s="7"/>
      <c r="D616" s="7">
        <f t="shared" si="9"/>
        <v>0</v>
      </c>
    </row>
    <row r="617" spans="1:4" ht="18" hidden="1" x14ac:dyDescent="0.3">
      <c r="A617" s="33" t="s">
        <v>280</v>
      </c>
      <c r="B617" s="7"/>
      <c r="C617" s="7"/>
      <c r="D617" s="7">
        <f t="shared" si="9"/>
        <v>0</v>
      </c>
    </row>
    <row r="618" spans="1:4" ht="18" hidden="1" x14ac:dyDescent="0.3">
      <c r="A618" s="5" t="s">
        <v>281</v>
      </c>
      <c r="B618" s="12"/>
      <c r="C618" s="12"/>
      <c r="D618" s="7">
        <f t="shared" si="9"/>
        <v>0</v>
      </c>
    </row>
    <row r="619" spans="1:4" ht="18" hidden="1" x14ac:dyDescent="0.3">
      <c r="A619" s="10" t="s">
        <v>282</v>
      </c>
      <c r="B619" s="7"/>
      <c r="C619" s="7"/>
      <c r="D619" s="7">
        <f t="shared" si="9"/>
        <v>0</v>
      </c>
    </row>
    <row r="620" spans="1:4" ht="18" hidden="1" x14ac:dyDescent="0.3">
      <c r="A620" s="10" t="s">
        <v>283</v>
      </c>
      <c r="B620" s="7"/>
      <c r="C620" s="7"/>
      <c r="D620" s="7">
        <f t="shared" si="9"/>
        <v>0</v>
      </c>
    </row>
    <row r="621" spans="1:4" ht="18" hidden="1" x14ac:dyDescent="0.3">
      <c r="A621" s="10" t="s">
        <v>284</v>
      </c>
      <c r="B621" s="7"/>
      <c r="C621" s="7"/>
      <c r="D621" s="7">
        <f t="shared" si="9"/>
        <v>0</v>
      </c>
    </row>
    <row r="622" spans="1:4" ht="18" hidden="1" x14ac:dyDescent="0.3">
      <c r="A622" s="14" t="s">
        <v>285</v>
      </c>
      <c r="B622" s="7"/>
      <c r="C622" s="7"/>
      <c r="D622" s="7">
        <f t="shared" si="9"/>
        <v>0</v>
      </c>
    </row>
    <row r="623" spans="1:4" ht="18" hidden="1" x14ac:dyDescent="0.3">
      <c r="A623" s="10" t="s">
        <v>286</v>
      </c>
      <c r="B623" s="7"/>
      <c r="C623" s="7"/>
      <c r="D623" s="7">
        <f t="shared" si="9"/>
        <v>0</v>
      </c>
    </row>
    <row r="624" spans="1:4" ht="18" hidden="1" x14ac:dyDescent="0.3">
      <c r="A624" s="24" t="s">
        <v>287</v>
      </c>
      <c r="B624" s="7"/>
      <c r="C624" s="7"/>
      <c r="D624" s="7">
        <f t="shared" si="9"/>
        <v>0</v>
      </c>
    </row>
    <row r="625" spans="1:4" ht="18" hidden="1" x14ac:dyDescent="0.3">
      <c r="A625" s="8" t="s">
        <v>288</v>
      </c>
      <c r="B625" s="7"/>
      <c r="C625" s="7"/>
      <c r="D625" s="7">
        <f t="shared" si="9"/>
        <v>0</v>
      </c>
    </row>
    <row r="626" spans="1:4" ht="18" hidden="1" x14ac:dyDescent="0.3">
      <c r="A626" s="10" t="s">
        <v>289</v>
      </c>
      <c r="B626" s="7"/>
      <c r="C626" s="7"/>
      <c r="D626" s="7">
        <f t="shared" si="9"/>
        <v>0</v>
      </c>
    </row>
    <row r="627" spans="1:4" ht="18" hidden="1" x14ac:dyDescent="0.3">
      <c r="A627" s="10" t="s">
        <v>290</v>
      </c>
      <c r="B627" s="7"/>
      <c r="C627" s="7"/>
      <c r="D627" s="7">
        <f t="shared" si="9"/>
        <v>0</v>
      </c>
    </row>
    <row r="628" spans="1:4" ht="18" hidden="1" x14ac:dyDescent="0.3">
      <c r="A628" s="10" t="s">
        <v>291</v>
      </c>
      <c r="B628" s="7"/>
      <c r="C628" s="7"/>
      <c r="D628" s="7">
        <f t="shared" si="9"/>
        <v>0</v>
      </c>
    </row>
    <row r="629" spans="1:4" ht="18" hidden="1" x14ac:dyDescent="0.3">
      <c r="A629" s="10" t="s">
        <v>292</v>
      </c>
      <c r="B629" s="7"/>
      <c r="C629" s="7"/>
      <c r="D629" s="7">
        <f t="shared" si="9"/>
        <v>0</v>
      </c>
    </row>
    <row r="630" spans="1:4" ht="18" hidden="1" x14ac:dyDescent="0.3">
      <c r="A630" s="29" t="s">
        <v>293</v>
      </c>
      <c r="B630" s="7"/>
      <c r="C630" s="7"/>
      <c r="D630" s="7">
        <f t="shared" si="9"/>
        <v>0</v>
      </c>
    </row>
    <row r="631" spans="1:4" ht="18" hidden="1" x14ac:dyDescent="0.3">
      <c r="A631" s="22" t="s">
        <v>294</v>
      </c>
      <c r="B631" s="7"/>
      <c r="C631" s="7"/>
      <c r="D631" s="7">
        <f t="shared" si="9"/>
        <v>0</v>
      </c>
    </row>
    <row r="632" spans="1:4" ht="18" hidden="1" x14ac:dyDescent="0.3">
      <c r="A632" s="34" t="s">
        <v>295</v>
      </c>
      <c r="B632" s="7"/>
      <c r="C632" s="7"/>
      <c r="D632" s="7">
        <f t="shared" si="9"/>
        <v>0</v>
      </c>
    </row>
    <row r="633" spans="1:4" ht="18" hidden="1" x14ac:dyDescent="0.3">
      <c r="A633" s="5" t="s">
        <v>296</v>
      </c>
      <c r="B633" s="7"/>
      <c r="C633" s="7"/>
      <c r="D633" s="7">
        <f t="shared" si="9"/>
        <v>0</v>
      </c>
    </row>
    <row r="634" spans="1:4" ht="18" hidden="1" x14ac:dyDescent="0.3">
      <c r="A634" s="8" t="s">
        <v>297</v>
      </c>
      <c r="B634" s="7"/>
      <c r="C634" s="7"/>
      <c r="D634" s="7">
        <f t="shared" si="9"/>
        <v>0</v>
      </c>
    </row>
    <row r="635" spans="1:4" ht="18" hidden="1" x14ac:dyDescent="0.3">
      <c r="A635" s="35" t="s">
        <v>298</v>
      </c>
      <c r="B635" s="7"/>
      <c r="C635" s="7"/>
      <c r="D635" s="7">
        <f t="shared" si="9"/>
        <v>0</v>
      </c>
    </row>
    <row r="636" spans="1:4" ht="18" hidden="1" x14ac:dyDescent="0.3">
      <c r="A636" s="10" t="s">
        <v>299</v>
      </c>
      <c r="B636" s="7"/>
      <c r="C636" s="7"/>
      <c r="D636" s="7">
        <f t="shared" si="9"/>
        <v>0</v>
      </c>
    </row>
    <row r="637" spans="1:4" ht="18" hidden="1" x14ac:dyDescent="0.3">
      <c r="A637" s="8" t="s">
        <v>300</v>
      </c>
      <c r="B637" s="7"/>
      <c r="C637" s="7"/>
      <c r="D637" s="7">
        <f t="shared" si="9"/>
        <v>0</v>
      </c>
    </row>
    <row r="638" spans="1:4" ht="18" hidden="1" x14ac:dyDescent="0.3">
      <c r="A638" s="8" t="s">
        <v>301</v>
      </c>
      <c r="B638" s="7"/>
      <c r="C638" s="7"/>
      <c r="D638" s="7">
        <f t="shared" si="9"/>
        <v>0</v>
      </c>
    </row>
    <row r="639" spans="1:4" ht="18" hidden="1" x14ac:dyDescent="0.3">
      <c r="A639" s="10" t="s">
        <v>302</v>
      </c>
      <c r="B639" s="7"/>
      <c r="C639" s="7"/>
      <c r="D639" s="7">
        <f t="shared" si="9"/>
        <v>0</v>
      </c>
    </row>
    <row r="640" spans="1:4" ht="18" hidden="1" x14ac:dyDescent="0.3">
      <c r="A640" s="8" t="s">
        <v>304</v>
      </c>
      <c r="B640" s="7"/>
      <c r="C640" s="7"/>
      <c r="D640" s="7">
        <f t="shared" si="9"/>
        <v>0</v>
      </c>
    </row>
    <row r="641" spans="1:4" ht="18" hidden="1" x14ac:dyDescent="0.3">
      <c r="A641" s="14" t="s">
        <v>305</v>
      </c>
      <c r="B641" s="7"/>
      <c r="C641" s="7"/>
      <c r="D641" s="7">
        <f t="shared" si="9"/>
        <v>0</v>
      </c>
    </row>
    <row r="642" spans="1:4" ht="18" hidden="1" x14ac:dyDescent="0.3">
      <c r="A642" s="14" t="s">
        <v>306</v>
      </c>
      <c r="B642" s="7"/>
      <c r="C642" s="7"/>
      <c r="D642" s="7">
        <f t="shared" si="9"/>
        <v>0</v>
      </c>
    </row>
    <row r="643" spans="1:4" ht="18" hidden="1" x14ac:dyDescent="0.3">
      <c r="A643" s="14" t="s">
        <v>307</v>
      </c>
      <c r="B643" s="7"/>
      <c r="C643" s="7"/>
      <c r="D643" s="7">
        <f t="shared" si="9"/>
        <v>0</v>
      </c>
    </row>
    <row r="644" spans="1:4" ht="18" hidden="1" x14ac:dyDescent="0.3">
      <c r="A644" s="14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309</v>
      </c>
      <c r="B645" s="7"/>
      <c r="C645" s="7"/>
      <c r="D645" s="7">
        <f t="shared" si="10"/>
        <v>0</v>
      </c>
    </row>
    <row r="646" spans="1:4" ht="18" hidden="1" x14ac:dyDescent="0.3">
      <c r="A646" s="36" t="s">
        <v>310</v>
      </c>
      <c r="B646" s="7"/>
      <c r="C646" s="7"/>
      <c r="D646" s="7">
        <f t="shared" si="10"/>
        <v>0</v>
      </c>
    </row>
    <row r="647" spans="1:4" ht="18" hidden="1" x14ac:dyDescent="0.3">
      <c r="A647" s="36" t="s">
        <v>311</v>
      </c>
      <c r="B647" s="7"/>
      <c r="C647" s="7"/>
      <c r="D647" s="7">
        <f t="shared" si="10"/>
        <v>0</v>
      </c>
    </row>
    <row r="648" spans="1:4" ht="18" hidden="1" x14ac:dyDescent="0.3">
      <c r="A648" s="36" t="s">
        <v>312</v>
      </c>
      <c r="B648" s="7"/>
      <c r="C648" s="7"/>
      <c r="D648" s="7">
        <f t="shared" si="10"/>
        <v>0</v>
      </c>
    </row>
    <row r="649" spans="1:4" ht="18" hidden="1" x14ac:dyDescent="0.3">
      <c r="A649" s="36" t="s">
        <v>313</v>
      </c>
      <c r="B649" s="7"/>
      <c r="C649" s="7"/>
      <c r="D649" s="7">
        <f t="shared" si="10"/>
        <v>0</v>
      </c>
    </row>
    <row r="650" spans="1:4" ht="18" hidden="1" x14ac:dyDescent="0.3">
      <c r="A650" s="8" t="s">
        <v>314</v>
      </c>
      <c r="B650" s="7"/>
      <c r="C650" s="7"/>
      <c r="D650" s="7">
        <f t="shared" si="10"/>
        <v>0</v>
      </c>
    </row>
    <row r="651" spans="1:4" ht="18" hidden="1" x14ac:dyDescent="0.3">
      <c r="A651" s="8" t="s">
        <v>316</v>
      </c>
      <c r="B651" s="7"/>
      <c r="C651" s="7"/>
      <c r="D651" s="7">
        <f t="shared" si="10"/>
        <v>0</v>
      </c>
    </row>
    <row r="652" spans="1:4" ht="18" hidden="1" x14ac:dyDescent="0.3">
      <c r="A652" s="8" t="s">
        <v>317</v>
      </c>
      <c r="B652" s="7"/>
      <c r="C652" s="7"/>
      <c r="D652" s="7">
        <f t="shared" si="10"/>
        <v>0</v>
      </c>
    </row>
    <row r="653" spans="1:4" ht="18" hidden="1" x14ac:dyDescent="0.3">
      <c r="A653" s="24" t="s">
        <v>321</v>
      </c>
      <c r="B653" s="7"/>
      <c r="C653" s="7"/>
      <c r="D653" s="7">
        <f t="shared" si="10"/>
        <v>0</v>
      </c>
    </row>
    <row r="654" spans="1:4" ht="18" hidden="1" x14ac:dyDescent="0.3">
      <c r="A654" s="24" t="s">
        <v>322</v>
      </c>
      <c r="B654" s="7"/>
      <c r="C654" s="7"/>
      <c r="D654" s="7">
        <f t="shared" si="10"/>
        <v>0</v>
      </c>
    </row>
    <row r="655" spans="1:4" ht="18" hidden="1" x14ac:dyDescent="0.3">
      <c r="A655" s="36" t="s">
        <v>323</v>
      </c>
      <c r="B655" s="7"/>
      <c r="C655" s="7"/>
      <c r="D655" s="7">
        <f t="shared" si="10"/>
        <v>0</v>
      </c>
    </row>
    <row r="656" spans="1:4" ht="18" hidden="1" x14ac:dyDescent="0.3">
      <c r="A656" s="36" t="s">
        <v>324</v>
      </c>
      <c r="B656" s="7"/>
      <c r="C656" s="7"/>
      <c r="D656" s="7">
        <f t="shared" si="10"/>
        <v>0</v>
      </c>
    </row>
    <row r="657" spans="1:4" ht="18" hidden="1" x14ac:dyDescent="0.3">
      <c r="A657" s="36" t="s">
        <v>325</v>
      </c>
      <c r="B657" s="7"/>
      <c r="C657" s="7"/>
      <c r="D657" s="7">
        <f t="shared" si="10"/>
        <v>0</v>
      </c>
    </row>
    <row r="658" spans="1:4" ht="18" hidden="1" x14ac:dyDescent="0.3">
      <c r="A658" s="36" t="s">
        <v>326</v>
      </c>
      <c r="B658" s="7"/>
      <c r="C658" s="7"/>
      <c r="D658" s="7">
        <f t="shared" si="10"/>
        <v>0</v>
      </c>
    </row>
    <row r="659" spans="1:4" ht="18" hidden="1" x14ac:dyDescent="0.3">
      <c r="A659" s="8" t="s">
        <v>343</v>
      </c>
      <c r="B659" s="7"/>
      <c r="C659" s="7"/>
      <c r="D659" s="7">
        <f t="shared" si="10"/>
        <v>0</v>
      </c>
    </row>
    <row r="660" spans="1:4" ht="18" hidden="1" x14ac:dyDescent="0.3">
      <c r="A660" s="36" t="s">
        <v>327</v>
      </c>
      <c r="B660" s="7"/>
      <c r="C660" s="7"/>
      <c r="D660" s="7">
        <f t="shared" si="10"/>
        <v>0</v>
      </c>
    </row>
    <row r="661" spans="1:4" ht="18" hidden="1" x14ac:dyDescent="0.3">
      <c r="A661" s="35" t="s">
        <v>328</v>
      </c>
      <c r="B661" s="7"/>
      <c r="C661" s="7"/>
      <c r="D661" s="7">
        <f t="shared" si="10"/>
        <v>0</v>
      </c>
    </row>
    <row r="662" spans="1:4" ht="18" hidden="1" x14ac:dyDescent="0.3">
      <c r="A662" s="10" t="s">
        <v>329</v>
      </c>
      <c r="B662" s="7"/>
      <c r="C662" s="7"/>
      <c r="D662" s="7">
        <f t="shared" si="10"/>
        <v>0</v>
      </c>
    </row>
    <row r="663" spans="1:4" ht="18" hidden="1" x14ac:dyDescent="0.3">
      <c r="A663" s="8" t="s">
        <v>330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4055</v>
      </c>
      <c r="C665" s="39"/>
      <c r="D665" s="39">
        <f t="shared" ref="D665" si="11">SUM(D338:D664)</f>
        <v>44952500</v>
      </c>
    </row>
    <row r="667" spans="1:4" ht="18" x14ac:dyDescent="0.3">
      <c r="A667" s="18" t="s">
        <v>383</v>
      </c>
      <c r="D667" s="70"/>
    </row>
    <row r="668" spans="1:4" x14ac:dyDescent="0.3">
      <c r="D668" s="71">
        <f>D667+D665+D333</f>
        <v>84655000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B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D667"/>
  <sheetViews>
    <sheetView topLeftCell="A387" workbookViewId="0">
      <selection activeCell="D666" sqref="D666"/>
    </sheetView>
  </sheetViews>
  <sheetFormatPr defaultRowHeight="14.4" x14ac:dyDescent="0.3"/>
  <cols>
    <col min="1" max="1" width="38.5546875" customWidth="1"/>
    <col min="3" max="3" width="12" customWidth="1"/>
    <col min="4" max="4" width="18.6640625" customWidth="1"/>
  </cols>
  <sheetData>
    <row r="1" spans="1:4" x14ac:dyDescent="0.3">
      <c r="A1" s="1" t="s">
        <v>378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hidden="1" x14ac:dyDescent="0.3">
      <c r="A3" s="5" t="s">
        <v>3</v>
      </c>
      <c r="B3" s="7"/>
      <c r="C3" s="7"/>
      <c r="D3" s="7">
        <f>B3*C3</f>
        <v>0</v>
      </c>
    </row>
    <row r="4" spans="1:4" ht="18" hidden="1" x14ac:dyDescent="0.3">
      <c r="A4" s="8" t="s">
        <v>4</v>
      </c>
      <c r="B4" s="7"/>
      <c r="C4" s="7"/>
      <c r="D4" s="7">
        <f t="shared" ref="D4:D67" si="0">B4*C4</f>
        <v>0</v>
      </c>
    </row>
    <row r="5" spans="1:4" ht="18" hidden="1" x14ac:dyDescent="0.3">
      <c r="A5" s="5" t="s">
        <v>5</v>
      </c>
      <c r="B5" s="7"/>
      <c r="C5" s="7"/>
      <c r="D5" s="7">
        <f t="shared" si="0"/>
        <v>0</v>
      </c>
    </row>
    <row r="6" spans="1:4" ht="18" hidden="1" x14ac:dyDescent="0.3">
      <c r="A6" s="5" t="s">
        <v>6</v>
      </c>
      <c r="B6" s="7"/>
      <c r="C6" s="7"/>
      <c r="D6" s="7">
        <f t="shared" si="0"/>
        <v>0</v>
      </c>
    </row>
    <row r="7" spans="1:4" ht="18" hidden="1" x14ac:dyDescent="0.3">
      <c r="A7" s="5" t="s">
        <v>7</v>
      </c>
      <c r="B7" s="7"/>
      <c r="C7" s="7"/>
      <c r="D7" s="7">
        <f t="shared" si="0"/>
        <v>0</v>
      </c>
    </row>
    <row r="8" spans="1:4" ht="18" hidden="1" x14ac:dyDescent="0.3">
      <c r="A8" s="9" t="s">
        <v>8</v>
      </c>
      <c r="B8" s="7"/>
      <c r="C8" s="7"/>
      <c r="D8" s="7">
        <f t="shared" si="0"/>
        <v>0</v>
      </c>
    </row>
    <row r="9" spans="1:4" ht="18" hidden="1" x14ac:dyDescent="0.3">
      <c r="A9" s="10" t="s">
        <v>9</v>
      </c>
      <c r="B9" s="7"/>
      <c r="C9" s="7"/>
      <c r="D9" s="7">
        <f t="shared" si="0"/>
        <v>0</v>
      </c>
    </row>
    <row r="10" spans="1:4" ht="18" hidden="1" x14ac:dyDescent="0.3">
      <c r="A10" s="5" t="s">
        <v>10</v>
      </c>
      <c r="B10" s="12"/>
      <c r="C10" s="12"/>
      <c r="D10" s="7">
        <f t="shared" si="0"/>
        <v>0</v>
      </c>
    </row>
    <row r="11" spans="1:4" ht="18" hidden="1" x14ac:dyDescent="0.3">
      <c r="A11" s="5" t="s">
        <v>11</v>
      </c>
      <c r="B11" s="12"/>
      <c r="C11" s="12"/>
      <c r="D11" s="7">
        <f t="shared" si="0"/>
        <v>0</v>
      </c>
    </row>
    <row r="12" spans="1:4" ht="18" hidden="1" x14ac:dyDescent="0.3">
      <c r="A12" s="5" t="s">
        <v>12</v>
      </c>
      <c r="B12" s="12"/>
      <c r="C12" s="12"/>
      <c r="D12" s="7">
        <f t="shared" si="0"/>
        <v>0</v>
      </c>
    </row>
    <row r="13" spans="1:4" ht="18" hidden="1" x14ac:dyDescent="0.3">
      <c r="A13" s="10" t="s">
        <v>13</v>
      </c>
      <c r="B13" s="7"/>
      <c r="C13" s="7"/>
      <c r="D13" s="7">
        <f t="shared" si="0"/>
        <v>0</v>
      </c>
    </row>
    <row r="14" spans="1:4" ht="18" hidden="1" x14ac:dyDescent="0.3">
      <c r="A14" s="10" t="s">
        <v>14</v>
      </c>
      <c r="B14" s="7"/>
      <c r="C14" s="7"/>
      <c r="D14" s="7">
        <f t="shared" si="0"/>
        <v>0</v>
      </c>
    </row>
    <row r="15" spans="1:4" ht="18" hidden="1" x14ac:dyDescent="0.3">
      <c r="A15" s="10" t="s">
        <v>15</v>
      </c>
      <c r="B15" s="12"/>
      <c r="C15" s="12"/>
      <c r="D15" s="7">
        <f t="shared" si="0"/>
        <v>0</v>
      </c>
    </row>
    <row r="16" spans="1:4" ht="18" hidden="1" x14ac:dyDescent="0.3">
      <c r="A16" s="8" t="s">
        <v>16</v>
      </c>
      <c r="B16" s="7"/>
      <c r="C16" s="7"/>
      <c r="D16" s="7">
        <f t="shared" si="0"/>
        <v>0</v>
      </c>
    </row>
    <row r="17" spans="1:4" ht="18" hidden="1" x14ac:dyDescent="0.3">
      <c r="A17" s="13" t="s">
        <v>17</v>
      </c>
      <c r="B17" s="7"/>
      <c r="C17" s="7"/>
      <c r="D17" s="7">
        <f t="shared" si="0"/>
        <v>0</v>
      </c>
    </row>
    <row r="18" spans="1:4" ht="18" hidden="1" x14ac:dyDescent="0.3">
      <c r="A18" s="8" t="s">
        <v>18</v>
      </c>
      <c r="B18" s="7"/>
      <c r="C18" s="7"/>
      <c r="D18" s="7">
        <f t="shared" si="0"/>
        <v>0</v>
      </c>
    </row>
    <row r="19" spans="1:4" ht="18" hidden="1" x14ac:dyDescent="0.3">
      <c r="A19" s="13" t="s">
        <v>19</v>
      </c>
      <c r="B19" s="7"/>
      <c r="C19" s="7"/>
      <c r="D19" s="7">
        <f t="shared" si="0"/>
        <v>0</v>
      </c>
    </row>
    <row r="20" spans="1:4" ht="18" hidden="1" x14ac:dyDescent="0.3">
      <c r="A20" s="10" t="s">
        <v>20</v>
      </c>
      <c r="B20" s="7"/>
      <c r="C20" s="7"/>
      <c r="D20" s="7">
        <f t="shared" si="0"/>
        <v>0</v>
      </c>
    </row>
    <row r="21" spans="1:4" ht="18" hidden="1" x14ac:dyDescent="0.3">
      <c r="A21" s="10" t="s">
        <v>21</v>
      </c>
      <c r="B21" s="7"/>
      <c r="C21" s="7"/>
      <c r="D21" s="7">
        <f t="shared" si="0"/>
        <v>0</v>
      </c>
    </row>
    <row r="22" spans="1:4" ht="18" hidden="1" x14ac:dyDescent="0.3">
      <c r="A22" s="10" t="s">
        <v>22</v>
      </c>
      <c r="B22" s="7"/>
      <c r="C22" s="7"/>
      <c r="D22" s="7">
        <f t="shared" si="0"/>
        <v>0</v>
      </c>
    </row>
    <row r="23" spans="1:4" ht="18" hidden="1" x14ac:dyDescent="0.3">
      <c r="A23" s="8" t="s">
        <v>23</v>
      </c>
      <c r="B23" s="7"/>
      <c r="C23" s="7"/>
      <c r="D23" s="7">
        <f t="shared" si="0"/>
        <v>0</v>
      </c>
    </row>
    <row r="24" spans="1:4" ht="18" x14ac:dyDescent="0.3">
      <c r="A24" s="10" t="s">
        <v>24</v>
      </c>
      <c r="B24" s="7">
        <f>15+20+15+27</f>
        <v>77</v>
      </c>
      <c r="C24" s="7">
        <v>24000</v>
      </c>
      <c r="D24" s="7">
        <f t="shared" si="0"/>
        <v>1848000</v>
      </c>
    </row>
    <row r="25" spans="1:4" ht="18" hidden="1" x14ac:dyDescent="0.3">
      <c r="A25" s="10" t="s">
        <v>25</v>
      </c>
      <c r="B25" s="7"/>
      <c r="C25" s="7"/>
      <c r="D25" s="7">
        <f t="shared" si="0"/>
        <v>0</v>
      </c>
    </row>
    <row r="26" spans="1:4" ht="18" hidden="1" x14ac:dyDescent="0.3">
      <c r="A26" s="10" t="s">
        <v>26</v>
      </c>
      <c r="B26" s="7"/>
      <c r="C26" s="7"/>
      <c r="D26" s="7">
        <f t="shared" si="0"/>
        <v>0</v>
      </c>
    </row>
    <row r="27" spans="1:4" ht="18" hidden="1" x14ac:dyDescent="0.3">
      <c r="A27" s="10" t="s">
        <v>27</v>
      </c>
      <c r="B27" s="7"/>
      <c r="C27" s="7"/>
      <c r="D27" s="7">
        <f t="shared" si="0"/>
        <v>0</v>
      </c>
    </row>
    <row r="28" spans="1:4" ht="18" hidden="1" x14ac:dyDescent="0.3">
      <c r="A28" s="10" t="s">
        <v>28</v>
      </c>
      <c r="B28" s="7"/>
      <c r="C28" s="7"/>
      <c r="D28" s="7">
        <f t="shared" si="0"/>
        <v>0</v>
      </c>
    </row>
    <row r="29" spans="1:4" ht="18" x14ac:dyDescent="0.3">
      <c r="A29" s="10" t="s">
        <v>29</v>
      </c>
      <c r="B29" s="7">
        <f>40+15+15</f>
        <v>70</v>
      </c>
      <c r="C29" s="7">
        <v>36000</v>
      </c>
      <c r="D29" s="7">
        <f t="shared" si="0"/>
        <v>2520000</v>
      </c>
    </row>
    <row r="30" spans="1:4" ht="18" hidden="1" x14ac:dyDescent="0.3">
      <c r="A30" s="10" t="s">
        <v>30</v>
      </c>
      <c r="B30" s="7"/>
      <c r="C30" s="7"/>
      <c r="D30" s="7">
        <f t="shared" si="0"/>
        <v>0</v>
      </c>
    </row>
    <row r="31" spans="1:4" ht="18" hidden="1" x14ac:dyDescent="0.3">
      <c r="A31" s="10" t="s">
        <v>31</v>
      </c>
      <c r="B31" s="7"/>
      <c r="C31" s="7"/>
      <c r="D31" s="7">
        <f t="shared" si="0"/>
        <v>0</v>
      </c>
    </row>
    <row r="32" spans="1:4" ht="18" hidden="1" x14ac:dyDescent="0.3">
      <c r="A32" s="10" t="s">
        <v>32</v>
      </c>
      <c r="B32" s="7"/>
      <c r="C32" s="7"/>
      <c r="D32" s="7">
        <f t="shared" si="0"/>
        <v>0</v>
      </c>
    </row>
    <row r="33" spans="1:4" ht="18" x14ac:dyDescent="0.3">
      <c r="A33" s="10" t="s">
        <v>33</v>
      </c>
      <c r="B33" s="7">
        <f>10+16+8</f>
        <v>34</v>
      </c>
      <c r="C33" s="7">
        <v>22000</v>
      </c>
      <c r="D33" s="7">
        <f t="shared" si="0"/>
        <v>748000</v>
      </c>
    </row>
    <row r="34" spans="1:4" ht="18" hidden="1" x14ac:dyDescent="0.3">
      <c r="A34" s="10" t="s">
        <v>34</v>
      </c>
      <c r="B34" s="7"/>
      <c r="C34" s="7"/>
      <c r="D34" s="7">
        <f t="shared" si="0"/>
        <v>0</v>
      </c>
    </row>
    <row r="35" spans="1:4" ht="18" hidden="1" x14ac:dyDescent="0.3">
      <c r="A35" s="10" t="s">
        <v>35</v>
      </c>
      <c r="B35" s="7"/>
      <c r="C35" s="7"/>
      <c r="D35" s="7">
        <f t="shared" si="0"/>
        <v>0</v>
      </c>
    </row>
    <row r="36" spans="1:4" ht="18" hidden="1" x14ac:dyDescent="0.3">
      <c r="A36" s="10" t="s">
        <v>36</v>
      </c>
      <c r="B36" s="7"/>
      <c r="C36" s="7"/>
      <c r="D36" s="7">
        <f t="shared" si="0"/>
        <v>0</v>
      </c>
    </row>
    <row r="37" spans="1:4" ht="18" hidden="1" x14ac:dyDescent="0.3">
      <c r="A37" s="14" t="s">
        <v>37</v>
      </c>
      <c r="B37" s="7"/>
      <c r="C37" s="7"/>
      <c r="D37" s="7">
        <f t="shared" si="0"/>
        <v>0</v>
      </c>
    </row>
    <row r="38" spans="1:4" ht="18" hidden="1" x14ac:dyDescent="0.3">
      <c r="A38" s="10" t="s">
        <v>38</v>
      </c>
      <c r="B38" s="7"/>
      <c r="C38" s="7"/>
      <c r="D38" s="7">
        <f t="shared" si="0"/>
        <v>0</v>
      </c>
    </row>
    <row r="39" spans="1:4" ht="18" hidden="1" x14ac:dyDescent="0.3">
      <c r="A39" s="5" t="s">
        <v>39</v>
      </c>
      <c r="B39" s="7"/>
      <c r="C39" s="7"/>
      <c r="D39" s="7">
        <f t="shared" si="0"/>
        <v>0</v>
      </c>
    </row>
    <row r="40" spans="1:4" ht="18" hidden="1" x14ac:dyDescent="0.3">
      <c r="A40" s="10" t="s">
        <v>40</v>
      </c>
      <c r="B40" s="7"/>
      <c r="C40" s="7"/>
      <c r="D40" s="7">
        <f t="shared" si="0"/>
        <v>0</v>
      </c>
    </row>
    <row r="41" spans="1:4" ht="18" hidden="1" x14ac:dyDescent="0.3">
      <c r="A41" s="10" t="s">
        <v>41</v>
      </c>
      <c r="B41" s="7"/>
      <c r="C41" s="7"/>
      <c r="D41" s="7">
        <f t="shared" si="0"/>
        <v>0</v>
      </c>
    </row>
    <row r="42" spans="1:4" ht="18" hidden="1" x14ac:dyDescent="0.3">
      <c r="A42" s="15" t="s">
        <v>42</v>
      </c>
      <c r="B42" s="7"/>
      <c r="C42" s="7"/>
      <c r="D42" s="7">
        <f t="shared" si="0"/>
        <v>0</v>
      </c>
    </row>
    <row r="43" spans="1:4" ht="18" hidden="1" x14ac:dyDescent="0.3">
      <c r="A43" s="10" t="s">
        <v>43</v>
      </c>
      <c r="B43" s="7"/>
      <c r="C43" s="7"/>
      <c r="D43" s="7">
        <f t="shared" si="0"/>
        <v>0</v>
      </c>
    </row>
    <row r="44" spans="1:4" ht="18" hidden="1" x14ac:dyDescent="0.3">
      <c r="A44" s="10" t="s">
        <v>44</v>
      </c>
      <c r="B44" s="7"/>
      <c r="C44" s="7"/>
      <c r="D44" s="7">
        <f t="shared" si="0"/>
        <v>0</v>
      </c>
    </row>
    <row r="45" spans="1:4" ht="18" hidden="1" x14ac:dyDescent="0.3">
      <c r="A45" s="10" t="s">
        <v>45</v>
      </c>
      <c r="B45" s="7"/>
      <c r="C45" s="7"/>
      <c r="D45" s="7">
        <f t="shared" si="0"/>
        <v>0</v>
      </c>
    </row>
    <row r="46" spans="1:4" ht="18" hidden="1" x14ac:dyDescent="0.3">
      <c r="A46" s="10" t="s">
        <v>46</v>
      </c>
      <c r="B46" s="7"/>
      <c r="C46" s="7"/>
      <c r="D46" s="7">
        <f t="shared" si="0"/>
        <v>0</v>
      </c>
    </row>
    <row r="47" spans="1:4" ht="18" hidden="1" x14ac:dyDescent="0.3">
      <c r="A47" s="10" t="s">
        <v>47</v>
      </c>
      <c r="B47" s="7"/>
      <c r="C47" s="7"/>
      <c r="D47" s="7">
        <f t="shared" si="0"/>
        <v>0</v>
      </c>
    </row>
    <row r="48" spans="1:4" ht="18" hidden="1" x14ac:dyDescent="0.3">
      <c r="A48" s="16" t="s">
        <v>48</v>
      </c>
      <c r="B48" s="7"/>
      <c r="C48" s="7"/>
      <c r="D48" s="7">
        <f t="shared" si="0"/>
        <v>0</v>
      </c>
    </row>
    <row r="49" spans="1:4" ht="18" hidden="1" x14ac:dyDescent="0.3">
      <c r="A49" s="8" t="s">
        <v>49</v>
      </c>
      <c r="B49" s="7"/>
      <c r="C49" s="7"/>
      <c r="D49" s="7">
        <f t="shared" si="0"/>
        <v>0</v>
      </c>
    </row>
    <row r="50" spans="1:4" ht="18" hidden="1" x14ac:dyDescent="0.3">
      <c r="A50" s="10" t="s">
        <v>50</v>
      </c>
      <c r="B50" s="7"/>
      <c r="C50" s="7"/>
      <c r="D50" s="7">
        <f t="shared" si="0"/>
        <v>0</v>
      </c>
    </row>
    <row r="51" spans="1:4" ht="18" hidden="1" x14ac:dyDescent="0.3">
      <c r="A51" s="10" t="s">
        <v>51</v>
      </c>
      <c r="B51" s="7"/>
      <c r="C51" s="7"/>
      <c r="D51" s="7">
        <f t="shared" si="0"/>
        <v>0</v>
      </c>
    </row>
    <row r="52" spans="1:4" ht="18" hidden="1" x14ac:dyDescent="0.3">
      <c r="A52" s="10" t="s">
        <v>52</v>
      </c>
      <c r="B52" s="7"/>
      <c r="C52" s="7"/>
      <c r="D52" s="7">
        <f t="shared" si="0"/>
        <v>0</v>
      </c>
    </row>
    <row r="53" spans="1:4" ht="18" hidden="1" x14ac:dyDescent="0.3">
      <c r="A53" s="5" t="s">
        <v>53</v>
      </c>
      <c r="B53" s="7"/>
      <c r="C53" s="7"/>
      <c r="D53" s="7">
        <f t="shared" si="0"/>
        <v>0</v>
      </c>
    </row>
    <row r="54" spans="1:4" ht="18" hidden="1" x14ac:dyDescent="0.3">
      <c r="A54" s="10" t="s">
        <v>54</v>
      </c>
      <c r="B54" s="7"/>
      <c r="C54" s="7"/>
      <c r="D54" s="7">
        <f t="shared" si="0"/>
        <v>0</v>
      </c>
    </row>
    <row r="55" spans="1:4" ht="18" hidden="1" x14ac:dyDescent="0.3">
      <c r="A55" s="14" t="s">
        <v>55</v>
      </c>
      <c r="B55" s="7"/>
      <c r="C55" s="7"/>
      <c r="D55" s="7">
        <f t="shared" si="0"/>
        <v>0</v>
      </c>
    </row>
    <row r="56" spans="1:4" ht="18" hidden="1" x14ac:dyDescent="0.3">
      <c r="A56" s="10" t="s">
        <v>56</v>
      </c>
      <c r="B56" s="7"/>
      <c r="C56" s="7"/>
      <c r="D56" s="7">
        <f t="shared" si="0"/>
        <v>0</v>
      </c>
    </row>
    <row r="57" spans="1:4" ht="18" hidden="1" x14ac:dyDescent="0.3">
      <c r="A57" s="17" t="s">
        <v>57</v>
      </c>
      <c r="B57" s="7"/>
      <c r="C57" s="7"/>
      <c r="D57" s="7">
        <f t="shared" si="0"/>
        <v>0</v>
      </c>
    </row>
    <row r="58" spans="1:4" ht="18" hidden="1" x14ac:dyDescent="0.3">
      <c r="A58" s="10" t="s">
        <v>58</v>
      </c>
      <c r="B58" s="7"/>
      <c r="C58" s="7"/>
      <c r="D58" s="7">
        <f t="shared" si="0"/>
        <v>0</v>
      </c>
    </row>
    <row r="59" spans="1:4" ht="18" hidden="1" x14ac:dyDescent="0.3">
      <c r="A59" s="10" t="s">
        <v>59</v>
      </c>
      <c r="B59" s="7"/>
      <c r="C59" s="7"/>
      <c r="D59" s="7">
        <f t="shared" si="0"/>
        <v>0</v>
      </c>
    </row>
    <row r="60" spans="1:4" ht="18" hidden="1" x14ac:dyDescent="0.3">
      <c r="A60" s="5" t="s">
        <v>60</v>
      </c>
      <c r="B60" s="7"/>
      <c r="C60" s="7"/>
      <c r="D60" s="7">
        <f t="shared" si="0"/>
        <v>0</v>
      </c>
    </row>
    <row r="61" spans="1:4" ht="18" hidden="1" x14ac:dyDescent="0.3">
      <c r="A61" s="5" t="s">
        <v>61</v>
      </c>
      <c r="B61" s="7"/>
      <c r="C61" s="7"/>
      <c r="D61" s="7">
        <f t="shared" si="0"/>
        <v>0</v>
      </c>
    </row>
    <row r="62" spans="1:4" ht="18" x14ac:dyDescent="0.3">
      <c r="A62" s="18" t="s">
        <v>62</v>
      </c>
      <c r="B62" s="7">
        <v>23</v>
      </c>
      <c r="C62" s="7">
        <v>6600</v>
      </c>
      <c r="D62" s="7">
        <f t="shared" si="0"/>
        <v>151800</v>
      </c>
    </row>
    <row r="63" spans="1:4" ht="18" hidden="1" x14ac:dyDescent="0.3">
      <c r="A63" s="19" t="s">
        <v>63</v>
      </c>
      <c r="B63" s="21"/>
      <c r="C63" s="21"/>
      <c r="D63" s="7">
        <f t="shared" si="0"/>
        <v>0</v>
      </c>
    </row>
    <row r="64" spans="1:4" ht="18" hidden="1" x14ac:dyDescent="0.3">
      <c r="A64" s="10" t="s">
        <v>64</v>
      </c>
      <c r="B64" s="7"/>
      <c r="C64" s="7"/>
      <c r="D64" s="7">
        <f t="shared" si="0"/>
        <v>0</v>
      </c>
    </row>
    <row r="65" spans="1:4" ht="18" hidden="1" x14ac:dyDescent="0.3">
      <c r="A65" s="5" t="s">
        <v>65</v>
      </c>
      <c r="B65" s="7"/>
      <c r="C65" s="7"/>
      <c r="D65" s="7">
        <f t="shared" si="0"/>
        <v>0</v>
      </c>
    </row>
    <row r="66" spans="1:4" ht="18" x14ac:dyDescent="0.3">
      <c r="A66" s="5" t="s">
        <v>66</v>
      </c>
      <c r="B66" s="7">
        <v>15</v>
      </c>
      <c r="C66" s="7">
        <v>18000</v>
      </c>
      <c r="D66" s="7">
        <f t="shared" si="0"/>
        <v>270000</v>
      </c>
    </row>
    <row r="67" spans="1:4" ht="18" x14ac:dyDescent="0.3">
      <c r="A67" s="10" t="s">
        <v>67</v>
      </c>
      <c r="B67" s="7">
        <v>20</v>
      </c>
      <c r="C67" s="7">
        <v>20000</v>
      </c>
      <c r="D67" s="7">
        <f t="shared" si="0"/>
        <v>400000</v>
      </c>
    </row>
    <row r="68" spans="1:4" ht="18" x14ac:dyDescent="0.3">
      <c r="A68" s="5" t="s">
        <v>68</v>
      </c>
      <c r="B68" s="7">
        <f>360+180+100</f>
        <v>640</v>
      </c>
      <c r="C68" s="7">
        <v>22000</v>
      </c>
      <c r="D68" s="7">
        <f t="shared" ref="D68:D131" si="1">B68*C68</f>
        <v>14080000</v>
      </c>
    </row>
    <row r="69" spans="1:4" ht="18" hidden="1" x14ac:dyDescent="0.3">
      <c r="A69" s="10" t="s">
        <v>70</v>
      </c>
      <c r="B69" s="7"/>
      <c r="C69" s="7"/>
      <c r="D69" s="7">
        <f t="shared" si="1"/>
        <v>0</v>
      </c>
    </row>
    <row r="70" spans="1:4" ht="18" x14ac:dyDescent="0.3">
      <c r="A70" s="10" t="s">
        <v>71</v>
      </c>
      <c r="B70" s="7">
        <v>8</v>
      </c>
      <c r="C70" s="7">
        <v>16000</v>
      </c>
      <c r="D70" s="7">
        <f t="shared" si="1"/>
        <v>128000</v>
      </c>
    </row>
    <row r="71" spans="1:4" ht="18" hidden="1" x14ac:dyDescent="0.3">
      <c r="A71" s="10" t="s">
        <v>72</v>
      </c>
      <c r="B71" s="7"/>
      <c r="C71" s="7"/>
      <c r="D71" s="7">
        <f t="shared" si="1"/>
        <v>0</v>
      </c>
    </row>
    <row r="72" spans="1:4" ht="18" hidden="1" x14ac:dyDescent="0.3">
      <c r="A72" s="22" t="s">
        <v>73</v>
      </c>
      <c r="B72" s="7"/>
      <c r="C72" s="7"/>
      <c r="D72" s="7">
        <f t="shared" si="1"/>
        <v>0</v>
      </c>
    </row>
    <row r="73" spans="1:4" ht="18" hidden="1" x14ac:dyDescent="0.3">
      <c r="A73" s="23" t="s">
        <v>74</v>
      </c>
      <c r="B73" s="7"/>
      <c r="C73" s="7"/>
      <c r="D73" s="7">
        <f t="shared" si="1"/>
        <v>0</v>
      </c>
    </row>
    <row r="74" spans="1:4" ht="18" hidden="1" x14ac:dyDescent="0.3">
      <c r="A74" s="22" t="s">
        <v>75</v>
      </c>
      <c r="B74" s="7"/>
      <c r="C74" s="7"/>
      <c r="D74" s="7">
        <f t="shared" si="1"/>
        <v>0</v>
      </c>
    </row>
    <row r="75" spans="1:4" ht="18" hidden="1" x14ac:dyDescent="0.3">
      <c r="A75" s="14" t="s">
        <v>76</v>
      </c>
      <c r="B75" s="7"/>
      <c r="C75" s="7"/>
      <c r="D75" s="7">
        <f t="shared" si="1"/>
        <v>0</v>
      </c>
    </row>
    <row r="76" spans="1:4" ht="18" hidden="1" x14ac:dyDescent="0.3">
      <c r="A76" s="24" t="s">
        <v>77</v>
      </c>
      <c r="B76" s="7"/>
      <c r="C76" s="7"/>
      <c r="D76" s="7">
        <f t="shared" si="1"/>
        <v>0</v>
      </c>
    </row>
    <row r="77" spans="1:4" ht="18" hidden="1" x14ac:dyDescent="0.3">
      <c r="A77" s="24" t="s">
        <v>78</v>
      </c>
      <c r="B77" s="7"/>
      <c r="C77" s="7"/>
      <c r="D77" s="7">
        <f t="shared" si="1"/>
        <v>0</v>
      </c>
    </row>
    <row r="78" spans="1:4" ht="18" hidden="1" x14ac:dyDescent="0.3">
      <c r="A78" s="24" t="s">
        <v>79</v>
      </c>
      <c r="B78" s="7"/>
      <c r="C78" s="7"/>
      <c r="D78" s="7">
        <f t="shared" si="1"/>
        <v>0</v>
      </c>
    </row>
    <row r="79" spans="1:4" ht="18" hidden="1" x14ac:dyDescent="0.3">
      <c r="A79" s="24" t="s">
        <v>80</v>
      </c>
      <c r="B79" s="7"/>
      <c r="C79" s="7"/>
      <c r="D79" s="7">
        <f t="shared" si="1"/>
        <v>0</v>
      </c>
    </row>
    <row r="80" spans="1:4" ht="18" hidden="1" x14ac:dyDescent="0.3">
      <c r="A80" s="10" t="s">
        <v>81</v>
      </c>
      <c r="B80" s="26"/>
      <c r="C80" s="26"/>
      <c r="D80" s="7">
        <f t="shared" si="1"/>
        <v>0</v>
      </c>
    </row>
    <row r="81" spans="1:4" ht="18" hidden="1" x14ac:dyDescent="0.3">
      <c r="A81" s="10" t="s">
        <v>82</v>
      </c>
      <c r="B81" s="7"/>
      <c r="C81" s="7"/>
      <c r="D81" s="7">
        <f t="shared" si="1"/>
        <v>0</v>
      </c>
    </row>
    <row r="82" spans="1:4" ht="18" x14ac:dyDescent="0.3">
      <c r="A82" s="10" t="s">
        <v>83</v>
      </c>
      <c r="B82" s="7">
        <f>18+144+10</f>
        <v>172</v>
      </c>
      <c r="C82" s="7">
        <v>11000</v>
      </c>
      <c r="D82" s="7">
        <f t="shared" si="1"/>
        <v>1892000</v>
      </c>
    </row>
    <row r="83" spans="1:4" ht="18" hidden="1" x14ac:dyDescent="0.3">
      <c r="A83" s="10" t="s">
        <v>84</v>
      </c>
      <c r="B83" s="7"/>
      <c r="C83" s="7"/>
      <c r="D83" s="7">
        <f t="shared" si="1"/>
        <v>0</v>
      </c>
    </row>
    <row r="84" spans="1:4" ht="18" hidden="1" x14ac:dyDescent="0.3">
      <c r="A84" s="10" t="s">
        <v>85</v>
      </c>
      <c r="B84" s="7"/>
      <c r="C84" s="7"/>
      <c r="D84" s="7">
        <f t="shared" si="1"/>
        <v>0</v>
      </c>
    </row>
    <row r="85" spans="1:4" ht="18" hidden="1" x14ac:dyDescent="0.3">
      <c r="A85" s="10" t="s">
        <v>86</v>
      </c>
      <c r="B85" s="7"/>
      <c r="C85" s="7"/>
      <c r="D85" s="7">
        <f t="shared" si="1"/>
        <v>0</v>
      </c>
    </row>
    <row r="86" spans="1:4" ht="18" x14ac:dyDescent="0.3">
      <c r="A86" s="10" t="s">
        <v>87</v>
      </c>
      <c r="B86" s="7">
        <v>2</v>
      </c>
      <c r="C86" s="7">
        <v>42000</v>
      </c>
      <c r="D86" s="7">
        <f t="shared" si="1"/>
        <v>84000</v>
      </c>
    </row>
    <row r="87" spans="1:4" ht="18" hidden="1" x14ac:dyDescent="0.3">
      <c r="A87" s="27" t="s">
        <v>88</v>
      </c>
      <c r="B87" s="7"/>
      <c r="C87" s="7"/>
      <c r="D87" s="7">
        <f t="shared" si="1"/>
        <v>0</v>
      </c>
    </row>
    <row r="88" spans="1:4" ht="18" hidden="1" x14ac:dyDescent="0.3">
      <c r="A88" s="10" t="s">
        <v>89</v>
      </c>
      <c r="B88" s="7"/>
      <c r="C88" s="7"/>
      <c r="D88" s="7">
        <f t="shared" si="1"/>
        <v>0</v>
      </c>
    </row>
    <row r="89" spans="1:4" ht="18" hidden="1" x14ac:dyDescent="0.3">
      <c r="A89" s="10" t="s">
        <v>90</v>
      </c>
      <c r="B89" s="7"/>
      <c r="C89" s="7"/>
      <c r="D89" s="7">
        <f t="shared" si="1"/>
        <v>0</v>
      </c>
    </row>
    <row r="90" spans="1:4" ht="18" hidden="1" x14ac:dyDescent="0.3">
      <c r="A90" s="10" t="s">
        <v>91</v>
      </c>
      <c r="B90" s="12"/>
      <c r="C90" s="12"/>
      <c r="D90" s="7">
        <f t="shared" si="1"/>
        <v>0</v>
      </c>
    </row>
    <row r="91" spans="1:4" ht="18" hidden="1" x14ac:dyDescent="0.3">
      <c r="A91" s="24" t="s">
        <v>92</v>
      </c>
      <c r="B91" s="7"/>
      <c r="C91" s="7"/>
      <c r="D91" s="7">
        <f t="shared" si="1"/>
        <v>0</v>
      </c>
    </row>
    <row r="92" spans="1:4" ht="18" hidden="1" x14ac:dyDescent="0.3">
      <c r="A92" s="5" t="s">
        <v>93</v>
      </c>
      <c r="B92" s="7"/>
      <c r="C92" s="7"/>
      <c r="D92" s="7">
        <f t="shared" si="1"/>
        <v>0</v>
      </c>
    </row>
    <row r="93" spans="1:4" ht="18" hidden="1" x14ac:dyDescent="0.3">
      <c r="A93" s="14" t="s">
        <v>94</v>
      </c>
      <c r="B93" s="7"/>
      <c r="C93" s="7"/>
      <c r="D93" s="7">
        <f t="shared" si="1"/>
        <v>0</v>
      </c>
    </row>
    <row r="94" spans="1:4" ht="18" hidden="1" x14ac:dyDescent="0.3">
      <c r="A94" s="10" t="s">
        <v>95</v>
      </c>
      <c r="B94" s="7"/>
      <c r="C94" s="7"/>
      <c r="D94" s="7">
        <f t="shared" si="1"/>
        <v>0</v>
      </c>
    </row>
    <row r="95" spans="1:4" ht="18" hidden="1" x14ac:dyDescent="0.3">
      <c r="A95" s="14" t="s">
        <v>96</v>
      </c>
      <c r="B95" s="7"/>
      <c r="C95" s="7"/>
      <c r="D95" s="7">
        <f t="shared" si="1"/>
        <v>0</v>
      </c>
    </row>
    <row r="96" spans="1:4" ht="18" hidden="1" x14ac:dyDescent="0.3">
      <c r="A96" s="10" t="s">
        <v>97</v>
      </c>
      <c r="B96" s="7"/>
      <c r="C96" s="7"/>
      <c r="D96" s="7">
        <f t="shared" si="1"/>
        <v>0</v>
      </c>
    </row>
    <row r="97" spans="1:4" ht="18" hidden="1" x14ac:dyDescent="0.3">
      <c r="A97" s="10" t="s">
        <v>98</v>
      </c>
      <c r="B97" s="7"/>
      <c r="C97" s="7"/>
      <c r="D97" s="7">
        <f t="shared" si="1"/>
        <v>0</v>
      </c>
    </row>
    <row r="98" spans="1:4" ht="18" hidden="1" x14ac:dyDescent="0.3">
      <c r="A98" s="14" t="s">
        <v>99</v>
      </c>
      <c r="B98" s="7"/>
      <c r="C98" s="7"/>
      <c r="D98" s="7">
        <f t="shared" si="1"/>
        <v>0</v>
      </c>
    </row>
    <row r="99" spans="1:4" ht="18" hidden="1" x14ac:dyDescent="0.3">
      <c r="A99" s="14" t="s">
        <v>100</v>
      </c>
      <c r="B99" s="7"/>
      <c r="C99" s="7"/>
      <c r="D99" s="7">
        <f t="shared" si="1"/>
        <v>0</v>
      </c>
    </row>
    <row r="100" spans="1:4" ht="18" hidden="1" x14ac:dyDescent="0.3">
      <c r="A100" s="10" t="s">
        <v>101</v>
      </c>
      <c r="B100" s="12"/>
      <c r="C100" s="12"/>
      <c r="D100" s="7">
        <f t="shared" si="1"/>
        <v>0</v>
      </c>
    </row>
    <row r="101" spans="1:4" ht="18" hidden="1" x14ac:dyDescent="0.3">
      <c r="A101" s="10" t="s">
        <v>102</v>
      </c>
      <c r="B101" s="12"/>
      <c r="C101" s="12"/>
      <c r="D101" s="7">
        <f t="shared" si="1"/>
        <v>0</v>
      </c>
    </row>
    <row r="102" spans="1:4" ht="18" x14ac:dyDescent="0.3">
      <c r="A102" s="28" t="s">
        <v>103</v>
      </c>
      <c r="B102" s="12">
        <v>2</v>
      </c>
      <c r="C102" s="12">
        <v>70000</v>
      </c>
      <c r="D102" s="7">
        <f t="shared" si="1"/>
        <v>140000</v>
      </c>
    </row>
    <row r="103" spans="1:4" ht="18" hidden="1" x14ac:dyDescent="0.3">
      <c r="A103" s="28" t="s">
        <v>104</v>
      </c>
      <c r="B103" s="12"/>
      <c r="C103" s="12"/>
      <c r="D103" s="7">
        <f t="shared" si="1"/>
        <v>0</v>
      </c>
    </row>
    <row r="104" spans="1:4" ht="18" x14ac:dyDescent="0.3">
      <c r="A104" s="28" t="s">
        <v>105</v>
      </c>
      <c r="B104" s="12">
        <v>0.5</v>
      </c>
      <c r="C104" s="12">
        <v>80000</v>
      </c>
      <c r="D104" s="7">
        <f t="shared" si="1"/>
        <v>40000</v>
      </c>
    </row>
    <row r="105" spans="1:4" ht="18" hidden="1" x14ac:dyDescent="0.3">
      <c r="A105" s="10" t="s">
        <v>106</v>
      </c>
      <c r="B105" s="12"/>
      <c r="C105" s="12"/>
      <c r="D105" s="7">
        <f t="shared" si="1"/>
        <v>0</v>
      </c>
    </row>
    <row r="106" spans="1:4" ht="18" hidden="1" x14ac:dyDescent="0.3">
      <c r="A106" s="10" t="s">
        <v>107</v>
      </c>
      <c r="B106" s="12"/>
      <c r="C106" s="12"/>
      <c r="D106" s="7">
        <f t="shared" si="1"/>
        <v>0</v>
      </c>
    </row>
    <row r="107" spans="1:4" ht="18" x14ac:dyDescent="0.3">
      <c r="A107" s="10" t="s">
        <v>108</v>
      </c>
      <c r="B107" s="12">
        <v>1</v>
      </c>
      <c r="C107" s="12">
        <v>70000</v>
      </c>
      <c r="D107" s="7">
        <f t="shared" si="1"/>
        <v>70000</v>
      </c>
    </row>
    <row r="108" spans="1:4" ht="18" hidden="1" x14ac:dyDescent="0.3">
      <c r="A108" s="10" t="s">
        <v>109</v>
      </c>
      <c r="B108" s="12"/>
      <c r="C108" s="12"/>
      <c r="D108" s="7">
        <f t="shared" si="1"/>
        <v>0</v>
      </c>
    </row>
    <row r="109" spans="1:4" ht="18" hidden="1" x14ac:dyDescent="0.3">
      <c r="A109" s="10" t="s">
        <v>110</v>
      </c>
      <c r="B109" s="12"/>
      <c r="C109" s="12"/>
      <c r="D109" s="7">
        <f t="shared" si="1"/>
        <v>0</v>
      </c>
    </row>
    <row r="110" spans="1:4" ht="18" x14ac:dyDescent="0.3">
      <c r="A110" s="10" t="s">
        <v>111</v>
      </c>
      <c r="B110" s="12">
        <v>1.4</v>
      </c>
      <c r="C110" s="12">
        <v>70000</v>
      </c>
      <c r="D110" s="7">
        <f t="shared" si="1"/>
        <v>98000</v>
      </c>
    </row>
    <row r="111" spans="1:4" ht="18" hidden="1" x14ac:dyDescent="0.3">
      <c r="A111" s="10" t="s">
        <v>112</v>
      </c>
      <c r="B111" s="12"/>
      <c r="C111" s="12"/>
      <c r="D111" s="7">
        <f t="shared" si="1"/>
        <v>0</v>
      </c>
    </row>
    <row r="112" spans="1:4" ht="18" hidden="1" x14ac:dyDescent="0.3">
      <c r="A112" s="5" t="s">
        <v>113</v>
      </c>
      <c r="B112" s="7"/>
      <c r="C112" s="7"/>
      <c r="D112" s="7">
        <f t="shared" si="1"/>
        <v>0</v>
      </c>
    </row>
    <row r="113" spans="1:4" ht="18" hidden="1" x14ac:dyDescent="0.3">
      <c r="A113" s="10" t="s">
        <v>114</v>
      </c>
      <c r="B113" s="7"/>
      <c r="C113" s="7"/>
      <c r="D113" s="7">
        <f t="shared" si="1"/>
        <v>0</v>
      </c>
    </row>
    <row r="114" spans="1:4" ht="18" hidden="1" x14ac:dyDescent="0.3">
      <c r="A114" s="10" t="s">
        <v>115</v>
      </c>
      <c r="B114" s="7"/>
      <c r="C114" s="7"/>
      <c r="D114" s="7">
        <f t="shared" si="1"/>
        <v>0</v>
      </c>
    </row>
    <row r="115" spans="1:4" ht="18" hidden="1" x14ac:dyDescent="0.3">
      <c r="A115" s="5" t="s">
        <v>116</v>
      </c>
      <c r="B115" s="7"/>
      <c r="C115" s="7"/>
      <c r="D115" s="7">
        <f t="shared" si="1"/>
        <v>0</v>
      </c>
    </row>
    <row r="116" spans="1:4" ht="18" hidden="1" x14ac:dyDescent="0.3">
      <c r="A116" s="10" t="s">
        <v>117</v>
      </c>
      <c r="B116" s="7"/>
      <c r="C116" s="7"/>
      <c r="D116" s="7">
        <f t="shared" si="1"/>
        <v>0</v>
      </c>
    </row>
    <row r="117" spans="1:4" ht="18" hidden="1" x14ac:dyDescent="0.3">
      <c r="A117" s="10" t="s">
        <v>118</v>
      </c>
      <c r="B117" s="7"/>
      <c r="C117" s="7"/>
      <c r="D117" s="7">
        <f t="shared" si="1"/>
        <v>0</v>
      </c>
    </row>
    <row r="118" spans="1:4" ht="18" hidden="1" x14ac:dyDescent="0.3">
      <c r="A118" s="10" t="s">
        <v>120</v>
      </c>
      <c r="B118" s="7"/>
      <c r="C118" s="7"/>
      <c r="D118" s="7">
        <f t="shared" si="1"/>
        <v>0</v>
      </c>
    </row>
    <row r="119" spans="1:4" ht="18" hidden="1" x14ac:dyDescent="0.3">
      <c r="A119" s="10" t="s">
        <v>121</v>
      </c>
      <c r="B119" s="7"/>
      <c r="C119" s="7"/>
      <c r="D119" s="7">
        <f t="shared" si="1"/>
        <v>0</v>
      </c>
    </row>
    <row r="120" spans="1:4" ht="18" hidden="1" x14ac:dyDescent="0.3">
      <c r="A120" s="8" t="s">
        <v>122</v>
      </c>
      <c r="B120" s="7"/>
      <c r="C120" s="7"/>
      <c r="D120" s="7">
        <f t="shared" si="1"/>
        <v>0</v>
      </c>
    </row>
    <row r="121" spans="1:4" ht="18" hidden="1" x14ac:dyDescent="0.3">
      <c r="A121" s="24" t="s">
        <v>123</v>
      </c>
      <c r="B121" s="7"/>
      <c r="C121" s="7"/>
      <c r="D121" s="7">
        <f t="shared" si="1"/>
        <v>0</v>
      </c>
    </row>
    <row r="122" spans="1:4" ht="18" hidden="1" x14ac:dyDescent="0.3">
      <c r="A122" s="29" t="s">
        <v>124</v>
      </c>
      <c r="B122" s="7"/>
      <c r="C122" s="7"/>
      <c r="D122" s="7">
        <f t="shared" si="1"/>
        <v>0</v>
      </c>
    </row>
    <row r="123" spans="1:4" ht="18" x14ac:dyDescent="0.3">
      <c r="A123" s="24" t="s">
        <v>125</v>
      </c>
      <c r="B123" s="7">
        <v>5</v>
      </c>
      <c r="C123" s="7">
        <v>9000</v>
      </c>
      <c r="D123" s="7">
        <f t="shared" si="1"/>
        <v>45000</v>
      </c>
    </row>
    <row r="124" spans="1:4" ht="18" hidden="1" x14ac:dyDescent="0.3">
      <c r="A124" s="5" t="s">
        <v>126</v>
      </c>
      <c r="B124" s="12"/>
      <c r="C124" s="12"/>
      <c r="D124" s="7">
        <f t="shared" si="1"/>
        <v>0</v>
      </c>
    </row>
    <row r="125" spans="1:4" ht="18" hidden="1" x14ac:dyDescent="0.3">
      <c r="A125" s="5" t="s">
        <v>127</v>
      </c>
      <c r="B125" s="12"/>
      <c r="C125" s="12"/>
      <c r="D125" s="7">
        <f t="shared" si="1"/>
        <v>0</v>
      </c>
    </row>
    <row r="126" spans="1:4" ht="18" hidden="1" x14ac:dyDescent="0.3">
      <c r="A126" s="5" t="s">
        <v>128</v>
      </c>
      <c r="B126" s="12"/>
      <c r="C126" s="12"/>
      <c r="D126" s="7">
        <f t="shared" si="1"/>
        <v>0</v>
      </c>
    </row>
    <row r="127" spans="1:4" ht="18" hidden="1" x14ac:dyDescent="0.3">
      <c r="A127" s="5" t="s">
        <v>129</v>
      </c>
      <c r="B127" s="31"/>
      <c r="C127" s="31"/>
      <c r="D127" s="7">
        <f t="shared" si="1"/>
        <v>0</v>
      </c>
    </row>
    <row r="128" spans="1:4" ht="18" hidden="1" x14ac:dyDescent="0.3">
      <c r="A128" s="10" t="s">
        <v>130</v>
      </c>
      <c r="B128" s="12"/>
      <c r="C128" s="12"/>
      <c r="D128" s="7">
        <f t="shared" si="1"/>
        <v>0</v>
      </c>
    </row>
    <row r="129" spans="1:4" ht="18" hidden="1" x14ac:dyDescent="0.3">
      <c r="A129" s="14" t="s">
        <v>131</v>
      </c>
      <c r="B129" s="7"/>
      <c r="C129" s="7"/>
      <c r="D129" s="7">
        <f t="shared" si="1"/>
        <v>0</v>
      </c>
    </row>
    <row r="130" spans="1:4" ht="18" hidden="1" x14ac:dyDescent="0.3">
      <c r="A130" s="14" t="s">
        <v>132</v>
      </c>
      <c r="B130" s="7"/>
      <c r="C130" s="7"/>
      <c r="D130" s="7">
        <f t="shared" si="1"/>
        <v>0</v>
      </c>
    </row>
    <row r="131" spans="1:4" ht="18" hidden="1" x14ac:dyDescent="0.3">
      <c r="A131" s="14" t="s">
        <v>133</v>
      </c>
      <c r="B131" s="7"/>
      <c r="C131" s="7"/>
      <c r="D131" s="7">
        <f t="shared" si="1"/>
        <v>0</v>
      </c>
    </row>
    <row r="132" spans="1:4" ht="18" hidden="1" x14ac:dyDescent="0.3">
      <c r="A132" s="14" t="s">
        <v>134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10" t="s">
        <v>135</v>
      </c>
      <c r="B133" s="7"/>
      <c r="C133" s="7"/>
      <c r="D133" s="7">
        <f t="shared" si="2"/>
        <v>0</v>
      </c>
    </row>
    <row r="134" spans="1:4" ht="18" hidden="1" x14ac:dyDescent="0.3">
      <c r="A134" s="10" t="s">
        <v>136</v>
      </c>
      <c r="B134" s="7"/>
      <c r="C134" s="7"/>
      <c r="D134" s="7">
        <f t="shared" si="2"/>
        <v>0</v>
      </c>
    </row>
    <row r="135" spans="1:4" ht="18" hidden="1" x14ac:dyDescent="0.3">
      <c r="A135" s="14" t="s">
        <v>137</v>
      </c>
      <c r="B135" s="7"/>
      <c r="C135" s="7"/>
      <c r="D135" s="7">
        <f t="shared" si="2"/>
        <v>0</v>
      </c>
    </row>
    <row r="136" spans="1:4" ht="18" hidden="1" x14ac:dyDescent="0.3">
      <c r="A136" s="14" t="s">
        <v>138</v>
      </c>
      <c r="B136" s="7"/>
      <c r="C136" s="7"/>
      <c r="D136" s="7">
        <f t="shared" si="2"/>
        <v>0</v>
      </c>
    </row>
    <row r="137" spans="1:4" ht="18" hidden="1" x14ac:dyDescent="0.3">
      <c r="A137" s="10" t="s">
        <v>139</v>
      </c>
      <c r="B137" s="12"/>
      <c r="C137" s="12"/>
      <c r="D137" s="7">
        <f t="shared" si="2"/>
        <v>0</v>
      </c>
    </row>
    <row r="138" spans="1:4" ht="18" hidden="1" x14ac:dyDescent="0.3">
      <c r="A138" s="10" t="s">
        <v>140</v>
      </c>
      <c r="B138" s="12"/>
      <c r="C138" s="12"/>
      <c r="D138" s="7">
        <f t="shared" si="2"/>
        <v>0</v>
      </c>
    </row>
    <row r="139" spans="1:4" ht="18" hidden="1" x14ac:dyDescent="0.3">
      <c r="A139" s="5" t="s">
        <v>141</v>
      </c>
      <c r="B139" s="12"/>
      <c r="C139" s="12"/>
      <c r="D139" s="7">
        <f t="shared" si="2"/>
        <v>0</v>
      </c>
    </row>
    <row r="140" spans="1:4" ht="18" hidden="1" x14ac:dyDescent="0.3">
      <c r="A140" s="5" t="s">
        <v>142</v>
      </c>
      <c r="B140" s="7"/>
      <c r="C140" s="7"/>
      <c r="D140" s="7">
        <f t="shared" si="2"/>
        <v>0</v>
      </c>
    </row>
    <row r="141" spans="1:4" ht="18" x14ac:dyDescent="0.3">
      <c r="A141" s="10" t="s">
        <v>143</v>
      </c>
      <c r="B141" s="7">
        <v>8</v>
      </c>
      <c r="C141" s="7">
        <v>13000</v>
      </c>
      <c r="D141" s="7">
        <f t="shared" si="2"/>
        <v>104000</v>
      </c>
    </row>
    <row r="142" spans="1:4" ht="18" hidden="1" x14ac:dyDescent="0.3">
      <c r="A142" s="24" t="s">
        <v>144</v>
      </c>
      <c r="B142" s="7"/>
      <c r="C142" s="7"/>
      <c r="D142" s="7">
        <f t="shared" si="2"/>
        <v>0</v>
      </c>
    </row>
    <row r="143" spans="1:4" ht="18" hidden="1" x14ac:dyDescent="0.3">
      <c r="A143" s="5" t="s">
        <v>145</v>
      </c>
      <c r="B143" s="7"/>
      <c r="C143" s="7"/>
      <c r="D143" s="7">
        <f t="shared" si="2"/>
        <v>0</v>
      </c>
    </row>
    <row r="144" spans="1:4" ht="18" hidden="1" x14ac:dyDescent="0.3">
      <c r="A144" s="10" t="s">
        <v>146</v>
      </c>
      <c r="B144" s="7"/>
      <c r="C144" s="7"/>
      <c r="D144" s="7">
        <f t="shared" si="2"/>
        <v>0</v>
      </c>
    </row>
    <row r="145" spans="1:4" ht="18" hidden="1" x14ac:dyDescent="0.3">
      <c r="A145" s="27" t="s">
        <v>147</v>
      </c>
      <c r="B145" s="7"/>
      <c r="C145" s="7"/>
      <c r="D145" s="7">
        <f t="shared" si="2"/>
        <v>0</v>
      </c>
    </row>
    <row r="146" spans="1:4" ht="18" hidden="1" x14ac:dyDescent="0.3">
      <c r="A146" s="27" t="s">
        <v>148</v>
      </c>
      <c r="B146" s="7"/>
      <c r="C146" s="7"/>
      <c r="D146" s="7">
        <f t="shared" si="2"/>
        <v>0</v>
      </c>
    </row>
    <row r="147" spans="1:4" ht="18" hidden="1" x14ac:dyDescent="0.3">
      <c r="A147" s="10" t="s">
        <v>149</v>
      </c>
      <c r="B147" s="7"/>
      <c r="C147" s="7"/>
      <c r="D147" s="7">
        <f t="shared" si="2"/>
        <v>0</v>
      </c>
    </row>
    <row r="148" spans="1:4" ht="18" hidden="1" x14ac:dyDescent="0.3">
      <c r="A148" s="10" t="s">
        <v>150</v>
      </c>
      <c r="B148" s="7"/>
      <c r="C148" s="7"/>
      <c r="D148" s="7">
        <f t="shared" si="2"/>
        <v>0</v>
      </c>
    </row>
    <row r="149" spans="1:4" ht="18" hidden="1" x14ac:dyDescent="0.3">
      <c r="A149" s="10" t="s">
        <v>151</v>
      </c>
      <c r="B149" s="7"/>
      <c r="C149" s="7"/>
      <c r="D149" s="7">
        <f t="shared" si="2"/>
        <v>0</v>
      </c>
    </row>
    <row r="150" spans="1:4" ht="18" hidden="1" x14ac:dyDescent="0.3">
      <c r="A150" s="14" t="s">
        <v>152</v>
      </c>
      <c r="B150" s="7"/>
      <c r="C150" s="7"/>
      <c r="D150" s="7">
        <f t="shared" si="2"/>
        <v>0</v>
      </c>
    </row>
    <row r="151" spans="1:4" ht="18" hidden="1" x14ac:dyDescent="0.3">
      <c r="A151" s="14" t="s">
        <v>153</v>
      </c>
      <c r="B151" s="7"/>
      <c r="C151" s="7"/>
      <c r="D151" s="7">
        <f t="shared" si="2"/>
        <v>0</v>
      </c>
    </row>
    <row r="152" spans="1:4" ht="18" hidden="1" x14ac:dyDescent="0.3">
      <c r="A152" s="14" t="s">
        <v>154</v>
      </c>
      <c r="B152" s="7"/>
      <c r="C152" s="7"/>
      <c r="D152" s="7">
        <f t="shared" si="2"/>
        <v>0</v>
      </c>
    </row>
    <row r="153" spans="1:4" ht="18" hidden="1" x14ac:dyDescent="0.3">
      <c r="A153" s="10" t="s">
        <v>155</v>
      </c>
      <c r="B153" s="7"/>
      <c r="C153" s="7"/>
      <c r="D153" s="7">
        <f t="shared" si="2"/>
        <v>0</v>
      </c>
    </row>
    <row r="154" spans="1:4" ht="18" hidden="1" x14ac:dyDescent="0.3">
      <c r="A154" s="8" t="s">
        <v>156</v>
      </c>
      <c r="B154" s="7"/>
      <c r="C154" s="7"/>
      <c r="D154" s="7">
        <f t="shared" si="2"/>
        <v>0</v>
      </c>
    </row>
    <row r="155" spans="1:4" ht="18" hidden="1" x14ac:dyDescent="0.3">
      <c r="A155" s="10" t="s">
        <v>157</v>
      </c>
      <c r="B155" s="7"/>
      <c r="C155" s="7"/>
      <c r="D155" s="7">
        <f t="shared" si="2"/>
        <v>0</v>
      </c>
    </row>
    <row r="156" spans="1:4" ht="18" hidden="1" x14ac:dyDescent="0.3">
      <c r="A156" s="10" t="s">
        <v>158</v>
      </c>
      <c r="B156" s="7"/>
      <c r="C156" s="7"/>
      <c r="D156" s="7">
        <f t="shared" si="2"/>
        <v>0</v>
      </c>
    </row>
    <row r="157" spans="1:4" ht="18" hidden="1" x14ac:dyDescent="0.3">
      <c r="A157" s="10" t="s">
        <v>159</v>
      </c>
      <c r="B157" s="7"/>
      <c r="C157" s="7"/>
      <c r="D157" s="7">
        <f t="shared" si="2"/>
        <v>0</v>
      </c>
    </row>
    <row r="158" spans="1:4" ht="18" hidden="1" x14ac:dyDescent="0.3">
      <c r="A158" s="18" t="s">
        <v>160</v>
      </c>
      <c r="B158" s="7"/>
      <c r="C158" s="7"/>
      <c r="D158" s="7">
        <f t="shared" si="2"/>
        <v>0</v>
      </c>
    </row>
    <row r="159" spans="1:4" ht="18" hidden="1" x14ac:dyDescent="0.3">
      <c r="A159" s="9" t="s">
        <v>161</v>
      </c>
      <c r="B159" s="7"/>
      <c r="C159" s="7"/>
      <c r="D159" s="7">
        <f t="shared" si="2"/>
        <v>0</v>
      </c>
    </row>
    <row r="160" spans="1:4" ht="18" hidden="1" x14ac:dyDescent="0.3">
      <c r="A160" s="10" t="s">
        <v>162</v>
      </c>
      <c r="B160" s="7"/>
      <c r="C160" s="7"/>
      <c r="D160" s="7">
        <f t="shared" si="2"/>
        <v>0</v>
      </c>
    </row>
    <row r="161" spans="1:4" ht="18" hidden="1" x14ac:dyDescent="0.3">
      <c r="A161" s="10" t="s">
        <v>163</v>
      </c>
      <c r="B161" s="7"/>
      <c r="C161" s="7"/>
      <c r="D161" s="7">
        <f t="shared" si="2"/>
        <v>0</v>
      </c>
    </row>
    <row r="162" spans="1:4" ht="18" hidden="1" x14ac:dyDescent="0.3">
      <c r="A162" s="10" t="s">
        <v>164</v>
      </c>
      <c r="B162" s="7"/>
      <c r="C162" s="7"/>
      <c r="D162" s="7">
        <f t="shared" si="2"/>
        <v>0</v>
      </c>
    </row>
    <row r="163" spans="1:4" ht="18" hidden="1" x14ac:dyDescent="0.3">
      <c r="A163" s="10" t="s">
        <v>165</v>
      </c>
      <c r="B163" s="7"/>
      <c r="C163" s="66"/>
      <c r="D163" s="7">
        <f t="shared" si="2"/>
        <v>0</v>
      </c>
    </row>
    <row r="164" spans="1:4" ht="18" hidden="1" x14ac:dyDescent="0.3">
      <c r="A164" s="10" t="s">
        <v>166</v>
      </c>
      <c r="B164" s="7"/>
      <c r="C164" s="7"/>
      <c r="D164" s="7">
        <f t="shared" si="2"/>
        <v>0</v>
      </c>
    </row>
    <row r="165" spans="1:4" ht="18" hidden="1" x14ac:dyDescent="0.3">
      <c r="A165" s="14" t="s">
        <v>167</v>
      </c>
      <c r="B165" s="7"/>
      <c r="C165" s="7"/>
      <c r="D165" s="7">
        <f t="shared" si="2"/>
        <v>0</v>
      </c>
    </row>
    <row r="166" spans="1:4" ht="18" hidden="1" x14ac:dyDescent="0.3">
      <c r="A166" s="10" t="s">
        <v>168</v>
      </c>
      <c r="B166" s="7"/>
      <c r="C166" s="7"/>
      <c r="D166" s="7">
        <f t="shared" si="2"/>
        <v>0</v>
      </c>
    </row>
    <row r="167" spans="1:4" ht="18" hidden="1" x14ac:dyDescent="0.3">
      <c r="A167" s="24" t="s">
        <v>169</v>
      </c>
      <c r="B167" s="7"/>
      <c r="C167" s="7"/>
      <c r="D167" s="7">
        <f t="shared" si="2"/>
        <v>0</v>
      </c>
    </row>
    <row r="168" spans="1:4" ht="18" hidden="1" x14ac:dyDescent="0.3">
      <c r="A168" s="10" t="s">
        <v>170</v>
      </c>
      <c r="B168" s="7"/>
      <c r="C168" s="7"/>
      <c r="D168" s="7">
        <f t="shared" si="2"/>
        <v>0</v>
      </c>
    </row>
    <row r="169" spans="1:4" ht="18" hidden="1" x14ac:dyDescent="0.3">
      <c r="A169" s="10" t="s">
        <v>171</v>
      </c>
      <c r="B169" s="7"/>
      <c r="C169" s="7"/>
      <c r="D169" s="7">
        <f t="shared" si="2"/>
        <v>0</v>
      </c>
    </row>
    <row r="170" spans="1:4" ht="18" hidden="1" x14ac:dyDescent="0.3">
      <c r="A170" s="10" t="s">
        <v>172</v>
      </c>
      <c r="B170" s="7"/>
      <c r="C170" s="7"/>
      <c r="D170" s="7">
        <f t="shared" si="2"/>
        <v>0</v>
      </c>
    </row>
    <row r="171" spans="1:4" ht="18" hidden="1" x14ac:dyDescent="0.3">
      <c r="A171" s="24" t="s">
        <v>173</v>
      </c>
      <c r="B171" s="7"/>
      <c r="C171" s="7"/>
      <c r="D171" s="7">
        <f t="shared" si="2"/>
        <v>0</v>
      </c>
    </row>
    <row r="172" spans="1:4" ht="18" hidden="1" x14ac:dyDescent="0.3">
      <c r="A172" s="10" t="s">
        <v>174</v>
      </c>
      <c r="B172" s="7"/>
      <c r="C172" s="7"/>
      <c r="D172" s="7">
        <f t="shared" si="2"/>
        <v>0</v>
      </c>
    </row>
    <row r="173" spans="1:4" ht="18" hidden="1" x14ac:dyDescent="0.3">
      <c r="A173" s="5" t="s">
        <v>175</v>
      </c>
      <c r="B173" s="7"/>
      <c r="C173" s="7"/>
      <c r="D173" s="7">
        <f t="shared" si="2"/>
        <v>0</v>
      </c>
    </row>
    <row r="174" spans="1:4" ht="18" hidden="1" x14ac:dyDescent="0.3">
      <c r="A174" s="10" t="s">
        <v>176</v>
      </c>
      <c r="B174" s="7"/>
      <c r="C174" s="7"/>
      <c r="D174" s="7">
        <f t="shared" si="2"/>
        <v>0</v>
      </c>
    </row>
    <row r="175" spans="1:4" ht="18" hidden="1" x14ac:dyDescent="0.3">
      <c r="A175" s="13" t="s">
        <v>177</v>
      </c>
      <c r="B175" s="7"/>
      <c r="C175" s="7"/>
      <c r="D175" s="7">
        <f t="shared" si="2"/>
        <v>0</v>
      </c>
    </row>
    <row r="176" spans="1:4" ht="18" hidden="1" x14ac:dyDescent="0.3">
      <c r="A176" s="13" t="s">
        <v>178</v>
      </c>
      <c r="B176" s="7"/>
      <c r="C176" s="7"/>
      <c r="D176" s="7">
        <f t="shared" si="2"/>
        <v>0</v>
      </c>
    </row>
    <row r="177" spans="1:4" ht="18" hidden="1" x14ac:dyDescent="0.3">
      <c r="A177" s="8" t="s">
        <v>179</v>
      </c>
      <c r="B177" s="7"/>
      <c r="C177" s="7"/>
      <c r="D177" s="7">
        <f t="shared" si="2"/>
        <v>0</v>
      </c>
    </row>
    <row r="178" spans="1:4" ht="18" hidden="1" x14ac:dyDescent="0.3">
      <c r="A178" s="5" t="s">
        <v>180</v>
      </c>
      <c r="B178" s="7"/>
      <c r="C178" s="7"/>
      <c r="D178" s="7">
        <f t="shared" si="2"/>
        <v>0</v>
      </c>
    </row>
    <row r="179" spans="1:4" ht="18" hidden="1" x14ac:dyDescent="0.3">
      <c r="A179" s="5" t="s">
        <v>181</v>
      </c>
      <c r="B179" s="7"/>
      <c r="C179" s="7"/>
      <c r="D179" s="7">
        <f t="shared" si="2"/>
        <v>0</v>
      </c>
    </row>
    <row r="180" spans="1:4" ht="18" hidden="1" x14ac:dyDescent="0.3">
      <c r="A180" s="5" t="s">
        <v>182</v>
      </c>
      <c r="B180" s="7"/>
      <c r="C180" s="7"/>
      <c r="D180" s="7">
        <f t="shared" si="2"/>
        <v>0</v>
      </c>
    </row>
    <row r="181" spans="1:4" ht="18" x14ac:dyDescent="0.3">
      <c r="A181" s="10" t="s">
        <v>183</v>
      </c>
      <c r="B181" s="7">
        <v>180</v>
      </c>
      <c r="C181" s="7">
        <v>2100</v>
      </c>
      <c r="D181" s="7">
        <f t="shared" si="2"/>
        <v>378000</v>
      </c>
    </row>
    <row r="182" spans="1:4" ht="18" hidden="1" x14ac:dyDescent="0.3">
      <c r="A182" s="5" t="s">
        <v>184</v>
      </c>
      <c r="B182" s="7"/>
      <c r="C182" s="7"/>
      <c r="D182" s="7">
        <f t="shared" si="2"/>
        <v>0</v>
      </c>
    </row>
    <row r="183" spans="1:4" ht="18" x14ac:dyDescent="0.3">
      <c r="A183" s="5" t="s">
        <v>185</v>
      </c>
      <c r="B183" s="7">
        <v>8</v>
      </c>
      <c r="C183" s="7">
        <v>20000</v>
      </c>
      <c r="D183" s="7">
        <f t="shared" si="2"/>
        <v>160000</v>
      </c>
    </row>
    <row r="184" spans="1:4" ht="18" hidden="1" x14ac:dyDescent="0.3">
      <c r="A184" s="5" t="s">
        <v>186</v>
      </c>
      <c r="B184" s="7"/>
      <c r="C184" s="7"/>
      <c r="D184" s="7">
        <f t="shared" si="2"/>
        <v>0</v>
      </c>
    </row>
    <row r="185" spans="1:4" ht="18" hidden="1" x14ac:dyDescent="0.3">
      <c r="A185" s="10" t="s">
        <v>187</v>
      </c>
      <c r="B185" s="7"/>
      <c r="C185" s="7"/>
      <c r="D185" s="7">
        <f t="shared" si="2"/>
        <v>0</v>
      </c>
    </row>
    <row r="186" spans="1:4" ht="18" x14ac:dyDescent="0.3">
      <c r="A186" s="10" t="s">
        <v>188</v>
      </c>
      <c r="B186" s="7">
        <v>60</v>
      </c>
      <c r="C186" s="7">
        <v>10000</v>
      </c>
      <c r="D186" s="7">
        <f t="shared" si="2"/>
        <v>600000</v>
      </c>
    </row>
    <row r="187" spans="1:4" ht="18" hidden="1" x14ac:dyDescent="0.3">
      <c r="A187" s="10" t="s">
        <v>189</v>
      </c>
      <c r="B187" s="7"/>
      <c r="C187" s="7"/>
      <c r="D187" s="7">
        <f t="shared" si="2"/>
        <v>0</v>
      </c>
    </row>
    <row r="188" spans="1:4" ht="18" hidden="1" x14ac:dyDescent="0.3">
      <c r="A188" s="10" t="s">
        <v>192</v>
      </c>
      <c r="B188" s="7"/>
      <c r="C188" s="7"/>
      <c r="D188" s="7">
        <f t="shared" si="2"/>
        <v>0</v>
      </c>
    </row>
    <row r="189" spans="1:4" ht="18" hidden="1" x14ac:dyDescent="0.3">
      <c r="A189" s="10" t="s">
        <v>193</v>
      </c>
      <c r="B189" s="7"/>
      <c r="C189" s="7"/>
      <c r="D189" s="7">
        <f t="shared" si="2"/>
        <v>0</v>
      </c>
    </row>
    <row r="190" spans="1:4" ht="18" hidden="1" x14ac:dyDescent="0.3">
      <c r="A190" s="10" t="s">
        <v>194</v>
      </c>
      <c r="B190" s="7"/>
      <c r="C190" s="7"/>
      <c r="D190" s="7">
        <f t="shared" si="2"/>
        <v>0</v>
      </c>
    </row>
    <row r="191" spans="1:4" ht="18" hidden="1" x14ac:dyDescent="0.3">
      <c r="A191" s="13" t="s">
        <v>195</v>
      </c>
      <c r="B191" s="7"/>
      <c r="C191" s="7"/>
      <c r="D191" s="7">
        <f t="shared" si="2"/>
        <v>0</v>
      </c>
    </row>
    <row r="192" spans="1:4" ht="18" hidden="1" x14ac:dyDescent="0.3">
      <c r="A192" s="22" t="s">
        <v>196</v>
      </c>
      <c r="B192" s="7"/>
      <c r="C192" s="7"/>
      <c r="D192" s="7">
        <f t="shared" si="2"/>
        <v>0</v>
      </c>
    </row>
    <row r="193" spans="1:4" ht="18" hidden="1" x14ac:dyDescent="0.3">
      <c r="A193" s="10" t="s">
        <v>197</v>
      </c>
      <c r="B193" s="7"/>
      <c r="C193" s="7"/>
      <c r="D193" s="7">
        <f t="shared" si="2"/>
        <v>0</v>
      </c>
    </row>
    <row r="194" spans="1:4" ht="18" hidden="1" x14ac:dyDescent="0.3">
      <c r="A194" s="22" t="s">
        <v>198</v>
      </c>
      <c r="B194" s="7"/>
      <c r="C194" s="7"/>
      <c r="D194" s="7">
        <f t="shared" si="2"/>
        <v>0</v>
      </c>
    </row>
    <row r="195" spans="1:4" ht="18" hidden="1" x14ac:dyDescent="0.3">
      <c r="A195" s="5" t="s">
        <v>199</v>
      </c>
      <c r="B195" s="7"/>
      <c r="C195" s="7"/>
      <c r="D195" s="7">
        <f t="shared" si="2"/>
        <v>0</v>
      </c>
    </row>
    <row r="196" spans="1:4" ht="18" x14ac:dyDescent="0.4">
      <c r="A196" s="10" t="s">
        <v>200</v>
      </c>
      <c r="B196" s="7">
        <f>60+210+381</f>
        <v>651</v>
      </c>
      <c r="C196" s="67">
        <v>6500</v>
      </c>
      <c r="D196" s="7">
        <f t="shared" ref="D196:D259" si="3">B196*C196</f>
        <v>4231500</v>
      </c>
    </row>
    <row r="197" spans="1:4" ht="18" hidden="1" x14ac:dyDescent="0.3">
      <c r="A197" s="32" t="s">
        <v>201</v>
      </c>
      <c r="B197" s="7"/>
      <c r="C197" s="7"/>
      <c r="D197" s="7">
        <f t="shared" si="3"/>
        <v>0</v>
      </c>
    </row>
    <row r="198" spans="1:4" ht="18" x14ac:dyDescent="0.3">
      <c r="A198" s="10" t="s">
        <v>202</v>
      </c>
      <c r="B198" s="7">
        <v>33</v>
      </c>
      <c r="C198" s="7">
        <v>11000</v>
      </c>
      <c r="D198" s="7">
        <f t="shared" si="3"/>
        <v>363000</v>
      </c>
    </row>
    <row r="199" spans="1:4" ht="18" hidden="1" x14ac:dyDescent="0.3">
      <c r="A199" s="10" t="s">
        <v>203</v>
      </c>
      <c r="B199" s="7"/>
      <c r="C199" s="7"/>
      <c r="D199" s="7">
        <f t="shared" si="3"/>
        <v>0</v>
      </c>
    </row>
    <row r="200" spans="1:4" ht="18" hidden="1" x14ac:dyDescent="0.3">
      <c r="A200" s="9" t="s">
        <v>204</v>
      </c>
      <c r="B200" s="7"/>
      <c r="C200" s="7"/>
      <c r="D200" s="7">
        <f t="shared" si="3"/>
        <v>0</v>
      </c>
    </row>
    <row r="201" spans="1:4" ht="18" hidden="1" x14ac:dyDescent="0.3">
      <c r="A201" s="5" t="s">
        <v>205</v>
      </c>
      <c r="B201" s="7"/>
      <c r="C201" s="7"/>
      <c r="D201" s="7">
        <f t="shared" si="3"/>
        <v>0</v>
      </c>
    </row>
    <row r="202" spans="1:4" ht="18" hidden="1" x14ac:dyDescent="0.3">
      <c r="A202" s="5" t="s">
        <v>206</v>
      </c>
      <c r="B202" s="7"/>
      <c r="C202" s="7"/>
      <c r="D202" s="7">
        <f t="shared" si="3"/>
        <v>0</v>
      </c>
    </row>
    <row r="203" spans="1:4" ht="18" hidden="1" x14ac:dyDescent="0.3">
      <c r="A203" s="8" t="s">
        <v>348</v>
      </c>
      <c r="B203" s="7"/>
      <c r="C203" s="7"/>
      <c r="D203" s="7">
        <f t="shared" si="3"/>
        <v>0</v>
      </c>
    </row>
    <row r="204" spans="1:4" ht="18" hidden="1" x14ac:dyDescent="0.3">
      <c r="A204" s="10" t="s">
        <v>208</v>
      </c>
      <c r="B204" s="7"/>
      <c r="C204" s="7"/>
      <c r="D204" s="7">
        <f t="shared" si="3"/>
        <v>0</v>
      </c>
    </row>
    <row r="205" spans="1:4" ht="18" hidden="1" x14ac:dyDescent="0.3">
      <c r="A205" s="10" t="s">
        <v>209</v>
      </c>
      <c r="B205" s="7"/>
      <c r="C205" s="7"/>
      <c r="D205" s="7">
        <f t="shared" si="3"/>
        <v>0</v>
      </c>
    </row>
    <row r="206" spans="1:4" ht="18" hidden="1" x14ac:dyDescent="0.3">
      <c r="A206" s="10" t="s">
        <v>210</v>
      </c>
      <c r="B206" s="7"/>
      <c r="C206" s="7"/>
      <c r="D206" s="7">
        <f t="shared" si="3"/>
        <v>0</v>
      </c>
    </row>
    <row r="207" spans="1:4" ht="18" hidden="1" x14ac:dyDescent="0.3">
      <c r="A207" s="10" t="s">
        <v>211</v>
      </c>
      <c r="B207" s="7"/>
      <c r="C207" s="7"/>
      <c r="D207" s="7">
        <f t="shared" si="3"/>
        <v>0</v>
      </c>
    </row>
    <row r="208" spans="1:4" ht="18" hidden="1" x14ac:dyDescent="0.3">
      <c r="A208" s="10" t="s">
        <v>212</v>
      </c>
      <c r="B208" s="7"/>
      <c r="C208" s="7"/>
      <c r="D208" s="7">
        <f t="shared" si="3"/>
        <v>0</v>
      </c>
    </row>
    <row r="209" spans="1:4" ht="18" hidden="1" x14ac:dyDescent="0.3">
      <c r="A209" s="10" t="s">
        <v>213</v>
      </c>
      <c r="B209" s="7"/>
      <c r="C209" s="7"/>
      <c r="D209" s="7">
        <f t="shared" si="3"/>
        <v>0</v>
      </c>
    </row>
    <row r="210" spans="1:4" ht="18" hidden="1" x14ac:dyDescent="0.3">
      <c r="A210" s="5" t="s">
        <v>214</v>
      </c>
      <c r="B210" s="7"/>
      <c r="C210" s="7"/>
      <c r="D210" s="7">
        <f t="shared" si="3"/>
        <v>0</v>
      </c>
    </row>
    <row r="211" spans="1:4" ht="18" hidden="1" x14ac:dyDescent="0.3">
      <c r="A211" s="5" t="s">
        <v>215</v>
      </c>
      <c r="B211" s="7"/>
      <c r="C211" s="7"/>
      <c r="D211" s="7">
        <f t="shared" si="3"/>
        <v>0</v>
      </c>
    </row>
    <row r="212" spans="1:4" ht="18" hidden="1" x14ac:dyDescent="0.3">
      <c r="A212" s="10" t="s">
        <v>216</v>
      </c>
      <c r="B212" s="7"/>
      <c r="C212" s="7"/>
      <c r="D212" s="7">
        <f t="shared" si="3"/>
        <v>0</v>
      </c>
    </row>
    <row r="213" spans="1:4" ht="18" x14ac:dyDescent="0.3">
      <c r="A213" s="10" t="s">
        <v>217</v>
      </c>
      <c r="B213" s="7">
        <v>20</v>
      </c>
      <c r="C213" s="7">
        <v>25000</v>
      </c>
      <c r="D213" s="7">
        <f t="shared" si="3"/>
        <v>500000</v>
      </c>
    </row>
    <row r="214" spans="1:4" ht="18" hidden="1" x14ac:dyDescent="0.3">
      <c r="A214" s="8" t="s">
        <v>218</v>
      </c>
      <c r="B214" s="7"/>
      <c r="C214" s="7"/>
      <c r="D214" s="7">
        <f t="shared" si="3"/>
        <v>0</v>
      </c>
    </row>
    <row r="215" spans="1:4" ht="18" hidden="1" x14ac:dyDescent="0.3">
      <c r="A215" s="10" t="s">
        <v>219</v>
      </c>
      <c r="B215" s="7"/>
      <c r="C215" s="7"/>
      <c r="D215" s="7">
        <f t="shared" si="3"/>
        <v>0</v>
      </c>
    </row>
    <row r="216" spans="1:4" ht="18" hidden="1" x14ac:dyDescent="0.3">
      <c r="A216" s="10" t="s">
        <v>220</v>
      </c>
      <c r="B216" s="7"/>
      <c r="C216" s="7"/>
      <c r="D216" s="7">
        <f t="shared" si="3"/>
        <v>0</v>
      </c>
    </row>
    <row r="217" spans="1:4" ht="18" hidden="1" x14ac:dyDescent="0.3">
      <c r="A217" s="8" t="s">
        <v>221</v>
      </c>
      <c r="B217" s="7"/>
      <c r="C217" s="7"/>
      <c r="D217" s="7">
        <f t="shared" si="3"/>
        <v>0</v>
      </c>
    </row>
    <row r="218" spans="1:4" ht="18" hidden="1" x14ac:dyDescent="0.3">
      <c r="A218" s="10" t="s">
        <v>222</v>
      </c>
      <c r="B218" s="7"/>
      <c r="C218" s="7"/>
      <c r="D218" s="7">
        <f t="shared" si="3"/>
        <v>0</v>
      </c>
    </row>
    <row r="219" spans="1:4" ht="18" hidden="1" x14ac:dyDescent="0.3">
      <c r="A219" s="10" t="s">
        <v>223</v>
      </c>
      <c r="B219" s="7"/>
      <c r="C219" s="7"/>
      <c r="D219" s="7">
        <f t="shared" si="3"/>
        <v>0</v>
      </c>
    </row>
    <row r="220" spans="1:4" ht="18" hidden="1" x14ac:dyDescent="0.3">
      <c r="A220" s="8" t="s">
        <v>224</v>
      </c>
      <c r="B220" s="7"/>
      <c r="C220" s="7"/>
      <c r="D220" s="7">
        <f t="shared" si="3"/>
        <v>0</v>
      </c>
    </row>
    <row r="221" spans="1:4" ht="18" hidden="1" x14ac:dyDescent="0.3">
      <c r="A221" s="10" t="s">
        <v>225</v>
      </c>
      <c r="B221" s="7"/>
      <c r="C221" s="7"/>
      <c r="D221" s="7">
        <f t="shared" si="3"/>
        <v>0</v>
      </c>
    </row>
    <row r="222" spans="1:4" ht="18" hidden="1" x14ac:dyDescent="0.3">
      <c r="A222" s="14" t="s">
        <v>226</v>
      </c>
      <c r="B222" s="7"/>
      <c r="C222" s="7"/>
      <c r="D222" s="7">
        <f t="shared" si="3"/>
        <v>0</v>
      </c>
    </row>
    <row r="223" spans="1:4" ht="18" hidden="1" x14ac:dyDescent="0.3">
      <c r="A223" s="8" t="s">
        <v>351</v>
      </c>
      <c r="B223" s="7"/>
      <c r="C223" s="7"/>
      <c r="D223" s="7">
        <f t="shared" si="3"/>
        <v>0</v>
      </c>
    </row>
    <row r="224" spans="1:4" ht="18" hidden="1" x14ac:dyDescent="0.3">
      <c r="A224" s="10" t="s">
        <v>228</v>
      </c>
      <c r="B224" s="7"/>
      <c r="C224" s="7"/>
      <c r="D224" s="7">
        <f t="shared" si="3"/>
        <v>0</v>
      </c>
    </row>
    <row r="225" spans="1:4" ht="18" x14ac:dyDescent="0.3">
      <c r="A225" s="10" t="s">
        <v>229</v>
      </c>
      <c r="B225" s="7">
        <v>10</v>
      </c>
      <c r="C225" s="7">
        <v>14000</v>
      </c>
      <c r="D225" s="7">
        <f t="shared" si="3"/>
        <v>140000</v>
      </c>
    </row>
    <row r="226" spans="1:4" ht="18" hidden="1" x14ac:dyDescent="0.3">
      <c r="A226" s="8" t="s">
        <v>230</v>
      </c>
      <c r="B226" s="12"/>
      <c r="C226" s="12"/>
      <c r="D226" s="7">
        <f t="shared" si="3"/>
        <v>0</v>
      </c>
    </row>
    <row r="227" spans="1:4" ht="18" hidden="1" x14ac:dyDescent="0.3">
      <c r="A227" s="8" t="s">
        <v>231</v>
      </c>
      <c r="B227" s="12"/>
      <c r="C227" s="12"/>
      <c r="D227" s="7">
        <f t="shared" si="3"/>
        <v>0</v>
      </c>
    </row>
    <row r="228" spans="1:4" ht="18" hidden="1" x14ac:dyDescent="0.3">
      <c r="A228" s="14" t="s">
        <v>232</v>
      </c>
      <c r="B228" s="7"/>
      <c r="C228" s="7"/>
      <c r="D228" s="7">
        <f t="shared" si="3"/>
        <v>0</v>
      </c>
    </row>
    <row r="229" spans="1:4" ht="18" hidden="1" x14ac:dyDescent="0.3">
      <c r="A229" s="13" t="s">
        <v>233</v>
      </c>
      <c r="B229" s="7"/>
      <c r="C229" s="7"/>
      <c r="D229" s="7">
        <f t="shared" si="3"/>
        <v>0</v>
      </c>
    </row>
    <row r="230" spans="1:4" ht="18" hidden="1" x14ac:dyDescent="0.3">
      <c r="A230" s="13" t="s">
        <v>234</v>
      </c>
      <c r="B230" s="7"/>
      <c r="C230" s="7"/>
      <c r="D230" s="7">
        <f t="shared" si="3"/>
        <v>0</v>
      </c>
    </row>
    <row r="231" spans="1:4" ht="18" hidden="1" x14ac:dyDescent="0.3">
      <c r="A231" s="8" t="s">
        <v>235</v>
      </c>
      <c r="B231" s="7"/>
      <c r="C231" s="7"/>
      <c r="D231" s="7">
        <f t="shared" si="3"/>
        <v>0</v>
      </c>
    </row>
    <row r="232" spans="1:4" ht="18" hidden="1" x14ac:dyDescent="0.3">
      <c r="A232" s="8" t="s">
        <v>236</v>
      </c>
      <c r="B232" s="7"/>
      <c r="C232" s="7"/>
      <c r="D232" s="7">
        <f t="shared" si="3"/>
        <v>0</v>
      </c>
    </row>
    <row r="233" spans="1:4" ht="18" x14ac:dyDescent="0.3">
      <c r="A233" s="10" t="s">
        <v>237</v>
      </c>
      <c r="B233" s="7">
        <v>34</v>
      </c>
      <c r="C233" s="7">
        <v>12000</v>
      </c>
      <c r="D233" s="7">
        <f t="shared" si="3"/>
        <v>408000</v>
      </c>
    </row>
    <row r="234" spans="1:4" ht="18" hidden="1" x14ac:dyDescent="0.3">
      <c r="A234" s="10" t="s">
        <v>238</v>
      </c>
      <c r="B234" s="7"/>
      <c r="C234" s="7"/>
      <c r="D234" s="7">
        <f t="shared" si="3"/>
        <v>0</v>
      </c>
    </row>
    <row r="235" spans="1:4" ht="18" hidden="1" x14ac:dyDescent="0.3">
      <c r="A235" s="14" t="s">
        <v>239</v>
      </c>
      <c r="B235" s="7"/>
      <c r="C235" s="7"/>
      <c r="D235" s="7">
        <f t="shared" si="3"/>
        <v>0</v>
      </c>
    </row>
    <row r="236" spans="1:4" ht="18" hidden="1" x14ac:dyDescent="0.3">
      <c r="A236" s="5" t="s">
        <v>240</v>
      </c>
      <c r="B236" s="7"/>
      <c r="C236" s="7"/>
      <c r="D236" s="7">
        <f t="shared" si="3"/>
        <v>0</v>
      </c>
    </row>
    <row r="237" spans="1:4" ht="18" hidden="1" x14ac:dyDescent="0.3">
      <c r="A237" s="10" t="s">
        <v>241</v>
      </c>
      <c r="B237" s="7"/>
      <c r="C237" s="7"/>
      <c r="D237" s="7">
        <f t="shared" si="3"/>
        <v>0</v>
      </c>
    </row>
    <row r="238" spans="1:4" ht="18" hidden="1" x14ac:dyDescent="0.3">
      <c r="A238" s="10" t="s">
        <v>242</v>
      </c>
      <c r="B238" s="7"/>
      <c r="C238" s="7"/>
      <c r="D238" s="7">
        <f t="shared" si="3"/>
        <v>0</v>
      </c>
    </row>
    <row r="239" spans="1:4" ht="18" hidden="1" x14ac:dyDescent="0.3">
      <c r="A239" s="5" t="s">
        <v>243</v>
      </c>
      <c r="B239" s="7"/>
      <c r="C239" s="7"/>
      <c r="D239" s="7">
        <f t="shared" si="3"/>
        <v>0</v>
      </c>
    </row>
    <row r="240" spans="1:4" ht="18" hidden="1" x14ac:dyDescent="0.3">
      <c r="A240" s="10" t="s">
        <v>244</v>
      </c>
      <c r="B240" s="7"/>
      <c r="C240" s="7"/>
      <c r="D240" s="7">
        <f t="shared" si="3"/>
        <v>0</v>
      </c>
    </row>
    <row r="241" spans="1:4" ht="18" hidden="1" x14ac:dyDescent="0.3">
      <c r="A241" s="10" t="s">
        <v>245</v>
      </c>
      <c r="B241" s="7"/>
      <c r="C241" s="7"/>
      <c r="D241" s="7">
        <f t="shared" si="3"/>
        <v>0</v>
      </c>
    </row>
    <row r="242" spans="1:4" ht="18" hidden="1" x14ac:dyDescent="0.3">
      <c r="A242" s="13" t="s">
        <v>246</v>
      </c>
      <c r="B242" s="7"/>
      <c r="C242" s="7"/>
      <c r="D242" s="7">
        <f t="shared" si="3"/>
        <v>0</v>
      </c>
    </row>
    <row r="243" spans="1:4" ht="18" hidden="1" x14ac:dyDescent="0.3">
      <c r="A243" s="10" t="s">
        <v>247</v>
      </c>
      <c r="B243" s="7"/>
      <c r="C243" s="7"/>
      <c r="D243" s="7">
        <f t="shared" si="3"/>
        <v>0</v>
      </c>
    </row>
    <row r="244" spans="1:4" ht="18" hidden="1" x14ac:dyDescent="0.3">
      <c r="A244" s="10" t="s">
        <v>248</v>
      </c>
      <c r="B244" s="7"/>
      <c r="C244" s="7"/>
      <c r="D244" s="7">
        <f t="shared" si="3"/>
        <v>0</v>
      </c>
    </row>
    <row r="245" spans="1:4" ht="18" hidden="1" x14ac:dyDescent="0.3">
      <c r="A245" s="10" t="s">
        <v>249</v>
      </c>
      <c r="B245" s="7"/>
      <c r="C245" s="7"/>
      <c r="D245" s="7">
        <f t="shared" si="3"/>
        <v>0</v>
      </c>
    </row>
    <row r="246" spans="1:4" ht="18" hidden="1" x14ac:dyDescent="0.3">
      <c r="A246" s="10" t="s">
        <v>250</v>
      </c>
      <c r="B246" s="7"/>
      <c r="C246" s="7"/>
      <c r="D246" s="7">
        <f t="shared" si="3"/>
        <v>0</v>
      </c>
    </row>
    <row r="247" spans="1:4" ht="18" hidden="1" x14ac:dyDescent="0.3">
      <c r="A247" s="13" t="s">
        <v>251</v>
      </c>
      <c r="B247" s="7"/>
      <c r="C247" s="7"/>
      <c r="D247" s="7">
        <f t="shared" si="3"/>
        <v>0</v>
      </c>
    </row>
    <row r="248" spans="1:4" ht="18" hidden="1" x14ac:dyDescent="0.3">
      <c r="A248" s="10" t="s">
        <v>252</v>
      </c>
      <c r="B248" s="7"/>
      <c r="C248" s="7"/>
      <c r="D248" s="7">
        <f t="shared" si="3"/>
        <v>0</v>
      </c>
    </row>
    <row r="249" spans="1:4" ht="18" hidden="1" x14ac:dyDescent="0.3">
      <c r="A249" s="10" t="s">
        <v>253</v>
      </c>
      <c r="B249" s="7"/>
      <c r="C249" s="7"/>
      <c r="D249" s="7">
        <f t="shared" si="3"/>
        <v>0</v>
      </c>
    </row>
    <row r="250" spans="1:4" ht="18" hidden="1" x14ac:dyDescent="0.3">
      <c r="A250" s="13" t="s">
        <v>254</v>
      </c>
      <c r="B250" s="7"/>
      <c r="C250" s="7"/>
      <c r="D250" s="7">
        <f t="shared" si="3"/>
        <v>0</v>
      </c>
    </row>
    <row r="251" spans="1:4" ht="18" hidden="1" x14ac:dyDescent="0.3">
      <c r="A251" s="13" t="s">
        <v>255</v>
      </c>
      <c r="B251" s="7"/>
      <c r="C251" s="7"/>
      <c r="D251" s="7">
        <f t="shared" si="3"/>
        <v>0</v>
      </c>
    </row>
    <row r="252" spans="1:4" ht="18" hidden="1" x14ac:dyDescent="0.3">
      <c r="A252" s="10" t="s">
        <v>256</v>
      </c>
      <c r="B252" s="7"/>
      <c r="C252" s="7"/>
      <c r="D252" s="7">
        <f t="shared" si="3"/>
        <v>0</v>
      </c>
    </row>
    <row r="253" spans="1:4" ht="18" hidden="1" x14ac:dyDescent="0.3">
      <c r="A253" s="10" t="s">
        <v>257</v>
      </c>
      <c r="B253" s="7"/>
      <c r="C253" s="7"/>
      <c r="D253" s="7">
        <f t="shared" si="3"/>
        <v>0</v>
      </c>
    </row>
    <row r="254" spans="1:4" ht="18" hidden="1" x14ac:dyDescent="0.3">
      <c r="A254" s="13" t="s">
        <v>258</v>
      </c>
      <c r="B254" s="7"/>
      <c r="C254" s="7"/>
      <c r="D254" s="7">
        <f t="shared" si="3"/>
        <v>0</v>
      </c>
    </row>
    <row r="255" spans="1:4" ht="18" hidden="1" x14ac:dyDescent="0.3">
      <c r="A255" s="10" t="s">
        <v>259</v>
      </c>
      <c r="B255" s="7"/>
      <c r="C255" s="7"/>
      <c r="D255" s="7">
        <f t="shared" si="3"/>
        <v>0</v>
      </c>
    </row>
    <row r="256" spans="1:4" ht="18" hidden="1" x14ac:dyDescent="0.3">
      <c r="A256" s="10" t="s">
        <v>260</v>
      </c>
      <c r="B256" s="7"/>
      <c r="C256" s="7"/>
      <c r="D256" s="7">
        <f t="shared" si="3"/>
        <v>0</v>
      </c>
    </row>
    <row r="257" spans="1:4" ht="18" hidden="1" x14ac:dyDescent="0.3">
      <c r="A257" s="10" t="s">
        <v>261</v>
      </c>
      <c r="B257" s="7"/>
      <c r="C257" s="7"/>
      <c r="D257" s="7">
        <f t="shared" si="3"/>
        <v>0</v>
      </c>
    </row>
    <row r="258" spans="1:4" ht="18" hidden="1" x14ac:dyDescent="0.3">
      <c r="A258" s="10" t="s">
        <v>262</v>
      </c>
      <c r="B258" s="7"/>
      <c r="C258" s="7"/>
      <c r="D258" s="7">
        <f t="shared" si="3"/>
        <v>0</v>
      </c>
    </row>
    <row r="259" spans="1:4" ht="18" hidden="1" x14ac:dyDescent="0.3">
      <c r="A259" s="10" t="s">
        <v>263</v>
      </c>
      <c r="B259" s="7"/>
      <c r="C259" s="7"/>
      <c r="D259" s="7">
        <f t="shared" si="3"/>
        <v>0</v>
      </c>
    </row>
    <row r="260" spans="1:4" ht="18" hidden="1" x14ac:dyDescent="0.3">
      <c r="A260" s="10" t="s">
        <v>264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265</v>
      </c>
      <c r="B261" s="7"/>
      <c r="C261" s="7"/>
      <c r="D261" s="7">
        <f t="shared" si="4"/>
        <v>0</v>
      </c>
    </row>
    <row r="262" spans="1:4" ht="18" hidden="1" x14ac:dyDescent="0.3">
      <c r="A262" s="10" t="s">
        <v>266</v>
      </c>
      <c r="B262" s="7"/>
      <c r="C262" s="7"/>
      <c r="D262" s="7">
        <f t="shared" si="4"/>
        <v>0</v>
      </c>
    </row>
    <row r="263" spans="1:4" ht="18" x14ac:dyDescent="0.3">
      <c r="A263" s="10" t="s">
        <v>267</v>
      </c>
      <c r="B263" s="7">
        <v>14</v>
      </c>
      <c r="C263" s="7">
        <v>8000</v>
      </c>
      <c r="D263" s="7">
        <f t="shared" si="4"/>
        <v>112000</v>
      </c>
    </row>
    <row r="264" spans="1:4" ht="18" hidden="1" x14ac:dyDescent="0.3">
      <c r="A264" s="14" t="s">
        <v>268</v>
      </c>
      <c r="B264" s="7"/>
      <c r="C264" s="7"/>
      <c r="D264" s="7">
        <f t="shared" si="4"/>
        <v>0</v>
      </c>
    </row>
    <row r="265" spans="1:4" ht="18" hidden="1" x14ac:dyDescent="0.3">
      <c r="A265" s="10" t="s">
        <v>269</v>
      </c>
      <c r="B265" s="7"/>
      <c r="C265" s="7"/>
      <c r="D265" s="7">
        <f t="shared" si="4"/>
        <v>0</v>
      </c>
    </row>
    <row r="266" spans="1:4" ht="18" hidden="1" x14ac:dyDescent="0.3">
      <c r="A266" s="10" t="s">
        <v>270</v>
      </c>
      <c r="B266" s="7"/>
      <c r="C266" s="7"/>
      <c r="D266" s="7">
        <f t="shared" si="4"/>
        <v>0</v>
      </c>
    </row>
    <row r="267" spans="1:4" ht="18" hidden="1" x14ac:dyDescent="0.3">
      <c r="A267" s="10" t="s">
        <v>271</v>
      </c>
      <c r="B267" s="7"/>
      <c r="C267" s="7"/>
      <c r="D267" s="7">
        <f t="shared" si="4"/>
        <v>0</v>
      </c>
    </row>
    <row r="268" spans="1:4" ht="18" x14ac:dyDescent="0.3">
      <c r="A268" s="10" t="s">
        <v>272</v>
      </c>
      <c r="B268" s="7">
        <v>73</v>
      </c>
      <c r="C268" s="7">
        <v>7000</v>
      </c>
      <c r="D268" s="7">
        <f t="shared" si="4"/>
        <v>511000</v>
      </c>
    </row>
    <row r="269" spans="1:4" ht="18" hidden="1" x14ac:dyDescent="0.3">
      <c r="A269" s="10" t="s">
        <v>273</v>
      </c>
      <c r="B269" s="7"/>
      <c r="C269" s="7"/>
      <c r="D269" s="7">
        <f t="shared" si="4"/>
        <v>0</v>
      </c>
    </row>
    <row r="270" spans="1:4" ht="18" hidden="1" x14ac:dyDescent="0.3">
      <c r="A270" s="10" t="s">
        <v>274</v>
      </c>
      <c r="B270" s="7"/>
      <c r="C270" s="7"/>
      <c r="D270" s="7">
        <f t="shared" si="4"/>
        <v>0</v>
      </c>
    </row>
    <row r="271" spans="1:4" ht="18" hidden="1" x14ac:dyDescent="0.3">
      <c r="A271" s="10" t="s">
        <v>275</v>
      </c>
      <c r="B271" s="7"/>
      <c r="C271" s="7"/>
      <c r="D271" s="7">
        <f t="shared" si="4"/>
        <v>0</v>
      </c>
    </row>
    <row r="272" spans="1:4" ht="18" hidden="1" x14ac:dyDescent="0.3">
      <c r="A272" s="10" t="s">
        <v>276</v>
      </c>
      <c r="B272" s="7"/>
      <c r="C272" s="7"/>
      <c r="D272" s="7">
        <f t="shared" si="4"/>
        <v>0</v>
      </c>
    </row>
    <row r="273" spans="1:4" ht="18" hidden="1" x14ac:dyDescent="0.3">
      <c r="A273" s="24" t="s">
        <v>277</v>
      </c>
      <c r="B273" s="7"/>
      <c r="C273" s="7"/>
      <c r="D273" s="7">
        <f t="shared" si="4"/>
        <v>0</v>
      </c>
    </row>
    <row r="274" spans="1:4" ht="18" hidden="1" x14ac:dyDescent="0.3">
      <c r="A274" s="10" t="s">
        <v>278</v>
      </c>
      <c r="B274" s="7"/>
      <c r="C274" s="7"/>
      <c r="D274" s="7">
        <f t="shared" si="4"/>
        <v>0</v>
      </c>
    </row>
    <row r="275" spans="1:4" ht="18" hidden="1" x14ac:dyDescent="0.3">
      <c r="A275" s="10" t="s">
        <v>279</v>
      </c>
      <c r="B275" s="7"/>
      <c r="C275" s="7"/>
      <c r="D275" s="7">
        <f t="shared" si="4"/>
        <v>0</v>
      </c>
    </row>
    <row r="276" spans="1:4" ht="18" hidden="1" x14ac:dyDescent="0.3">
      <c r="A276" s="33" t="s">
        <v>280</v>
      </c>
      <c r="B276" s="7"/>
      <c r="C276" s="7"/>
      <c r="D276" s="7">
        <f t="shared" si="4"/>
        <v>0</v>
      </c>
    </row>
    <row r="277" spans="1:4" ht="18" hidden="1" x14ac:dyDescent="0.3">
      <c r="A277" s="5" t="s">
        <v>281</v>
      </c>
      <c r="B277" s="12"/>
      <c r="C277" s="12"/>
      <c r="D277" s="7">
        <f t="shared" si="4"/>
        <v>0</v>
      </c>
    </row>
    <row r="278" spans="1:4" ht="18" hidden="1" x14ac:dyDescent="0.3">
      <c r="A278" s="10" t="s">
        <v>282</v>
      </c>
      <c r="B278" s="7"/>
      <c r="C278" s="7"/>
      <c r="D278" s="7">
        <f t="shared" si="4"/>
        <v>0</v>
      </c>
    </row>
    <row r="279" spans="1:4" ht="18" hidden="1" x14ac:dyDescent="0.3">
      <c r="A279" s="10" t="s">
        <v>283</v>
      </c>
      <c r="B279" s="7"/>
      <c r="C279" s="7"/>
      <c r="D279" s="7">
        <f t="shared" si="4"/>
        <v>0</v>
      </c>
    </row>
    <row r="280" spans="1:4" ht="18" x14ac:dyDescent="0.3">
      <c r="A280" s="10" t="s">
        <v>284</v>
      </c>
      <c r="B280" s="7">
        <v>67</v>
      </c>
      <c r="C280" s="7">
        <v>13000</v>
      </c>
      <c r="D280" s="7">
        <f t="shared" si="4"/>
        <v>871000</v>
      </c>
    </row>
    <row r="281" spans="1:4" ht="18" hidden="1" x14ac:dyDescent="0.3">
      <c r="A281" s="14" t="s">
        <v>285</v>
      </c>
      <c r="B281" s="7"/>
      <c r="C281" s="7"/>
      <c r="D281" s="7">
        <f t="shared" si="4"/>
        <v>0</v>
      </c>
    </row>
    <row r="282" spans="1:4" ht="18" hidden="1" x14ac:dyDescent="0.3">
      <c r="A282" s="10" t="s">
        <v>286</v>
      </c>
      <c r="B282" s="7"/>
      <c r="C282" s="7"/>
      <c r="D282" s="7">
        <f t="shared" si="4"/>
        <v>0</v>
      </c>
    </row>
    <row r="283" spans="1:4" ht="18" x14ac:dyDescent="0.3">
      <c r="A283" s="24" t="s">
        <v>287</v>
      </c>
      <c r="B283" s="7">
        <f>5+50+100+50</f>
        <v>205</v>
      </c>
      <c r="C283" s="7">
        <v>3500</v>
      </c>
      <c r="D283" s="7">
        <f t="shared" si="4"/>
        <v>717500</v>
      </c>
    </row>
    <row r="284" spans="1:4" ht="18" x14ac:dyDescent="0.3">
      <c r="A284" s="8" t="s">
        <v>288</v>
      </c>
      <c r="B284" s="7">
        <v>90</v>
      </c>
      <c r="C284" s="44">
        <v>10000</v>
      </c>
      <c r="D284" s="7">
        <f t="shared" si="4"/>
        <v>900000</v>
      </c>
    </row>
    <row r="285" spans="1:4" ht="18" hidden="1" x14ac:dyDescent="0.3">
      <c r="A285" s="10" t="s">
        <v>289</v>
      </c>
      <c r="B285" s="7"/>
      <c r="C285" s="7"/>
      <c r="D285" s="7">
        <f t="shared" si="4"/>
        <v>0</v>
      </c>
    </row>
    <row r="286" spans="1:4" ht="18" hidden="1" x14ac:dyDescent="0.3">
      <c r="A286" s="10" t="s">
        <v>290</v>
      </c>
      <c r="B286" s="7"/>
      <c r="C286" s="7"/>
      <c r="D286" s="7">
        <f t="shared" si="4"/>
        <v>0</v>
      </c>
    </row>
    <row r="287" spans="1:4" ht="18" hidden="1" x14ac:dyDescent="0.3">
      <c r="A287" s="10" t="s">
        <v>291</v>
      </c>
      <c r="B287" s="7"/>
      <c r="C287" s="7"/>
      <c r="D287" s="7">
        <f t="shared" si="4"/>
        <v>0</v>
      </c>
    </row>
    <row r="288" spans="1:4" ht="18" x14ac:dyDescent="0.3">
      <c r="A288" s="10" t="s">
        <v>292</v>
      </c>
      <c r="B288" s="7">
        <v>5</v>
      </c>
      <c r="C288" s="7">
        <v>10000</v>
      </c>
      <c r="D288" s="7">
        <f t="shared" si="4"/>
        <v>50000</v>
      </c>
    </row>
    <row r="289" spans="1:4" ht="18" hidden="1" x14ac:dyDescent="0.3">
      <c r="A289" s="29" t="s">
        <v>293</v>
      </c>
      <c r="B289" s="7"/>
      <c r="C289" s="7"/>
      <c r="D289" s="7">
        <f t="shared" si="4"/>
        <v>0</v>
      </c>
    </row>
    <row r="290" spans="1:4" ht="18" hidden="1" x14ac:dyDescent="0.3">
      <c r="A290" s="22" t="s">
        <v>294</v>
      </c>
      <c r="B290" s="7"/>
      <c r="C290" s="7"/>
      <c r="D290" s="7">
        <f t="shared" si="4"/>
        <v>0</v>
      </c>
    </row>
    <row r="291" spans="1:4" ht="18" hidden="1" x14ac:dyDescent="0.3">
      <c r="A291" s="34" t="s">
        <v>295</v>
      </c>
      <c r="B291" s="7"/>
      <c r="C291" s="7"/>
      <c r="D291" s="7">
        <f t="shared" si="4"/>
        <v>0</v>
      </c>
    </row>
    <row r="292" spans="1:4" ht="18" hidden="1" x14ac:dyDescent="0.3">
      <c r="A292" s="5" t="s">
        <v>296</v>
      </c>
      <c r="B292" s="7"/>
      <c r="C292" s="7"/>
      <c r="D292" s="7">
        <f t="shared" si="4"/>
        <v>0</v>
      </c>
    </row>
    <row r="293" spans="1:4" ht="18" hidden="1" x14ac:dyDescent="0.3">
      <c r="A293" s="8" t="s">
        <v>297</v>
      </c>
      <c r="B293" s="7"/>
      <c r="C293" s="7"/>
      <c r="D293" s="7">
        <f t="shared" si="4"/>
        <v>0</v>
      </c>
    </row>
    <row r="294" spans="1:4" ht="18" hidden="1" x14ac:dyDescent="0.3">
      <c r="A294" s="35" t="s">
        <v>298</v>
      </c>
      <c r="B294" s="7"/>
      <c r="C294" s="7"/>
      <c r="D294" s="7">
        <f t="shared" si="4"/>
        <v>0</v>
      </c>
    </row>
    <row r="295" spans="1:4" ht="18" hidden="1" x14ac:dyDescent="0.3">
      <c r="A295" s="10" t="s">
        <v>299</v>
      </c>
      <c r="B295" s="7"/>
      <c r="C295" s="7"/>
      <c r="D295" s="7">
        <f t="shared" si="4"/>
        <v>0</v>
      </c>
    </row>
    <row r="296" spans="1:4" ht="18" hidden="1" x14ac:dyDescent="0.3">
      <c r="A296" s="8" t="s">
        <v>300</v>
      </c>
      <c r="B296" s="7"/>
      <c r="C296" s="7"/>
      <c r="D296" s="7">
        <f t="shared" si="4"/>
        <v>0</v>
      </c>
    </row>
    <row r="297" spans="1:4" ht="18" hidden="1" x14ac:dyDescent="0.3">
      <c r="A297" s="8" t="s">
        <v>301</v>
      </c>
      <c r="B297" s="7"/>
      <c r="C297" s="7"/>
      <c r="D297" s="7">
        <f t="shared" si="4"/>
        <v>0</v>
      </c>
    </row>
    <row r="298" spans="1:4" ht="18" hidden="1" x14ac:dyDescent="0.3">
      <c r="A298" s="10" t="s">
        <v>302</v>
      </c>
      <c r="B298" s="7"/>
      <c r="C298" s="7"/>
      <c r="D298" s="7">
        <f t="shared" si="4"/>
        <v>0</v>
      </c>
    </row>
    <row r="299" spans="1:4" ht="18" hidden="1" x14ac:dyDescent="0.3">
      <c r="A299" s="10" t="s">
        <v>303</v>
      </c>
      <c r="B299" s="7"/>
      <c r="C299" s="7"/>
      <c r="D299" s="7">
        <f t="shared" si="4"/>
        <v>0</v>
      </c>
    </row>
    <row r="300" spans="1:4" ht="18" hidden="1" x14ac:dyDescent="0.3">
      <c r="A300" s="8" t="s">
        <v>304</v>
      </c>
      <c r="B300" s="7"/>
      <c r="C300" s="7"/>
      <c r="D300" s="7">
        <f t="shared" si="4"/>
        <v>0</v>
      </c>
    </row>
    <row r="301" spans="1:4" ht="18" hidden="1" x14ac:dyDescent="0.3">
      <c r="A301" s="14" t="s">
        <v>305</v>
      </c>
      <c r="B301" s="7"/>
      <c r="C301" s="7"/>
      <c r="D301" s="7">
        <f t="shared" si="4"/>
        <v>0</v>
      </c>
    </row>
    <row r="302" spans="1:4" ht="18" hidden="1" x14ac:dyDescent="0.3">
      <c r="A302" s="14" t="s">
        <v>306</v>
      </c>
      <c r="B302" s="7"/>
      <c r="C302" s="7"/>
      <c r="D302" s="7">
        <f t="shared" si="4"/>
        <v>0</v>
      </c>
    </row>
    <row r="303" spans="1:4" ht="18" hidden="1" x14ac:dyDescent="0.3">
      <c r="A303" s="14" t="s">
        <v>307</v>
      </c>
      <c r="B303" s="7"/>
      <c r="C303" s="7"/>
      <c r="D303" s="7">
        <f t="shared" si="4"/>
        <v>0</v>
      </c>
    </row>
    <row r="304" spans="1:4" ht="18" hidden="1" x14ac:dyDescent="0.3">
      <c r="A304" s="14" t="s">
        <v>308</v>
      </c>
      <c r="B304" s="7"/>
      <c r="C304" s="7"/>
      <c r="D304" s="7">
        <f t="shared" si="4"/>
        <v>0</v>
      </c>
    </row>
    <row r="305" spans="1:4" ht="18" hidden="1" x14ac:dyDescent="0.3">
      <c r="A305" s="10" t="s">
        <v>309</v>
      </c>
      <c r="B305" s="7"/>
      <c r="C305" s="7"/>
      <c r="D305" s="7">
        <f t="shared" si="4"/>
        <v>0</v>
      </c>
    </row>
    <row r="306" spans="1:4" ht="18" hidden="1" x14ac:dyDescent="0.3">
      <c r="A306" s="36" t="s">
        <v>310</v>
      </c>
      <c r="B306" s="7"/>
      <c r="C306" s="7"/>
      <c r="D306" s="7">
        <f t="shared" si="4"/>
        <v>0</v>
      </c>
    </row>
    <row r="307" spans="1:4" ht="18" hidden="1" x14ac:dyDescent="0.3">
      <c r="A307" s="36" t="s">
        <v>311</v>
      </c>
      <c r="B307" s="7"/>
      <c r="C307" s="7"/>
      <c r="D307" s="7">
        <f t="shared" si="4"/>
        <v>0</v>
      </c>
    </row>
    <row r="308" spans="1:4" ht="18" hidden="1" x14ac:dyDescent="0.3">
      <c r="A308" s="36" t="s">
        <v>312</v>
      </c>
      <c r="B308" s="7"/>
      <c r="C308" s="7"/>
      <c r="D308" s="7">
        <f t="shared" si="4"/>
        <v>0</v>
      </c>
    </row>
    <row r="309" spans="1:4" ht="18" hidden="1" x14ac:dyDescent="0.3">
      <c r="A309" s="36" t="s">
        <v>313</v>
      </c>
      <c r="B309" s="7"/>
      <c r="C309" s="7"/>
      <c r="D309" s="7">
        <f t="shared" si="4"/>
        <v>0</v>
      </c>
    </row>
    <row r="310" spans="1:4" ht="18" hidden="1" x14ac:dyDescent="0.3">
      <c r="A310" s="8" t="s">
        <v>314</v>
      </c>
      <c r="B310" s="7"/>
      <c r="C310" s="7"/>
      <c r="D310" s="7">
        <f t="shared" si="4"/>
        <v>0</v>
      </c>
    </row>
    <row r="311" spans="1:4" ht="18" hidden="1" x14ac:dyDescent="0.3">
      <c r="A311" s="8" t="s">
        <v>315</v>
      </c>
      <c r="B311" s="7"/>
      <c r="C311" s="7"/>
      <c r="D311" s="7">
        <f t="shared" si="4"/>
        <v>0</v>
      </c>
    </row>
    <row r="312" spans="1:4" ht="18" hidden="1" x14ac:dyDescent="0.3">
      <c r="A312" s="14" t="s">
        <v>362</v>
      </c>
      <c r="B312" s="7"/>
      <c r="C312" s="7"/>
      <c r="D312" s="7">
        <f t="shared" si="4"/>
        <v>0</v>
      </c>
    </row>
    <row r="313" spans="1:4" ht="18" hidden="1" x14ac:dyDescent="0.3">
      <c r="A313" s="8" t="s">
        <v>316</v>
      </c>
      <c r="B313" s="7"/>
      <c r="C313" s="7"/>
      <c r="D313" s="7">
        <f t="shared" si="4"/>
        <v>0</v>
      </c>
    </row>
    <row r="314" spans="1:4" ht="18" hidden="1" x14ac:dyDescent="0.3">
      <c r="A314" s="8" t="s">
        <v>317</v>
      </c>
      <c r="B314" s="7"/>
      <c r="C314" s="7"/>
      <c r="D314" s="7">
        <f t="shared" si="4"/>
        <v>0</v>
      </c>
    </row>
    <row r="315" spans="1:4" ht="18" hidden="1" x14ac:dyDescent="0.3">
      <c r="A315" s="10" t="s">
        <v>318</v>
      </c>
      <c r="B315" s="7"/>
      <c r="C315" s="7"/>
      <c r="D315" s="7">
        <f t="shared" si="4"/>
        <v>0</v>
      </c>
    </row>
    <row r="316" spans="1:4" ht="18" hidden="1" x14ac:dyDescent="0.3">
      <c r="A316" s="10" t="s">
        <v>319</v>
      </c>
      <c r="B316" s="7"/>
      <c r="C316" s="7"/>
      <c r="D316" s="7">
        <f t="shared" si="4"/>
        <v>0</v>
      </c>
    </row>
    <row r="317" spans="1:4" ht="18" hidden="1" x14ac:dyDescent="0.3">
      <c r="A317" s="8" t="s">
        <v>320</v>
      </c>
      <c r="B317" s="7"/>
      <c r="C317" s="7"/>
      <c r="D317" s="7">
        <f t="shared" si="4"/>
        <v>0</v>
      </c>
    </row>
    <row r="318" spans="1:4" ht="18" hidden="1" x14ac:dyDescent="0.3">
      <c r="A318" s="24" t="s">
        <v>321</v>
      </c>
      <c r="B318" s="7"/>
      <c r="C318" s="7"/>
      <c r="D318" s="7">
        <f t="shared" si="4"/>
        <v>0</v>
      </c>
    </row>
    <row r="319" spans="1:4" ht="18" hidden="1" x14ac:dyDescent="0.3">
      <c r="A319" s="24" t="s">
        <v>322</v>
      </c>
      <c r="B319" s="7"/>
      <c r="C319" s="7"/>
      <c r="D319" s="7">
        <f t="shared" si="4"/>
        <v>0</v>
      </c>
    </row>
    <row r="320" spans="1:4" ht="18" hidden="1" x14ac:dyDescent="0.3">
      <c r="A320" s="36" t="s">
        <v>323</v>
      </c>
      <c r="B320" s="7"/>
      <c r="C320" s="7"/>
      <c r="D320" s="7">
        <f t="shared" si="4"/>
        <v>0</v>
      </c>
    </row>
    <row r="321" spans="1:4" ht="18" hidden="1" x14ac:dyDescent="0.3">
      <c r="A321" s="36" t="s">
        <v>324</v>
      </c>
      <c r="B321" s="7"/>
      <c r="C321" s="7"/>
      <c r="D321" s="7">
        <f t="shared" si="4"/>
        <v>0</v>
      </c>
    </row>
    <row r="322" spans="1:4" ht="18" hidden="1" x14ac:dyDescent="0.3">
      <c r="A322" s="10" t="s">
        <v>352</v>
      </c>
      <c r="B322" s="7"/>
      <c r="C322" s="7"/>
      <c r="D322" s="7">
        <f t="shared" si="4"/>
        <v>0</v>
      </c>
    </row>
    <row r="323" spans="1:4" ht="18" hidden="1" x14ac:dyDescent="0.3">
      <c r="A323" s="36" t="s">
        <v>325</v>
      </c>
      <c r="B323" s="7"/>
      <c r="C323" s="7"/>
      <c r="D323" s="7">
        <f t="shared" si="4"/>
        <v>0</v>
      </c>
    </row>
    <row r="324" spans="1:4" ht="18" hidden="1" x14ac:dyDescent="0.3">
      <c r="A324" s="36" t="s">
        <v>326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36" t="s">
        <v>327</v>
      </c>
      <c r="B325" s="7"/>
      <c r="C325" s="7"/>
      <c r="D325" s="7">
        <f t="shared" si="5"/>
        <v>0</v>
      </c>
    </row>
    <row r="326" spans="1:4" ht="18" hidden="1" x14ac:dyDescent="0.3">
      <c r="A326" s="35" t="s">
        <v>328</v>
      </c>
      <c r="B326" s="7"/>
      <c r="C326" s="7"/>
      <c r="D326" s="7">
        <f t="shared" si="5"/>
        <v>0</v>
      </c>
    </row>
    <row r="327" spans="1:4" ht="18" hidden="1" x14ac:dyDescent="0.3">
      <c r="A327" s="24" t="s">
        <v>363</v>
      </c>
      <c r="B327" s="7"/>
      <c r="C327" s="7"/>
      <c r="D327" s="7">
        <f t="shared" si="5"/>
        <v>0</v>
      </c>
    </row>
    <row r="328" spans="1:4" ht="18" hidden="1" x14ac:dyDescent="0.3">
      <c r="A328" s="10" t="s">
        <v>329</v>
      </c>
      <c r="B328" s="7"/>
      <c r="C328" s="7"/>
      <c r="D328" s="7">
        <f t="shared" si="5"/>
        <v>0</v>
      </c>
    </row>
    <row r="329" spans="1:4" ht="18" hidden="1" x14ac:dyDescent="0.3">
      <c r="A329" s="10" t="s">
        <v>356</v>
      </c>
      <c r="B329" s="7"/>
      <c r="C329" s="7"/>
      <c r="D329" s="7">
        <f t="shared" si="5"/>
        <v>0</v>
      </c>
    </row>
    <row r="330" spans="1:4" ht="18" hidden="1" x14ac:dyDescent="0.3">
      <c r="A330" s="8" t="s">
        <v>330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2528.9</v>
      </c>
      <c r="C333" s="39"/>
      <c r="D333" s="7">
        <f>SUM(D24:D288)</f>
        <v>32560800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379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5" t="s">
        <v>3</v>
      </c>
      <c r="B338" s="7"/>
      <c r="C338" s="7"/>
      <c r="D338" s="7">
        <f t="shared" si="5"/>
        <v>0</v>
      </c>
    </row>
    <row r="339" spans="1:4" ht="18" hidden="1" x14ac:dyDescent="0.3">
      <c r="A339" s="8" t="s">
        <v>4</v>
      </c>
      <c r="B339" s="7"/>
      <c r="C339" s="7"/>
      <c r="D339" s="7">
        <f t="shared" si="5"/>
        <v>0</v>
      </c>
    </row>
    <row r="340" spans="1:4" ht="18" hidden="1" x14ac:dyDescent="0.3">
      <c r="A340" s="5" t="s">
        <v>5</v>
      </c>
      <c r="B340" s="7"/>
      <c r="C340" s="7"/>
      <c r="D340" s="7">
        <f t="shared" si="5"/>
        <v>0</v>
      </c>
    </row>
    <row r="341" spans="1:4" ht="18" hidden="1" x14ac:dyDescent="0.3">
      <c r="A341" s="5" t="s">
        <v>6</v>
      </c>
      <c r="B341" s="7"/>
      <c r="C341" s="7"/>
      <c r="D341" s="7">
        <f t="shared" si="5"/>
        <v>0</v>
      </c>
    </row>
    <row r="342" spans="1:4" ht="18" hidden="1" x14ac:dyDescent="0.3">
      <c r="A342" s="5" t="s">
        <v>7</v>
      </c>
      <c r="B342" s="7"/>
      <c r="C342" s="7"/>
      <c r="D342" s="7">
        <f t="shared" si="5"/>
        <v>0</v>
      </c>
    </row>
    <row r="343" spans="1:4" ht="18" hidden="1" x14ac:dyDescent="0.3">
      <c r="A343" s="9" t="s">
        <v>8</v>
      </c>
      <c r="B343" s="7"/>
      <c r="C343" s="7"/>
      <c r="D343" s="7">
        <f t="shared" si="5"/>
        <v>0</v>
      </c>
    </row>
    <row r="344" spans="1:4" ht="18" hidden="1" x14ac:dyDescent="0.3">
      <c r="A344" s="10" t="s">
        <v>9</v>
      </c>
      <c r="B344" s="7"/>
      <c r="C344" s="7"/>
      <c r="D344" s="7">
        <f t="shared" si="5"/>
        <v>0</v>
      </c>
    </row>
    <row r="345" spans="1:4" ht="18" hidden="1" x14ac:dyDescent="0.3">
      <c r="A345" s="5" t="s">
        <v>10</v>
      </c>
      <c r="B345" s="12"/>
      <c r="C345" s="12"/>
      <c r="D345" s="7">
        <f t="shared" si="5"/>
        <v>0</v>
      </c>
    </row>
    <row r="346" spans="1:4" ht="18" hidden="1" x14ac:dyDescent="0.3">
      <c r="A346" s="5" t="s">
        <v>11</v>
      </c>
      <c r="B346" s="12"/>
      <c r="C346" s="12"/>
      <c r="D346" s="7">
        <f t="shared" si="5"/>
        <v>0</v>
      </c>
    </row>
    <row r="347" spans="1:4" ht="18" hidden="1" x14ac:dyDescent="0.3">
      <c r="A347" s="5" t="s">
        <v>12</v>
      </c>
      <c r="B347" s="12"/>
      <c r="C347" s="12"/>
      <c r="D347" s="7">
        <f t="shared" si="5"/>
        <v>0</v>
      </c>
    </row>
    <row r="348" spans="1:4" ht="18" hidden="1" x14ac:dyDescent="0.3">
      <c r="A348" s="10" t="s">
        <v>13</v>
      </c>
      <c r="B348" s="7"/>
      <c r="C348" s="7"/>
      <c r="D348" s="7">
        <f t="shared" si="5"/>
        <v>0</v>
      </c>
    </row>
    <row r="349" spans="1:4" ht="18" hidden="1" x14ac:dyDescent="0.3">
      <c r="A349" s="10" t="s">
        <v>14</v>
      </c>
      <c r="B349" s="7"/>
      <c r="C349" s="7"/>
      <c r="D349" s="7">
        <f t="shared" si="5"/>
        <v>0</v>
      </c>
    </row>
    <row r="350" spans="1:4" ht="18" hidden="1" x14ac:dyDescent="0.3">
      <c r="A350" s="10" t="s">
        <v>15</v>
      </c>
      <c r="B350" s="12"/>
      <c r="C350" s="12"/>
      <c r="D350" s="7">
        <f t="shared" si="5"/>
        <v>0</v>
      </c>
    </row>
    <row r="351" spans="1:4" ht="18" hidden="1" x14ac:dyDescent="0.3">
      <c r="A351" s="13" t="s">
        <v>17</v>
      </c>
      <c r="B351" s="7"/>
      <c r="C351" s="7"/>
      <c r="D351" s="7">
        <f t="shared" si="5"/>
        <v>0</v>
      </c>
    </row>
    <row r="352" spans="1:4" ht="18" hidden="1" x14ac:dyDescent="0.3">
      <c r="A352" s="8" t="s">
        <v>18</v>
      </c>
      <c r="B352" s="7"/>
      <c r="C352" s="7"/>
      <c r="D352" s="7">
        <f t="shared" si="5"/>
        <v>0</v>
      </c>
    </row>
    <row r="353" spans="1:4" ht="18" hidden="1" x14ac:dyDescent="0.3">
      <c r="A353" s="13" t="s">
        <v>19</v>
      </c>
      <c r="B353" s="7"/>
      <c r="C353" s="7"/>
      <c r="D353" s="7">
        <f t="shared" si="5"/>
        <v>0</v>
      </c>
    </row>
    <row r="354" spans="1:4" ht="18" hidden="1" x14ac:dyDescent="0.3">
      <c r="A354" s="10" t="s">
        <v>20</v>
      </c>
      <c r="B354" s="7"/>
      <c r="C354" s="7"/>
      <c r="D354" s="7">
        <f t="shared" si="5"/>
        <v>0</v>
      </c>
    </row>
    <row r="355" spans="1:4" ht="18" hidden="1" x14ac:dyDescent="0.3">
      <c r="A355" s="10" t="s">
        <v>21</v>
      </c>
      <c r="B355" s="7"/>
      <c r="C355" s="7"/>
      <c r="D355" s="7">
        <f t="shared" si="5"/>
        <v>0</v>
      </c>
    </row>
    <row r="356" spans="1:4" ht="18" hidden="1" x14ac:dyDescent="0.3">
      <c r="A356" s="10" t="s">
        <v>22</v>
      </c>
      <c r="B356" s="7"/>
      <c r="C356" s="7"/>
      <c r="D356" s="7">
        <f t="shared" si="5"/>
        <v>0</v>
      </c>
    </row>
    <row r="357" spans="1:4" ht="18" hidden="1" x14ac:dyDescent="0.3">
      <c r="A357" s="8" t="s">
        <v>23</v>
      </c>
      <c r="B357" s="7"/>
      <c r="C357" s="7"/>
      <c r="D357" s="7">
        <f t="shared" si="5"/>
        <v>0</v>
      </c>
    </row>
    <row r="358" spans="1:4" ht="18" hidden="1" x14ac:dyDescent="0.3">
      <c r="A358" s="10" t="s">
        <v>24</v>
      </c>
      <c r="B358" s="7"/>
      <c r="C358" s="7"/>
      <c r="D358" s="7">
        <f t="shared" si="5"/>
        <v>0</v>
      </c>
    </row>
    <row r="359" spans="1:4" ht="18" hidden="1" x14ac:dyDescent="0.3">
      <c r="A359" s="10" t="s">
        <v>25</v>
      </c>
      <c r="B359" s="7"/>
      <c r="C359" s="7"/>
      <c r="D359" s="7">
        <f t="shared" si="5"/>
        <v>0</v>
      </c>
    </row>
    <row r="360" spans="1:4" ht="18" hidden="1" x14ac:dyDescent="0.3">
      <c r="A360" s="10" t="s">
        <v>26</v>
      </c>
      <c r="B360" s="7"/>
      <c r="C360" s="7"/>
      <c r="D360" s="7">
        <f t="shared" si="5"/>
        <v>0</v>
      </c>
    </row>
    <row r="361" spans="1:4" ht="18" hidden="1" x14ac:dyDescent="0.3">
      <c r="A361" s="10" t="s">
        <v>27</v>
      </c>
      <c r="B361" s="7"/>
      <c r="C361" s="7"/>
      <c r="D361" s="7">
        <f t="shared" si="5"/>
        <v>0</v>
      </c>
    </row>
    <row r="362" spans="1:4" ht="18" hidden="1" x14ac:dyDescent="0.3">
      <c r="A362" s="10" t="s">
        <v>28</v>
      </c>
      <c r="B362" s="7"/>
      <c r="C362" s="7"/>
      <c r="D362" s="7">
        <f t="shared" si="5"/>
        <v>0</v>
      </c>
    </row>
    <row r="363" spans="1:4" ht="18" hidden="1" x14ac:dyDescent="0.3">
      <c r="A363" s="10" t="s">
        <v>29</v>
      </c>
      <c r="B363" s="7"/>
      <c r="C363" s="7"/>
      <c r="D363" s="7">
        <f t="shared" si="5"/>
        <v>0</v>
      </c>
    </row>
    <row r="364" spans="1:4" ht="18" hidden="1" x14ac:dyDescent="0.3">
      <c r="A364" s="10" t="s">
        <v>30</v>
      </c>
      <c r="B364" s="7"/>
      <c r="C364" s="7"/>
      <c r="D364" s="7">
        <f t="shared" si="5"/>
        <v>0</v>
      </c>
    </row>
    <row r="365" spans="1:4" ht="18" hidden="1" x14ac:dyDescent="0.3">
      <c r="A365" s="10" t="s">
        <v>31</v>
      </c>
      <c r="B365" s="7"/>
      <c r="C365" s="7"/>
      <c r="D365" s="7">
        <f t="shared" si="5"/>
        <v>0</v>
      </c>
    </row>
    <row r="366" spans="1:4" ht="18" hidden="1" x14ac:dyDescent="0.3">
      <c r="A366" s="10" t="s">
        <v>32</v>
      </c>
      <c r="B366" s="7"/>
      <c r="C366" s="7"/>
      <c r="D366" s="7">
        <f t="shared" si="5"/>
        <v>0</v>
      </c>
    </row>
    <row r="367" spans="1:4" ht="18" hidden="1" x14ac:dyDescent="0.3">
      <c r="A367" s="10" t="s">
        <v>33</v>
      </c>
      <c r="B367" s="7"/>
      <c r="C367" s="7"/>
      <c r="D367" s="7">
        <f t="shared" si="5"/>
        <v>0</v>
      </c>
    </row>
    <row r="368" spans="1:4" ht="18" hidden="1" x14ac:dyDescent="0.3">
      <c r="A368" s="10" t="s">
        <v>34</v>
      </c>
      <c r="B368" s="7"/>
      <c r="C368" s="7"/>
      <c r="D368" s="7">
        <f t="shared" si="5"/>
        <v>0</v>
      </c>
    </row>
    <row r="369" spans="1:4" ht="18" hidden="1" x14ac:dyDescent="0.3">
      <c r="A369" s="10" t="s">
        <v>35</v>
      </c>
      <c r="B369" s="7"/>
      <c r="C369" s="7"/>
      <c r="D369" s="7">
        <f t="shared" si="5"/>
        <v>0</v>
      </c>
    </row>
    <row r="370" spans="1:4" ht="18" x14ac:dyDescent="0.3">
      <c r="A370" s="10" t="s">
        <v>36</v>
      </c>
      <c r="B370" s="7">
        <f>10+10+5+60</f>
        <v>85</v>
      </c>
      <c r="C370" s="7">
        <v>7000</v>
      </c>
      <c r="D370" s="7">
        <f t="shared" si="5"/>
        <v>595000</v>
      </c>
    </row>
    <row r="371" spans="1:4" ht="18" hidden="1" x14ac:dyDescent="0.3">
      <c r="A371" s="14" t="s">
        <v>37</v>
      </c>
      <c r="B371" s="7"/>
      <c r="C371" s="7"/>
      <c r="D371" s="7">
        <f t="shared" si="5"/>
        <v>0</v>
      </c>
    </row>
    <row r="372" spans="1:4" ht="18" hidden="1" x14ac:dyDescent="0.3">
      <c r="A372" s="10" t="s">
        <v>38</v>
      </c>
      <c r="B372" s="7"/>
      <c r="C372" s="7"/>
      <c r="D372" s="7">
        <f t="shared" si="5"/>
        <v>0</v>
      </c>
    </row>
    <row r="373" spans="1:4" ht="18" hidden="1" x14ac:dyDescent="0.3">
      <c r="A373" s="5" t="s">
        <v>39</v>
      </c>
      <c r="B373" s="7"/>
      <c r="C373" s="7"/>
      <c r="D373" s="7">
        <f t="shared" si="5"/>
        <v>0</v>
      </c>
    </row>
    <row r="374" spans="1:4" ht="18" hidden="1" x14ac:dyDescent="0.3">
      <c r="A374" s="10" t="s">
        <v>40</v>
      </c>
      <c r="B374" s="7"/>
      <c r="C374" s="7"/>
      <c r="D374" s="7">
        <f t="shared" si="5"/>
        <v>0</v>
      </c>
    </row>
    <row r="375" spans="1:4" ht="18" x14ac:dyDescent="0.3">
      <c r="A375" s="10" t="s">
        <v>41</v>
      </c>
      <c r="B375" s="7">
        <v>50</v>
      </c>
      <c r="C375" s="7">
        <v>17000</v>
      </c>
      <c r="D375" s="7">
        <f t="shared" si="5"/>
        <v>850000</v>
      </c>
    </row>
    <row r="376" spans="1:4" ht="18" hidden="1" x14ac:dyDescent="0.3">
      <c r="A376" s="15" t="s">
        <v>42</v>
      </c>
      <c r="B376" s="7"/>
      <c r="C376" s="7"/>
      <c r="D376" s="7">
        <f t="shared" si="5"/>
        <v>0</v>
      </c>
    </row>
    <row r="377" spans="1:4" ht="18" hidden="1" x14ac:dyDescent="0.3">
      <c r="A377" s="10" t="s">
        <v>43</v>
      </c>
      <c r="B377" s="7"/>
      <c r="C377" s="7"/>
      <c r="D377" s="7">
        <f t="shared" si="5"/>
        <v>0</v>
      </c>
    </row>
    <row r="378" spans="1:4" ht="18" x14ac:dyDescent="0.3">
      <c r="A378" s="10" t="s">
        <v>44</v>
      </c>
      <c r="B378" s="7">
        <f>50+40+160+300+80+80+10</f>
        <v>720</v>
      </c>
      <c r="C378" s="7">
        <v>14000</v>
      </c>
      <c r="D378" s="7">
        <f t="shared" si="5"/>
        <v>10080000</v>
      </c>
    </row>
    <row r="379" spans="1:4" ht="18" hidden="1" x14ac:dyDescent="0.3">
      <c r="A379" s="10" t="s">
        <v>45</v>
      </c>
      <c r="B379" s="7"/>
      <c r="C379" s="7"/>
      <c r="D379" s="7">
        <f t="shared" si="5"/>
        <v>0</v>
      </c>
    </row>
    <row r="380" spans="1:4" ht="18" hidden="1" x14ac:dyDescent="0.3">
      <c r="A380" s="10" t="s">
        <v>333</v>
      </c>
      <c r="B380" s="7"/>
      <c r="C380" s="7"/>
      <c r="D380" s="7">
        <f t="shared" si="5"/>
        <v>0</v>
      </c>
    </row>
    <row r="381" spans="1:4" ht="18" hidden="1" x14ac:dyDescent="0.3">
      <c r="A381" s="10" t="s">
        <v>46</v>
      </c>
      <c r="B381" s="7"/>
      <c r="C381" s="7"/>
      <c r="D381" s="7">
        <f t="shared" si="5"/>
        <v>0</v>
      </c>
    </row>
    <row r="382" spans="1:4" ht="18" hidden="1" x14ac:dyDescent="0.3">
      <c r="A382" s="10" t="s">
        <v>47</v>
      </c>
      <c r="B382" s="7"/>
      <c r="C382" s="7"/>
      <c r="D382" s="7">
        <f t="shared" si="5"/>
        <v>0</v>
      </c>
    </row>
    <row r="383" spans="1:4" ht="18" hidden="1" x14ac:dyDescent="0.3">
      <c r="A383" s="16" t="s">
        <v>48</v>
      </c>
      <c r="B383" s="7"/>
      <c r="C383" s="7"/>
      <c r="D383" s="7">
        <f t="shared" si="5"/>
        <v>0</v>
      </c>
    </row>
    <row r="384" spans="1:4" ht="18" hidden="1" x14ac:dyDescent="0.3">
      <c r="A384" s="8" t="s">
        <v>49</v>
      </c>
      <c r="B384" s="7"/>
      <c r="C384" s="7"/>
      <c r="D384" s="7">
        <f t="shared" si="5"/>
        <v>0</v>
      </c>
    </row>
    <row r="385" spans="1:4" ht="18" hidden="1" x14ac:dyDescent="0.3">
      <c r="A385" s="10" t="s">
        <v>50</v>
      </c>
      <c r="B385" s="7"/>
      <c r="C385" s="7"/>
      <c r="D385" s="7">
        <f t="shared" si="5"/>
        <v>0</v>
      </c>
    </row>
    <row r="386" spans="1:4" ht="18" hidden="1" x14ac:dyDescent="0.3">
      <c r="A386" s="10" t="s">
        <v>51</v>
      </c>
      <c r="B386" s="7"/>
      <c r="C386" s="7"/>
      <c r="D386" s="7">
        <f t="shared" si="5"/>
        <v>0</v>
      </c>
    </row>
    <row r="387" spans="1:4" ht="18" x14ac:dyDescent="0.3">
      <c r="A387" s="10" t="s">
        <v>52</v>
      </c>
      <c r="B387" s="7">
        <f>17+15+15</f>
        <v>47</v>
      </c>
      <c r="C387" s="7">
        <v>10000</v>
      </c>
      <c r="D387" s="7">
        <f t="shared" si="5"/>
        <v>470000</v>
      </c>
    </row>
    <row r="388" spans="1:4" ht="18" hidden="1" x14ac:dyDescent="0.3">
      <c r="A388" s="5" t="s">
        <v>53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54</v>
      </c>
      <c r="B389" s="7"/>
      <c r="C389" s="7"/>
      <c r="D389" s="7">
        <f t="shared" si="6"/>
        <v>0</v>
      </c>
    </row>
    <row r="390" spans="1:4" ht="18" hidden="1" x14ac:dyDescent="0.3">
      <c r="A390" s="14" t="s">
        <v>55</v>
      </c>
      <c r="B390" s="7"/>
      <c r="C390" s="7"/>
      <c r="D390" s="7">
        <f t="shared" si="6"/>
        <v>0</v>
      </c>
    </row>
    <row r="391" spans="1:4" ht="18" hidden="1" x14ac:dyDescent="0.3">
      <c r="A391" s="10" t="s">
        <v>56</v>
      </c>
      <c r="B391" s="7"/>
      <c r="C391" s="7"/>
      <c r="D391" s="7">
        <f t="shared" si="6"/>
        <v>0</v>
      </c>
    </row>
    <row r="392" spans="1:4" ht="18" hidden="1" x14ac:dyDescent="0.3">
      <c r="A392" s="17" t="s">
        <v>57</v>
      </c>
      <c r="B392" s="7"/>
      <c r="C392" s="7"/>
      <c r="D392" s="7">
        <f t="shared" si="6"/>
        <v>0</v>
      </c>
    </row>
    <row r="393" spans="1:4" ht="18" hidden="1" x14ac:dyDescent="0.3">
      <c r="A393" s="10" t="s">
        <v>58</v>
      </c>
      <c r="B393" s="7"/>
      <c r="C393" s="7"/>
      <c r="D393" s="7">
        <f t="shared" si="6"/>
        <v>0</v>
      </c>
    </row>
    <row r="394" spans="1:4" ht="18" hidden="1" x14ac:dyDescent="0.3">
      <c r="A394" s="10" t="s">
        <v>59</v>
      </c>
      <c r="B394" s="7"/>
      <c r="C394" s="7"/>
      <c r="D394" s="7">
        <f t="shared" si="6"/>
        <v>0</v>
      </c>
    </row>
    <row r="395" spans="1:4" ht="18" hidden="1" x14ac:dyDescent="0.3">
      <c r="A395" s="5" t="s">
        <v>60</v>
      </c>
      <c r="B395" s="7"/>
      <c r="C395" s="7"/>
      <c r="D395" s="7">
        <f t="shared" si="6"/>
        <v>0</v>
      </c>
    </row>
    <row r="396" spans="1:4" ht="18" hidden="1" x14ac:dyDescent="0.3">
      <c r="A396" s="5" t="s">
        <v>61</v>
      </c>
      <c r="B396" s="7"/>
      <c r="C396" s="7"/>
      <c r="D396" s="7">
        <f t="shared" si="6"/>
        <v>0</v>
      </c>
    </row>
    <row r="397" spans="1:4" ht="18" hidden="1" x14ac:dyDescent="0.3">
      <c r="A397" s="18" t="s">
        <v>62</v>
      </c>
      <c r="B397" s="7"/>
      <c r="C397" s="7"/>
      <c r="D397" s="7">
        <f t="shared" si="6"/>
        <v>0</v>
      </c>
    </row>
    <row r="398" spans="1:4" ht="18" hidden="1" x14ac:dyDescent="0.3">
      <c r="A398" s="19" t="s">
        <v>63</v>
      </c>
      <c r="B398" s="21"/>
      <c r="C398" s="21"/>
      <c r="D398" s="7">
        <f t="shared" si="6"/>
        <v>0</v>
      </c>
    </row>
    <row r="399" spans="1:4" ht="18" hidden="1" x14ac:dyDescent="0.3">
      <c r="A399" s="10" t="s">
        <v>64</v>
      </c>
      <c r="B399" s="7"/>
      <c r="C399" s="7"/>
      <c r="D399" s="7">
        <f t="shared" si="6"/>
        <v>0</v>
      </c>
    </row>
    <row r="400" spans="1:4" ht="18" hidden="1" x14ac:dyDescent="0.3">
      <c r="A400" s="5" t="s">
        <v>65</v>
      </c>
      <c r="B400" s="7"/>
      <c r="C400" s="7"/>
      <c r="D400" s="7">
        <f t="shared" si="6"/>
        <v>0</v>
      </c>
    </row>
    <row r="401" spans="1:4" ht="18" hidden="1" x14ac:dyDescent="0.3">
      <c r="A401" s="5" t="s">
        <v>66</v>
      </c>
      <c r="B401" s="7"/>
      <c r="C401" s="7"/>
      <c r="D401" s="7">
        <f t="shared" si="6"/>
        <v>0</v>
      </c>
    </row>
    <row r="402" spans="1:4" ht="18" hidden="1" x14ac:dyDescent="0.3">
      <c r="A402" s="10" t="s">
        <v>67</v>
      </c>
      <c r="B402" s="7"/>
      <c r="C402" s="7"/>
      <c r="D402" s="7">
        <f t="shared" si="6"/>
        <v>0</v>
      </c>
    </row>
    <row r="403" spans="1:4" ht="18" hidden="1" x14ac:dyDescent="0.3">
      <c r="A403" s="5" t="s">
        <v>68</v>
      </c>
      <c r="B403" s="7"/>
      <c r="C403" s="7"/>
      <c r="D403" s="7">
        <f t="shared" si="6"/>
        <v>0</v>
      </c>
    </row>
    <row r="404" spans="1:4" ht="18" hidden="1" x14ac:dyDescent="0.3">
      <c r="A404" s="10" t="s">
        <v>69</v>
      </c>
      <c r="B404" s="7"/>
      <c r="C404" s="7"/>
      <c r="D404" s="7">
        <f t="shared" si="6"/>
        <v>0</v>
      </c>
    </row>
    <row r="405" spans="1:4" ht="18" hidden="1" x14ac:dyDescent="0.3">
      <c r="A405" s="10" t="s">
        <v>70</v>
      </c>
      <c r="B405" s="7"/>
      <c r="C405" s="7"/>
      <c r="D405" s="7">
        <f t="shared" si="6"/>
        <v>0</v>
      </c>
    </row>
    <row r="406" spans="1:4" ht="18" hidden="1" x14ac:dyDescent="0.3">
      <c r="A406" s="10" t="s">
        <v>71</v>
      </c>
      <c r="B406" s="7"/>
      <c r="C406" s="7"/>
      <c r="D406" s="7">
        <f t="shared" si="6"/>
        <v>0</v>
      </c>
    </row>
    <row r="407" spans="1:4" ht="18" hidden="1" x14ac:dyDescent="0.3">
      <c r="A407" s="10" t="s">
        <v>72</v>
      </c>
      <c r="B407" s="7"/>
      <c r="C407" s="7"/>
      <c r="D407" s="7">
        <f t="shared" si="6"/>
        <v>0</v>
      </c>
    </row>
    <row r="408" spans="1:4" ht="18" hidden="1" x14ac:dyDescent="0.3">
      <c r="A408" s="22" t="s">
        <v>73</v>
      </c>
      <c r="B408" s="7"/>
      <c r="C408" s="7"/>
      <c r="D408" s="7">
        <f t="shared" si="6"/>
        <v>0</v>
      </c>
    </row>
    <row r="409" spans="1:4" ht="18" hidden="1" x14ac:dyDescent="0.3">
      <c r="A409" s="23" t="s">
        <v>74</v>
      </c>
      <c r="B409" s="7"/>
      <c r="C409" s="7"/>
      <c r="D409" s="7">
        <f t="shared" si="6"/>
        <v>0</v>
      </c>
    </row>
    <row r="410" spans="1:4" ht="18" hidden="1" x14ac:dyDescent="0.3">
      <c r="A410" s="22" t="s">
        <v>75</v>
      </c>
      <c r="B410" s="7"/>
      <c r="C410" s="7"/>
      <c r="D410" s="7">
        <f t="shared" si="6"/>
        <v>0</v>
      </c>
    </row>
    <row r="411" spans="1:4" ht="18" hidden="1" x14ac:dyDescent="0.3">
      <c r="A411" s="14" t="s">
        <v>76</v>
      </c>
      <c r="B411" s="7"/>
      <c r="C411" s="7"/>
      <c r="D411" s="7">
        <f t="shared" si="6"/>
        <v>0</v>
      </c>
    </row>
    <row r="412" spans="1:4" ht="18" hidden="1" x14ac:dyDescent="0.3">
      <c r="A412" s="24" t="s">
        <v>77</v>
      </c>
      <c r="B412" s="7"/>
      <c r="C412" s="7"/>
      <c r="D412" s="7">
        <f t="shared" si="6"/>
        <v>0</v>
      </c>
    </row>
    <row r="413" spans="1:4" ht="18" hidden="1" x14ac:dyDescent="0.3">
      <c r="A413" s="24" t="s">
        <v>78</v>
      </c>
      <c r="B413" s="7"/>
      <c r="C413" s="7"/>
      <c r="D413" s="7">
        <f t="shared" si="6"/>
        <v>0</v>
      </c>
    </row>
    <row r="414" spans="1:4" ht="18" hidden="1" x14ac:dyDescent="0.3">
      <c r="A414" s="24" t="s">
        <v>79</v>
      </c>
      <c r="B414" s="7"/>
      <c r="C414" s="7"/>
      <c r="D414" s="7">
        <f t="shared" si="6"/>
        <v>0</v>
      </c>
    </row>
    <row r="415" spans="1:4" ht="18" hidden="1" x14ac:dyDescent="0.3">
      <c r="A415" s="24" t="s">
        <v>80</v>
      </c>
      <c r="B415" s="7"/>
      <c r="C415" s="7"/>
      <c r="D415" s="7">
        <f t="shared" si="6"/>
        <v>0</v>
      </c>
    </row>
    <row r="416" spans="1:4" ht="18" hidden="1" x14ac:dyDescent="0.3">
      <c r="A416" s="10" t="s">
        <v>81</v>
      </c>
      <c r="B416" s="26"/>
      <c r="C416" s="26"/>
      <c r="D416" s="7">
        <f t="shared" si="6"/>
        <v>0</v>
      </c>
    </row>
    <row r="417" spans="1:4" ht="18" hidden="1" x14ac:dyDescent="0.3">
      <c r="A417" s="10" t="s">
        <v>82</v>
      </c>
      <c r="B417" s="7"/>
      <c r="C417" s="7"/>
      <c r="D417" s="7">
        <f t="shared" si="6"/>
        <v>0</v>
      </c>
    </row>
    <row r="418" spans="1:4" ht="18" hidden="1" x14ac:dyDescent="0.3">
      <c r="A418" s="10" t="s">
        <v>83</v>
      </c>
      <c r="B418" s="7"/>
      <c r="C418" s="7"/>
      <c r="D418" s="7">
        <f t="shared" si="6"/>
        <v>0</v>
      </c>
    </row>
    <row r="419" spans="1:4" ht="18" hidden="1" x14ac:dyDescent="0.3">
      <c r="A419" s="10" t="s">
        <v>84</v>
      </c>
      <c r="B419" s="7"/>
      <c r="C419" s="7"/>
      <c r="D419" s="7">
        <f t="shared" si="6"/>
        <v>0</v>
      </c>
    </row>
    <row r="420" spans="1:4" ht="18" hidden="1" x14ac:dyDescent="0.3">
      <c r="A420" s="10" t="s">
        <v>85</v>
      </c>
      <c r="B420" s="7"/>
      <c r="C420" s="7"/>
      <c r="D420" s="7">
        <f t="shared" si="6"/>
        <v>0</v>
      </c>
    </row>
    <row r="421" spans="1:4" ht="18" hidden="1" x14ac:dyDescent="0.3">
      <c r="A421" s="10" t="s">
        <v>86</v>
      </c>
      <c r="B421" s="7"/>
      <c r="C421" s="7"/>
      <c r="D421" s="7">
        <f t="shared" si="6"/>
        <v>0</v>
      </c>
    </row>
    <row r="422" spans="1:4" ht="18" hidden="1" x14ac:dyDescent="0.3">
      <c r="A422" s="10" t="s">
        <v>87</v>
      </c>
      <c r="B422" s="7"/>
      <c r="C422" s="7"/>
      <c r="D422" s="7">
        <f t="shared" si="6"/>
        <v>0</v>
      </c>
    </row>
    <row r="423" spans="1:4" ht="18" hidden="1" x14ac:dyDescent="0.3">
      <c r="A423" s="27" t="s">
        <v>88</v>
      </c>
      <c r="B423" s="7"/>
      <c r="C423" s="7"/>
      <c r="D423" s="7">
        <f t="shared" si="6"/>
        <v>0</v>
      </c>
    </row>
    <row r="424" spans="1:4" ht="18" hidden="1" x14ac:dyDescent="0.3">
      <c r="A424" s="10" t="s">
        <v>89</v>
      </c>
      <c r="B424" s="7"/>
      <c r="C424" s="7"/>
      <c r="D424" s="7">
        <f t="shared" si="6"/>
        <v>0</v>
      </c>
    </row>
    <row r="425" spans="1:4" ht="18" hidden="1" x14ac:dyDescent="0.3">
      <c r="A425" s="10" t="s">
        <v>90</v>
      </c>
      <c r="B425" s="7"/>
      <c r="C425" s="7"/>
      <c r="D425" s="7">
        <f t="shared" si="6"/>
        <v>0</v>
      </c>
    </row>
    <row r="426" spans="1:4" ht="18" hidden="1" x14ac:dyDescent="0.3">
      <c r="A426" s="10" t="s">
        <v>91</v>
      </c>
      <c r="B426" s="12"/>
      <c r="C426" s="12"/>
      <c r="D426" s="7">
        <f t="shared" si="6"/>
        <v>0</v>
      </c>
    </row>
    <row r="427" spans="1:4" ht="18" hidden="1" x14ac:dyDescent="0.3">
      <c r="A427" s="24" t="s">
        <v>92</v>
      </c>
      <c r="B427" s="7"/>
      <c r="C427" s="7"/>
      <c r="D427" s="7">
        <f t="shared" si="6"/>
        <v>0</v>
      </c>
    </row>
    <row r="428" spans="1:4" ht="18" hidden="1" x14ac:dyDescent="0.3">
      <c r="A428" s="5" t="s">
        <v>93</v>
      </c>
      <c r="B428" s="7"/>
      <c r="C428" s="7"/>
      <c r="D428" s="7">
        <f t="shared" si="6"/>
        <v>0</v>
      </c>
    </row>
    <row r="429" spans="1:4" ht="18" hidden="1" x14ac:dyDescent="0.3">
      <c r="A429" s="14" t="s">
        <v>94</v>
      </c>
      <c r="B429" s="7"/>
      <c r="C429" s="7"/>
      <c r="D429" s="7">
        <f t="shared" si="6"/>
        <v>0</v>
      </c>
    </row>
    <row r="430" spans="1:4" ht="18" x14ac:dyDescent="0.3">
      <c r="A430" s="10" t="s">
        <v>95</v>
      </c>
      <c r="B430" s="7">
        <f>40+30+10+5</f>
        <v>85</v>
      </c>
      <c r="C430" s="7">
        <v>10000</v>
      </c>
      <c r="D430" s="7">
        <f t="shared" si="6"/>
        <v>850000</v>
      </c>
    </row>
    <row r="431" spans="1:4" ht="18" hidden="1" x14ac:dyDescent="0.3">
      <c r="A431" s="14" t="s">
        <v>96</v>
      </c>
      <c r="B431" s="7"/>
      <c r="C431" s="7"/>
      <c r="D431" s="7">
        <f t="shared" si="6"/>
        <v>0</v>
      </c>
    </row>
    <row r="432" spans="1:4" ht="18" hidden="1" x14ac:dyDescent="0.3">
      <c r="A432" s="10" t="s">
        <v>97</v>
      </c>
      <c r="B432" s="7"/>
      <c r="C432" s="7"/>
      <c r="D432" s="7">
        <f t="shared" si="6"/>
        <v>0</v>
      </c>
    </row>
    <row r="433" spans="1:4" ht="18" hidden="1" x14ac:dyDescent="0.3">
      <c r="A433" s="10" t="s">
        <v>98</v>
      </c>
      <c r="B433" s="7"/>
      <c r="C433" s="7"/>
      <c r="D433" s="7">
        <f t="shared" si="6"/>
        <v>0</v>
      </c>
    </row>
    <row r="434" spans="1:4" ht="18" hidden="1" x14ac:dyDescent="0.3">
      <c r="A434" s="14" t="s">
        <v>99</v>
      </c>
      <c r="B434" s="7"/>
      <c r="C434" s="7"/>
      <c r="D434" s="7">
        <f t="shared" si="6"/>
        <v>0</v>
      </c>
    </row>
    <row r="435" spans="1:4" ht="18" hidden="1" x14ac:dyDescent="0.3">
      <c r="A435" s="14" t="s">
        <v>100</v>
      </c>
      <c r="B435" s="7"/>
      <c r="C435" s="7"/>
      <c r="D435" s="7">
        <f t="shared" si="6"/>
        <v>0</v>
      </c>
    </row>
    <row r="436" spans="1:4" ht="18" hidden="1" x14ac:dyDescent="0.3">
      <c r="A436" s="10" t="s">
        <v>101</v>
      </c>
      <c r="B436" s="12"/>
      <c r="C436" s="12"/>
      <c r="D436" s="7">
        <f t="shared" si="6"/>
        <v>0</v>
      </c>
    </row>
    <row r="437" spans="1:4" ht="18" hidden="1" x14ac:dyDescent="0.3">
      <c r="A437" s="28" t="s">
        <v>102</v>
      </c>
      <c r="B437" s="12"/>
      <c r="C437" s="12"/>
      <c r="D437" s="7">
        <f t="shared" si="6"/>
        <v>0</v>
      </c>
    </row>
    <row r="438" spans="1:4" ht="18" hidden="1" x14ac:dyDescent="0.3">
      <c r="A438" s="28" t="s">
        <v>103</v>
      </c>
      <c r="B438" s="12"/>
      <c r="C438" s="12"/>
      <c r="D438" s="7">
        <f t="shared" si="6"/>
        <v>0</v>
      </c>
    </row>
    <row r="439" spans="1:4" ht="18" hidden="1" x14ac:dyDescent="0.3">
      <c r="A439" s="28" t="s">
        <v>104</v>
      </c>
      <c r="B439" s="12"/>
      <c r="C439" s="12"/>
      <c r="D439" s="7">
        <f t="shared" si="6"/>
        <v>0</v>
      </c>
    </row>
    <row r="440" spans="1:4" ht="18" hidden="1" x14ac:dyDescent="0.3">
      <c r="A440" s="10" t="s">
        <v>105</v>
      </c>
      <c r="B440" s="12"/>
      <c r="C440" s="12"/>
      <c r="D440" s="7">
        <f t="shared" si="6"/>
        <v>0</v>
      </c>
    </row>
    <row r="441" spans="1:4" ht="18" hidden="1" x14ac:dyDescent="0.3">
      <c r="A441" s="10" t="s">
        <v>106</v>
      </c>
      <c r="B441" s="12"/>
      <c r="C441" s="12"/>
      <c r="D441" s="7">
        <f t="shared" si="6"/>
        <v>0</v>
      </c>
    </row>
    <row r="442" spans="1:4" ht="18" hidden="1" x14ac:dyDescent="0.3">
      <c r="A442" s="10" t="s">
        <v>107</v>
      </c>
      <c r="B442" s="12"/>
      <c r="C442" s="12"/>
      <c r="D442" s="7">
        <f t="shared" si="6"/>
        <v>0</v>
      </c>
    </row>
    <row r="443" spans="1:4" ht="18" hidden="1" x14ac:dyDescent="0.3">
      <c r="A443" s="10" t="s">
        <v>108</v>
      </c>
      <c r="B443" s="12"/>
      <c r="C443" s="12"/>
      <c r="D443" s="7">
        <f t="shared" si="6"/>
        <v>0</v>
      </c>
    </row>
    <row r="444" spans="1:4" ht="18" hidden="1" x14ac:dyDescent="0.3">
      <c r="A444" s="10" t="s">
        <v>109</v>
      </c>
      <c r="B444" s="12"/>
      <c r="C444" s="12"/>
      <c r="D444" s="7">
        <f t="shared" si="6"/>
        <v>0</v>
      </c>
    </row>
    <row r="445" spans="1:4" ht="18" hidden="1" x14ac:dyDescent="0.3">
      <c r="A445" s="10" t="s">
        <v>110</v>
      </c>
      <c r="B445" s="12"/>
      <c r="C445" s="12"/>
      <c r="D445" s="7">
        <f t="shared" si="6"/>
        <v>0</v>
      </c>
    </row>
    <row r="446" spans="1:4" ht="18" hidden="1" x14ac:dyDescent="0.3">
      <c r="A446" s="10" t="s">
        <v>111</v>
      </c>
      <c r="B446" s="12"/>
      <c r="C446" s="12"/>
      <c r="D446" s="7">
        <f t="shared" si="6"/>
        <v>0</v>
      </c>
    </row>
    <row r="447" spans="1:4" ht="18" hidden="1" x14ac:dyDescent="0.3">
      <c r="A447" s="10" t="s">
        <v>112</v>
      </c>
      <c r="B447" s="12"/>
      <c r="C447" s="12"/>
      <c r="D447" s="7">
        <f t="shared" si="6"/>
        <v>0</v>
      </c>
    </row>
    <row r="448" spans="1:4" ht="18" x14ac:dyDescent="0.3">
      <c r="A448" s="5" t="s">
        <v>113</v>
      </c>
      <c r="B448" s="7">
        <f>160+70+10</f>
        <v>240</v>
      </c>
      <c r="C448" s="7">
        <v>35000</v>
      </c>
      <c r="D448" s="7">
        <f t="shared" si="6"/>
        <v>8400000</v>
      </c>
    </row>
    <row r="449" spans="1:4" ht="18" hidden="1" x14ac:dyDescent="0.3">
      <c r="A449" s="10" t="s">
        <v>114</v>
      </c>
      <c r="B449" s="7"/>
      <c r="C449" s="7"/>
      <c r="D449" s="7">
        <f t="shared" si="6"/>
        <v>0</v>
      </c>
    </row>
    <row r="450" spans="1:4" ht="18" hidden="1" x14ac:dyDescent="0.3">
      <c r="A450" s="10" t="s">
        <v>115</v>
      </c>
      <c r="B450" s="7"/>
      <c r="C450" s="7"/>
      <c r="D450" s="7">
        <f t="shared" si="6"/>
        <v>0</v>
      </c>
    </row>
    <row r="451" spans="1:4" ht="18" hidden="1" x14ac:dyDescent="0.3">
      <c r="A451" s="5" t="s">
        <v>116</v>
      </c>
      <c r="B451" s="7"/>
      <c r="C451" s="7"/>
      <c r="D451" s="7">
        <f t="shared" si="6"/>
        <v>0</v>
      </c>
    </row>
    <row r="452" spans="1:4" ht="18" hidden="1" x14ac:dyDescent="0.3">
      <c r="A452" s="10" t="s">
        <v>117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0" t="s">
        <v>118</v>
      </c>
      <c r="B453" s="7"/>
      <c r="C453" s="7"/>
      <c r="D453" s="7">
        <f t="shared" si="7"/>
        <v>0</v>
      </c>
    </row>
    <row r="454" spans="1:4" ht="18" hidden="1" x14ac:dyDescent="0.3">
      <c r="A454" s="10" t="s">
        <v>119</v>
      </c>
      <c r="B454" s="7"/>
      <c r="C454" s="7"/>
      <c r="D454" s="7">
        <f t="shared" si="7"/>
        <v>0</v>
      </c>
    </row>
    <row r="455" spans="1:4" ht="18" x14ac:dyDescent="0.3">
      <c r="A455" s="10" t="s">
        <v>120</v>
      </c>
      <c r="B455" s="7">
        <f>30+45+1500</f>
        <v>1575</v>
      </c>
      <c r="C455" s="7">
        <v>4000</v>
      </c>
      <c r="D455" s="7">
        <f t="shared" si="7"/>
        <v>6300000</v>
      </c>
    </row>
    <row r="456" spans="1:4" ht="18" hidden="1" x14ac:dyDescent="0.3">
      <c r="A456" s="10" t="s">
        <v>121</v>
      </c>
      <c r="B456" s="7"/>
      <c r="C456" s="7"/>
      <c r="D456" s="7">
        <f t="shared" si="7"/>
        <v>0</v>
      </c>
    </row>
    <row r="457" spans="1:4" ht="18" hidden="1" x14ac:dyDescent="0.3">
      <c r="A457" s="8" t="s">
        <v>122</v>
      </c>
      <c r="B457" s="7"/>
      <c r="C457" s="7"/>
      <c r="D457" s="7">
        <f t="shared" si="7"/>
        <v>0</v>
      </c>
    </row>
    <row r="458" spans="1:4" ht="18" hidden="1" x14ac:dyDescent="0.3">
      <c r="A458" s="24" t="s">
        <v>123</v>
      </c>
      <c r="B458" s="7"/>
      <c r="C458" s="7"/>
      <c r="D458" s="7">
        <f t="shared" si="7"/>
        <v>0</v>
      </c>
    </row>
    <row r="459" spans="1:4" ht="18" hidden="1" x14ac:dyDescent="0.3">
      <c r="A459" s="29" t="s">
        <v>124</v>
      </c>
      <c r="B459" s="7"/>
      <c r="C459" s="7"/>
      <c r="D459" s="7">
        <f t="shared" si="7"/>
        <v>0</v>
      </c>
    </row>
    <row r="460" spans="1:4" ht="18" hidden="1" x14ac:dyDescent="0.3">
      <c r="A460" s="24" t="s">
        <v>125</v>
      </c>
      <c r="B460" s="7"/>
      <c r="C460" s="7"/>
      <c r="D460" s="7">
        <f t="shared" si="7"/>
        <v>0</v>
      </c>
    </row>
    <row r="461" spans="1:4" ht="18" hidden="1" x14ac:dyDescent="0.3">
      <c r="A461" s="5" t="s">
        <v>126</v>
      </c>
      <c r="B461" s="12"/>
      <c r="C461" s="12"/>
      <c r="D461" s="7">
        <f t="shared" si="7"/>
        <v>0</v>
      </c>
    </row>
    <row r="462" spans="1:4" ht="18" hidden="1" x14ac:dyDescent="0.3">
      <c r="A462" s="5" t="s">
        <v>127</v>
      </c>
      <c r="B462" s="12"/>
      <c r="C462" s="12"/>
      <c r="D462" s="7">
        <f t="shared" si="7"/>
        <v>0</v>
      </c>
    </row>
    <row r="463" spans="1:4" ht="18" hidden="1" x14ac:dyDescent="0.3">
      <c r="A463" s="5" t="s">
        <v>128</v>
      </c>
      <c r="B463" s="12"/>
      <c r="C463" s="12"/>
      <c r="D463" s="7">
        <f t="shared" si="7"/>
        <v>0</v>
      </c>
    </row>
    <row r="464" spans="1:4" ht="18" hidden="1" x14ac:dyDescent="0.3">
      <c r="A464" s="5" t="s">
        <v>129</v>
      </c>
      <c r="B464" s="31"/>
      <c r="C464" s="31"/>
      <c r="D464" s="7">
        <f t="shared" si="7"/>
        <v>0</v>
      </c>
    </row>
    <row r="465" spans="1:4" ht="18" hidden="1" x14ac:dyDescent="0.3">
      <c r="A465" s="10" t="s">
        <v>130</v>
      </c>
      <c r="B465" s="12"/>
      <c r="C465" s="12"/>
      <c r="D465" s="7">
        <f t="shared" si="7"/>
        <v>0</v>
      </c>
    </row>
    <row r="466" spans="1:4" ht="18" hidden="1" x14ac:dyDescent="0.3">
      <c r="A466" s="14" t="s">
        <v>131</v>
      </c>
      <c r="B466" s="7"/>
      <c r="C466" s="7"/>
      <c r="D466" s="7">
        <f t="shared" si="7"/>
        <v>0</v>
      </c>
    </row>
    <row r="467" spans="1:4" ht="18" hidden="1" x14ac:dyDescent="0.3">
      <c r="A467" s="14" t="s">
        <v>132</v>
      </c>
      <c r="B467" s="7"/>
      <c r="C467" s="7"/>
      <c r="D467" s="7">
        <f t="shared" si="7"/>
        <v>0</v>
      </c>
    </row>
    <row r="468" spans="1:4" ht="18" hidden="1" x14ac:dyDescent="0.3">
      <c r="A468" s="14" t="s">
        <v>133</v>
      </c>
      <c r="B468" s="7"/>
      <c r="C468" s="7"/>
      <c r="D468" s="7">
        <f t="shared" si="7"/>
        <v>0</v>
      </c>
    </row>
    <row r="469" spans="1:4" ht="18" hidden="1" x14ac:dyDescent="0.3">
      <c r="A469" s="14" t="s">
        <v>134</v>
      </c>
      <c r="B469" s="7"/>
      <c r="C469" s="7"/>
      <c r="D469" s="7">
        <f t="shared" si="7"/>
        <v>0</v>
      </c>
    </row>
    <row r="470" spans="1:4" ht="18" hidden="1" x14ac:dyDescent="0.3">
      <c r="A470" s="10" t="s">
        <v>135</v>
      </c>
      <c r="B470" s="7"/>
      <c r="C470" s="7"/>
      <c r="D470" s="7">
        <f t="shared" si="7"/>
        <v>0</v>
      </c>
    </row>
    <row r="471" spans="1:4" ht="18" hidden="1" x14ac:dyDescent="0.3">
      <c r="A471" s="10" t="s">
        <v>136</v>
      </c>
      <c r="B471" s="7"/>
      <c r="C471" s="7"/>
      <c r="D471" s="7">
        <f t="shared" si="7"/>
        <v>0</v>
      </c>
    </row>
    <row r="472" spans="1:4" ht="18" hidden="1" x14ac:dyDescent="0.3">
      <c r="A472" s="14" t="s">
        <v>137</v>
      </c>
      <c r="B472" s="7"/>
      <c r="C472" s="7"/>
      <c r="D472" s="7">
        <f t="shared" si="7"/>
        <v>0</v>
      </c>
    </row>
    <row r="473" spans="1:4" ht="18" hidden="1" x14ac:dyDescent="0.3">
      <c r="A473" s="14" t="s">
        <v>138</v>
      </c>
      <c r="B473" s="7"/>
      <c r="C473" s="7"/>
      <c r="D473" s="7">
        <f t="shared" si="7"/>
        <v>0</v>
      </c>
    </row>
    <row r="474" spans="1:4" ht="18" hidden="1" x14ac:dyDescent="0.3">
      <c r="A474" s="10" t="s">
        <v>139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140</v>
      </c>
      <c r="B475" s="12"/>
      <c r="C475" s="12"/>
      <c r="D475" s="7">
        <f t="shared" si="7"/>
        <v>0</v>
      </c>
    </row>
    <row r="476" spans="1:4" ht="18" hidden="1" x14ac:dyDescent="0.3">
      <c r="A476" s="5" t="s">
        <v>141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143</v>
      </c>
      <c r="B477" s="7"/>
      <c r="C477" s="7"/>
      <c r="D477" s="7">
        <f t="shared" si="7"/>
        <v>0</v>
      </c>
    </row>
    <row r="478" spans="1:4" ht="18" hidden="1" x14ac:dyDescent="0.3">
      <c r="A478" s="24" t="s">
        <v>144</v>
      </c>
      <c r="B478" s="7"/>
      <c r="C478" s="7"/>
      <c r="D478" s="7">
        <f t="shared" si="7"/>
        <v>0</v>
      </c>
    </row>
    <row r="479" spans="1:4" ht="18" hidden="1" x14ac:dyDescent="0.3">
      <c r="A479" s="5" t="s">
        <v>145</v>
      </c>
      <c r="B479" s="7"/>
      <c r="C479" s="7"/>
      <c r="D479" s="7">
        <f t="shared" si="7"/>
        <v>0</v>
      </c>
    </row>
    <row r="480" spans="1:4" ht="18" x14ac:dyDescent="0.3">
      <c r="A480" s="10" t="s">
        <v>146</v>
      </c>
      <c r="B480" s="7">
        <f>90+60+10+560</f>
        <v>720</v>
      </c>
      <c r="C480" s="7">
        <v>7500</v>
      </c>
      <c r="D480" s="7">
        <f t="shared" si="7"/>
        <v>5400000</v>
      </c>
    </row>
    <row r="481" spans="1:4" ht="18" hidden="1" x14ac:dyDescent="0.3">
      <c r="A481" s="27" t="s">
        <v>147</v>
      </c>
      <c r="B481" s="7"/>
      <c r="C481" s="7"/>
      <c r="D481" s="7">
        <f t="shared" si="7"/>
        <v>0</v>
      </c>
    </row>
    <row r="482" spans="1:4" ht="18" hidden="1" x14ac:dyDescent="0.3">
      <c r="A482" s="27" t="s">
        <v>148</v>
      </c>
      <c r="B482" s="7"/>
      <c r="C482" s="7"/>
      <c r="D482" s="7">
        <f t="shared" si="7"/>
        <v>0</v>
      </c>
    </row>
    <row r="483" spans="1:4" ht="18" hidden="1" x14ac:dyDescent="0.3">
      <c r="A483" s="10" t="s">
        <v>149</v>
      </c>
      <c r="B483" s="7"/>
      <c r="C483" s="7"/>
      <c r="D483" s="7">
        <f t="shared" si="7"/>
        <v>0</v>
      </c>
    </row>
    <row r="484" spans="1:4" ht="18" hidden="1" x14ac:dyDescent="0.3">
      <c r="A484" s="10" t="s">
        <v>150</v>
      </c>
      <c r="B484" s="7"/>
      <c r="C484" s="7"/>
      <c r="D484" s="7">
        <f t="shared" si="7"/>
        <v>0</v>
      </c>
    </row>
    <row r="485" spans="1:4" ht="18" hidden="1" x14ac:dyDescent="0.3">
      <c r="A485" s="10" t="s">
        <v>151</v>
      </c>
      <c r="B485" s="7"/>
      <c r="C485" s="7"/>
      <c r="D485" s="7">
        <f t="shared" si="7"/>
        <v>0</v>
      </c>
    </row>
    <row r="486" spans="1:4" ht="18" hidden="1" x14ac:dyDescent="0.3">
      <c r="A486" s="14" t="s">
        <v>152</v>
      </c>
      <c r="B486" s="7"/>
      <c r="C486" s="7"/>
      <c r="D486" s="7">
        <f t="shared" si="7"/>
        <v>0</v>
      </c>
    </row>
    <row r="487" spans="1:4" ht="18" hidden="1" x14ac:dyDescent="0.3">
      <c r="A487" s="14" t="s">
        <v>153</v>
      </c>
      <c r="B487" s="7"/>
      <c r="C487" s="7"/>
      <c r="D487" s="7">
        <f t="shared" si="7"/>
        <v>0</v>
      </c>
    </row>
    <row r="488" spans="1:4" ht="18" hidden="1" x14ac:dyDescent="0.3">
      <c r="A488" s="14" t="s">
        <v>154</v>
      </c>
      <c r="B488" s="7"/>
      <c r="C488" s="7"/>
      <c r="D488" s="7">
        <f t="shared" si="7"/>
        <v>0</v>
      </c>
    </row>
    <row r="489" spans="1:4" ht="18" hidden="1" x14ac:dyDescent="0.3">
      <c r="A489" s="10" t="s">
        <v>155</v>
      </c>
      <c r="B489" s="7"/>
      <c r="C489" s="7"/>
      <c r="D489" s="7">
        <f t="shared" si="7"/>
        <v>0</v>
      </c>
    </row>
    <row r="490" spans="1:4" ht="18" hidden="1" x14ac:dyDescent="0.3">
      <c r="A490" s="8" t="s">
        <v>156</v>
      </c>
      <c r="B490" s="7"/>
      <c r="C490" s="7"/>
      <c r="D490" s="7">
        <f t="shared" si="7"/>
        <v>0</v>
      </c>
    </row>
    <row r="491" spans="1:4" ht="18" hidden="1" x14ac:dyDescent="0.3">
      <c r="A491" s="10" t="s">
        <v>157</v>
      </c>
      <c r="B491" s="7"/>
      <c r="C491" s="7"/>
      <c r="D491" s="7">
        <f t="shared" si="7"/>
        <v>0</v>
      </c>
    </row>
    <row r="492" spans="1:4" ht="18" hidden="1" x14ac:dyDescent="0.3">
      <c r="A492" s="10" t="s">
        <v>158</v>
      </c>
      <c r="B492" s="7"/>
      <c r="C492" s="7"/>
      <c r="D492" s="7">
        <f t="shared" si="7"/>
        <v>0</v>
      </c>
    </row>
    <row r="493" spans="1:4" ht="18" hidden="1" x14ac:dyDescent="0.3">
      <c r="A493" s="18" t="s">
        <v>159</v>
      </c>
      <c r="B493" s="7"/>
      <c r="C493" s="7"/>
      <c r="D493" s="7">
        <f t="shared" si="7"/>
        <v>0</v>
      </c>
    </row>
    <row r="494" spans="1:4" ht="18" hidden="1" x14ac:dyDescent="0.3">
      <c r="A494" s="10" t="s">
        <v>160</v>
      </c>
      <c r="B494" s="7"/>
      <c r="C494" s="7"/>
      <c r="D494" s="7">
        <f t="shared" si="7"/>
        <v>0</v>
      </c>
    </row>
    <row r="495" spans="1:4" ht="18" hidden="1" x14ac:dyDescent="0.3">
      <c r="A495" s="9" t="s">
        <v>161</v>
      </c>
      <c r="B495" s="7"/>
      <c r="C495" s="7"/>
      <c r="D495" s="7">
        <f t="shared" si="7"/>
        <v>0</v>
      </c>
    </row>
    <row r="496" spans="1:4" ht="18" hidden="1" x14ac:dyDescent="0.3">
      <c r="A496" s="10" t="s">
        <v>162</v>
      </c>
      <c r="B496" s="7"/>
      <c r="C496" s="7"/>
      <c r="D496" s="7">
        <f t="shared" si="7"/>
        <v>0</v>
      </c>
    </row>
    <row r="497" spans="1:4" ht="18" hidden="1" x14ac:dyDescent="0.3">
      <c r="A497" s="10" t="s">
        <v>163</v>
      </c>
      <c r="B497" s="7"/>
      <c r="C497" s="7"/>
      <c r="D497" s="7">
        <f t="shared" si="7"/>
        <v>0</v>
      </c>
    </row>
    <row r="498" spans="1:4" ht="18" hidden="1" x14ac:dyDescent="0.3">
      <c r="A498" s="10" t="s">
        <v>164</v>
      </c>
      <c r="B498" s="7"/>
      <c r="C498" s="7"/>
      <c r="D498" s="7">
        <f t="shared" si="7"/>
        <v>0</v>
      </c>
    </row>
    <row r="499" spans="1:4" ht="18" x14ac:dyDescent="0.3">
      <c r="A499" s="10" t="s">
        <v>165</v>
      </c>
      <c r="B499" s="7">
        <v>7</v>
      </c>
      <c r="C499" s="7">
        <v>13000</v>
      </c>
      <c r="D499" s="7">
        <f t="shared" si="7"/>
        <v>91000</v>
      </c>
    </row>
    <row r="500" spans="1:4" ht="18" hidden="1" x14ac:dyDescent="0.3">
      <c r="A500" s="10" t="s">
        <v>166</v>
      </c>
      <c r="B500" s="7"/>
      <c r="C500" s="7"/>
      <c r="D500" s="7">
        <f t="shared" si="7"/>
        <v>0</v>
      </c>
    </row>
    <row r="501" spans="1:4" ht="18" hidden="1" x14ac:dyDescent="0.3">
      <c r="A501" s="14" t="s">
        <v>167</v>
      </c>
      <c r="B501" s="7"/>
      <c r="C501" s="7"/>
      <c r="D501" s="7">
        <f t="shared" si="7"/>
        <v>0</v>
      </c>
    </row>
    <row r="502" spans="1:4" ht="18" x14ac:dyDescent="0.3">
      <c r="A502" s="10" t="s">
        <v>168</v>
      </c>
      <c r="B502" s="7">
        <v>40</v>
      </c>
      <c r="C502" s="7">
        <v>34000</v>
      </c>
      <c r="D502" s="7">
        <f t="shared" si="7"/>
        <v>1360000</v>
      </c>
    </row>
    <row r="503" spans="1:4" ht="18" hidden="1" x14ac:dyDescent="0.3">
      <c r="A503" s="24" t="s">
        <v>169</v>
      </c>
      <c r="B503" s="7"/>
      <c r="C503" s="7"/>
      <c r="D503" s="7">
        <f t="shared" si="7"/>
        <v>0</v>
      </c>
    </row>
    <row r="504" spans="1:4" ht="18" hidden="1" x14ac:dyDescent="0.3">
      <c r="A504" s="10" t="s">
        <v>170</v>
      </c>
      <c r="B504" s="7"/>
      <c r="C504" s="7"/>
      <c r="D504" s="7">
        <f t="shared" si="7"/>
        <v>0</v>
      </c>
    </row>
    <row r="505" spans="1:4" ht="18" hidden="1" x14ac:dyDescent="0.3">
      <c r="A505" s="10" t="s">
        <v>171</v>
      </c>
      <c r="B505" s="7"/>
      <c r="C505" s="7"/>
      <c r="D505" s="7">
        <f t="shared" si="7"/>
        <v>0</v>
      </c>
    </row>
    <row r="506" spans="1:4" ht="18" hidden="1" x14ac:dyDescent="0.3">
      <c r="A506" s="10" t="s">
        <v>172</v>
      </c>
      <c r="B506" s="7"/>
      <c r="C506" s="7"/>
      <c r="D506" s="7">
        <f t="shared" si="7"/>
        <v>0</v>
      </c>
    </row>
    <row r="507" spans="1:4" ht="18" hidden="1" x14ac:dyDescent="0.3">
      <c r="A507" s="24" t="s">
        <v>173</v>
      </c>
      <c r="B507" s="7"/>
      <c r="C507" s="7"/>
      <c r="D507" s="7">
        <f t="shared" si="7"/>
        <v>0</v>
      </c>
    </row>
    <row r="508" spans="1:4" ht="18" hidden="1" x14ac:dyDescent="0.3">
      <c r="A508" s="10" t="s">
        <v>174</v>
      </c>
      <c r="B508" s="7"/>
      <c r="C508" s="7"/>
      <c r="D508" s="7">
        <f t="shared" si="7"/>
        <v>0</v>
      </c>
    </row>
    <row r="509" spans="1:4" ht="18" hidden="1" x14ac:dyDescent="0.3">
      <c r="A509" s="5" t="s">
        <v>175</v>
      </c>
      <c r="B509" s="7"/>
      <c r="C509" s="7"/>
      <c r="D509" s="7">
        <f t="shared" si="7"/>
        <v>0</v>
      </c>
    </row>
    <row r="510" spans="1:4" ht="18" hidden="1" x14ac:dyDescent="0.3">
      <c r="A510" s="10" t="s">
        <v>176</v>
      </c>
      <c r="B510" s="7"/>
      <c r="C510" s="7"/>
      <c r="D510" s="7">
        <f t="shared" si="7"/>
        <v>0</v>
      </c>
    </row>
    <row r="511" spans="1:4" ht="18" hidden="1" x14ac:dyDescent="0.3">
      <c r="A511" s="13" t="s">
        <v>177</v>
      </c>
      <c r="B511" s="7"/>
      <c r="C511" s="7"/>
      <c r="D511" s="7">
        <f t="shared" si="7"/>
        <v>0</v>
      </c>
    </row>
    <row r="512" spans="1:4" ht="18" hidden="1" x14ac:dyDescent="0.3">
      <c r="A512" s="13" t="s">
        <v>178</v>
      </c>
      <c r="B512" s="7"/>
      <c r="C512" s="7"/>
      <c r="D512" s="7">
        <f t="shared" si="7"/>
        <v>0</v>
      </c>
    </row>
    <row r="513" spans="1:4" ht="18" hidden="1" x14ac:dyDescent="0.3">
      <c r="A513" s="8" t="s">
        <v>179</v>
      </c>
      <c r="B513" s="7"/>
      <c r="C513" s="7"/>
      <c r="D513" s="7">
        <f t="shared" si="7"/>
        <v>0</v>
      </c>
    </row>
    <row r="514" spans="1:4" ht="18" hidden="1" x14ac:dyDescent="0.3">
      <c r="A514" s="5" t="s">
        <v>180</v>
      </c>
      <c r="B514" s="7"/>
      <c r="C514" s="7"/>
      <c r="D514" s="7">
        <f t="shared" si="7"/>
        <v>0</v>
      </c>
    </row>
    <row r="515" spans="1:4" ht="18" hidden="1" x14ac:dyDescent="0.3">
      <c r="A515" s="5" t="s">
        <v>181</v>
      </c>
      <c r="B515" s="7"/>
      <c r="C515" s="7"/>
      <c r="D515" s="7">
        <f t="shared" si="7"/>
        <v>0</v>
      </c>
    </row>
    <row r="516" spans="1:4" ht="18" x14ac:dyDescent="0.3">
      <c r="A516" s="49" t="s">
        <v>182</v>
      </c>
      <c r="B516" s="50">
        <f>340+1220+280+220+20</f>
        <v>2080</v>
      </c>
      <c r="C516" s="50">
        <v>8000</v>
      </c>
      <c r="D516" s="50">
        <f t="shared" ref="D516:D579" si="8">B516*C516</f>
        <v>16640000</v>
      </c>
    </row>
    <row r="517" spans="1:4" ht="18" hidden="1" x14ac:dyDescent="0.3">
      <c r="A517" s="10" t="s">
        <v>183</v>
      </c>
      <c r="B517" s="7"/>
      <c r="C517" s="7"/>
      <c r="D517" s="7">
        <f t="shared" si="8"/>
        <v>0</v>
      </c>
    </row>
    <row r="518" spans="1:4" ht="18" hidden="1" x14ac:dyDescent="0.3">
      <c r="A518" s="5" t="s">
        <v>184</v>
      </c>
      <c r="B518" s="7"/>
      <c r="C518" s="7"/>
      <c r="D518" s="7">
        <f t="shared" si="8"/>
        <v>0</v>
      </c>
    </row>
    <row r="519" spans="1:4" ht="18" hidden="1" x14ac:dyDescent="0.3">
      <c r="A519" s="5" t="s">
        <v>185</v>
      </c>
      <c r="B519" s="7"/>
      <c r="C519" s="7"/>
      <c r="D519" s="7">
        <f t="shared" si="8"/>
        <v>0</v>
      </c>
    </row>
    <row r="520" spans="1:4" ht="18" hidden="1" x14ac:dyDescent="0.3">
      <c r="A520" s="5" t="s">
        <v>186</v>
      </c>
      <c r="B520" s="7"/>
      <c r="C520" s="7"/>
      <c r="D520" s="7">
        <f t="shared" si="8"/>
        <v>0</v>
      </c>
    </row>
    <row r="521" spans="1:4" ht="18" hidden="1" x14ac:dyDescent="0.3">
      <c r="A521" s="10" t="s">
        <v>187</v>
      </c>
      <c r="B521" s="7"/>
      <c r="C521" s="7"/>
      <c r="D521" s="7">
        <f t="shared" si="8"/>
        <v>0</v>
      </c>
    </row>
    <row r="522" spans="1:4" ht="18" hidden="1" x14ac:dyDescent="0.3">
      <c r="A522" s="10" t="s">
        <v>188</v>
      </c>
      <c r="B522" s="7"/>
      <c r="C522" s="7"/>
      <c r="D522" s="7">
        <f t="shared" si="8"/>
        <v>0</v>
      </c>
    </row>
    <row r="523" spans="1:4" ht="18" hidden="1" x14ac:dyDescent="0.3">
      <c r="A523" s="10" t="s">
        <v>189</v>
      </c>
      <c r="B523" s="7"/>
      <c r="C523" s="7"/>
      <c r="D523" s="7">
        <f t="shared" si="8"/>
        <v>0</v>
      </c>
    </row>
    <row r="524" spans="1:4" ht="18" hidden="1" x14ac:dyDescent="0.3">
      <c r="A524" s="10" t="s">
        <v>190</v>
      </c>
      <c r="B524" s="7"/>
      <c r="C524" s="7"/>
      <c r="D524" s="7">
        <f t="shared" si="8"/>
        <v>0</v>
      </c>
    </row>
    <row r="525" spans="1:4" ht="18" hidden="1" x14ac:dyDescent="0.3">
      <c r="A525" s="10" t="s">
        <v>191</v>
      </c>
      <c r="B525" s="7"/>
      <c r="C525" s="7"/>
      <c r="D525" s="7">
        <f t="shared" si="8"/>
        <v>0</v>
      </c>
    </row>
    <row r="526" spans="1:4" ht="18" hidden="1" x14ac:dyDescent="0.3">
      <c r="A526" s="10" t="s">
        <v>192</v>
      </c>
      <c r="B526" s="7"/>
      <c r="C526" s="7"/>
      <c r="D526" s="7">
        <f t="shared" si="8"/>
        <v>0</v>
      </c>
    </row>
    <row r="527" spans="1:4" ht="18" hidden="1" x14ac:dyDescent="0.3">
      <c r="A527" s="10" t="s">
        <v>193</v>
      </c>
      <c r="B527" s="7"/>
      <c r="C527" s="7"/>
      <c r="D527" s="7">
        <f t="shared" si="8"/>
        <v>0</v>
      </c>
    </row>
    <row r="528" spans="1:4" ht="18" x14ac:dyDescent="0.3">
      <c r="A528" s="10" t="s">
        <v>194</v>
      </c>
      <c r="B528" s="7">
        <v>25</v>
      </c>
      <c r="C528" s="7">
        <v>8000</v>
      </c>
      <c r="D528" s="7">
        <f t="shared" si="8"/>
        <v>200000</v>
      </c>
    </row>
    <row r="529" spans="1:4" ht="18" hidden="1" x14ac:dyDescent="0.3">
      <c r="A529" s="13" t="s">
        <v>195</v>
      </c>
      <c r="B529" s="7"/>
      <c r="C529" s="7"/>
      <c r="D529" s="7">
        <f t="shared" si="8"/>
        <v>0</v>
      </c>
    </row>
    <row r="530" spans="1:4" ht="18" x14ac:dyDescent="0.3">
      <c r="A530" s="22" t="s">
        <v>196</v>
      </c>
      <c r="B530" s="7">
        <f>25+144</f>
        <v>169</v>
      </c>
      <c r="C530" s="7">
        <v>12000</v>
      </c>
      <c r="D530" s="7">
        <f t="shared" si="8"/>
        <v>2028000</v>
      </c>
    </row>
    <row r="531" spans="1:4" ht="18" hidden="1" x14ac:dyDescent="0.3">
      <c r="A531" s="10" t="s">
        <v>197</v>
      </c>
      <c r="B531" s="7"/>
      <c r="C531" s="7"/>
      <c r="D531" s="7">
        <f t="shared" si="8"/>
        <v>0</v>
      </c>
    </row>
    <row r="532" spans="1:4" ht="18" hidden="1" x14ac:dyDescent="0.3">
      <c r="A532" s="22" t="s">
        <v>198</v>
      </c>
      <c r="B532" s="7"/>
      <c r="C532" s="7"/>
      <c r="D532" s="7">
        <f t="shared" si="8"/>
        <v>0</v>
      </c>
    </row>
    <row r="533" spans="1:4" ht="18" x14ac:dyDescent="0.3">
      <c r="A533" s="10" t="s">
        <v>334</v>
      </c>
      <c r="B533" s="7">
        <f>399+150</f>
        <v>549</v>
      </c>
      <c r="C533" s="7">
        <v>6500</v>
      </c>
      <c r="D533" s="7">
        <f t="shared" si="8"/>
        <v>3568500</v>
      </c>
    </row>
    <row r="534" spans="1:4" ht="18" hidden="1" x14ac:dyDescent="0.3">
      <c r="A534" s="5" t="s">
        <v>199</v>
      </c>
      <c r="B534" s="7"/>
      <c r="C534" s="7"/>
      <c r="D534" s="7">
        <f t="shared" si="8"/>
        <v>0</v>
      </c>
    </row>
    <row r="535" spans="1:4" ht="18" hidden="1" x14ac:dyDescent="0.3">
      <c r="A535" s="10" t="s">
        <v>200</v>
      </c>
      <c r="B535" s="7"/>
      <c r="C535" s="7"/>
      <c r="D535" s="7">
        <f t="shared" si="8"/>
        <v>0</v>
      </c>
    </row>
    <row r="536" spans="1:4" ht="18" hidden="1" x14ac:dyDescent="0.3">
      <c r="A536" s="10" t="s">
        <v>202</v>
      </c>
      <c r="B536" s="7"/>
      <c r="C536" s="7"/>
      <c r="D536" s="7">
        <f t="shared" si="8"/>
        <v>0</v>
      </c>
    </row>
    <row r="537" spans="1:4" ht="18" hidden="1" x14ac:dyDescent="0.3">
      <c r="A537" s="10" t="s">
        <v>203</v>
      </c>
      <c r="B537" s="7"/>
      <c r="C537" s="7"/>
      <c r="D537" s="7">
        <f t="shared" si="8"/>
        <v>0</v>
      </c>
    </row>
    <row r="538" spans="1:4" ht="18" hidden="1" x14ac:dyDescent="0.3">
      <c r="A538" s="9" t="s">
        <v>204</v>
      </c>
      <c r="B538" s="7"/>
      <c r="C538" s="7"/>
      <c r="D538" s="7">
        <f t="shared" si="8"/>
        <v>0</v>
      </c>
    </row>
    <row r="539" spans="1:4" ht="18" hidden="1" x14ac:dyDescent="0.3">
      <c r="A539" s="5" t="s">
        <v>205</v>
      </c>
      <c r="B539" s="7"/>
      <c r="C539" s="7"/>
      <c r="D539" s="7">
        <f t="shared" si="8"/>
        <v>0</v>
      </c>
    </row>
    <row r="540" spans="1:4" ht="18" hidden="1" x14ac:dyDescent="0.3">
      <c r="A540" s="5" t="s">
        <v>206</v>
      </c>
      <c r="B540" s="7"/>
      <c r="C540" s="7"/>
      <c r="D540" s="7">
        <f t="shared" si="8"/>
        <v>0</v>
      </c>
    </row>
    <row r="541" spans="1:4" ht="18" hidden="1" x14ac:dyDescent="0.3">
      <c r="A541" s="8" t="s">
        <v>335</v>
      </c>
      <c r="B541" s="7"/>
      <c r="C541" s="7"/>
      <c r="D541" s="7">
        <f t="shared" si="8"/>
        <v>0</v>
      </c>
    </row>
    <row r="542" spans="1:4" ht="18" hidden="1" x14ac:dyDescent="0.3">
      <c r="A542" s="8" t="s">
        <v>336</v>
      </c>
      <c r="B542" s="7"/>
      <c r="C542" s="7"/>
      <c r="D542" s="7">
        <f t="shared" si="8"/>
        <v>0</v>
      </c>
    </row>
    <row r="543" spans="1:4" ht="18" hidden="1" x14ac:dyDescent="0.3">
      <c r="A543" s="8" t="s">
        <v>207</v>
      </c>
      <c r="B543" s="7"/>
      <c r="C543" s="7"/>
      <c r="D543" s="7">
        <f t="shared" si="8"/>
        <v>0</v>
      </c>
    </row>
    <row r="544" spans="1:4" ht="18" hidden="1" x14ac:dyDescent="0.3">
      <c r="A544" s="8" t="s">
        <v>337</v>
      </c>
      <c r="B544" s="7"/>
      <c r="C544" s="7"/>
      <c r="D544" s="7">
        <f t="shared" si="8"/>
        <v>0</v>
      </c>
    </row>
    <row r="545" spans="1:4" ht="18" hidden="1" x14ac:dyDescent="0.3">
      <c r="A545" s="10" t="s">
        <v>209</v>
      </c>
      <c r="B545" s="7"/>
      <c r="C545" s="7"/>
      <c r="D545" s="7">
        <f t="shared" si="8"/>
        <v>0</v>
      </c>
    </row>
    <row r="546" spans="1:4" ht="18" hidden="1" x14ac:dyDescent="0.3">
      <c r="A546" s="10" t="s">
        <v>210</v>
      </c>
      <c r="B546" s="7"/>
      <c r="C546" s="7"/>
      <c r="D546" s="7">
        <f t="shared" si="8"/>
        <v>0</v>
      </c>
    </row>
    <row r="547" spans="1:4" ht="18" hidden="1" x14ac:dyDescent="0.3">
      <c r="A547" s="10" t="s">
        <v>338</v>
      </c>
      <c r="B547" s="7"/>
      <c r="C547" s="7"/>
      <c r="D547" s="7">
        <f t="shared" si="8"/>
        <v>0</v>
      </c>
    </row>
    <row r="548" spans="1:4" ht="18" hidden="1" x14ac:dyDescent="0.3">
      <c r="A548" s="10" t="s">
        <v>211</v>
      </c>
      <c r="B548" s="7"/>
      <c r="C548" s="7"/>
      <c r="D548" s="7">
        <f t="shared" si="8"/>
        <v>0</v>
      </c>
    </row>
    <row r="549" spans="1:4" ht="18" hidden="1" x14ac:dyDescent="0.3">
      <c r="A549" s="5" t="s">
        <v>214</v>
      </c>
      <c r="B549" s="7"/>
      <c r="C549" s="7"/>
      <c r="D549" s="7">
        <f t="shared" si="8"/>
        <v>0</v>
      </c>
    </row>
    <row r="550" spans="1:4" ht="18" hidden="1" x14ac:dyDescent="0.3">
      <c r="A550" s="5" t="s">
        <v>215</v>
      </c>
      <c r="B550" s="7"/>
      <c r="C550" s="7"/>
      <c r="D550" s="7">
        <f t="shared" si="8"/>
        <v>0</v>
      </c>
    </row>
    <row r="551" spans="1:4" ht="18" hidden="1" x14ac:dyDescent="0.3">
      <c r="A551" s="10" t="s">
        <v>216</v>
      </c>
      <c r="B551" s="7"/>
      <c r="C551" s="7"/>
      <c r="D551" s="7">
        <f t="shared" si="8"/>
        <v>0</v>
      </c>
    </row>
    <row r="552" spans="1:4" ht="18" hidden="1" x14ac:dyDescent="0.3">
      <c r="A552" s="10" t="s">
        <v>339</v>
      </c>
      <c r="B552" s="7"/>
      <c r="C552" s="7"/>
      <c r="D552" s="7">
        <f t="shared" si="8"/>
        <v>0</v>
      </c>
    </row>
    <row r="553" spans="1:4" ht="18" hidden="1" x14ac:dyDescent="0.3">
      <c r="A553" s="10" t="s">
        <v>217</v>
      </c>
      <c r="B553" s="7"/>
      <c r="C553" s="7"/>
      <c r="D553" s="7">
        <f t="shared" si="8"/>
        <v>0</v>
      </c>
    </row>
    <row r="554" spans="1:4" ht="18" hidden="1" x14ac:dyDescent="0.3">
      <c r="A554" s="8" t="s">
        <v>218</v>
      </c>
      <c r="B554" s="7"/>
      <c r="C554" s="7"/>
      <c r="D554" s="7">
        <f t="shared" si="8"/>
        <v>0</v>
      </c>
    </row>
    <row r="555" spans="1:4" ht="18" hidden="1" x14ac:dyDescent="0.3">
      <c r="A555" s="10" t="s">
        <v>219</v>
      </c>
      <c r="B555" s="7"/>
      <c r="C555" s="7"/>
      <c r="D555" s="7">
        <f t="shared" si="8"/>
        <v>0</v>
      </c>
    </row>
    <row r="556" spans="1:4" ht="18" hidden="1" x14ac:dyDescent="0.3">
      <c r="A556" s="8" t="s">
        <v>340</v>
      </c>
      <c r="B556" s="7"/>
      <c r="C556" s="7"/>
      <c r="D556" s="7">
        <f t="shared" si="8"/>
        <v>0</v>
      </c>
    </row>
    <row r="557" spans="1:4" ht="18" hidden="1" x14ac:dyDescent="0.3">
      <c r="A557" s="10" t="s">
        <v>220</v>
      </c>
      <c r="B557" s="7"/>
      <c r="C557" s="7"/>
      <c r="D557" s="7">
        <f t="shared" si="8"/>
        <v>0</v>
      </c>
    </row>
    <row r="558" spans="1:4" ht="18" hidden="1" x14ac:dyDescent="0.3">
      <c r="A558" s="10" t="s">
        <v>222</v>
      </c>
      <c r="B558" s="7"/>
      <c r="C558" s="7"/>
      <c r="D558" s="7">
        <f t="shared" si="8"/>
        <v>0</v>
      </c>
    </row>
    <row r="559" spans="1:4" ht="18" hidden="1" x14ac:dyDescent="0.3">
      <c r="A559" s="10" t="s">
        <v>223</v>
      </c>
      <c r="B559" s="7"/>
      <c r="C559" s="7"/>
      <c r="D559" s="7">
        <f t="shared" si="8"/>
        <v>0</v>
      </c>
    </row>
    <row r="560" spans="1:4" ht="18" hidden="1" x14ac:dyDescent="0.3">
      <c r="A560" s="10" t="s">
        <v>225</v>
      </c>
      <c r="B560" s="7"/>
      <c r="C560" s="7"/>
      <c r="D560" s="7">
        <f t="shared" si="8"/>
        <v>0</v>
      </c>
    </row>
    <row r="561" spans="1:4" ht="18" hidden="1" x14ac:dyDescent="0.3">
      <c r="A561" s="14" t="s">
        <v>226</v>
      </c>
      <c r="B561" s="7"/>
      <c r="C561" s="7"/>
      <c r="D561" s="7">
        <f t="shared" si="8"/>
        <v>0</v>
      </c>
    </row>
    <row r="562" spans="1:4" ht="18" hidden="1" x14ac:dyDescent="0.3">
      <c r="A562" s="5" t="s">
        <v>341</v>
      </c>
      <c r="B562" s="7"/>
      <c r="C562" s="7"/>
      <c r="D562" s="7">
        <f t="shared" si="8"/>
        <v>0</v>
      </c>
    </row>
    <row r="563" spans="1:4" ht="18" hidden="1" x14ac:dyDescent="0.3">
      <c r="A563" s="8" t="s">
        <v>227</v>
      </c>
      <c r="B563" s="7"/>
      <c r="C563" s="7"/>
      <c r="D563" s="7">
        <f t="shared" si="8"/>
        <v>0</v>
      </c>
    </row>
    <row r="564" spans="1:4" ht="18" hidden="1" x14ac:dyDescent="0.3">
      <c r="A564" s="10" t="s">
        <v>228</v>
      </c>
      <c r="B564" s="7"/>
      <c r="C564" s="7"/>
      <c r="D564" s="7">
        <f t="shared" si="8"/>
        <v>0</v>
      </c>
    </row>
    <row r="565" spans="1:4" ht="18" hidden="1" x14ac:dyDescent="0.3">
      <c r="A565" s="10" t="s">
        <v>229</v>
      </c>
      <c r="B565" s="7"/>
      <c r="C565" s="7"/>
      <c r="D565" s="7">
        <f t="shared" si="8"/>
        <v>0</v>
      </c>
    </row>
    <row r="566" spans="1:4" ht="18" hidden="1" x14ac:dyDescent="0.3">
      <c r="A566" s="8" t="s">
        <v>230</v>
      </c>
      <c r="B566" s="12"/>
      <c r="C566" s="12"/>
      <c r="D566" s="7">
        <f t="shared" si="8"/>
        <v>0</v>
      </c>
    </row>
    <row r="567" spans="1:4" ht="18" hidden="1" x14ac:dyDescent="0.3">
      <c r="A567" s="8" t="s">
        <v>231</v>
      </c>
      <c r="B567" s="12"/>
      <c r="C567" s="12"/>
      <c r="D567" s="7">
        <f t="shared" si="8"/>
        <v>0</v>
      </c>
    </row>
    <row r="568" spans="1:4" ht="18" hidden="1" x14ac:dyDescent="0.3">
      <c r="A568" s="14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13" t="s">
        <v>234</v>
      </c>
      <c r="B570" s="7"/>
      <c r="C570" s="7"/>
      <c r="D570" s="7">
        <f t="shared" si="8"/>
        <v>0</v>
      </c>
    </row>
    <row r="571" spans="1:4" ht="18" hidden="1" x14ac:dyDescent="0.3">
      <c r="A571" s="8" t="s">
        <v>235</v>
      </c>
      <c r="B571" s="7"/>
      <c r="C571" s="7"/>
      <c r="D571" s="7">
        <f t="shared" si="8"/>
        <v>0</v>
      </c>
    </row>
    <row r="572" spans="1:4" ht="18" hidden="1" x14ac:dyDescent="0.3">
      <c r="A572" s="8" t="s">
        <v>236</v>
      </c>
      <c r="B572" s="7"/>
      <c r="C572" s="7"/>
      <c r="D572" s="7">
        <f t="shared" si="8"/>
        <v>0</v>
      </c>
    </row>
    <row r="573" spans="1:4" ht="18" hidden="1" x14ac:dyDescent="0.3">
      <c r="A573" s="10" t="s">
        <v>237</v>
      </c>
      <c r="B573" s="7"/>
      <c r="C573" s="7"/>
      <c r="D573" s="7">
        <f t="shared" si="8"/>
        <v>0</v>
      </c>
    </row>
    <row r="574" spans="1:4" ht="18" hidden="1" x14ac:dyDescent="0.3">
      <c r="A574" s="10" t="s">
        <v>342</v>
      </c>
      <c r="B574" s="7"/>
      <c r="C574" s="7"/>
      <c r="D574" s="7">
        <f t="shared" si="8"/>
        <v>0</v>
      </c>
    </row>
    <row r="575" spans="1:4" ht="18" hidden="1" x14ac:dyDescent="0.3">
      <c r="A575" s="10" t="s">
        <v>238</v>
      </c>
      <c r="B575" s="7"/>
      <c r="C575" s="7"/>
      <c r="D575" s="7">
        <f t="shared" si="8"/>
        <v>0</v>
      </c>
    </row>
    <row r="576" spans="1:4" ht="18" hidden="1" x14ac:dyDescent="0.3">
      <c r="A576" s="14" t="s">
        <v>239</v>
      </c>
      <c r="B576" s="7"/>
      <c r="C576" s="7"/>
      <c r="D576" s="7">
        <f t="shared" si="8"/>
        <v>0</v>
      </c>
    </row>
    <row r="577" spans="1:4" ht="18" hidden="1" x14ac:dyDescent="0.3">
      <c r="A577" s="5" t="s">
        <v>240</v>
      </c>
      <c r="B577" s="7"/>
      <c r="C577" s="7"/>
      <c r="D577" s="7">
        <f t="shared" si="8"/>
        <v>0</v>
      </c>
    </row>
    <row r="578" spans="1:4" ht="18" hidden="1" x14ac:dyDescent="0.3">
      <c r="A578" s="10" t="s">
        <v>241</v>
      </c>
      <c r="B578" s="7"/>
      <c r="C578" s="7"/>
      <c r="D578" s="7">
        <f t="shared" si="8"/>
        <v>0</v>
      </c>
    </row>
    <row r="579" spans="1:4" ht="18" hidden="1" x14ac:dyDescent="0.3">
      <c r="A579" s="10" t="s">
        <v>242</v>
      </c>
      <c r="B579" s="7"/>
      <c r="C579" s="7"/>
      <c r="D579" s="7">
        <f t="shared" si="8"/>
        <v>0</v>
      </c>
    </row>
    <row r="580" spans="1:4" ht="18" hidden="1" x14ac:dyDescent="0.3">
      <c r="A580" s="5" t="s">
        <v>243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244</v>
      </c>
      <c r="B581" s="7"/>
      <c r="C581" s="7"/>
      <c r="D581" s="7">
        <f t="shared" si="9"/>
        <v>0</v>
      </c>
    </row>
    <row r="582" spans="1:4" ht="18" hidden="1" x14ac:dyDescent="0.3">
      <c r="A582" s="10" t="s">
        <v>245</v>
      </c>
      <c r="B582" s="7"/>
      <c r="C582" s="7"/>
      <c r="D582" s="7">
        <f t="shared" si="9"/>
        <v>0</v>
      </c>
    </row>
    <row r="583" spans="1:4" ht="18" hidden="1" x14ac:dyDescent="0.3">
      <c r="A583" s="13" t="s">
        <v>246</v>
      </c>
      <c r="B583" s="7"/>
      <c r="C583" s="7"/>
      <c r="D583" s="7">
        <f t="shared" si="9"/>
        <v>0</v>
      </c>
    </row>
    <row r="584" spans="1:4" ht="18" hidden="1" x14ac:dyDescent="0.3">
      <c r="A584" s="10" t="s">
        <v>247</v>
      </c>
      <c r="B584" s="7"/>
      <c r="C584" s="7"/>
      <c r="D584" s="7">
        <f t="shared" si="9"/>
        <v>0</v>
      </c>
    </row>
    <row r="585" spans="1:4" ht="18" hidden="1" x14ac:dyDescent="0.3">
      <c r="A585" s="10" t="s">
        <v>248</v>
      </c>
      <c r="B585" s="7"/>
      <c r="C585" s="7"/>
      <c r="D585" s="7">
        <f t="shared" si="9"/>
        <v>0</v>
      </c>
    </row>
    <row r="586" spans="1:4" ht="18" hidden="1" x14ac:dyDescent="0.3">
      <c r="A586" s="10" t="s">
        <v>249</v>
      </c>
      <c r="B586" s="7"/>
      <c r="C586" s="7"/>
      <c r="D586" s="7">
        <f t="shared" si="9"/>
        <v>0</v>
      </c>
    </row>
    <row r="587" spans="1:4" ht="18" hidden="1" x14ac:dyDescent="0.3">
      <c r="A587" s="10" t="s">
        <v>250</v>
      </c>
      <c r="B587" s="7"/>
      <c r="C587" s="7"/>
      <c r="D587" s="7">
        <f t="shared" si="9"/>
        <v>0</v>
      </c>
    </row>
    <row r="588" spans="1:4" ht="18" hidden="1" x14ac:dyDescent="0.3">
      <c r="A588" s="13" t="s">
        <v>251</v>
      </c>
      <c r="B588" s="7"/>
      <c r="C588" s="7"/>
      <c r="D588" s="7">
        <f t="shared" si="9"/>
        <v>0</v>
      </c>
    </row>
    <row r="589" spans="1:4" ht="18" hidden="1" x14ac:dyDescent="0.3">
      <c r="A589" s="10" t="s">
        <v>252</v>
      </c>
      <c r="B589" s="7"/>
      <c r="C589" s="7"/>
      <c r="D589" s="7">
        <f t="shared" si="9"/>
        <v>0</v>
      </c>
    </row>
    <row r="590" spans="1:4" ht="18" hidden="1" x14ac:dyDescent="0.3">
      <c r="A590" s="10" t="s">
        <v>253</v>
      </c>
      <c r="B590" s="7"/>
      <c r="C590" s="7"/>
      <c r="D590" s="7">
        <f t="shared" si="9"/>
        <v>0</v>
      </c>
    </row>
    <row r="591" spans="1:4" ht="18" hidden="1" x14ac:dyDescent="0.3">
      <c r="A591" s="13" t="s">
        <v>254</v>
      </c>
      <c r="B591" s="7"/>
      <c r="C591" s="7"/>
      <c r="D591" s="7">
        <f t="shared" si="9"/>
        <v>0</v>
      </c>
    </row>
    <row r="592" spans="1:4" ht="18" hidden="1" x14ac:dyDescent="0.3">
      <c r="A592" s="13" t="s">
        <v>255</v>
      </c>
      <c r="B592" s="7"/>
      <c r="C592" s="7"/>
      <c r="D592" s="7">
        <f t="shared" si="9"/>
        <v>0</v>
      </c>
    </row>
    <row r="593" spans="1:4" ht="18" hidden="1" x14ac:dyDescent="0.3">
      <c r="A593" s="10" t="s">
        <v>256</v>
      </c>
      <c r="B593" s="7"/>
      <c r="C593" s="7"/>
      <c r="D593" s="7">
        <f t="shared" si="9"/>
        <v>0</v>
      </c>
    </row>
    <row r="594" spans="1:4" ht="18" hidden="1" x14ac:dyDescent="0.3">
      <c r="A594" s="10" t="s">
        <v>257</v>
      </c>
      <c r="B594" s="7"/>
      <c r="C594" s="7"/>
      <c r="D594" s="7">
        <f t="shared" si="9"/>
        <v>0</v>
      </c>
    </row>
    <row r="595" spans="1:4" ht="18" hidden="1" x14ac:dyDescent="0.3">
      <c r="A595" s="13" t="s">
        <v>258</v>
      </c>
      <c r="B595" s="7"/>
      <c r="C595" s="7"/>
      <c r="D595" s="7">
        <f t="shared" si="9"/>
        <v>0</v>
      </c>
    </row>
    <row r="596" spans="1:4" ht="18" hidden="1" x14ac:dyDescent="0.3">
      <c r="A596" s="10" t="s">
        <v>259</v>
      </c>
      <c r="B596" s="7"/>
      <c r="C596" s="7"/>
      <c r="D596" s="7">
        <f t="shared" si="9"/>
        <v>0</v>
      </c>
    </row>
    <row r="597" spans="1:4" ht="18" hidden="1" x14ac:dyDescent="0.3">
      <c r="A597" s="10" t="s">
        <v>260</v>
      </c>
      <c r="B597" s="7"/>
      <c r="C597" s="7"/>
      <c r="D597" s="7">
        <f t="shared" si="9"/>
        <v>0</v>
      </c>
    </row>
    <row r="598" spans="1:4" ht="18" hidden="1" x14ac:dyDescent="0.3">
      <c r="A598" s="10" t="s">
        <v>261</v>
      </c>
      <c r="B598" s="7"/>
      <c r="C598" s="7"/>
      <c r="D598" s="7">
        <f t="shared" si="9"/>
        <v>0</v>
      </c>
    </row>
    <row r="599" spans="1:4" ht="18" hidden="1" x14ac:dyDescent="0.3">
      <c r="A599" s="10" t="s">
        <v>262</v>
      </c>
      <c r="B599" s="7"/>
      <c r="C599" s="7"/>
      <c r="D599" s="7">
        <f t="shared" si="9"/>
        <v>0</v>
      </c>
    </row>
    <row r="600" spans="1:4" ht="18" hidden="1" x14ac:dyDescent="0.3">
      <c r="A600" s="10" t="s">
        <v>263</v>
      </c>
      <c r="B600" s="7"/>
      <c r="C600" s="7"/>
      <c r="D600" s="7">
        <f t="shared" si="9"/>
        <v>0</v>
      </c>
    </row>
    <row r="601" spans="1:4" ht="18" hidden="1" x14ac:dyDescent="0.3">
      <c r="A601" s="10" t="s">
        <v>264</v>
      </c>
      <c r="B601" s="7"/>
      <c r="C601" s="7"/>
      <c r="D601" s="7">
        <f t="shared" si="9"/>
        <v>0</v>
      </c>
    </row>
    <row r="602" spans="1:4" ht="18" hidden="1" x14ac:dyDescent="0.3">
      <c r="A602" s="10" t="s">
        <v>265</v>
      </c>
      <c r="B602" s="7"/>
      <c r="C602" s="7"/>
      <c r="D602" s="7">
        <f t="shared" si="9"/>
        <v>0</v>
      </c>
    </row>
    <row r="603" spans="1:4" ht="18" hidden="1" x14ac:dyDescent="0.3">
      <c r="A603" s="10" t="s">
        <v>266</v>
      </c>
      <c r="B603" s="7"/>
      <c r="C603" s="7"/>
      <c r="D603" s="7">
        <f t="shared" si="9"/>
        <v>0</v>
      </c>
    </row>
    <row r="604" spans="1:4" ht="18" hidden="1" x14ac:dyDescent="0.3">
      <c r="A604" s="10" t="s">
        <v>267</v>
      </c>
      <c r="B604" s="7"/>
      <c r="C604" s="7"/>
      <c r="D604" s="7">
        <f t="shared" si="9"/>
        <v>0</v>
      </c>
    </row>
    <row r="605" spans="1:4" ht="18" hidden="1" x14ac:dyDescent="0.3">
      <c r="A605" s="14" t="s">
        <v>268</v>
      </c>
      <c r="B605" s="7"/>
      <c r="C605" s="7"/>
      <c r="D605" s="7">
        <f t="shared" si="9"/>
        <v>0</v>
      </c>
    </row>
    <row r="606" spans="1:4" ht="18" hidden="1" x14ac:dyDescent="0.3">
      <c r="A606" s="10" t="s">
        <v>269</v>
      </c>
      <c r="B606" s="7"/>
      <c r="C606" s="7"/>
      <c r="D606" s="7">
        <f t="shared" si="9"/>
        <v>0</v>
      </c>
    </row>
    <row r="607" spans="1:4" ht="18" hidden="1" x14ac:dyDescent="0.3">
      <c r="A607" s="10" t="s">
        <v>270</v>
      </c>
      <c r="B607" s="7"/>
      <c r="C607" s="7"/>
      <c r="D607" s="7">
        <f t="shared" si="9"/>
        <v>0</v>
      </c>
    </row>
    <row r="608" spans="1:4" ht="18" hidden="1" x14ac:dyDescent="0.3">
      <c r="A608" s="10" t="s">
        <v>271</v>
      </c>
      <c r="B608" s="7"/>
      <c r="C608" s="7"/>
      <c r="D608" s="7">
        <f t="shared" si="9"/>
        <v>0</v>
      </c>
    </row>
    <row r="609" spans="1:4" ht="18" hidden="1" x14ac:dyDescent="0.3">
      <c r="A609" s="10" t="s">
        <v>272</v>
      </c>
      <c r="B609" s="7"/>
      <c r="C609" s="7"/>
      <c r="D609" s="7">
        <f t="shared" si="9"/>
        <v>0</v>
      </c>
    </row>
    <row r="610" spans="1:4" ht="18" hidden="1" x14ac:dyDescent="0.3">
      <c r="A610" s="10" t="s">
        <v>273</v>
      </c>
      <c r="B610" s="7"/>
      <c r="C610" s="7"/>
      <c r="D610" s="7">
        <f t="shared" si="9"/>
        <v>0</v>
      </c>
    </row>
    <row r="611" spans="1:4" ht="18" hidden="1" x14ac:dyDescent="0.3">
      <c r="A611" s="10" t="s">
        <v>274</v>
      </c>
      <c r="B611" s="7"/>
      <c r="C611" s="7"/>
      <c r="D611" s="7">
        <f t="shared" si="9"/>
        <v>0</v>
      </c>
    </row>
    <row r="612" spans="1:4" ht="18" hidden="1" x14ac:dyDescent="0.3">
      <c r="A612" s="10" t="s">
        <v>275</v>
      </c>
      <c r="B612" s="7"/>
      <c r="C612" s="7"/>
      <c r="D612" s="7">
        <f t="shared" si="9"/>
        <v>0</v>
      </c>
    </row>
    <row r="613" spans="1:4" ht="18" hidden="1" x14ac:dyDescent="0.3">
      <c r="A613" s="10" t="s">
        <v>276</v>
      </c>
      <c r="B613" s="7"/>
      <c r="C613" s="7"/>
      <c r="D613" s="7">
        <f t="shared" si="9"/>
        <v>0</v>
      </c>
    </row>
    <row r="614" spans="1:4" ht="18" hidden="1" x14ac:dyDescent="0.3">
      <c r="A614" s="24" t="s">
        <v>277</v>
      </c>
      <c r="B614" s="7"/>
      <c r="C614" s="7"/>
      <c r="D614" s="7">
        <f t="shared" si="9"/>
        <v>0</v>
      </c>
    </row>
    <row r="615" spans="1:4" ht="18" hidden="1" x14ac:dyDescent="0.3">
      <c r="A615" s="10" t="s">
        <v>278</v>
      </c>
      <c r="B615" s="7"/>
      <c r="C615" s="7"/>
      <c r="D615" s="7">
        <f t="shared" si="9"/>
        <v>0</v>
      </c>
    </row>
    <row r="616" spans="1:4" ht="18" hidden="1" x14ac:dyDescent="0.3">
      <c r="A616" s="10" t="s">
        <v>279</v>
      </c>
      <c r="B616" s="7"/>
      <c r="C616" s="7"/>
      <c r="D616" s="7">
        <f t="shared" si="9"/>
        <v>0</v>
      </c>
    </row>
    <row r="617" spans="1:4" ht="18" hidden="1" x14ac:dyDescent="0.3">
      <c r="A617" s="33" t="s">
        <v>280</v>
      </c>
      <c r="B617" s="7"/>
      <c r="C617" s="7"/>
      <c r="D617" s="7">
        <f t="shared" si="9"/>
        <v>0</v>
      </c>
    </row>
    <row r="618" spans="1:4" ht="18" hidden="1" x14ac:dyDescent="0.3">
      <c r="A618" s="5" t="s">
        <v>281</v>
      </c>
      <c r="B618" s="12"/>
      <c r="C618" s="12"/>
      <c r="D618" s="7">
        <f t="shared" si="9"/>
        <v>0</v>
      </c>
    </row>
    <row r="619" spans="1:4" ht="18" hidden="1" x14ac:dyDescent="0.3">
      <c r="A619" s="10" t="s">
        <v>282</v>
      </c>
      <c r="B619" s="7"/>
      <c r="C619" s="7"/>
      <c r="D619" s="7">
        <f t="shared" si="9"/>
        <v>0</v>
      </c>
    </row>
    <row r="620" spans="1:4" ht="18" hidden="1" x14ac:dyDescent="0.3">
      <c r="A620" s="10" t="s">
        <v>283</v>
      </c>
      <c r="B620" s="7"/>
      <c r="C620" s="7"/>
      <c r="D620" s="7">
        <f t="shared" si="9"/>
        <v>0</v>
      </c>
    </row>
    <row r="621" spans="1:4" ht="18" hidden="1" x14ac:dyDescent="0.3">
      <c r="A621" s="10" t="s">
        <v>284</v>
      </c>
      <c r="B621" s="7"/>
      <c r="C621" s="7"/>
      <c r="D621" s="7">
        <f t="shared" si="9"/>
        <v>0</v>
      </c>
    </row>
    <row r="622" spans="1:4" ht="18" hidden="1" x14ac:dyDescent="0.3">
      <c r="A622" s="14" t="s">
        <v>285</v>
      </c>
      <c r="B622" s="7"/>
      <c r="C622" s="7"/>
      <c r="D622" s="7">
        <f t="shared" si="9"/>
        <v>0</v>
      </c>
    </row>
    <row r="623" spans="1:4" ht="18" hidden="1" x14ac:dyDescent="0.3">
      <c r="A623" s="10" t="s">
        <v>286</v>
      </c>
      <c r="B623" s="7"/>
      <c r="C623" s="7"/>
      <c r="D623" s="7">
        <f t="shared" si="9"/>
        <v>0</v>
      </c>
    </row>
    <row r="624" spans="1:4" ht="18" hidden="1" x14ac:dyDescent="0.3">
      <c r="A624" s="24" t="s">
        <v>287</v>
      </c>
      <c r="B624" s="7"/>
      <c r="C624" s="7"/>
      <c r="D624" s="7">
        <f t="shared" si="9"/>
        <v>0</v>
      </c>
    </row>
    <row r="625" spans="1:4" ht="18" hidden="1" x14ac:dyDescent="0.3">
      <c r="A625" s="8" t="s">
        <v>288</v>
      </c>
      <c r="B625" s="7"/>
      <c r="C625" s="7"/>
      <c r="D625" s="7">
        <f t="shared" si="9"/>
        <v>0</v>
      </c>
    </row>
    <row r="626" spans="1:4" ht="18" hidden="1" x14ac:dyDescent="0.3">
      <c r="A626" s="10" t="s">
        <v>289</v>
      </c>
      <c r="B626" s="7"/>
      <c r="C626" s="7"/>
      <c r="D626" s="7">
        <f t="shared" si="9"/>
        <v>0</v>
      </c>
    </row>
    <row r="627" spans="1:4" ht="18" hidden="1" x14ac:dyDescent="0.3">
      <c r="A627" s="10" t="s">
        <v>290</v>
      </c>
      <c r="B627" s="7"/>
      <c r="C627" s="7"/>
      <c r="D627" s="7">
        <f t="shared" si="9"/>
        <v>0</v>
      </c>
    </row>
    <row r="628" spans="1:4" ht="18" x14ac:dyDescent="0.3">
      <c r="A628" s="10" t="s">
        <v>291</v>
      </c>
      <c r="B628" s="7">
        <v>3</v>
      </c>
      <c r="C628" s="7">
        <v>10000</v>
      </c>
      <c r="D628" s="7">
        <f t="shared" si="9"/>
        <v>30000</v>
      </c>
    </row>
    <row r="629" spans="1:4" ht="18" hidden="1" x14ac:dyDescent="0.3">
      <c r="A629" s="10" t="s">
        <v>292</v>
      </c>
      <c r="B629" s="7"/>
      <c r="C629" s="7"/>
      <c r="D629" s="7">
        <f t="shared" si="9"/>
        <v>0</v>
      </c>
    </row>
    <row r="630" spans="1:4" ht="18" hidden="1" x14ac:dyDescent="0.3">
      <c r="A630" s="29" t="s">
        <v>293</v>
      </c>
      <c r="B630" s="7"/>
      <c r="C630" s="7"/>
      <c r="D630" s="7">
        <f t="shared" si="9"/>
        <v>0</v>
      </c>
    </row>
    <row r="631" spans="1:4" ht="18" hidden="1" x14ac:dyDescent="0.3">
      <c r="A631" s="22" t="s">
        <v>294</v>
      </c>
      <c r="B631" s="7"/>
      <c r="C631" s="7"/>
      <c r="D631" s="7">
        <f t="shared" si="9"/>
        <v>0</v>
      </c>
    </row>
    <row r="632" spans="1:4" ht="18" hidden="1" x14ac:dyDescent="0.3">
      <c r="A632" s="34" t="s">
        <v>295</v>
      </c>
      <c r="B632" s="7"/>
      <c r="C632" s="7"/>
      <c r="D632" s="7">
        <f t="shared" si="9"/>
        <v>0</v>
      </c>
    </row>
    <row r="633" spans="1:4" ht="18" hidden="1" x14ac:dyDescent="0.3">
      <c r="A633" s="5" t="s">
        <v>296</v>
      </c>
      <c r="B633" s="7"/>
      <c r="C633" s="7"/>
      <c r="D633" s="7">
        <f t="shared" si="9"/>
        <v>0</v>
      </c>
    </row>
    <row r="634" spans="1:4" ht="18" hidden="1" x14ac:dyDescent="0.3">
      <c r="A634" s="8" t="s">
        <v>297</v>
      </c>
      <c r="B634" s="7"/>
      <c r="C634" s="7"/>
      <c r="D634" s="7">
        <f t="shared" si="9"/>
        <v>0</v>
      </c>
    </row>
    <row r="635" spans="1:4" ht="18" hidden="1" x14ac:dyDescent="0.3">
      <c r="A635" s="35" t="s">
        <v>298</v>
      </c>
      <c r="B635" s="7"/>
      <c r="C635" s="7"/>
      <c r="D635" s="7">
        <f t="shared" si="9"/>
        <v>0</v>
      </c>
    </row>
    <row r="636" spans="1:4" ht="18" hidden="1" x14ac:dyDescent="0.3">
      <c r="A636" s="10" t="s">
        <v>299</v>
      </c>
      <c r="B636" s="7"/>
      <c r="C636" s="7"/>
      <c r="D636" s="7">
        <f t="shared" si="9"/>
        <v>0</v>
      </c>
    </row>
    <row r="637" spans="1:4" ht="18" hidden="1" x14ac:dyDescent="0.3">
      <c r="A637" s="8" t="s">
        <v>300</v>
      </c>
      <c r="B637" s="7"/>
      <c r="C637" s="7"/>
      <c r="D637" s="7">
        <f t="shared" si="9"/>
        <v>0</v>
      </c>
    </row>
    <row r="638" spans="1:4" ht="18" hidden="1" x14ac:dyDescent="0.3">
      <c r="A638" s="8" t="s">
        <v>301</v>
      </c>
      <c r="B638" s="7"/>
      <c r="C638" s="7"/>
      <c r="D638" s="7">
        <f t="shared" si="9"/>
        <v>0</v>
      </c>
    </row>
    <row r="639" spans="1:4" ht="18" hidden="1" x14ac:dyDescent="0.3">
      <c r="A639" s="10" t="s">
        <v>302</v>
      </c>
      <c r="B639" s="7"/>
      <c r="C639" s="7"/>
      <c r="D639" s="7">
        <f t="shared" si="9"/>
        <v>0</v>
      </c>
    </row>
    <row r="640" spans="1:4" ht="18" hidden="1" x14ac:dyDescent="0.3">
      <c r="A640" s="8" t="s">
        <v>304</v>
      </c>
      <c r="B640" s="7"/>
      <c r="C640" s="7"/>
      <c r="D640" s="7">
        <f t="shared" si="9"/>
        <v>0</v>
      </c>
    </row>
    <row r="641" spans="1:4" ht="18" hidden="1" x14ac:dyDescent="0.3">
      <c r="A641" s="14" t="s">
        <v>305</v>
      </c>
      <c r="B641" s="7"/>
      <c r="C641" s="7"/>
      <c r="D641" s="7">
        <f t="shared" si="9"/>
        <v>0</v>
      </c>
    </row>
    <row r="642" spans="1:4" ht="18" hidden="1" x14ac:dyDescent="0.3">
      <c r="A642" s="14" t="s">
        <v>306</v>
      </c>
      <c r="B642" s="7"/>
      <c r="C642" s="7"/>
      <c r="D642" s="7">
        <f t="shared" si="9"/>
        <v>0</v>
      </c>
    </row>
    <row r="643" spans="1:4" ht="18" hidden="1" x14ac:dyDescent="0.3">
      <c r="A643" s="14" t="s">
        <v>307</v>
      </c>
      <c r="B643" s="7"/>
      <c r="C643" s="7"/>
      <c r="D643" s="7">
        <f t="shared" si="9"/>
        <v>0</v>
      </c>
    </row>
    <row r="644" spans="1:4" ht="18" hidden="1" x14ac:dyDescent="0.3">
      <c r="A644" s="14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309</v>
      </c>
      <c r="B645" s="7"/>
      <c r="C645" s="7"/>
      <c r="D645" s="7">
        <f t="shared" si="10"/>
        <v>0</v>
      </c>
    </row>
    <row r="646" spans="1:4" ht="18" hidden="1" x14ac:dyDescent="0.3">
      <c r="A646" s="36" t="s">
        <v>310</v>
      </c>
      <c r="B646" s="7"/>
      <c r="C646" s="7"/>
      <c r="D646" s="7">
        <f t="shared" si="10"/>
        <v>0</v>
      </c>
    </row>
    <row r="647" spans="1:4" ht="18" hidden="1" x14ac:dyDescent="0.3">
      <c r="A647" s="36" t="s">
        <v>311</v>
      </c>
      <c r="B647" s="7"/>
      <c r="C647" s="7"/>
      <c r="D647" s="7">
        <f t="shared" si="10"/>
        <v>0</v>
      </c>
    </row>
    <row r="648" spans="1:4" ht="18" hidden="1" x14ac:dyDescent="0.3">
      <c r="A648" s="36" t="s">
        <v>312</v>
      </c>
      <c r="B648" s="7"/>
      <c r="C648" s="7"/>
      <c r="D648" s="7">
        <f t="shared" si="10"/>
        <v>0</v>
      </c>
    </row>
    <row r="649" spans="1:4" ht="18" hidden="1" x14ac:dyDescent="0.3">
      <c r="A649" s="36" t="s">
        <v>313</v>
      </c>
      <c r="B649" s="7"/>
      <c r="C649" s="7"/>
      <c r="D649" s="7">
        <f t="shared" si="10"/>
        <v>0</v>
      </c>
    </row>
    <row r="650" spans="1:4" ht="18" hidden="1" x14ac:dyDescent="0.3">
      <c r="A650" s="8" t="s">
        <v>314</v>
      </c>
      <c r="B650" s="7"/>
      <c r="C650" s="7"/>
      <c r="D650" s="7">
        <f t="shared" si="10"/>
        <v>0</v>
      </c>
    </row>
    <row r="651" spans="1:4" ht="18" hidden="1" x14ac:dyDescent="0.3">
      <c r="A651" s="8" t="s">
        <v>316</v>
      </c>
      <c r="B651" s="7"/>
      <c r="C651" s="7"/>
      <c r="D651" s="7">
        <f t="shared" si="10"/>
        <v>0</v>
      </c>
    </row>
    <row r="652" spans="1:4" ht="18" hidden="1" x14ac:dyDescent="0.3">
      <c r="A652" s="8" t="s">
        <v>317</v>
      </c>
      <c r="B652" s="7"/>
      <c r="C652" s="7"/>
      <c r="D652" s="7">
        <f t="shared" si="10"/>
        <v>0</v>
      </c>
    </row>
    <row r="653" spans="1:4" ht="18" hidden="1" x14ac:dyDescent="0.3">
      <c r="A653" s="24" t="s">
        <v>321</v>
      </c>
      <c r="B653" s="7"/>
      <c r="C653" s="7"/>
      <c r="D653" s="7">
        <f t="shared" si="10"/>
        <v>0</v>
      </c>
    </row>
    <row r="654" spans="1:4" ht="18" hidden="1" x14ac:dyDescent="0.3">
      <c r="A654" s="24" t="s">
        <v>322</v>
      </c>
      <c r="B654" s="7"/>
      <c r="C654" s="7"/>
      <c r="D654" s="7">
        <f t="shared" si="10"/>
        <v>0</v>
      </c>
    </row>
    <row r="655" spans="1:4" ht="18" hidden="1" x14ac:dyDescent="0.3">
      <c r="A655" s="36" t="s">
        <v>323</v>
      </c>
      <c r="B655" s="7"/>
      <c r="C655" s="7"/>
      <c r="D655" s="7">
        <f t="shared" si="10"/>
        <v>0</v>
      </c>
    </row>
    <row r="656" spans="1:4" ht="18" hidden="1" x14ac:dyDescent="0.3">
      <c r="A656" s="36" t="s">
        <v>324</v>
      </c>
      <c r="B656" s="7"/>
      <c r="C656" s="7"/>
      <c r="D656" s="7">
        <f t="shared" si="10"/>
        <v>0</v>
      </c>
    </row>
    <row r="657" spans="1:4" ht="18" hidden="1" x14ac:dyDescent="0.3">
      <c r="A657" s="36" t="s">
        <v>325</v>
      </c>
      <c r="B657" s="7"/>
      <c r="C657" s="7"/>
      <c r="D657" s="7">
        <f t="shared" si="10"/>
        <v>0</v>
      </c>
    </row>
    <row r="658" spans="1:4" ht="18" hidden="1" x14ac:dyDescent="0.3">
      <c r="A658" s="36" t="s">
        <v>326</v>
      </c>
      <c r="B658" s="7"/>
      <c r="C658" s="7"/>
      <c r="D658" s="7">
        <f t="shared" si="10"/>
        <v>0</v>
      </c>
    </row>
    <row r="659" spans="1:4" ht="18" hidden="1" x14ac:dyDescent="0.3">
      <c r="A659" s="8" t="s">
        <v>343</v>
      </c>
      <c r="B659" s="7"/>
      <c r="C659" s="7"/>
      <c r="D659" s="7">
        <f t="shared" si="10"/>
        <v>0</v>
      </c>
    </row>
    <row r="660" spans="1:4" ht="18" hidden="1" x14ac:dyDescent="0.3">
      <c r="A660" s="36" t="s">
        <v>327</v>
      </c>
      <c r="B660" s="7"/>
      <c r="C660" s="7"/>
      <c r="D660" s="7">
        <f t="shared" si="10"/>
        <v>0</v>
      </c>
    </row>
    <row r="661" spans="1:4" ht="18" hidden="1" x14ac:dyDescent="0.3">
      <c r="A661" s="35" t="s">
        <v>328</v>
      </c>
      <c r="B661" s="7"/>
      <c r="C661" s="7"/>
      <c r="D661" s="7">
        <f t="shared" si="10"/>
        <v>0</v>
      </c>
    </row>
    <row r="662" spans="1:4" ht="18" hidden="1" x14ac:dyDescent="0.3">
      <c r="A662" s="10" t="s">
        <v>329</v>
      </c>
      <c r="B662" s="7"/>
      <c r="C662" s="7"/>
      <c r="D662" s="7">
        <f t="shared" si="10"/>
        <v>0</v>
      </c>
    </row>
    <row r="663" spans="1:4" ht="18" hidden="1" x14ac:dyDescent="0.3">
      <c r="A663" s="8" t="s">
        <v>330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6395</v>
      </c>
      <c r="C665" s="39"/>
      <c r="D665" s="39">
        <f t="shared" ref="D665" si="11">SUM(D338:D664)</f>
        <v>56862500</v>
      </c>
    </row>
    <row r="666" spans="1:4" ht="18" x14ac:dyDescent="0.3">
      <c r="A666" s="18" t="s">
        <v>383</v>
      </c>
      <c r="D666" s="60"/>
    </row>
    <row r="667" spans="1:4" x14ac:dyDescent="0.3">
      <c r="D667" s="55">
        <f>D666+D665+D333</f>
        <v>89423300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C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D667"/>
  <sheetViews>
    <sheetView topLeftCell="A516" workbookViewId="0">
      <selection activeCell="F679" sqref="F679"/>
    </sheetView>
  </sheetViews>
  <sheetFormatPr defaultRowHeight="14.4" x14ac:dyDescent="0.3"/>
  <cols>
    <col min="1" max="1" width="30.5546875" customWidth="1"/>
    <col min="4" max="4" width="22.88671875" customWidth="1"/>
  </cols>
  <sheetData>
    <row r="1" spans="1:4" x14ac:dyDescent="0.3">
      <c r="A1" s="1" t="s">
        <v>382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hidden="1" x14ac:dyDescent="0.3">
      <c r="A3" s="22" t="s">
        <v>73</v>
      </c>
      <c r="B3" s="7"/>
      <c r="C3" s="7"/>
      <c r="D3" s="7">
        <f>B3*C3</f>
        <v>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x14ac:dyDescent="0.3">
      <c r="A12" s="10" t="s">
        <v>51</v>
      </c>
      <c r="B12" s="7">
        <v>0</v>
      </c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hidden="1" x14ac:dyDescent="0.3">
      <c r="A15" s="5" t="s">
        <v>206</v>
      </c>
      <c r="B15" s="7"/>
      <c r="C15" s="7"/>
      <c r="D15" s="7">
        <f t="shared" si="0"/>
        <v>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f>136+109</f>
        <v>245</v>
      </c>
      <c r="C18" s="7">
        <v>3500</v>
      </c>
      <c r="D18" s="7">
        <f t="shared" si="0"/>
        <v>857500</v>
      </c>
    </row>
    <row r="19" spans="1:4" ht="18" hidden="1" x14ac:dyDescent="0.3">
      <c r="A19" s="8" t="s">
        <v>288</v>
      </c>
      <c r="B19" s="7"/>
      <c r="C19" s="44"/>
      <c r="D19" s="7">
        <f t="shared" si="0"/>
        <v>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v>60</v>
      </c>
      <c r="C25" s="7">
        <v>7000</v>
      </c>
      <c r="D25" s="7">
        <f t="shared" si="0"/>
        <v>420000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v>15</v>
      </c>
      <c r="C28" s="7">
        <v>26000</v>
      </c>
      <c r="D28" s="7">
        <f t="shared" si="0"/>
        <v>390000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x14ac:dyDescent="0.3">
      <c r="A30" s="5" t="s">
        <v>66</v>
      </c>
      <c r="B30" s="7">
        <f>60+10+15</f>
        <v>85</v>
      </c>
      <c r="C30" s="7">
        <v>16000</v>
      </c>
      <c r="D30" s="7">
        <f t="shared" si="0"/>
        <v>1360000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x14ac:dyDescent="0.3">
      <c r="A32" s="10" t="s">
        <v>229</v>
      </c>
      <c r="B32" s="7">
        <v>15</v>
      </c>
      <c r="C32" s="7">
        <v>14000</v>
      </c>
      <c r="D32" s="7">
        <f t="shared" si="0"/>
        <v>210000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/>
      <c r="C40" s="7"/>
      <c r="D40" s="7">
        <f t="shared" si="0"/>
        <v>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hidden="1" x14ac:dyDescent="0.3">
      <c r="A50" s="14" t="s">
        <v>153</v>
      </c>
      <c r="B50" s="7"/>
      <c r="C50" s="7"/>
      <c r="D50" s="7">
        <f t="shared" si="0"/>
        <v>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x14ac:dyDescent="0.3">
      <c r="A54" s="10" t="s">
        <v>157</v>
      </c>
      <c r="B54" s="7">
        <v>5</v>
      </c>
      <c r="C54" s="7">
        <v>21000</v>
      </c>
      <c r="D54" s="7">
        <f t="shared" si="0"/>
        <v>105000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hidden="1" x14ac:dyDescent="0.3">
      <c r="A57" s="10" t="s">
        <v>114</v>
      </c>
      <c r="B57" s="7"/>
      <c r="C57" s="7"/>
      <c r="D57" s="7">
        <f t="shared" si="0"/>
        <v>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x14ac:dyDescent="0.3">
      <c r="A63" s="5" t="s">
        <v>3</v>
      </c>
      <c r="B63" s="7">
        <v>17</v>
      </c>
      <c r="C63" s="7">
        <v>6000</v>
      </c>
      <c r="D63" s="7">
        <f t="shared" si="0"/>
        <v>102000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hidden="1" x14ac:dyDescent="0.3">
      <c r="A74" s="10" t="s">
        <v>170</v>
      </c>
      <c r="B74" s="7"/>
      <c r="C74" s="7"/>
      <c r="D74" s="7">
        <f t="shared" si="1"/>
        <v>0</v>
      </c>
    </row>
    <row r="75" spans="1:4" ht="18" hidden="1" x14ac:dyDescent="0.3">
      <c r="A75" s="10" t="s">
        <v>171</v>
      </c>
      <c r="B75" s="7"/>
      <c r="C75" s="7"/>
      <c r="D75" s="7">
        <f t="shared" si="1"/>
        <v>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v>20</v>
      </c>
      <c r="C81" s="7">
        <v>10500</v>
      </c>
      <c r="D81" s="7">
        <f t="shared" si="1"/>
        <v>210000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x14ac:dyDescent="0.3">
      <c r="A126" s="5" t="s">
        <v>281</v>
      </c>
      <c r="B126" s="12">
        <v>3</v>
      </c>
      <c r="C126" s="12">
        <v>16000</v>
      </c>
      <c r="D126" s="7">
        <f t="shared" si="1"/>
        <v>48000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x14ac:dyDescent="0.3">
      <c r="A138" s="10" t="s">
        <v>103</v>
      </c>
      <c r="B138" s="12">
        <v>2</v>
      </c>
      <c r="C138" s="12">
        <v>70000</v>
      </c>
      <c r="D138" s="7">
        <f t="shared" si="2"/>
        <v>140000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x14ac:dyDescent="0.3">
      <c r="A140" s="10" t="s">
        <v>105</v>
      </c>
      <c r="B140" s="12">
        <v>0.4</v>
      </c>
      <c r="C140" s="12">
        <v>80000</v>
      </c>
      <c r="D140" s="7">
        <f t="shared" si="2"/>
        <v>32000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x14ac:dyDescent="0.3">
      <c r="A144" s="10" t="s">
        <v>108</v>
      </c>
      <c r="B144" s="12">
        <v>0.4</v>
      </c>
      <c r="C144" s="12">
        <v>70000</v>
      </c>
      <c r="D144" s="7">
        <f t="shared" si="2"/>
        <v>28000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x14ac:dyDescent="0.3">
      <c r="A157" s="10" t="s">
        <v>111</v>
      </c>
      <c r="B157" s="12">
        <v>0.3</v>
      </c>
      <c r="C157" s="12">
        <v>70000</v>
      </c>
      <c r="D157" s="7">
        <f t="shared" si="2"/>
        <v>21000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x14ac:dyDescent="0.3">
      <c r="A161" s="14" t="s">
        <v>55</v>
      </c>
      <c r="B161" s="7">
        <f>40-8</f>
        <v>32</v>
      </c>
      <c r="C161" s="7">
        <v>4000</v>
      </c>
      <c r="D161" s="7">
        <f t="shared" si="2"/>
        <v>128000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f>60+329</f>
        <v>389</v>
      </c>
      <c r="C163" s="46">
        <v>6500</v>
      </c>
      <c r="D163" s="7">
        <f t="shared" si="2"/>
        <v>2528500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hidden="1" x14ac:dyDescent="0.3">
      <c r="A165" s="10" t="s">
        <v>202</v>
      </c>
      <c r="B165" s="7"/>
      <c r="C165" s="7"/>
      <c r="D165" s="7">
        <f t="shared" si="2"/>
        <v>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12</v>
      </c>
      <c r="C169" s="21">
        <v>11000</v>
      </c>
      <c r="D169" s="7">
        <f t="shared" si="2"/>
        <v>132000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x14ac:dyDescent="0.3">
      <c r="A171" s="10" t="s">
        <v>87</v>
      </c>
      <c r="B171" s="7">
        <v>5</v>
      </c>
      <c r="C171" s="7">
        <v>45000</v>
      </c>
      <c r="D171" s="7">
        <f t="shared" si="2"/>
        <v>225000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x14ac:dyDescent="0.3">
      <c r="A179" s="10" t="s">
        <v>183</v>
      </c>
      <c r="B179" s="7">
        <f>160/0.3</f>
        <v>533.33333333333337</v>
      </c>
      <c r="C179" s="7">
        <v>8000</v>
      </c>
      <c r="D179" s="7">
        <f t="shared" si="2"/>
        <v>4266666.666666667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6</v>
      </c>
      <c r="C181" s="7">
        <v>20000</v>
      </c>
      <c r="D181" s="7">
        <f t="shared" si="2"/>
        <v>120000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f>160+80</f>
        <v>240</v>
      </c>
      <c r="C196" s="7">
        <v>22000</v>
      </c>
      <c r="D196" s="7">
        <f t="shared" ref="D196:D259" si="3">B196*C196</f>
        <v>5280000</v>
      </c>
    </row>
    <row r="197" spans="1:4" ht="18" x14ac:dyDescent="0.3">
      <c r="A197" s="5" t="s">
        <v>68</v>
      </c>
      <c r="B197" s="7">
        <f>160+240</f>
        <v>400</v>
      </c>
      <c r="C197" s="7">
        <v>22000</v>
      </c>
      <c r="D197" s="7">
        <f t="shared" si="3"/>
        <v>8800000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x14ac:dyDescent="0.3">
      <c r="A202" s="10" t="s">
        <v>217</v>
      </c>
      <c r="B202" s="7">
        <v>5</v>
      </c>
      <c r="C202" s="7">
        <v>25000</v>
      </c>
      <c r="D202" s="7">
        <f t="shared" si="3"/>
        <v>125000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x14ac:dyDescent="0.3">
      <c r="A205" s="10" t="s">
        <v>188</v>
      </c>
      <c r="B205" s="7">
        <v>3</v>
      </c>
      <c r="C205" s="7">
        <v>10000</v>
      </c>
      <c r="D205" s="7">
        <f t="shared" si="3"/>
        <v>30000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0" t="s">
        <v>44</v>
      </c>
      <c r="B210" s="7"/>
      <c r="C210" s="7"/>
      <c r="D210" s="7">
        <f t="shared" si="3"/>
        <v>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x14ac:dyDescent="0.3">
      <c r="A212" s="10" t="s">
        <v>46</v>
      </c>
      <c r="B212" s="7">
        <f>40/0.5</f>
        <v>80</v>
      </c>
      <c r="C212" s="7">
        <v>10000</v>
      </c>
      <c r="D212" s="7">
        <f t="shared" si="3"/>
        <v>800000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hidden="1" x14ac:dyDescent="0.3">
      <c r="A223" s="8" t="s">
        <v>315</v>
      </c>
      <c r="B223" s="7"/>
      <c r="C223" s="7"/>
      <c r="D223" s="7">
        <f t="shared" si="3"/>
        <v>0</v>
      </c>
    </row>
    <row r="224" spans="1:4" ht="18" hidden="1" x14ac:dyDescent="0.3">
      <c r="A224" s="14" t="s">
        <v>362</v>
      </c>
      <c r="B224" s="7"/>
      <c r="C224" s="7"/>
      <c r="D224" s="7">
        <f t="shared" si="3"/>
        <v>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hidden="1" x14ac:dyDescent="0.3">
      <c r="A241" s="10" t="s">
        <v>220</v>
      </c>
      <c r="B241" s="7"/>
      <c r="C241" s="7"/>
      <c r="D241" s="7">
        <f t="shared" si="3"/>
        <v>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v>105</v>
      </c>
      <c r="C244" s="7">
        <v>24000</v>
      </c>
      <c r="D244" s="7">
        <f t="shared" si="3"/>
        <v>2520000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hidden="1" x14ac:dyDescent="0.3">
      <c r="A247" s="10" t="s">
        <v>27</v>
      </c>
      <c r="B247" s="7"/>
      <c r="C247" s="7"/>
      <c r="D247" s="7">
        <f t="shared" si="3"/>
        <v>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v>90</v>
      </c>
      <c r="C252" s="7">
        <v>36000</v>
      </c>
      <c r="D252" s="7">
        <f t="shared" si="3"/>
        <v>3240000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126+28</f>
        <v>154</v>
      </c>
      <c r="C256" s="7">
        <v>22000</v>
      </c>
      <c r="D256" s="7">
        <f t="shared" si="3"/>
        <v>3388000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x14ac:dyDescent="0.3">
      <c r="A264" s="10" t="s">
        <v>237</v>
      </c>
      <c r="B264" s="7">
        <f>13+10</f>
        <v>23</v>
      </c>
      <c r="C264" s="7">
        <v>12000</v>
      </c>
      <c r="D264" s="7">
        <f t="shared" si="4"/>
        <v>276000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hidden="1" x14ac:dyDescent="0.3">
      <c r="A268" s="10" t="s">
        <v>71</v>
      </c>
      <c r="B268" s="7"/>
      <c r="C268" s="7"/>
      <c r="D268" s="7">
        <f t="shared" si="4"/>
        <v>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hidden="1" x14ac:dyDescent="0.3">
      <c r="A281" s="10" t="s">
        <v>267</v>
      </c>
      <c r="B281" s="7"/>
      <c r="C281" s="7"/>
      <c r="D281" s="7">
        <f t="shared" si="4"/>
        <v>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hidden="1" x14ac:dyDescent="0.3">
      <c r="A284" s="10" t="s">
        <v>284</v>
      </c>
      <c r="B284" s="7"/>
      <c r="C284" s="7"/>
      <c r="D284" s="7">
        <f t="shared" si="4"/>
        <v>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hidden="1" x14ac:dyDescent="0.3">
      <c r="A287" s="10" t="s">
        <v>143</v>
      </c>
      <c r="B287" s="7"/>
      <c r="C287" s="7"/>
      <c r="D287" s="7">
        <f t="shared" si="4"/>
        <v>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381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356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hidden="1" x14ac:dyDescent="0.3">
      <c r="A320" s="10" t="s">
        <v>256</v>
      </c>
      <c r="B320" s="7"/>
      <c r="C320" s="7"/>
      <c r="D320" s="7">
        <f t="shared" si="4"/>
        <v>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x14ac:dyDescent="0.3">
      <c r="A327" s="10" t="s">
        <v>263</v>
      </c>
      <c r="B327" s="7">
        <v>3</v>
      </c>
      <c r="C327" s="7">
        <v>6800</v>
      </c>
      <c r="D327" s="7">
        <f t="shared" si="5"/>
        <v>20400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2548.4333333333334</v>
      </c>
      <c r="C333" s="39"/>
      <c r="D333" s="7">
        <f>SUM(D18:D327)</f>
        <v>35803066.666666672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380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5" t="s">
        <v>3</v>
      </c>
      <c r="B338" s="7"/>
      <c r="C338" s="7"/>
      <c r="D338" s="7">
        <f t="shared" si="5"/>
        <v>0</v>
      </c>
    </row>
    <row r="339" spans="1:4" ht="18" hidden="1" x14ac:dyDescent="0.3">
      <c r="A339" s="8" t="s">
        <v>4</v>
      </c>
      <c r="B339" s="7"/>
      <c r="C339" s="7"/>
      <c r="D339" s="7">
        <f t="shared" si="5"/>
        <v>0</v>
      </c>
    </row>
    <row r="340" spans="1:4" ht="18" hidden="1" x14ac:dyDescent="0.3">
      <c r="A340" s="5" t="s">
        <v>5</v>
      </c>
      <c r="B340" s="7"/>
      <c r="C340" s="7"/>
      <c r="D340" s="7">
        <f t="shared" si="5"/>
        <v>0</v>
      </c>
    </row>
    <row r="341" spans="1:4" ht="18" hidden="1" x14ac:dyDescent="0.3">
      <c r="A341" s="5" t="s">
        <v>6</v>
      </c>
      <c r="B341" s="7"/>
      <c r="C341" s="7"/>
      <c r="D341" s="7">
        <f t="shared" si="5"/>
        <v>0</v>
      </c>
    </row>
    <row r="342" spans="1:4" ht="18" hidden="1" x14ac:dyDescent="0.3">
      <c r="A342" s="5" t="s">
        <v>7</v>
      </c>
      <c r="B342" s="7"/>
      <c r="C342" s="7"/>
      <c r="D342" s="7">
        <f t="shared" si="5"/>
        <v>0</v>
      </c>
    </row>
    <row r="343" spans="1:4" ht="18" hidden="1" x14ac:dyDescent="0.3">
      <c r="A343" s="9" t="s">
        <v>8</v>
      </c>
      <c r="B343" s="7"/>
      <c r="C343" s="7"/>
      <c r="D343" s="7">
        <f t="shared" si="5"/>
        <v>0</v>
      </c>
    </row>
    <row r="344" spans="1:4" ht="18" hidden="1" x14ac:dyDescent="0.3">
      <c r="A344" s="10" t="s">
        <v>9</v>
      </c>
      <c r="B344" s="7"/>
      <c r="C344" s="7"/>
      <c r="D344" s="7">
        <f t="shared" si="5"/>
        <v>0</v>
      </c>
    </row>
    <row r="345" spans="1:4" ht="18" hidden="1" x14ac:dyDescent="0.3">
      <c r="A345" s="5" t="s">
        <v>10</v>
      </c>
      <c r="B345" s="12"/>
      <c r="C345" s="12"/>
      <c r="D345" s="7">
        <f t="shared" si="5"/>
        <v>0</v>
      </c>
    </row>
    <row r="346" spans="1:4" ht="18" hidden="1" x14ac:dyDescent="0.3">
      <c r="A346" s="5" t="s">
        <v>11</v>
      </c>
      <c r="B346" s="12"/>
      <c r="C346" s="12"/>
      <c r="D346" s="7">
        <f t="shared" si="5"/>
        <v>0</v>
      </c>
    </row>
    <row r="347" spans="1:4" ht="18" hidden="1" x14ac:dyDescent="0.3">
      <c r="A347" s="5" t="s">
        <v>12</v>
      </c>
      <c r="B347" s="12"/>
      <c r="C347" s="12"/>
      <c r="D347" s="7">
        <f t="shared" si="5"/>
        <v>0</v>
      </c>
    </row>
    <row r="348" spans="1:4" ht="18" hidden="1" x14ac:dyDescent="0.3">
      <c r="A348" s="10" t="s">
        <v>13</v>
      </c>
      <c r="B348" s="7"/>
      <c r="C348" s="7"/>
      <c r="D348" s="7">
        <f t="shared" si="5"/>
        <v>0</v>
      </c>
    </row>
    <row r="349" spans="1:4" ht="18" hidden="1" x14ac:dyDescent="0.3">
      <c r="A349" s="10" t="s">
        <v>14</v>
      </c>
      <c r="B349" s="7"/>
      <c r="C349" s="7"/>
      <c r="D349" s="7">
        <f t="shared" si="5"/>
        <v>0</v>
      </c>
    </row>
    <row r="350" spans="1:4" ht="18" hidden="1" x14ac:dyDescent="0.3">
      <c r="A350" s="10" t="s">
        <v>15</v>
      </c>
      <c r="B350" s="12"/>
      <c r="C350" s="12"/>
      <c r="D350" s="7">
        <f t="shared" si="5"/>
        <v>0</v>
      </c>
    </row>
    <row r="351" spans="1:4" ht="18" hidden="1" x14ac:dyDescent="0.3">
      <c r="A351" s="13" t="s">
        <v>17</v>
      </c>
      <c r="B351" s="7"/>
      <c r="C351" s="7"/>
      <c r="D351" s="7">
        <f t="shared" si="5"/>
        <v>0</v>
      </c>
    </row>
    <row r="352" spans="1:4" ht="18" hidden="1" x14ac:dyDescent="0.3">
      <c r="A352" s="8" t="s">
        <v>18</v>
      </c>
      <c r="B352" s="7"/>
      <c r="C352" s="7"/>
      <c r="D352" s="7">
        <f t="shared" si="5"/>
        <v>0</v>
      </c>
    </row>
    <row r="353" spans="1:4" ht="18" hidden="1" x14ac:dyDescent="0.3">
      <c r="A353" s="13" t="s">
        <v>19</v>
      </c>
      <c r="B353" s="7"/>
      <c r="C353" s="7"/>
      <c r="D353" s="7">
        <f t="shared" si="5"/>
        <v>0</v>
      </c>
    </row>
    <row r="354" spans="1:4" ht="18" hidden="1" x14ac:dyDescent="0.3">
      <c r="A354" s="10" t="s">
        <v>20</v>
      </c>
      <c r="B354" s="7"/>
      <c r="C354" s="7"/>
      <c r="D354" s="7">
        <f t="shared" si="5"/>
        <v>0</v>
      </c>
    </row>
    <row r="355" spans="1:4" ht="18" hidden="1" x14ac:dyDescent="0.3">
      <c r="A355" s="10" t="s">
        <v>21</v>
      </c>
      <c r="B355" s="7"/>
      <c r="C355" s="7"/>
      <c r="D355" s="7">
        <f t="shared" si="5"/>
        <v>0</v>
      </c>
    </row>
    <row r="356" spans="1:4" ht="18" hidden="1" x14ac:dyDescent="0.3">
      <c r="A356" s="10" t="s">
        <v>22</v>
      </c>
      <c r="B356" s="7"/>
      <c r="C356" s="7"/>
      <c r="D356" s="7">
        <f t="shared" si="5"/>
        <v>0</v>
      </c>
    </row>
    <row r="357" spans="1:4" ht="18" hidden="1" x14ac:dyDescent="0.3">
      <c r="A357" s="8" t="s">
        <v>23</v>
      </c>
      <c r="B357" s="7"/>
      <c r="C357" s="7"/>
      <c r="D357" s="7">
        <f t="shared" si="5"/>
        <v>0</v>
      </c>
    </row>
    <row r="358" spans="1:4" ht="18" hidden="1" x14ac:dyDescent="0.3">
      <c r="A358" s="10" t="s">
        <v>24</v>
      </c>
      <c r="B358" s="7"/>
      <c r="C358" s="7"/>
      <c r="D358" s="7">
        <f t="shared" si="5"/>
        <v>0</v>
      </c>
    </row>
    <row r="359" spans="1:4" ht="18" hidden="1" x14ac:dyDescent="0.3">
      <c r="A359" s="10" t="s">
        <v>25</v>
      </c>
      <c r="B359" s="7"/>
      <c r="C359" s="7"/>
      <c r="D359" s="7">
        <f t="shared" si="5"/>
        <v>0</v>
      </c>
    </row>
    <row r="360" spans="1:4" ht="18" hidden="1" x14ac:dyDescent="0.3">
      <c r="A360" s="10" t="s">
        <v>26</v>
      </c>
      <c r="B360" s="7"/>
      <c r="C360" s="7"/>
      <c r="D360" s="7">
        <f t="shared" si="5"/>
        <v>0</v>
      </c>
    </row>
    <row r="361" spans="1:4" ht="18" hidden="1" x14ac:dyDescent="0.3">
      <c r="A361" s="10" t="s">
        <v>27</v>
      </c>
      <c r="B361" s="7"/>
      <c r="C361" s="7"/>
      <c r="D361" s="7">
        <f t="shared" si="5"/>
        <v>0</v>
      </c>
    </row>
    <row r="362" spans="1:4" ht="18" hidden="1" x14ac:dyDescent="0.3">
      <c r="A362" s="10" t="s">
        <v>28</v>
      </c>
      <c r="B362" s="7"/>
      <c r="C362" s="7"/>
      <c r="D362" s="7">
        <f t="shared" si="5"/>
        <v>0</v>
      </c>
    </row>
    <row r="363" spans="1:4" ht="18" hidden="1" x14ac:dyDescent="0.3">
      <c r="A363" s="10" t="s">
        <v>29</v>
      </c>
      <c r="B363" s="7"/>
      <c r="C363" s="7"/>
      <c r="D363" s="7">
        <f t="shared" si="5"/>
        <v>0</v>
      </c>
    </row>
    <row r="364" spans="1:4" ht="18" hidden="1" x14ac:dyDescent="0.3">
      <c r="A364" s="10" t="s">
        <v>30</v>
      </c>
      <c r="B364" s="7"/>
      <c r="C364" s="7"/>
      <c r="D364" s="7">
        <f t="shared" si="5"/>
        <v>0</v>
      </c>
    </row>
    <row r="365" spans="1:4" ht="18" hidden="1" x14ac:dyDescent="0.3">
      <c r="A365" s="10" t="s">
        <v>31</v>
      </c>
      <c r="B365" s="7"/>
      <c r="C365" s="7"/>
      <c r="D365" s="7">
        <f t="shared" si="5"/>
        <v>0</v>
      </c>
    </row>
    <row r="366" spans="1:4" ht="18" hidden="1" x14ac:dyDescent="0.3">
      <c r="A366" s="10" t="s">
        <v>32</v>
      </c>
      <c r="B366" s="7"/>
      <c r="C366" s="7"/>
      <c r="D366" s="7">
        <f t="shared" si="5"/>
        <v>0</v>
      </c>
    </row>
    <row r="367" spans="1:4" ht="18" hidden="1" x14ac:dyDescent="0.3">
      <c r="A367" s="10" t="s">
        <v>33</v>
      </c>
      <c r="B367" s="7"/>
      <c r="C367" s="7"/>
      <c r="D367" s="7">
        <f t="shared" si="5"/>
        <v>0</v>
      </c>
    </row>
    <row r="368" spans="1:4" ht="18" hidden="1" x14ac:dyDescent="0.3">
      <c r="A368" s="10" t="s">
        <v>34</v>
      </c>
      <c r="B368" s="7"/>
      <c r="C368" s="7"/>
      <c r="D368" s="7">
        <f t="shared" si="5"/>
        <v>0</v>
      </c>
    </row>
    <row r="369" spans="1:4" ht="18" hidden="1" x14ac:dyDescent="0.3">
      <c r="A369" s="10" t="s">
        <v>35</v>
      </c>
      <c r="B369" s="7"/>
      <c r="C369" s="7"/>
      <c r="D369" s="7">
        <f t="shared" si="5"/>
        <v>0</v>
      </c>
    </row>
    <row r="370" spans="1:4" ht="18" x14ac:dyDescent="0.3">
      <c r="A370" s="10" t="s">
        <v>36</v>
      </c>
      <c r="B370" s="7">
        <v>110</v>
      </c>
      <c r="C370" s="7">
        <v>7000</v>
      </c>
      <c r="D370" s="7">
        <f t="shared" si="5"/>
        <v>770000</v>
      </c>
    </row>
    <row r="371" spans="1:4" ht="18" hidden="1" x14ac:dyDescent="0.3">
      <c r="A371" s="14" t="s">
        <v>37</v>
      </c>
      <c r="B371" s="7"/>
      <c r="C371" s="7"/>
      <c r="D371" s="7">
        <f t="shared" si="5"/>
        <v>0</v>
      </c>
    </row>
    <row r="372" spans="1:4" ht="18" hidden="1" x14ac:dyDescent="0.3">
      <c r="A372" s="10" t="s">
        <v>38</v>
      </c>
      <c r="B372" s="7"/>
      <c r="C372" s="7"/>
      <c r="D372" s="7">
        <f t="shared" si="5"/>
        <v>0</v>
      </c>
    </row>
    <row r="373" spans="1:4" ht="18" hidden="1" x14ac:dyDescent="0.3">
      <c r="A373" s="5" t="s">
        <v>39</v>
      </c>
      <c r="B373" s="7"/>
      <c r="C373" s="7"/>
      <c r="D373" s="7">
        <f t="shared" si="5"/>
        <v>0</v>
      </c>
    </row>
    <row r="374" spans="1:4" ht="18" hidden="1" x14ac:dyDescent="0.3">
      <c r="A374" s="10" t="s">
        <v>40</v>
      </c>
      <c r="B374" s="7"/>
      <c r="C374" s="7"/>
      <c r="D374" s="7">
        <f t="shared" si="5"/>
        <v>0</v>
      </c>
    </row>
    <row r="375" spans="1:4" ht="18" hidden="1" x14ac:dyDescent="0.3">
      <c r="A375" s="10" t="s">
        <v>41</v>
      </c>
      <c r="B375" s="7"/>
      <c r="C375" s="7"/>
      <c r="D375" s="7">
        <f t="shared" si="5"/>
        <v>0</v>
      </c>
    </row>
    <row r="376" spans="1:4" ht="18" hidden="1" x14ac:dyDescent="0.3">
      <c r="A376" s="15" t="s">
        <v>42</v>
      </c>
      <c r="B376" s="7"/>
      <c r="C376" s="7"/>
      <c r="D376" s="7">
        <f t="shared" si="5"/>
        <v>0</v>
      </c>
    </row>
    <row r="377" spans="1:4" ht="18" hidden="1" x14ac:dyDescent="0.3">
      <c r="A377" s="10" t="s">
        <v>43</v>
      </c>
      <c r="B377" s="7"/>
      <c r="C377" s="7"/>
      <c r="D377" s="7">
        <f t="shared" si="5"/>
        <v>0</v>
      </c>
    </row>
    <row r="378" spans="1:4" ht="18" x14ac:dyDescent="0.3">
      <c r="A378" s="10" t="s">
        <v>44</v>
      </c>
      <c r="B378" s="7">
        <f>260+100+60+140</f>
        <v>560</v>
      </c>
      <c r="C378" s="7">
        <v>14000</v>
      </c>
      <c r="D378" s="7">
        <f t="shared" si="5"/>
        <v>7840000</v>
      </c>
    </row>
    <row r="379" spans="1:4" ht="18" hidden="1" x14ac:dyDescent="0.3">
      <c r="A379" s="10" t="s">
        <v>45</v>
      </c>
      <c r="B379" s="7"/>
      <c r="C379" s="7"/>
      <c r="D379" s="7">
        <f t="shared" si="5"/>
        <v>0</v>
      </c>
    </row>
    <row r="380" spans="1:4" ht="18" hidden="1" x14ac:dyDescent="0.3">
      <c r="A380" s="10" t="s">
        <v>333</v>
      </c>
      <c r="B380" s="7"/>
      <c r="C380" s="7"/>
      <c r="D380" s="7">
        <f t="shared" si="5"/>
        <v>0</v>
      </c>
    </row>
    <row r="381" spans="1:4" ht="18" hidden="1" x14ac:dyDescent="0.3">
      <c r="A381" s="10" t="s">
        <v>46</v>
      </c>
      <c r="B381" s="7"/>
      <c r="C381" s="7"/>
      <c r="D381" s="7">
        <f t="shared" si="5"/>
        <v>0</v>
      </c>
    </row>
    <row r="382" spans="1:4" ht="18" hidden="1" x14ac:dyDescent="0.3">
      <c r="A382" s="10" t="s">
        <v>47</v>
      </c>
      <c r="B382" s="7"/>
      <c r="C382" s="7"/>
      <c r="D382" s="7">
        <f t="shared" si="5"/>
        <v>0</v>
      </c>
    </row>
    <row r="383" spans="1:4" ht="18" hidden="1" x14ac:dyDescent="0.3">
      <c r="A383" s="16" t="s">
        <v>48</v>
      </c>
      <c r="B383" s="7"/>
      <c r="C383" s="7"/>
      <c r="D383" s="7">
        <f t="shared" si="5"/>
        <v>0</v>
      </c>
    </row>
    <row r="384" spans="1:4" ht="18" hidden="1" x14ac:dyDescent="0.3">
      <c r="A384" s="8" t="s">
        <v>49</v>
      </c>
      <c r="B384" s="7"/>
      <c r="C384" s="7"/>
      <c r="D384" s="7">
        <f t="shared" si="5"/>
        <v>0</v>
      </c>
    </row>
    <row r="385" spans="1:4" ht="18" hidden="1" x14ac:dyDescent="0.3">
      <c r="A385" s="10" t="s">
        <v>50</v>
      </c>
      <c r="B385" s="7"/>
      <c r="C385" s="7"/>
      <c r="D385" s="7">
        <f t="shared" si="5"/>
        <v>0</v>
      </c>
    </row>
    <row r="386" spans="1:4" ht="18" hidden="1" x14ac:dyDescent="0.3">
      <c r="A386" s="10" t="s">
        <v>51</v>
      </c>
      <c r="B386" s="7"/>
      <c r="C386" s="7"/>
      <c r="D386" s="7">
        <f t="shared" si="5"/>
        <v>0</v>
      </c>
    </row>
    <row r="387" spans="1:4" ht="18" x14ac:dyDescent="0.3">
      <c r="A387" s="10" t="s">
        <v>52</v>
      </c>
      <c r="B387" s="7">
        <v>10</v>
      </c>
      <c r="C387" s="7">
        <v>10000</v>
      </c>
      <c r="D387" s="7">
        <f t="shared" si="5"/>
        <v>100000</v>
      </c>
    </row>
    <row r="388" spans="1:4" ht="18" hidden="1" x14ac:dyDescent="0.3">
      <c r="A388" s="5" t="s">
        <v>53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54</v>
      </c>
      <c r="B389" s="7"/>
      <c r="C389" s="7"/>
      <c r="D389" s="7">
        <f t="shared" si="6"/>
        <v>0</v>
      </c>
    </row>
    <row r="390" spans="1:4" ht="18" hidden="1" x14ac:dyDescent="0.3">
      <c r="A390" s="14" t="s">
        <v>55</v>
      </c>
      <c r="B390" s="7"/>
      <c r="C390" s="7"/>
      <c r="D390" s="7">
        <f t="shared" si="6"/>
        <v>0</v>
      </c>
    </row>
    <row r="391" spans="1:4" ht="18" hidden="1" x14ac:dyDescent="0.3">
      <c r="A391" s="10" t="s">
        <v>56</v>
      </c>
      <c r="B391" s="7"/>
      <c r="C391" s="7"/>
      <c r="D391" s="7">
        <f t="shared" si="6"/>
        <v>0</v>
      </c>
    </row>
    <row r="392" spans="1:4" ht="18" hidden="1" x14ac:dyDescent="0.3">
      <c r="A392" s="17" t="s">
        <v>57</v>
      </c>
      <c r="B392" s="7"/>
      <c r="C392" s="7"/>
      <c r="D392" s="7">
        <f t="shared" si="6"/>
        <v>0</v>
      </c>
    </row>
    <row r="393" spans="1:4" ht="18" hidden="1" x14ac:dyDescent="0.3">
      <c r="A393" s="10" t="s">
        <v>58</v>
      </c>
      <c r="B393" s="7"/>
      <c r="C393" s="7"/>
      <c r="D393" s="7">
        <f t="shared" si="6"/>
        <v>0</v>
      </c>
    </row>
    <row r="394" spans="1:4" ht="18" hidden="1" x14ac:dyDescent="0.3">
      <c r="A394" s="10" t="s">
        <v>59</v>
      </c>
      <c r="B394" s="7"/>
      <c r="C394" s="7"/>
      <c r="D394" s="7">
        <f t="shared" si="6"/>
        <v>0</v>
      </c>
    </row>
    <row r="395" spans="1:4" ht="18" hidden="1" x14ac:dyDescent="0.3">
      <c r="A395" s="5" t="s">
        <v>60</v>
      </c>
      <c r="B395" s="7"/>
      <c r="C395" s="7"/>
      <c r="D395" s="7">
        <f t="shared" si="6"/>
        <v>0</v>
      </c>
    </row>
    <row r="396" spans="1:4" ht="18" hidden="1" x14ac:dyDescent="0.3">
      <c r="A396" s="5" t="s">
        <v>61</v>
      </c>
      <c r="B396" s="7"/>
      <c r="C396" s="7"/>
      <c r="D396" s="7">
        <f t="shared" si="6"/>
        <v>0</v>
      </c>
    </row>
    <row r="397" spans="1:4" ht="18" hidden="1" x14ac:dyDescent="0.3">
      <c r="A397" s="18" t="s">
        <v>62</v>
      </c>
      <c r="B397" s="7"/>
      <c r="C397" s="7"/>
      <c r="D397" s="7">
        <f t="shared" si="6"/>
        <v>0</v>
      </c>
    </row>
    <row r="398" spans="1:4" ht="18" hidden="1" x14ac:dyDescent="0.3">
      <c r="A398" s="19" t="s">
        <v>63</v>
      </c>
      <c r="B398" s="21"/>
      <c r="C398" s="21"/>
      <c r="D398" s="7">
        <f t="shared" si="6"/>
        <v>0</v>
      </c>
    </row>
    <row r="399" spans="1:4" ht="18" hidden="1" x14ac:dyDescent="0.3">
      <c r="A399" s="10" t="s">
        <v>64</v>
      </c>
      <c r="B399" s="7"/>
      <c r="C399" s="7"/>
      <c r="D399" s="7">
        <f t="shared" si="6"/>
        <v>0</v>
      </c>
    </row>
    <row r="400" spans="1:4" ht="18" hidden="1" x14ac:dyDescent="0.3">
      <c r="A400" s="5" t="s">
        <v>65</v>
      </c>
      <c r="B400" s="7"/>
      <c r="C400" s="7"/>
      <c r="D400" s="7">
        <f t="shared" si="6"/>
        <v>0</v>
      </c>
    </row>
    <row r="401" spans="1:4" ht="18" hidden="1" x14ac:dyDescent="0.3">
      <c r="A401" s="5" t="s">
        <v>66</v>
      </c>
      <c r="B401" s="7"/>
      <c r="C401" s="7"/>
      <c r="D401" s="7">
        <f t="shared" si="6"/>
        <v>0</v>
      </c>
    </row>
    <row r="402" spans="1:4" ht="18" hidden="1" x14ac:dyDescent="0.3">
      <c r="A402" s="10" t="s">
        <v>67</v>
      </c>
      <c r="B402" s="7"/>
      <c r="C402" s="7"/>
      <c r="D402" s="7">
        <f t="shared" si="6"/>
        <v>0</v>
      </c>
    </row>
    <row r="403" spans="1:4" ht="18" hidden="1" x14ac:dyDescent="0.3">
      <c r="A403" s="5" t="s">
        <v>68</v>
      </c>
      <c r="B403" s="7"/>
      <c r="C403" s="7"/>
      <c r="D403" s="7">
        <f t="shared" si="6"/>
        <v>0</v>
      </c>
    </row>
    <row r="404" spans="1:4" ht="18" x14ac:dyDescent="0.3">
      <c r="A404" s="10" t="s">
        <v>69</v>
      </c>
      <c r="B404" s="7">
        <v>20</v>
      </c>
      <c r="C404" s="7">
        <v>12000</v>
      </c>
      <c r="D404" s="7">
        <f t="shared" si="6"/>
        <v>240000</v>
      </c>
    </row>
    <row r="405" spans="1:4" ht="18" hidden="1" x14ac:dyDescent="0.3">
      <c r="A405" s="10" t="s">
        <v>70</v>
      </c>
      <c r="B405" s="7"/>
      <c r="C405" s="7"/>
      <c r="D405" s="7">
        <f t="shared" si="6"/>
        <v>0</v>
      </c>
    </row>
    <row r="406" spans="1:4" ht="18" x14ac:dyDescent="0.3">
      <c r="A406" s="10" t="s">
        <v>71</v>
      </c>
      <c r="B406" s="7">
        <v>15</v>
      </c>
      <c r="C406" s="7">
        <v>16000</v>
      </c>
      <c r="D406" s="7">
        <f t="shared" si="6"/>
        <v>240000</v>
      </c>
    </row>
    <row r="407" spans="1:4" ht="18" hidden="1" x14ac:dyDescent="0.3">
      <c r="A407" s="10" t="s">
        <v>72</v>
      </c>
      <c r="B407" s="7"/>
      <c r="C407" s="7"/>
      <c r="D407" s="7">
        <f t="shared" si="6"/>
        <v>0</v>
      </c>
    </row>
    <row r="408" spans="1:4" ht="18" hidden="1" x14ac:dyDescent="0.3">
      <c r="A408" s="22" t="s">
        <v>73</v>
      </c>
      <c r="B408" s="7"/>
      <c r="C408" s="7"/>
      <c r="D408" s="7">
        <f t="shared" si="6"/>
        <v>0</v>
      </c>
    </row>
    <row r="409" spans="1:4" ht="18" hidden="1" x14ac:dyDescent="0.3">
      <c r="A409" s="23" t="s">
        <v>74</v>
      </c>
      <c r="B409" s="7"/>
      <c r="C409" s="7"/>
      <c r="D409" s="7">
        <f t="shared" si="6"/>
        <v>0</v>
      </c>
    </row>
    <row r="410" spans="1:4" ht="18" hidden="1" x14ac:dyDescent="0.3">
      <c r="A410" s="22" t="s">
        <v>75</v>
      </c>
      <c r="B410" s="7"/>
      <c r="C410" s="7"/>
      <c r="D410" s="7">
        <f t="shared" si="6"/>
        <v>0</v>
      </c>
    </row>
    <row r="411" spans="1:4" ht="18" hidden="1" x14ac:dyDescent="0.3">
      <c r="A411" s="14" t="s">
        <v>76</v>
      </c>
      <c r="B411" s="7"/>
      <c r="C411" s="7"/>
      <c r="D411" s="7">
        <f t="shared" si="6"/>
        <v>0</v>
      </c>
    </row>
    <row r="412" spans="1:4" ht="18" hidden="1" x14ac:dyDescent="0.3">
      <c r="A412" s="24" t="s">
        <v>77</v>
      </c>
      <c r="B412" s="7"/>
      <c r="C412" s="7"/>
      <c r="D412" s="7">
        <f t="shared" si="6"/>
        <v>0</v>
      </c>
    </row>
    <row r="413" spans="1:4" ht="18" hidden="1" x14ac:dyDescent="0.3">
      <c r="A413" s="24" t="s">
        <v>78</v>
      </c>
      <c r="B413" s="7"/>
      <c r="C413" s="7"/>
      <c r="D413" s="7">
        <f t="shared" si="6"/>
        <v>0</v>
      </c>
    </row>
    <row r="414" spans="1:4" ht="18" hidden="1" x14ac:dyDescent="0.3">
      <c r="A414" s="24" t="s">
        <v>79</v>
      </c>
      <c r="B414" s="7"/>
      <c r="C414" s="7"/>
      <c r="D414" s="7">
        <f t="shared" si="6"/>
        <v>0</v>
      </c>
    </row>
    <row r="415" spans="1:4" ht="18" hidden="1" x14ac:dyDescent="0.3">
      <c r="A415" s="24" t="s">
        <v>80</v>
      </c>
      <c r="B415" s="7"/>
      <c r="C415" s="7"/>
      <c r="D415" s="7">
        <f t="shared" si="6"/>
        <v>0</v>
      </c>
    </row>
    <row r="416" spans="1:4" ht="18" hidden="1" x14ac:dyDescent="0.3">
      <c r="A416" s="10" t="s">
        <v>81</v>
      </c>
      <c r="B416" s="26"/>
      <c r="C416" s="26"/>
      <c r="D416" s="7">
        <f t="shared" si="6"/>
        <v>0</v>
      </c>
    </row>
    <row r="417" spans="1:4" ht="18" hidden="1" x14ac:dyDescent="0.3">
      <c r="A417" s="10" t="s">
        <v>82</v>
      </c>
      <c r="B417" s="7"/>
      <c r="C417" s="7"/>
      <c r="D417" s="7">
        <f t="shared" si="6"/>
        <v>0</v>
      </c>
    </row>
    <row r="418" spans="1:4" ht="18" hidden="1" x14ac:dyDescent="0.3">
      <c r="A418" s="10" t="s">
        <v>83</v>
      </c>
      <c r="B418" s="7"/>
      <c r="C418" s="7"/>
      <c r="D418" s="7">
        <f t="shared" si="6"/>
        <v>0</v>
      </c>
    </row>
    <row r="419" spans="1:4" ht="18" hidden="1" x14ac:dyDescent="0.3">
      <c r="A419" s="10" t="s">
        <v>84</v>
      </c>
      <c r="B419" s="7"/>
      <c r="C419" s="7"/>
      <c r="D419" s="7">
        <f t="shared" si="6"/>
        <v>0</v>
      </c>
    </row>
    <row r="420" spans="1:4" ht="18" hidden="1" x14ac:dyDescent="0.3">
      <c r="A420" s="10" t="s">
        <v>85</v>
      </c>
      <c r="B420" s="7"/>
      <c r="C420" s="7"/>
      <c r="D420" s="7">
        <f t="shared" si="6"/>
        <v>0</v>
      </c>
    </row>
    <row r="421" spans="1:4" ht="18" hidden="1" x14ac:dyDescent="0.3">
      <c r="A421" s="10" t="s">
        <v>86</v>
      </c>
      <c r="B421" s="7"/>
      <c r="C421" s="7"/>
      <c r="D421" s="7">
        <f t="shared" si="6"/>
        <v>0</v>
      </c>
    </row>
    <row r="422" spans="1:4" ht="18" hidden="1" x14ac:dyDescent="0.3">
      <c r="A422" s="10" t="s">
        <v>87</v>
      </c>
      <c r="B422" s="7"/>
      <c r="C422" s="7"/>
      <c r="D422" s="7">
        <f t="shared" si="6"/>
        <v>0</v>
      </c>
    </row>
    <row r="423" spans="1:4" ht="18" hidden="1" x14ac:dyDescent="0.3">
      <c r="A423" s="27" t="s">
        <v>88</v>
      </c>
      <c r="B423" s="7"/>
      <c r="C423" s="7"/>
      <c r="D423" s="7">
        <f t="shared" si="6"/>
        <v>0</v>
      </c>
    </row>
    <row r="424" spans="1:4" ht="18" hidden="1" x14ac:dyDescent="0.3">
      <c r="A424" s="10" t="s">
        <v>89</v>
      </c>
      <c r="B424" s="7"/>
      <c r="C424" s="7"/>
      <c r="D424" s="7">
        <f t="shared" si="6"/>
        <v>0</v>
      </c>
    </row>
    <row r="425" spans="1:4" ht="18" hidden="1" x14ac:dyDescent="0.3">
      <c r="A425" s="10" t="s">
        <v>90</v>
      </c>
      <c r="B425" s="7"/>
      <c r="C425" s="7"/>
      <c r="D425" s="7">
        <f t="shared" si="6"/>
        <v>0</v>
      </c>
    </row>
    <row r="426" spans="1:4" ht="18" hidden="1" x14ac:dyDescent="0.3">
      <c r="A426" s="10" t="s">
        <v>91</v>
      </c>
      <c r="B426" s="12"/>
      <c r="C426" s="12"/>
      <c r="D426" s="7">
        <f t="shared" si="6"/>
        <v>0</v>
      </c>
    </row>
    <row r="427" spans="1:4" ht="18" hidden="1" x14ac:dyDescent="0.3">
      <c r="A427" s="24" t="s">
        <v>92</v>
      </c>
      <c r="B427" s="7"/>
      <c r="C427" s="7"/>
      <c r="D427" s="7">
        <f t="shared" si="6"/>
        <v>0</v>
      </c>
    </row>
    <row r="428" spans="1:4" ht="18" hidden="1" x14ac:dyDescent="0.3">
      <c r="A428" s="5" t="s">
        <v>93</v>
      </c>
      <c r="B428" s="7"/>
      <c r="C428" s="7"/>
      <c r="D428" s="7">
        <f t="shared" si="6"/>
        <v>0</v>
      </c>
    </row>
    <row r="429" spans="1:4" ht="18" hidden="1" x14ac:dyDescent="0.3">
      <c r="A429" s="14" t="s">
        <v>94</v>
      </c>
      <c r="B429" s="7"/>
      <c r="C429" s="7"/>
      <c r="D429" s="7">
        <f t="shared" si="6"/>
        <v>0</v>
      </c>
    </row>
    <row r="430" spans="1:4" ht="18" x14ac:dyDescent="0.3">
      <c r="A430" s="10" t="s">
        <v>95</v>
      </c>
      <c r="B430" s="7">
        <v>70</v>
      </c>
      <c r="C430" s="7">
        <v>10000</v>
      </c>
      <c r="D430" s="7">
        <f t="shared" si="6"/>
        <v>700000</v>
      </c>
    </row>
    <row r="431" spans="1:4" ht="18" hidden="1" x14ac:dyDescent="0.3">
      <c r="A431" s="14" t="s">
        <v>96</v>
      </c>
      <c r="B431" s="7"/>
      <c r="C431" s="7"/>
      <c r="D431" s="7">
        <f t="shared" si="6"/>
        <v>0</v>
      </c>
    </row>
    <row r="432" spans="1:4" ht="18" hidden="1" x14ac:dyDescent="0.3">
      <c r="A432" s="10" t="s">
        <v>97</v>
      </c>
      <c r="B432" s="7"/>
      <c r="C432" s="7"/>
      <c r="D432" s="7">
        <f t="shared" si="6"/>
        <v>0</v>
      </c>
    </row>
    <row r="433" spans="1:4" ht="18" hidden="1" x14ac:dyDescent="0.3">
      <c r="A433" s="10" t="s">
        <v>98</v>
      </c>
      <c r="B433" s="7"/>
      <c r="C433" s="7"/>
      <c r="D433" s="7">
        <f t="shared" si="6"/>
        <v>0</v>
      </c>
    </row>
    <row r="434" spans="1:4" ht="18" hidden="1" x14ac:dyDescent="0.3">
      <c r="A434" s="14" t="s">
        <v>99</v>
      </c>
      <c r="B434" s="7"/>
      <c r="C434" s="7"/>
      <c r="D434" s="7">
        <f t="shared" si="6"/>
        <v>0</v>
      </c>
    </row>
    <row r="435" spans="1:4" ht="18" hidden="1" x14ac:dyDescent="0.3">
      <c r="A435" s="14" t="s">
        <v>100</v>
      </c>
      <c r="B435" s="7"/>
      <c r="C435" s="7"/>
      <c r="D435" s="7">
        <f t="shared" si="6"/>
        <v>0</v>
      </c>
    </row>
    <row r="436" spans="1:4" ht="18" hidden="1" x14ac:dyDescent="0.3">
      <c r="A436" s="10" t="s">
        <v>101</v>
      </c>
      <c r="B436" s="12"/>
      <c r="C436" s="12"/>
      <c r="D436" s="7">
        <f t="shared" si="6"/>
        <v>0</v>
      </c>
    </row>
    <row r="437" spans="1:4" ht="18" hidden="1" x14ac:dyDescent="0.3">
      <c r="A437" s="28" t="s">
        <v>102</v>
      </c>
      <c r="B437" s="12"/>
      <c r="C437" s="12"/>
      <c r="D437" s="7">
        <f t="shared" si="6"/>
        <v>0</v>
      </c>
    </row>
    <row r="438" spans="1:4" ht="18" hidden="1" x14ac:dyDescent="0.3">
      <c r="A438" s="28" t="s">
        <v>103</v>
      </c>
      <c r="B438" s="12"/>
      <c r="C438" s="12"/>
      <c r="D438" s="7">
        <f t="shared" si="6"/>
        <v>0</v>
      </c>
    </row>
    <row r="439" spans="1:4" ht="18" hidden="1" x14ac:dyDescent="0.3">
      <c r="A439" s="28" t="s">
        <v>104</v>
      </c>
      <c r="B439" s="12"/>
      <c r="C439" s="12"/>
      <c r="D439" s="7">
        <f t="shared" si="6"/>
        <v>0</v>
      </c>
    </row>
    <row r="440" spans="1:4" ht="18" hidden="1" x14ac:dyDescent="0.3">
      <c r="A440" s="10" t="s">
        <v>105</v>
      </c>
      <c r="B440" s="12"/>
      <c r="C440" s="12"/>
      <c r="D440" s="7">
        <f t="shared" si="6"/>
        <v>0</v>
      </c>
    </row>
    <row r="441" spans="1:4" ht="18" hidden="1" x14ac:dyDescent="0.3">
      <c r="A441" s="10" t="s">
        <v>106</v>
      </c>
      <c r="B441" s="12"/>
      <c r="C441" s="12"/>
      <c r="D441" s="7">
        <f t="shared" si="6"/>
        <v>0</v>
      </c>
    </row>
    <row r="442" spans="1:4" ht="18" hidden="1" x14ac:dyDescent="0.3">
      <c r="A442" s="10" t="s">
        <v>107</v>
      </c>
      <c r="B442" s="12"/>
      <c r="C442" s="12"/>
      <c r="D442" s="7">
        <f t="shared" si="6"/>
        <v>0</v>
      </c>
    </row>
    <row r="443" spans="1:4" ht="18" hidden="1" x14ac:dyDescent="0.3">
      <c r="A443" s="10" t="s">
        <v>108</v>
      </c>
      <c r="B443" s="12"/>
      <c r="C443" s="12"/>
      <c r="D443" s="7">
        <f t="shared" si="6"/>
        <v>0</v>
      </c>
    </row>
    <row r="444" spans="1:4" ht="18" hidden="1" x14ac:dyDescent="0.3">
      <c r="A444" s="10" t="s">
        <v>109</v>
      </c>
      <c r="B444" s="12"/>
      <c r="C444" s="12"/>
      <c r="D444" s="7">
        <f t="shared" si="6"/>
        <v>0</v>
      </c>
    </row>
    <row r="445" spans="1:4" ht="18" hidden="1" x14ac:dyDescent="0.3">
      <c r="A445" s="10" t="s">
        <v>110</v>
      </c>
      <c r="B445" s="12"/>
      <c r="C445" s="12"/>
      <c r="D445" s="7">
        <f t="shared" si="6"/>
        <v>0</v>
      </c>
    </row>
    <row r="446" spans="1:4" ht="18" hidden="1" x14ac:dyDescent="0.3">
      <c r="A446" s="10" t="s">
        <v>111</v>
      </c>
      <c r="B446" s="12"/>
      <c r="C446" s="12"/>
      <c r="D446" s="7">
        <f t="shared" si="6"/>
        <v>0</v>
      </c>
    </row>
    <row r="447" spans="1:4" ht="18" hidden="1" x14ac:dyDescent="0.3">
      <c r="A447" s="10" t="s">
        <v>112</v>
      </c>
      <c r="B447" s="12"/>
      <c r="C447" s="12"/>
      <c r="D447" s="7">
        <f t="shared" si="6"/>
        <v>0</v>
      </c>
    </row>
    <row r="448" spans="1:4" ht="18" x14ac:dyDescent="0.3">
      <c r="A448" s="5" t="s">
        <v>113</v>
      </c>
      <c r="B448" s="7">
        <f>120+80+200+100+40</f>
        <v>540</v>
      </c>
      <c r="C448" s="7">
        <v>38000</v>
      </c>
      <c r="D448" s="7">
        <f t="shared" si="6"/>
        <v>20520000</v>
      </c>
    </row>
    <row r="449" spans="1:4" ht="18" hidden="1" x14ac:dyDescent="0.3">
      <c r="A449" s="10" t="s">
        <v>114</v>
      </c>
      <c r="B449" s="7"/>
      <c r="C449" s="7"/>
      <c r="D449" s="7">
        <f t="shared" si="6"/>
        <v>0</v>
      </c>
    </row>
    <row r="450" spans="1:4" ht="18" hidden="1" x14ac:dyDescent="0.3">
      <c r="A450" s="10" t="s">
        <v>115</v>
      </c>
      <c r="B450" s="7"/>
      <c r="C450" s="7"/>
      <c r="D450" s="7">
        <f t="shared" si="6"/>
        <v>0</v>
      </c>
    </row>
    <row r="451" spans="1:4" ht="18" hidden="1" x14ac:dyDescent="0.3">
      <c r="A451" s="5" t="s">
        <v>116</v>
      </c>
      <c r="B451" s="7"/>
      <c r="C451" s="7"/>
      <c r="D451" s="7">
        <f t="shared" si="6"/>
        <v>0</v>
      </c>
    </row>
    <row r="452" spans="1:4" ht="18" hidden="1" x14ac:dyDescent="0.3">
      <c r="A452" s="10" t="s">
        <v>117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0" t="s">
        <v>118</v>
      </c>
      <c r="B453" s="7"/>
      <c r="C453" s="7"/>
      <c r="D453" s="7">
        <f t="shared" si="7"/>
        <v>0</v>
      </c>
    </row>
    <row r="454" spans="1:4" ht="18" hidden="1" x14ac:dyDescent="0.3">
      <c r="A454" s="10" t="s">
        <v>119</v>
      </c>
      <c r="B454" s="7"/>
      <c r="C454" s="7"/>
      <c r="D454" s="7">
        <f t="shared" si="7"/>
        <v>0</v>
      </c>
    </row>
    <row r="455" spans="1:4" ht="18" x14ac:dyDescent="0.3">
      <c r="A455" s="10" t="s">
        <v>120</v>
      </c>
      <c r="B455" s="7">
        <f>270+30</f>
        <v>300</v>
      </c>
      <c r="C455" s="68">
        <v>4000</v>
      </c>
      <c r="D455" s="7">
        <f t="shared" si="7"/>
        <v>1200000</v>
      </c>
    </row>
    <row r="456" spans="1:4" ht="18" hidden="1" x14ac:dyDescent="0.3">
      <c r="A456" s="10" t="s">
        <v>121</v>
      </c>
      <c r="B456" s="7"/>
      <c r="C456" s="7"/>
      <c r="D456" s="7">
        <f t="shared" si="7"/>
        <v>0</v>
      </c>
    </row>
    <row r="457" spans="1:4" ht="18" hidden="1" x14ac:dyDescent="0.3">
      <c r="A457" s="8" t="s">
        <v>122</v>
      </c>
      <c r="B457" s="7"/>
      <c r="C457" s="7"/>
      <c r="D457" s="7">
        <f t="shared" si="7"/>
        <v>0</v>
      </c>
    </row>
    <row r="458" spans="1:4" ht="18" hidden="1" x14ac:dyDescent="0.3">
      <c r="A458" s="24" t="s">
        <v>123</v>
      </c>
      <c r="B458" s="7"/>
      <c r="C458" s="7"/>
      <c r="D458" s="7">
        <f t="shared" si="7"/>
        <v>0</v>
      </c>
    </row>
    <row r="459" spans="1:4" ht="18" hidden="1" x14ac:dyDescent="0.3">
      <c r="A459" s="29" t="s">
        <v>124</v>
      </c>
      <c r="B459" s="7"/>
      <c r="C459" s="7"/>
      <c r="D459" s="7">
        <f t="shared" si="7"/>
        <v>0</v>
      </c>
    </row>
    <row r="460" spans="1:4" ht="18" hidden="1" x14ac:dyDescent="0.3">
      <c r="A460" s="24" t="s">
        <v>125</v>
      </c>
      <c r="B460" s="7"/>
      <c r="C460" s="7"/>
      <c r="D460" s="7">
        <f t="shared" si="7"/>
        <v>0</v>
      </c>
    </row>
    <row r="461" spans="1:4" ht="18" hidden="1" x14ac:dyDescent="0.3">
      <c r="A461" s="5" t="s">
        <v>126</v>
      </c>
      <c r="B461" s="12"/>
      <c r="C461" s="12"/>
      <c r="D461" s="7">
        <f t="shared" si="7"/>
        <v>0</v>
      </c>
    </row>
    <row r="462" spans="1:4" ht="18" hidden="1" x14ac:dyDescent="0.3">
      <c r="A462" s="5" t="s">
        <v>127</v>
      </c>
      <c r="B462" s="12"/>
      <c r="C462" s="12"/>
      <c r="D462" s="7">
        <f t="shared" si="7"/>
        <v>0</v>
      </c>
    </row>
    <row r="463" spans="1:4" ht="18" hidden="1" x14ac:dyDescent="0.3">
      <c r="A463" s="5" t="s">
        <v>128</v>
      </c>
      <c r="B463" s="12"/>
      <c r="C463" s="12"/>
      <c r="D463" s="7">
        <f t="shared" si="7"/>
        <v>0</v>
      </c>
    </row>
    <row r="464" spans="1:4" ht="18" hidden="1" x14ac:dyDescent="0.3">
      <c r="A464" s="5" t="s">
        <v>129</v>
      </c>
      <c r="B464" s="31"/>
      <c r="C464" s="31"/>
      <c r="D464" s="7">
        <f t="shared" si="7"/>
        <v>0</v>
      </c>
    </row>
    <row r="465" spans="1:4" ht="18" hidden="1" x14ac:dyDescent="0.3">
      <c r="A465" s="10" t="s">
        <v>130</v>
      </c>
      <c r="B465" s="12"/>
      <c r="C465" s="12"/>
      <c r="D465" s="7">
        <f t="shared" si="7"/>
        <v>0</v>
      </c>
    </row>
    <row r="466" spans="1:4" ht="18" hidden="1" x14ac:dyDescent="0.3">
      <c r="A466" s="14" t="s">
        <v>131</v>
      </c>
      <c r="B466" s="7"/>
      <c r="C466" s="7"/>
      <c r="D466" s="7">
        <f t="shared" si="7"/>
        <v>0</v>
      </c>
    </row>
    <row r="467" spans="1:4" ht="18" hidden="1" x14ac:dyDescent="0.3">
      <c r="A467" s="14" t="s">
        <v>132</v>
      </c>
      <c r="B467" s="7"/>
      <c r="C467" s="7"/>
      <c r="D467" s="7">
        <f t="shared" si="7"/>
        <v>0</v>
      </c>
    </row>
    <row r="468" spans="1:4" ht="18" hidden="1" x14ac:dyDescent="0.3">
      <c r="A468" s="14" t="s">
        <v>133</v>
      </c>
      <c r="B468" s="7"/>
      <c r="C468" s="7"/>
      <c r="D468" s="7">
        <f t="shared" si="7"/>
        <v>0</v>
      </c>
    </row>
    <row r="469" spans="1:4" ht="18" hidden="1" x14ac:dyDescent="0.3">
      <c r="A469" s="14" t="s">
        <v>134</v>
      </c>
      <c r="B469" s="7"/>
      <c r="C469" s="7"/>
      <c r="D469" s="7">
        <f t="shared" si="7"/>
        <v>0</v>
      </c>
    </row>
    <row r="470" spans="1:4" ht="18" hidden="1" x14ac:dyDescent="0.3">
      <c r="A470" s="10" t="s">
        <v>135</v>
      </c>
      <c r="B470" s="7"/>
      <c r="C470" s="7"/>
      <c r="D470" s="7">
        <f t="shared" si="7"/>
        <v>0</v>
      </c>
    </row>
    <row r="471" spans="1:4" ht="18" hidden="1" x14ac:dyDescent="0.3">
      <c r="A471" s="10" t="s">
        <v>136</v>
      </c>
      <c r="B471" s="7"/>
      <c r="C471" s="7"/>
      <c r="D471" s="7">
        <f t="shared" si="7"/>
        <v>0</v>
      </c>
    </row>
    <row r="472" spans="1:4" ht="18" hidden="1" x14ac:dyDescent="0.3">
      <c r="A472" s="14" t="s">
        <v>137</v>
      </c>
      <c r="B472" s="7"/>
      <c r="C472" s="7"/>
      <c r="D472" s="7">
        <f t="shared" si="7"/>
        <v>0</v>
      </c>
    </row>
    <row r="473" spans="1:4" ht="18" hidden="1" x14ac:dyDescent="0.3">
      <c r="A473" s="14" t="s">
        <v>138</v>
      </c>
      <c r="B473" s="7"/>
      <c r="C473" s="7"/>
      <c r="D473" s="7">
        <f t="shared" si="7"/>
        <v>0</v>
      </c>
    </row>
    <row r="474" spans="1:4" ht="18" hidden="1" x14ac:dyDescent="0.3">
      <c r="A474" s="10" t="s">
        <v>139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140</v>
      </c>
      <c r="B475" s="12"/>
      <c r="C475" s="12"/>
      <c r="D475" s="7">
        <f t="shared" si="7"/>
        <v>0</v>
      </c>
    </row>
    <row r="476" spans="1:4" ht="18" hidden="1" x14ac:dyDescent="0.3">
      <c r="A476" s="5" t="s">
        <v>141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143</v>
      </c>
      <c r="B477" s="7"/>
      <c r="C477" s="7"/>
      <c r="D477" s="7">
        <f t="shared" si="7"/>
        <v>0</v>
      </c>
    </row>
    <row r="478" spans="1:4" ht="18" hidden="1" x14ac:dyDescent="0.3">
      <c r="A478" s="24" t="s">
        <v>144</v>
      </c>
      <c r="B478" s="7"/>
      <c r="C478" s="7"/>
      <c r="D478" s="7">
        <f t="shared" si="7"/>
        <v>0</v>
      </c>
    </row>
    <row r="479" spans="1:4" ht="18" hidden="1" x14ac:dyDescent="0.3">
      <c r="A479" s="5" t="s">
        <v>145</v>
      </c>
      <c r="B479" s="7"/>
      <c r="C479" s="7"/>
      <c r="D479" s="7">
        <f t="shared" si="7"/>
        <v>0</v>
      </c>
    </row>
    <row r="480" spans="1:4" ht="18" x14ac:dyDescent="0.3">
      <c r="A480" s="10" t="s">
        <v>146</v>
      </c>
      <c r="B480" s="7">
        <f>110+110+450+100</f>
        <v>770</v>
      </c>
      <c r="C480" s="7">
        <v>7500</v>
      </c>
      <c r="D480" s="7">
        <f t="shared" si="7"/>
        <v>5775000</v>
      </c>
    </row>
    <row r="481" spans="1:4" ht="18" hidden="1" x14ac:dyDescent="0.3">
      <c r="A481" s="27" t="s">
        <v>147</v>
      </c>
      <c r="B481" s="7"/>
      <c r="C481" s="7"/>
      <c r="D481" s="7">
        <f t="shared" si="7"/>
        <v>0</v>
      </c>
    </row>
    <row r="482" spans="1:4" ht="18" hidden="1" x14ac:dyDescent="0.3">
      <c r="A482" s="27" t="s">
        <v>148</v>
      </c>
      <c r="B482" s="7"/>
      <c r="C482" s="7"/>
      <c r="D482" s="7">
        <f t="shared" si="7"/>
        <v>0</v>
      </c>
    </row>
    <row r="483" spans="1:4" ht="18" hidden="1" x14ac:dyDescent="0.3">
      <c r="A483" s="10" t="s">
        <v>149</v>
      </c>
      <c r="B483" s="7"/>
      <c r="C483" s="7"/>
      <c r="D483" s="7">
        <f t="shared" si="7"/>
        <v>0</v>
      </c>
    </row>
    <row r="484" spans="1:4" ht="18" hidden="1" x14ac:dyDescent="0.3">
      <c r="A484" s="10" t="s">
        <v>150</v>
      </c>
      <c r="B484" s="7"/>
      <c r="C484" s="7"/>
      <c r="D484" s="7">
        <f t="shared" si="7"/>
        <v>0</v>
      </c>
    </row>
    <row r="485" spans="1:4" ht="18" hidden="1" x14ac:dyDescent="0.3">
      <c r="A485" s="10" t="s">
        <v>151</v>
      </c>
      <c r="B485" s="7"/>
      <c r="C485" s="7"/>
      <c r="D485" s="7">
        <f t="shared" si="7"/>
        <v>0</v>
      </c>
    </row>
    <row r="486" spans="1:4" ht="18" hidden="1" x14ac:dyDescent="0.3">
      <c r="A486" s="14" t="s">
        <v>152</v>
      </c>
      <c r="B486" s="7"/>
      <c r="C486" s="7"/>
      <c r="D486" s="7">
        <f t="shared" si="7"/>
        <v>0</v>
      </c>
    </row>
    <row r="487" spans="1:4" ht="18" hidden="1" x14ac:dyDescent="0.3">
      <c r="A487" s="14" t="s">
        <v>153</v>
      </c>
      <c r="B487" s="7"/>
      <c r="C487" s="7"/>
      <c r="D487" s="7">
        <f t="shared" si="7"/>
        <v>0</v>
      </c>
    </row>
    <row r="488" spans="1:4" ht="18" hidden="1" x14ac:dyDescent="0.3">
      <c r="A488" s="14" t="s">
        <v>154</v>
      </c>
      <c r="B488" s="7"/>
      <c r="C488" s="7"/>
      <c r="D488" s="7">
        <f t="shared" si="7"/>
        <v>0</v>
      </c>
    </row>
    <row r="489" spans="1:4" ht="18" hidden="1" x14ac:dyDescent="0.3">
      <c r="A489" s="10" t="s">
        <v>155</v>
      </c>
      <c r="B489" s="7"/>
      <c r="C489" s="7"/>
      <c r="D489" s="7">
        <f t="shared" si="7"/>
        <v>0</v>
      </c>
    </row>
    <row r="490" spans="1:4" ht="18" hidden="1" x14ac:dyDescent="0.3">
      <c r="A490" s="8" t="s">
        <v>156</v>
      </c>
      <c r="B490" s="7"/>
      <c r="C490" s="7"/>
      <c r="D490" s="7">
        <f t="shared" si="7"/>
        <v>0</v>
      </c>
    </row>
    <row r="491" spans="1:4" ht="18" hidden="1" x14ac:dyDescent="0.3">
      <c r="A491" s="10" t="s">
        <v>157</v>
      </c>
      <c r="B491" s="7"/>
      <c r="C491" s="7"/>
      <c r="D491" s="7">
        <f t="shared" si="7"/>
        <v>0</v>
      </c>
    </row>
    <row r="492" spans="1:4" ht="18" hidden="1" x14ac:dyDescent="0.3">
      <c r="A492" s="10" t="s">
        <v>158</v>
      </c>
      <c r="B492" s="7"/>
      <c r="C492" s="7"/>
      <c r="D492" s="7">
        <f t="shared" si="7"/>
        <v>0</v>
      </c>
    </row>
    <row r="493" spans="1:4" ht="18" hidden="1" x14ac:dyDescent="0.3">
      <c r="A493" s="18" t="s">
        <v>159</v>
      </c>
      <c r="B493" s="7"/>
      <c r="C493" s="7"/>
      <c r="D493" s="7">
        <f t="shared" si="7"/>
        <v>0</v>
      </c>
    </row>
    <row r="494" spans="1:4" ht="18" hidden="1" x14ac:dyDescent="0.3">
      <c r="A494" s="10" t="s">
        <v>160</v>
      </c>
      <c r="B494" s="7"/>
      <c r="C494" s="7"/>
      <c r="D494" s="7">
        <f t="shared" si="7"/>
        <v>0</v>
      </c>
    </row>
    <row r="495" spans="1:4" ht="18" hidden="1" x14ac:dyDescent="0.3">
      <c r="A495" s="9" t="s">
        <v>161</v>
      </c>
      <c r="B495" s="7"/>
      <c r="C495" s="7"/>
      <c r="D495" s="7">
        <f t="shared" si="7"/>
        <v>0</v>
      </c>
    </row>
    <row r="496" spans="1:4" ht="18" hidden="1" x14ac:dyDescent="0.3">
      <c r="A496" s="10" t="s">
        <v>162</v>
      </c>
      <c r="B496" s="7"/>
      <c r="C496" s="7"/>
      <c r="D496" s="7">
        <f t="shared" si="7"/>
        <v>0</v>
      </c>
    </row>
    <row r="497" spans="1:4" ht="18" hidden="1" x14ac:dyDescent="0.3">
      <c r="A497" s="10" t="s">
        <v>163</v>
      </c>
      <c r="B497" s="7"/>
      <c r="C497" s="7"/>
      <c r="D497" s="7">
        <f t="shared" si="7"/>
        <v>0</v>
      </c>
    </row>
    <row r="498" spans="1:4" ht="18" hidden="1" x14ac:dyDescent="0.3">
      <c r="A498" s="10" t="s">
        <v>164</v>
      </c>
      <c r="B498" s="7"/>
      <c r="C498" s="7"/>
      <c r="D498" s="7">
        <f t="shared" si="7"/>
        <v>0</v>
      </c>
    </row>
    <row r="499" spans="1:4" ht="18" x14ac:dyDescent="0.3">
      <c r="A499" s="10" t="s">
        <v>165</v>
      </c>
      <c r="B499" s="7">
        <v>6</v>
      </c>
      <c r="C499" s="7">
        <v>13000</v>
      </c>
      <c r="D499" s="7">
        <f t="shared" si="7"/>
        <v>78000</v>
      </c>
    </row>
    <row r="500" spans="1:4" ht="18" hidden="1" x14ac:dyDescent="0.3">
      <c r="A500" s="10" t="s">
        <v>166</v>
      </c>
      <c r="B500" s="7"/>
      <c r="C500" s="7"/>
      <c r="D500" s="7">
        <f t="shared" si="7"/>
        <v>0</v>
      </c>
    </row>
    <row r="501" spans="1:4" ht="18" hidden="1" x14ac:dyDescent="0.3">
      <c r="A501" s="14" t="s">
        <v>167</v>
      </c>
      <c r="B501" s="7"/>
      <c r="C501" s="7"/>
      <c r="D501" s="7">
        <f t="shared" si="7"/>
        <v>0</v>
      </c>
    </row>
    <row r="502" spans="1:4" ht="18" x14ac:dyDescent="0.3">
      <c r="A502" s="10" t="s">
        <v>168</v>
      </c>
      <c r="B502" s="7">
        <v>60</v>
      </c>
      <c r="C502" s="7">
        <v>37000</v>
      </c>
      <c r="D502" s="7">
        <f t="shared" si="7"/>
        <v>2220000</v>
      </c>
    </row>
    <row r="503" spans="1:4" ht="18" hidden="1" x14ac:dyDescent="0.3">
      <c r="A503" s="24" t="s">
        <v>169</v>
      </c>
      <c r="B503" s="7"/>
      <c r="C503" s="7"/>
      <c r="D503" s="7">
        <f t="shared" si="7"/>
        <v>0</v>
      </c>
    </row>
    <row r="504" spans="1:4" ht="18" hidden="1" x14ac:dyDescent="0.3">
      <c r="A504" s="10" t="s">
        <v>170</v>
      </c>
      <c r="B504" s="7"/>
      <c r="C504" s="7"/>
      <c r="D504" s="7">
        <f t="shared" si="7"/>
        <v>0</v>
      </c>
    </row>
    <row r="505" spans="1:4" ht="18" hidden="1" x14ac:dyDescent="0.3">
      <c r="A505" s="10" t="s">
        <v>171</v>
      </c>
      <c r="B505" s="7"/>
      <c r="C505" s="7"/>
      <c r="D505" s="7">
        <f t="shared" si="7"/>
        <v>0</v>
      </c>
    </row>
    <row r="506" spans="1:4" ht="18" hidden="1" x14ac:dyDescent="0.3">
      <c r="A506" s="10" t="s">
        <v>172</v>
      </c>
      <c r="B506" s="7"/>
      <c r="C506" s="7"/>
      <c r="D506" s="7">
        <f t="shared" si="7"/>
        <v>0</v>
      </c>
    </row>
    <row r="507" spans="1:4" ht="18" hidden="1" x14ac:dyDescent="0.3">
      <c r="A507" s="24" t="s">
        <v>173</v>
      </c>
      <c r="B507" s="7"/>
      <c r="C507" s="7"/>
      <c r="D507" s="7">
        <f t="shared" si="7"/>
        <v>0</v>
      </c>
    </row>
    <row r="508" spans="1:4" ht="18" hidden="1" x14ac:dyDescent="0.3">
      <c r="A508" s="10" t="s">
        <v>174</v>
      </c>
      <c r="B508" s="7"/>
      <c r="C508" s="7"/>
      <c r="D508" s="7">
        <f t="shared" si="7"/>
        <v>0</v>
      </c>
    </row>
    <row r="509" spans="1:4" ht="18" hidden="1" x14ac:dyDescent="0.3">
      <c r="A509" s="5" t="s">
        <v>175</v>
      </c>
      <c r="B509" s="7"/>
      <c r="C509" s="7"/>
      <c r="D509" s="7">
        <f t="shared" si="7"/>
        <v>0</v>
      </c>
    </row>
    <row r="510" spans="1:4" ht="18" hidden="1" x14ac:dyDescent="0.3">
      <c r="A510" s="10" t="s">
        <v>176</v>
      </c>
      <c r="B510" s="7"/>
      <c r="C510" s="7"/>
      <c r="D510" s="7">
        <f t="shared" si="7"/>
        <v>0</v>
      </c>
    </row>
    <row r="511" spans="1:4" ht="18" hidden="1" x14ac:dyDescent="0.3">
      <c r="A511" s="13" t="s">
        <v>177</v>
      </c>
      <c r="B511" s="7"/>
      <c r="C511" s="7"/>
      <c r="D511" s="7">
        <f t="shared" si="7"/>
        <v>0</v>
      </c>
    </row>
    <row r="512" spans="1:4" ht="18" hidden="1" x14ac:dyDescent="0.3">
      <c r="A512" s="13" t="s">
        <v>178</v>
      </c>
      <c r="B512" s="7"/>
      <c r="C512" s="7"/>
      <c r="D512" s="7">
        <f t="shared" si="7"/>
        <v>0</v>
      </c>
    </row>
    <row r="513" spans="1:4" ht="18" hidden="1" x14ac:dyDescent="0.3">
      <c r="A513" s="8" t="s">
        <v>179</v>
      </c>
      <c r="B513" s="7"/>
      <c r="C513" s="7"/>
      <c r="D513" s="7">
        <f t="shared" si="7"/>
        <v>0</v>
      </c>
    </row>
    <row r="514" spans="1:4" ht="18" hidden="1" x14ac:dyDescent="0.3">
      <c r="A514" s="5" t="s">
        <v>180</v>
      </c>
      <c r="B514" s="7"/>
      <c r="C514" s="7"/>
      <c r="D514" s="7">
        <f t="shared" si="7"/>
        <v>0</v>
      </c>
    </row>
    <row r="515" spans="1:4" ht="18" hidden="1" x14ac:dyDescent="0.3">
      <c r="A515" s="5" t="s">
        <v>181</v>
      </c>
      <c r="B515" s="7"/>
      <c r="C515" s="7"/>
      <c r="D515" s="7">
        <f t="shared" si="7"/>
        <v>0</v>
      </c>
    </row>
    <row r="516" spans="1:4" ht="18" x14ac:dyDescent="0.3">
      <c r="A516" s="49" t="s">
        <v>182</v>
      </c>
      <c r="B516" s="50">
        <f>540+440+50+30</f>
        <v>1060</v>
      </c>
      <c r="C516" s="50">
        <v>8000</v>
      </c>
      <c r="D516" s="50">
        <f t="shared" ref="D516:D579" si="8">B516*C516</f>
        <v>8480000</v>
      </c>
    </row>
    <row r="517" spans="1:4" ht="18" hidden="1" x14ac:dyDescent="0.3">
      <c r="A517" s="10" t="s">
        <v>183</v>
      </c>
      <c r="B517" s="7"/>
      <c r="C517" s="7"/>
      <c r="D517" s="7">
        <f t="shared" si="8"/>
        <v>0</v>
      </c>
    </row>
    <row r="518" spans="1:4" ht="18" hidden="1" x14ac:dyDescent="0.3">
      <c r="A518" s="5" t="s">
        <v>184</v>
      </c>
      <c r="B518" s="7"/>
      <c r="C518" s="7"/>
      <c r="D518" s="7">
        <f t="shared" si="8"/>
        <v>0</v>
      </c>
    </row>
    <row r="519" spans="1:4" ht="18" hidden="1" x14ac:dyDescent="0.3">
      <c r="A519" s="5" t="s">
        <v>185</v>
      </c>
      <c r="B519" s="7"/>
      <c r="C519" s="7"/>
      <c r="D519" s="7">
        <f t="shared" si="8"/>
        <v>0</v>
      </c>
    </row>
    <row r="520" spans="1:4" ht="18" hidden="1" x14ac:dyDescent="0.3">
      <c r="A520" s="5" t="s">
        <v>186</v>
      </c>
      <c r="B520" s="7"/>
      <c r="C520" s="7"/>
      <c r="D520" s="7">
        <f t="shared" si="8"/>
        <v>0</v>
      </c>
    </row>
    <row r="521" spans="1:4" ht="18" hidden="1" x14ac:dyDescent="0.3">
      <c r="A521" s="10" t="s">
        <v>187</v>
      </c>
      <c r="B521" s="7"/>
      <c r="C521" s="7"/>
      <c r="D521" s="7">
        <f t="shared" si="8"/>
        <v>0</v>
      </c>
    </row>
    <row r="522" spans="1:4" ht="18" hidden="1" x14ac:dyDescent="0.3">
      <c r="A522" s="10" t="s">
        <v>188</v>
      </c>
      <c r="B522" s="7"/>
      <c r="C522" s="7"/>
      <c r="D522" s="7">
        <f t="shared" si="8"/>
        <v>0</v>
      </c>
    </row>
    <row r="523" spans="1:4" ht="18" hidden="1" x14ac:dyDescent="0.3">
      <c r="A523" s="10" t="s">
        <v>189</v>
      </c>
      <c r="B523" s="7"/>
      <c r="C523" s="7"/>
      <c r="D523" s="7">
        <f t="shared" si="8"/>
        <v>0</v>
      </c>
    </row>
    <row r="524" spans="1:4" ht="18" hidden="1" x14ac:dyDescent="0.3">
      <c r="A524" s="10" t="s">
        <v>190</v>
      </c>
      <c r="B524" s="7"/>
      <c r="C524" s="7"/>
      <c r="D524" s="7">
        <f t="shared" si="8"/>
        <v>0</v>
      </c>
    </row>
    <row r="525" spans="1:4" ht="18" hidden="1" x14ac:dyDescent="0.3">
      <c r="A525" s="10" t="s">
        <v>191</v>
      </c>
      <c r="B525" s="7"/>
      <c r="C525" s="7"/>
      <c r="D525" s="7">
        <f t="shared" si="8"/>
        <v>0</v>
      </c>
    </row>
    <row r="526" spans="1:4" ht="18" hidden="1" x14ac:dyDescent="0.3">
      <c r="A526" s="10" t="s">
        <v>192</v>
      </c>
      <c r="B526" s="7"/>
      <c r="C526" s="7"/>
      <c r="D526" s="7">
        <f t="shared" si="8"/>
        <v>0</v>
      </c>
    </row>
    <row r="527" spans="1:4" ht="18" hidden="1" x14ac:dyDescent="0.3">
      <c r="A527" s="10" t="s">
        <v>193</v>
      </c>
      <c r="B527" s="7"/>
      <c r="C527" s="7"/>
      <c r="D527" s="7">
        <f t="shared" si="8"/>
        <v>0</v>
      </c>
    </row>
    <row r="528" spans="1:4" ht="18" x14ac:dyDescent="0.3">
      <c r="A528" s="10" t="s">
        <v>194</v>
      </c>
      <c r="B528" s="7">
        <v>22</v>
      </c>
      <c r="C528" s="7">
        <v>9000</v>
      </c>
      <c r="D528" s="7">
        <f t="shared" si="8"/>
        <v>198000</v>
      </c>
    </row>
    <row r="529" spans="1:4" ht="18" hidden="1" x14ac:dyDescent="0.3">
      <c r="A529" s="13" t="s">
        <v>195</v>
      </c>
      <c r="B529" s="7"/>
      <c r="C529" s="7"/>
      <c r="D529" s="7">
        <f t="shared" si="8"/>
        <v>0</v>
      </c>
    </row>
    <row r="530" spans="1:4" ht="18" x14ac:dyDescent="0.3">
      <c r="A530" s="22" t="s">
        <v>196</v>
      </c>
      <c r="B530" s="7">
        <v>155</v>
      </c>
      <c r="C530" s="7">
        <v>12000</v>
      </c>
      <c r="D530" s="7">
        <f t="shared" si="8"/>
        <v>1860000</v>
      </c>
    </row>
    <row r="531" spans="1:4" ht="18" hidden="1" x14ac:dyDescent="0.3">
      <c r="A531" s="10" t="s">
        <v>197</v>
      </c>
      <c r="B531" s="7"/>
      <c r="C531" s="7"/>
      <c r="D531" s="7">
        <f t="shared" si="8"/>
        <v>0</v>
      </c>
    </row>
    <row r="532" spans="1:4" ht="18" hidden="1" x14ac:dyDescent="0.3">
      <c r="A532" s="22" t="s">
        <v>198</v>
      </c>
      <c r="B532" s="7"/>
      <c r="C532" s="7"/>
      <c r="D532" s="7">
        <f t="shared" si="8"/>
        <v>0</v>
      </c>
    </row>
    <row r="533" spans="1:4" ht="18" x14ac:dyDescent="0.3">
      <c r="A533" s="10" t="s">
        <v>334</v>
      </c>
      <c r="B533" s="7">
        <v>310</v>
      </c>
      <c r="C533" s="7">
        <v>6500</v>
      </c>
      <c r="D533" s="7">
        <f t="shared" si="8"/>
        <v>2015000</v>
      </c>
    </row>
    <row r="534" spans="1:4" ht="18" hidden="1" x14ac:dyDescent="0.3">
      <c r="A534" s="5" t="s">
        <v>199</v>
      </c>
      <c r="B534" s="7"/>
      <c r="C534" s="7"/>
      <c r="D534" s="7">
        <f t="shared" si="8"/>
        <v>0</v>
      </c>
    </row>
    <row r="535" spans="1:4" ht="18" hidden="1" x14ac:dyDescent="0.3">
      <c r="A535" s="10" t="s">
        <v>200</v>
      </c>
      <c r="B535" s="7"/>
      <c r="C535" s="7"/>
      <c r="D535" s="7">
        <f t="shared" si="8"/>
        <v>0</v>
      </c>
    </row>
    <row r="536" spans="1:4" ht="18" hidden="1" x14ac:dyDescent="0.3">
      <c r="A536" s="10" t="s">
        <v>202</v>
      </c>
      <c r="B536" s="7"/>
      <c r="C536" s="7"/>
      <c r="D536" s="7">
        <f t="shared" si="8"/>
        <v>0</v>
      </c>
    </row>
    <row r="537" spans="1:4" ht="18" hidden="1" x14ac:dyDescent="0.3">
      <c r="A537" s="10" t="s">
        <v>203</v>
      </c>
      <c r="B537" s="7"/>
      <c r="C537" s="7"/>
      <c r="D537" s="7">
        <f t="shared" si="8"/>
        <v>0</v>
      </c>
    </row>
    <row r="538" spans="1:4" ht="18" hidden="1" x14ac:dyDescent="0.3">
      <c r="A538" s="9" t="s">
        <v>204</v>
      </c>
      <c r="B538" s="7"/>
      <c r="C538" s="7"/>
      <c r="D538" s="7">
        <f t="shared" si="8"/>
        <v>0</v>
      </c>
    </row>
    <row r="539" spans="1:4" ht="18" hidden="1" x14ac:dyDescent="0.3">
      <c r="A539" s="5" t="s">
        <v>205</v>
      </c>
      <c r="B539" s="7"/>
      <c r="C539" s="7"/>
      <c r="D539" s="7">
        <f t="shared" si="8"/>
        <v>0</v>
      </c>
    </row>
    <row r="540" spans="1:4" ht="18" hidden="1" x14ac:dyDescent="0.3">
      <c r="A540" s="5" t="s">
        <v>206</v>
      </c>
      <c r="B540" s="7"/>
      <c r="C540" s="7"/>
      <c r="D540" s="7">
        <f t="shared" si="8"/>
        <v>0</v>
      </c>
    </row>
    <row r="541" spans="1:4" ht="18" hidden="1" x14ac:dyDescent="0.3">
      <c r="A541" s="8" t="s">
        <v>335</v>
      </c>
      <c r="B541" s="7"/>
      <c r="C541" s="7"/>
      <c r="D541" s="7">
        <f t="shared" si="8"/>
        <v>0</v>
      </c>
    </row>
    <row r="542" spans="1:4" ht="18" hidden="1" x14ac:dyDescent="0.3">
      <c r="A542" s="8" t="s">
        <v>336</v>
      </c>
      <c r="B542" s="7"/>
      <c r="C542" s="7"/>
      <c r="D542" s="7">
        <f t="shared" si="8"/>
        <v>0</v>
      </c>
    </row>
    <row r="543" spans="1:4" ht="18" hidden="1" x14ac:dyDescent="0.3">
      <c r="A543" s="8" t="s">
        <v>207</v>
      </c>
      <c r="B543" s="7"/>
      <c r="C543" s="7"/>
      <c r="D543" s="7">
        <f t="shared" si="8"/>
        <v>0</v>
      </c>
    </row>
    <row r="544" spans="1:4" ht="18" hidden="1" x14ac:dyDescent="0.3">
      <c r="A544" s="8" t="s">
        <v>337</v>
      </c>
      <c r="B544" s="7"/>
      <c r="C544" s="7"/>
      <c r="D544" s="7">
        <f t="shared" si="8"/>
        <v>0</v>
      </c>
    </row>
    <row r="545" spans="1:4" ht="18" hidden="1" x14ac:dyDescent="0.3">
      <c r="A545" s="10" t="s">
        <v>209</v>
      </c>
      <c r="B545" s="7"/>
      <c r="C545" s="7"/>
      <c r="D545" s="7">
        <f t="shared" si="8"/>
        <v>0</v>
      </c>
    </row>
    <row r="546" spans="1:4" ht="18" hidden="1" x14ac:dyDescent="0.3">
      <c r="A546" s="10" t="s">
        <v>210</v>
      </c>
      <c r="B546" s="7"/>
      <c r="C546" s="7"/>
      <c r="D546" s="7">
        <f t="shared" si="8"/>
        <v>0</v>
      </c>
    </row>
    <row r="547" spans="1:4" ht="18" hidden="1" x14ac:dyDescent="0.3">
      <c r="A547" s="10" t="s">
        <v>338</v>
      </c>
      <c r="B547" s="7"/>
      <c r="C547" s="7"/>
      <c r="D547" s="7">
        <f t="shared" si="8"/>
        <v>0</v>
      </c>
    </row>
    <row r="548" spans="1:4" ht="18" hidden="1" x14ac:dyDescent="0.3">
      <c r="A548" s="10" t="s">
        <v>211</v>
      </c>
      <c r="B548" s="7"/>
      <c r="C548" s="7"/>
      <c r="D548" s="7">
        <f t="shared" si="8"/>
        <v>0</v>
      </c>
    </row>
    <row r="549" spans="1:4" ht="18" hidden="1" x14ac:dyDescent="0.3">
      <c r="A549" s="5" t="s">
        <v>214</v>
      </c>
      <c r="B549" s="7"/>
      <c r="C549" s="7"/>
      <c r="D549" s="7">
        <f t="shared" si="8"/>
        <v>0</v>
      </c>
    </row>
    <row r="550" spans="1:4" ht="18" hidden="1" x14ac:dyDescent="0.3">
      <c r="A550" s="5" t="s">
        <v>215</v>
      </c>
      <c r="B550" s="7"/>
      <c r="C550" s="7"/>
      <c r="D550" s="7">
        <f t="shared" si="8"/>
        <v>0</v>
      </c>
    </row>
    <row r="551" spans="1:4" ht="18" hidden="1" x14ac:dyDescent="0.3">
      <c r="A551" s="10" t="s">
        <v>216</v>
      </c>
      <c r="B551" s="7"/>
      <c r="C551" s="7"/>
      <c r="D551" s="7">
        <f t="shared" si="8"/>
        <v>0</v>
      </c>
    </row>
    <row r="552" spans="1:4" ht="18" hidden="1" x14ac:dyDescent="0.3">
      <c r="A552" s="10" t="s">
        <v>339</v>
      </c>
      <c r="B552" s="7"/>
      <c r="C552" s="7"/>
      <c r="D552" s="7">
        <f t="shared" si="8"/>
        <v>0</v>
      </c>
    </row>
    <row r="553" spans="1:4" ht="18" hidden="1" x14ac:dyDescent="0.3">
      <c r="A553" s="10" t="s">
        <v>217</v>
      </c>
      <c r="B553" s="7"/>
      <c r="C553" s="7"/>
      <c r="D553" s="7">
        <f t="shared" si="8"/>
        <v>0</v>
      </c>
    </row>
    <row r="554" spans="1:4" ht="18" hidden="1" x14ac:dyDescent="0.3">
      <c r="A554" s="8" t="s">
        <v>218</v>
      </c>
      <c r="B554" s="7"/>
      <c r="C554" s="7"/>
      <c r="D554" s="7">
        <f t="shared" si="8"/>
        <v>0</v>
      </c>
    </row>
    <row r="555" spans="1:4" ht="18" hidden="1" x14ac:dyDescent="0.3">
      <c r="A555" s="10" t="s">
        <v>219</v>
      </c>
      <c r="B555" s="7"/>
      <c r="C555" s="7"/>
      <c r="D555" s="7">
        <f t="shared" si="8"/>
        <v>0</v>
      </c>
    </row>
    <row r="556" spans="1:4" ht="18" hidden="1" x14ac:dyDescent="0.3">
      <c r="A556" s="8" t="s">
        <v>340</v>
      </c>
      <c r="B556" s="7"/>
      <c r="C556" s="7"/>
      <c r="D556" s="7">
        <f t="shared" si="8"/>
        <v>0</v>
      </c>
    </row>
    <row r="557" spans="1:4" ht="18" hidden="1" x14ac:dyDescent="0.3">
      <c r="A557" s="10" t="s">
        <v>220</v>
      </c>
      <c r="B557" s="7"/>
      <c r="C557" s="7"/>
      <c r="D557" s="7">
        <f t="shared" si="8"/>
        <v>0</v>
      </c>
    </row>
    <row r="558" spans="1:4" ht="18" hidden="1" x14ac:dyDescent="0.3">
      <c r="A558" s="10" t="s">
        <v>222</v>
      </c>
      <c r="B558" s="7"/>
      <c r="C558" s="7"/>
      <c r="D558" s="7">
        <f t="shared" si="8"/>
        <v>0</v>
      </c>
    </row>
    <row r="559" spans="1:4" ht="18" hidden="1" x14ac:dyDescent="0.3">
      <c r="A559" s="10" t="s">
        <v>223</v>
      </c>
      <c r="B559" s="7"/>
      <c r="C559" s="7"/>
      <c r="D559" s="7">
        <f t="shared" si="8"/>
        <v>0</v>
      </c>
    </row>
    <row r="560" spans="1:4" ht="18" hidden="1" x14ac:dyDescent="0.3">
      <c r="A560" s="10" t="s">
        <v>225</v>
      </c>
      <c r="B560" s="7"/>
      <c r="C560" s="7"/>
      <c r="D560" s="7">
        <f t="shared" si="8"/>
        <v>0</v>
      </c>
    </row>
    <row r="561" spans="1:4" ht="18" hidden="1" x14ac:dyDescent="0.3">
      <c r="A561" s="14" t="s">
        <v>226</v>
      </c>
      <c r="B561" s="7"/>
      <c r="C561" s="7"/>
      <c r="D561" s="7">
        <f t="shared" si="8"/>
        <v>0</v>
      </c>
    </row>
    <row r="562" spans="1:4" ht="18" hidden="1" x14ac:dyDescent="0.3">
      <c r="A562" s="5" t="s">
        <v>341</v>
      </c>
      <c r="B562" s="7"/>
      <c r="C562" s="7"/>
      <c r="D562" s="7">
        <f t="shared" si="8"/>
        <v>0</v>
      </c>
    </row>
    <row r="563" spans="1:4" ht="18" hidden="1" x14ac:dyDescent="0.3">
      <c r="A563" s="8" t="s">
        <v>227</v>
      </c>
      <c r="B563" s="7"/>
      <c r="C563" s="7"/>
      <c r="D563" s="7">
        <f t="shared" si="8"/>
        <v>0</v>
      </c>
    </row>
    <row r="564" spans="1:4" ht="18" hidden="1" x14ac:dyDescent="0.3">
      <c r="A564" s="10" t="s">
        <v>228</v>
      </c>
      <c r="B564" s="7"/>
      <c r="C564" s="7"/>
      <c r="D564" s="7">
        <f t="shared" si="8"/>
        <v>0</v>
      </c>
    </row>
    <row r="565" spans="1:4" ht="18" hidden="1" x14ac:dyDescent="0.3">
      <c r="A565" s="10" t="s">
        <v>229</v>
      </c>
      <c r="B565" s="7"/>
      <c r="C565" s="7"/>
      <c r="D565" s="7">
        <f t="shared" si="8"/>
        <v>0</v>
      </c>
    </row>
    <row r="566" spans="1:4" ht="18" hidden="1" x14ac:dyDescent="0.3">
      <c r="A566" s="8" t="s">
        <v>230</v>
      </c>
      <c r="B566" s="12"/>
      <c r="C566" s="12"/>
      <c r="D566" s="7">
        <f t="shared" si="8"/>
        <v>0</v>
      </c>
    </row>
    <row r="567" spans="1:4" ht="18" hidden="1" x14ac:dyDescent="0.3">
      <c r="A567" s="8" t="s">
        <v>231</v>
      </c>
      <c r="B567" s="12"/>
      <c r="C567" s="12"/>
      <c r="D567" s="7">
        <f t="shared" si="8"/>
        <v>0</v>
      </c>
    </row>
    <row r="568" spans="1:4" ht="18" hidden="1" x14ac:dyDescent="0.3">
      <c r="A568" s="14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13" t="s">
        <v>234</v>
      </c>
      <c r="B570" s="7"/>
      <c r="C570" s="7"/>
      <c r="D570" s="7">
        <f t="shared" si="8"/>
        <v>0</v>
      </c>
    </row>
    <row r="571" spans="1:4" ht="18" hidden="1" x14ac:dyDescent="0.3">
      <c r="A571" s="8" t="s">
        <v>235</v>
      </c>
      <c r="B571" s="7"/>
      <c r="C571" s="7"/>
      <c r="D571" s="7">
        <f t="shared" si="8"/>
        <v>0</v>
      </c>
    </row>
    <row r="572" spans="1:4" ht="18" hidden="1" x14ac:dyDescent="0.3">
      <c r="A572" s="8" t="s">
        <v>236</v>
      </c>
      <c r="B572" s="7"/>
      <c r="C572" s="7"/>
      <c r="D572" s="7">
        <f t="shared" si="8"/>
        <v>0</v>
      </c>
    </row>
    <row r="573" spans="1:4" ht="18" hidden="1" x14ac:dyDescent="0.3">
      <c r="A573" s="10" t="s">
        <v>237</v>
      </c>
      <c r="B573" s="7"/>
      <c r="C573" s="7"/>
      <c r="D573" s="7">
        <f t="shared" si="8"/>
        <v>0</v>
      </c>
    </row>
    <row r="574" spans="1:4" ht="18" hidden="1" x14ac:dyDescent="0.3">
      <c r="A574" s="10" t="s">
        <v>342</v>
      </c>
      <c r="B574" s="7"/>
      <c r="C574" s="7"/>
      <c r="D574" s="7">
        <f t="shared" si="8"/>
        <v>0</v>
      </c>
    </row>
    <row r="575" spans="1:4" ht="18" hidden="1" x14ac:dyDescent="0.3">
      <c r="A575" s="10" t="s">
        <v>238</v>
      </c>
      <c r="B575" s="7"/>
      <c r="C575" s="7"/>
      <c r="D575" s="7">
        <f t="shared" si="8"/>
        <v>0</v>
      </c>
    </row>
    <row r="576" spans="1:4" ht="18" hidden="1" x14ac:dyDescent="0.3">
      <c r="A576" s="14" t="s">
        <v>239</v>
      </c>
      <c r="B576" s="7"/>
      <c r="C576" s="7"/>
      <c r="D576" s="7">
        <f t="shared" si="8"/>
        <v>0</v>
      </c>
    </row>
    <row r="577" spans="1:4" ht="18" hidden="1" x14ac:dyDescent="0.3">
      <c r="A577" s="5" t="s">
        <v>240</v>
      </c>
      <c r="B577" s="7"/>
      <c r="C577" s="7"/>
      <c r="D577" s="7">
        <f t="shared" si="8"/>
        <v>0</v>
      </c>
    </row>
    <row r="578" spans="1:4" ht="18" hidden="1" x14ac:dyDescent="0.3">
      <c r="A578" s="10" t="s">
        <v>241</v>
      </c>
      <c r="B578" s="7"/>
      <c r="C578" s="7"/>
      <c r="D578" s="7">
        <f t="shared" si="8"/>
        <v>0</v>
      </c>
    </row>
    <row r="579" spans="1:4" ht="18" hidden="1" x14ac:dyDescent="0.3">
      <c r="A579" s="10" t="s">
        <v>242</v>
      </c>
      <c r="B579" s="7"/>
      <c r="C579" s="7"/>
      <c r="D579" s="7">
        <f t="shared" si="8"/>
        <v>0</v>
      </c>
    </row>
    <row r="580" spans="1:4" ht="18" hidden="1" x14ac:dyDescent="0.3">
      <c r="A580" s="5" t="s">
        <v>243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244</v>
      </c>
      <c r="B581" s="7"/>
      <c r="C581" s="7"/>
      <c r="D581" s="7">
        <f t="shared" si="9"/>
        <v>0</v>
      </c>
    </row>
    <row r="582" spans="1:4" ht="18" hidden="1" x14ac:dyDescent="0.3">
      <c r="A582" s="10" t="s">
        <v>245</v>
      </c>
      <c r="B582" s="7"/>
      <c r="C582" s="7"/>
      <c r="D582" s="7">
        <f t="shared" si="9"/>
        <v>0</v>
      </c>
    </row>
    <row r="583" spans="1:4" ht="18" hidden="1" x14ac:dyDescent="0.3">
      <c r="A583" s="13" t="s">
        <v>246</v>
      </c>
      <c r="B583" s="7"/>
      <c r="C583" s="7"/>
      <c r="D583" s="7">
        <f t="shared" si="9"/>
        <v>0</v>
      </c>
    </row>
    <row r="584" spans="1:4" ht="18" hidden="1" x14ac:dyDescent="0.3">
      <c r="A584" s="10" t="s">
        <v>247</v>
      </c>
      <c r="B584" s="7"/>
      <c r="C584" s="7"/>
      <c r="D584" s="7">
        <f t="shared" si="9"/>
        <v>0</v>
      </c>
    </row>
    <row r="585" spans="1:4" ht="18" hidden="1" x14ac:dyDescent="0.3">
      <c r="A585" s="10" t="s">
        <v>248</v>
      </c>
      <c r="B585" s="7"/>
      <c r="C585" s="7"/>
      <c r="D585" s="7">
        <f t="shared" si="9"/>
        <v>0</v>
      </c>
    </row>
    <row r="586" spans="1:4" ht="18" hidden="1" x14ac:dyDescent="0.3">
      <c r="A586" s="10" t="s">
        <v>249</v>
      </c>
      <c r="B586" s="7"/>
      <c r="C586" s="7"/>
      <c r="D586" s="7">
        <f t="shared" si="9"/>
        <v>0</v>
      </c>
    </row>
    <row r="587" spans="1:4" ht="18" hidden="1" x14ac:dyDescent="0.3">
      <c r="A587" s="10" t="s">
        <v>250</v>
      </c>
      <c r="B587" s="7"/>
      <c r="C587" s="7"/>
      <c r="D587" s="7">
        <f t="shared" si="9"/>
        <v>0</v>
      </c>
    </row>
    <row r="588" spans="1:4" ht="18" hidden="1" x14ac:dyDescent="0.3">
      <c r="A588" s="13" t="s">
        <v>251</v>
      </c>
      <c r="B588" s="7"/>
      <c r="C588" s="7"/>
      <c r="D588" s="7">
        <f t="shared" si="9"/>
        <v>0</v>
      </c>
    </row>
    <row r="589" spans="1:4" ht="18" hidden="1" x14ac:dyDescent="0.3">
      <c r="A589" s="10" t="s">
        <v>252</v>
      </c>
      <c r="B589" s="7"/>
      <c r="C589" s="7"/>
      <c r="D589" s="7">
        <f t="shared" si="9"/>
        <v>0</v>
      </c>
    </row>
    <row r="590" spans="1:4" ht="18" hidden="1" x14ac:dyDescent="0.3">
      <c r="A590" s="10" t="s">
        <v>253</v>
      </c>
      <c r="B590" s="7"/>
      <c r="C590" s="7"/>
      <c r="D590" s="7">
        <f t="shared" si="9"/>
        <v>0</v>
      </c>
    </row>
    <row r="591" spans="1:4" ht="18" hidden="1" x14ac:dyDescent="0.3">
      <c r="A591" s="13" t="s">
        <v>254</v>
      </c>
      <c r="B591" s="7"/>
      <c r="C591" s="7"/>
      <c r="D591" s="7">
        <f t="shared" si="9"/>
        <v>0</v>
      </c>
    </row>
    <row r="592" spans="1:4" ht="18" hidden="1" x14ac:dyDescent="0.3">
      <c r="A592" s="13" t="s">
        <v>255</v>
      </c>
      <c r="B592" s="7"/>
      <c r="C592" s="7"/>
      <c r="D592" s="7">
        <f t="shared" si="9"/>
        <v>0</v>
      </c>
    </row>
    <row r="593" spans="1:4" ht="18" hidden="1" x14ac:dyDescent="0.3">
      <c r="A593" s="10" t="s">
        <v>256</v>
      </c>
      <c r="B593" s="7"/>
      <c r="C593" s="7"/>
      <c r="D593" s="7">
        <f t="shared" si="9"/>
        <v>0</v>
      </c>
    </row>
    <row r="594" spans="1:4" ht="18" hidden="1" x14ac:dyDescent="0.3">
      <c r="A594" s="10" t="s">
        <v>257</v>
      </c>
      <c r="B594" s="7"/>
      <c r="C594" s="7"/>
      <c r="D594" s="7">
        <f t="shared" si="9"/>
        <v>0</v>
      </c>
    </row>
    <row r="595" spans="1:4" ht="18" hidden="1" x14ac:dyDescent="0.3">
      <c r="A595" s="13" t="s">
        <v>258</v>
      </c>
      <c r="B595" s="7"/>
      <c r="C595" s="7"/>
      <c r="D595" s="7">
        <f t="shared" si="9"/>
        <v>0</v>
      </c>
    </row>
    <row r="596" spans="1:4" ht="18" hidden="1" x14ac:dyDescent="0.3">
      <c r="A596" s="10" t="s">
        <v>259</v>
      </c>
      <c r="B596" s="7"/>
      <c r="C596" s="7"/>
      <c r="D596" s="7">
        <f t="shared" si="9"/>
        <v>0</v>
      </c>
    </row>
    <row r="597" spans="1:4" ht="18" hidden="1" x14ac:dyDescent="0.3">
      <c r="A597" s="10" t="s">
        <v>260</v>
      </c>
      <c r="B597" s="7"/>
      <c r="C597" s="7"/>
      <c r="D597" s="7">
        <f t="shared" si="9"/>
        <v>0</v>
      </c>
    </row>
    <row r="598" spans="1:4" ht="18" hidden="1" x14ac:dyDescent="0.3">
      <c r="A598" s="10" t="s">
        <v>261</v>
      </c>
      <c r="B598" s="7"/>
      <c r="C598" s="7"/>
      <c r="D598" s="7">
        <f t="shared" si="9"/>
        <v>0</v>
      </c>
    </row>
    <row r="599" spans="1:4" ht="18" hidden="1" x14ac:dyDescent="0.3">
      <c r="A599" s="10" t="s">
        <v>262</v>
      </c>
      <c r="B599" s="7"/>
      <c r="C599" s="7"/>
      <c r="D599" s="7">
        <f t="shared" si="9"/>
        <v>0</v>
      </c>
    </row>
    <row r="600" spans="1:4" ht="18" hidden="1" x14ac:dyDescent="0.3">
      <c r="A600" s="10" t="s">
        <v>263</v>
      </c>
      <c r="B600" s="7"/>
      <c r="C600" s="7"/>
      <c r="D600" s="7">
        <f t="shared" si="9"/>
        <v>0</v>
      </c>
    </row>
    <row r="601" spans="1:4" ht="18" hidden="1" x14ac:dyDescent="0.3">
      <c r="A601" s="10" t="s">
        <v>264</v>
      </c>
      <c r="B601" s="7"/>
      <c r="C601" s="7"/>
      <c r="D601" s="7">
        <f t="shared" si="9"/>
        <v>0</v>
      </c>
    </row>
    <row r="602" spans="1:4" ht="18" hidden="1" x14ac:dyDescent="0.3">
      <c r="A602" s="10" t="s">
        <v>265</v>
      </c>
      <c r="B602" s="7"/>
      <c r="C602" s="7"/>
      <c r="D602" s="7">
        <f t="shared" si="9"/>
        <v>0</v>
      </c>
    </row>
    <row r="603" spans="1:4" ht="18" hidden="1" x14ac:dyDescent="0.3">
      <c r="A603" s="10" t="s">
        <v>266</v>
      </c>
      <c r="B603" s="7"/>
      <c r="C603" s="7"/>
      <c r="D603" s="7">
        <f t="shared" si="9"/>
        <v>0</v>
      </c>
    </row>
    <row r="604" spans="1:4" ht="18" x14ac:dyDescent="0.3">
      <c r="A604" s="10" t="s">
        <v>267</v>
      </c>
      <c r="B604" s="7">
        <v>20</v>
      </c>
      <c r="C604" s="7">
        <v>10000</v>
      </c>
      <c r="D604" s="7">
        <f t="shared" si="9"/>
        <v>200000</v>
      </c>
    </row>
    <row r="605" spans="1:4" ht="18" hidden="1" x14ac:dyDescent="0.3">
      <c r="A605" s="14" t="s">
        <v>268</v>
      </c>
      <c r="B605" s="7"/>
      <c r="C605" s="7"/>
      <c r="D605" s="7">
        <f t="shared" si="9"/>
        <v>0</v>
      </c>
    </row>
    <row r="606" spans="1:4" ht="18" hidden="1" x14ac:dyDescent="0.3">
      <c r="A606" s="10" t="s">
        <v>269</v>
      </c>
      <c r="B606" s="7"/>
      <c r="C606" s="7"/>
      <c r="D606" s="7">
        <f t="shared" si="9"/>
        <v>0</v>
      </c>
    </row>
    <row r="607" spans="1:4" ht="18" hidden="1" x14ac:dyDescent="0.3">
      <c r="A607" s="10" t="s">
        <v>270</v>
      </c>
      <c r="B607" s="7"/>
      <c r="C607" s="7"/>
      <c r="D607" s="7">
        <f t="shared" si="9"/>
        <v>0</v>
      </c>
    </row>
    <row r="608" spans="1:4" ht="18" hidden="1" x14ac:dyDescent="0.3">
      <c r="A608" s="10" t="s">
        <v>271</v>
      </c>
      <c r="B608" s="7"/>
      <c r="C608" s="7"/>
      <c r="D608" s="7">
        <f t="shared" si="9"/>
        <v>0</v>
      </c>
    </row>
    <row r="609" spans="1:4" ht="18" hidden="1" x14ac:dyDescent="0.3">
      <c r="A609" s="10" t="s">
        <v>272</v>
      </c>
      <c r="B609" s="7"/>
      <c r="C609" s="7"/>
      <c r="D609" s="7">
        <f t="shared" si="9"/>
        <v>0</v>
      </c>
    </row>
    <row r="610" spans="1:4" ht="18" hidden="1" x14ac:dyDescent="0.3">
      <c r="A610" s="10" t="s">
        <v>273</v>
      </c>
      <c r="B610" s="7"/>
      <c r="C610" s="7"/>
      <c r="D610" s="7">
        <f t="shared" si="9"/>
        <v>0</v>
      </c>
    </row>
    <row r="611" spans="1:4" ht="18" hidden="1" x14ac:dyDescent="0.3">
      <c r="A611" s="10" t="s">
        <v>274</v>
      </c>
      <c r="B611" s="7"/>
      <c r="C611" s="7"/>
      <c r="D611" s="7">
        <f t="shared" si="9"/>
        <v>0</v>
      </c>
    </row>
    <row r="612" spans="1:4" ht="18" hidden="1" x14ac:dyDescent="0.3">
      <c r="A612" s="10" t="s">
        <v>275</v>
      </c>
      <c r="B612" s="7"/>
      <c r="C612" s="7"/>
      <c r="D612" s="7">
        <f t="shared" si="9"/>
        <v>0</v>
      </c>
    </row>
    <row r="613" spans="1:4" ht="18" hidden="1" x14ac:dyDescent="0.3">
      <c r="A613" s="10" t="s">
        <v>276</v>
      </c>
      <c r="B613" s="7"/>
      <c r="C613" s="7"/>
      <c r="D613" s="7">
        <f t="shared" si="9"/>
        <v>0</v>
      </c>
    </row>
    <row r="614" spans="1:4" ht="18" hidden="1" x14ac:dyDescent="0.3">
      <c r="A614" s="24" t="s">
        <v>277</v>
      </c>
      <c r="B614" s="7"/>
      <c r="C614" s="7"/>
      <c r="D614" s="7">
        <f t="shared" si="9"/>
        <v>0</v>
      </c>
    </row>
    <row r="615" spans="1:4" ht="18" hidden="1" x14ac:dyDescent="0.3">
      <c r="A615" s="10" t="s">
        <v>278</v>
      </c>
      <c r="B615" s="7"/>
      <c r="C615" s="7"/>
      <c r="D615" s="7">
        <f t="shared" si="9"/>
        <v>0</v>
      </c>
    </row>
    <row r="616" spans="1:4" ht="18" hidden="1" x14ac:dyDescent="0.3">
      <c r="A616" s="10" t="s">
        <v>279</v>
      </c>
      <c r="B616" s="7"/>
      <c r="C616" s="7"/>
      <c r="D616" s="7">
        <f t="shared" si="9"/>
        <v>0</v>
      </c>
    </row>
    <row r="617" spans="1:4" ht="18" hidden="1" x14ac:dyDescent="0.3">
      <c r="A617" s="33" t="s">
        <v>280</v>
      </c>
      <c r="B617" s="7"/>
      <c r="C617" s="7"/>
      <c r="D617" s="7">
        <f t="shared" si="9"/>
        <v>0</v>
      </c>
    </row>
    <row r="618" spans="1:4" ht="18" hidden="1" x14ac:dyDescent="0.3">
      <c r="A618" s="5" t="s">
        <v>281</v>
      </c>
      <c r="B618" s="12"/>
      <c r="C618" s="12"/>
      <c r="D618" s="7">
        <f t="shared" si="9"/>
        <v>0</v>
      </c>
    </row>
    <row r="619" spans="1:4" ht="18" hidden="1" x14ac:dyDescent="0.3">
      <c r="A619" s="10" t="s">
        <v>282</v>
      </c>
      <c r="B619" s="7"/>
      <c r="C619" s="7"/>
      <c r="D619" s="7">
        <f t="shared" si="9"/>
        <v>0</v>
      </c>
    </row>
    <row r="620" spans="1:4" ht="18" hidden="1" x14ac:dyDescent="0.3">
      <c r="A620" s="10" t="s">
        <v>283</v>
      </c>
      <c r="B620" s="7"/>
      <c r="C620" s="7"/>
      <c r="D620" s="7">
        <f t="shared" si="9"/>
        <v>0</v>
      </c>
    </row>
    <row r="621" spans="1:4" ht="18" x14ac:dyDescent="0.3">
      <c r="A621" s="10" t="s">
        <v>284</v>
      </c>
      <c r="B621" s="7">
        <v>10</v>
      </c>
      <c r="C621" s="7">
        <v>13000</v>
      </c>
      <c r="D621" s="7">
        <f t="shared" si="9"/>
        <v>130000</v>
      </c>
    </row>
    <row r="622" spans="1:4" ht="18" hidden="1" x14ac:dyDescent="0.3">
      <c r="A622" s="14" t="s">
        <v>285</v>
      </c>
      <c r="B622" s="7"/>
      <c r="C622" s="7"/>
      <c r="D622" s="7">
        <f t="shared" si="9"/>
        <v>0</v>
      </c>
    </row>
    <row r="623" spans="1:4" ht="18" hidden="1" x14ac:dyDescent="0.3">
      <c r="A623" s="10" t="s">
        <v>286</v>
      </c>
      <c r="B623" s="7"/>
      <c r="C623" s="7"/>
      <c r="D623" s="7">
        <f t="shared" si="9"/>
        <v>0</v>
      </c>
    </row>
    <row r="624" spans="1:4" ht="18" hidden="1" x14ac:dyDescent="0.3">
      <c r="A624" s="24" t="s">
        <v>287</v>
      </c>
      <c r="B624" s="7"/>
      <c r="C624" s="7"/>
      <c r="D624" s="7">
        <f t="shared" si="9"/>
        <v>0</v>
      </c>
    </row>
    <row r="625" spans="1:4" ht="18" hidden="1" x14ac:dyDescent="0.3">
      <c r="A625" s="8" t="s">
        <v>288</v>
      </c>
      <c r="B625" s="7"/>
      <c r="C625" s="7"/>
      <c r="D625" s="7">
        <f t="shared" si="9"/>
        <v>0</v>
      </c>
    </row>
    <row r="626" spans="1:4" ht="18" hidden="1" x14ac:dyDescent="0.3">
      <c r="A626" s="10" t="s">
        <v>289</v>
      </c>
      <c r="B626" s="7"/>
      <c r="C626" s="7"/>
      <c r="D626" s="7">
        <f t="shared" si="9"/>
        <v>0</v>
      </c>
    </row>
    <row r="627" spans="1:4" ht="18" hidden="1" x14ac:dyDescent="0.3">
      <c r="A627" s="10" t="s">
        <v>290</v>
      </c>
      <c r="B627" s="7"/>
      <c r="C627" s="7"/>
      <c r="D627" s="7">
        <f t="shared" si="9"/>
        <v>0</v>
      </c>
    </row>
    <row r="628" spans="1:4" ht="18" hidden="1" x14ac:dyDescent="0.3">
      <c r="A628" s="10" t="s">
        <v>291</v>
      </c>
      <c r="B628" s="7"/>
      <c r="C628" s="7"/>
      <c r="D628" s="7">
        <f t="shared" si="9"/>
        <v>0</v>
      </c>
    </row>
    <row r="629" spans="1:4" ht="18" hidden="1" x14ac:dyDescent="0.3">
      <c r="A629" s="10" t="s">
        <v>292</v>
      </c>
      <c r="B629" s="7"/>
      <c r="C629" s="7"/>
      <c r="D629" s="7">
        <f t="shared" si="9"/>
        <v>0</v>
      </c>
    </row>
    <row r="630" spans="1:4" ht="18" hidden="1" x14ac:dyDescent="0.3">
      <c r="A630" s="29" t="s">
        <v>293</v>
      </c>
      <c r="B630" s="7"/>
      <c r="C630" s="7"/>
      <c r="D630" s="7">
        <f t="shared" si="9"/>
        <v>0</v>
      </c>
    </row>
    <row r="631" spans="1:4" ht="18" hidden="1" x14ac:dyDescent="0.3">
      <c r="A631" s="22" t="s">
        <v>294</v>
      </c>
      <c r="B631" s="7"/>
      <c r="C631" s="7"/>
      <c r="D631" s="7">
        <f t="shared" si="9"/>
        <v>0</v>
      </c>
    </row>
    <row r="632" spans="1:4" ht="18" hidden="1" x14ac:dyDescent="0.3">
      <c r="A632" s="34" t="s">
        <v>295</v>
      </c>
      <c r="B632" s="7"/>
      <c r="C632" s="7"/>
      <c r="D632" s="7">
        <f t="shared" si="9"/>
        <v>0</v>
      </c>
    </row>
    <row r="633" spans="1:4" ht="18" hidden="1" x14ac:dyDescent="0.3">
      <c r="A633" s="5" t="s">
        <v>296</v>
      </c>
      <c r="B633" s="7"/>
      <c r="C633" s="7"/>
      <c r="D633" s="7">
        <f t="shared" si="9"/>
        <v>0</v>
      </c>
    </row>
    <row r="634" spans="1:4" ht="18" hidden="1" x14ac:dyDescent="0.3">
      <c r="A634" s="8" t="s">
        <v>297</v>
      </c>
      <c r="B634" s="7"/>
      <c r="C634" s="7"/>
      <c r="D634" s="7">
        <f t="shared" si="9"/>
        <v>0</v>
      </c>
    </row>
    <row r="635" spans="1:4" ht="18" hidden="1" x14ac:dyDescent="0.3">
      <c r="A635" s="35" t="s">
        <v>298</v>
      </c>
      <c r="B635" s="7"/>
      <c r="C635" s="7"/>
      <c r="D635" s="7">
        <f t="shared" si="9"/>
        <v>0</v>
      </c>
    </row>
    <row r="636" spans="1:4" ht="18" hidden="1" x14ac:dyDescent="0.3">
      <c r="A636" s="10" t="s">
        <v>299</v>
      </c>
      <c r="B636" s="7"/>
      <c r="C636" s="7"/>
      <c r="D636" s="7">
        <f t="shared" si="9"/>
        <v>0</v>
      </c>
    </row>
    <row r="637" spans="1:4" ht="18" hidden="1" x14ac:dyDescent="0.3">
      <c r="A637" s="8" t="s">
        <v>300</v>
      </c>
      <c r="B637" s="7"/>
      <c r="C637" s="7"/>
      <c r="D637" s="7">
        <f t="shared" si="9"/>
        <v>0</v>
      </c>
    </row>
    <row r="638" spans="1:4" ht="18" hidden="1" x14ac:dyDescent="0.3">
      <c r="A638" s="8" t="s">
        <v>301</v>
      </c>
      <c r="B638" s="7"/>
      <c r="C638" s="7"/>
      <c r="D638" s="7">
        <f t="shared" si="9"/>
        <v>0</v>
      </c>
    </row>
    <row r="639" spans="1:4" ht="18" hidden="1" x14ac:dyDescent="0.3">
      <c r="A639" s="10" t="s">
        <v>302</v>
      </c>
      <c r="B639" s="7"/>
      <c r="C639" s="7"/>
      <c r="D639" s="7">
        <f t="shared" si="9"/>
        <v>0</v>
      </c>
    </row>
    <row r="640" spans="1:4" ht="18" hidden="1" x14ac:dyDescent="0.3">
      <c r="A640" s="8" t="s">
        <v>304</v>
      </c>
      <c r="B640" s="7"/>
      <c r="C640" s="7"/>
      <c r="D640" s="7">
        <f t="shared" si="9"/>
        <v>0</v>
      </c>
    </row>
    <row r="641" spans="1:4" ht="18" hidden="1" x14ac:dyDescent="0.3">
      <c r="A641" s="14" t="s">
        <v>305</v>
      </c>
      <c r="B641" s="7"/>
      <c r="C641" s="7"/>
      <c r="D641" s="7">
        <f t="shared" si="9"/>
        <v>0</v>
      </c>
    </row>
    <row r="642" spans="1:4" ht="18" hidden="1" x14ac:dyDescent="0.3">
      <c r="A642" s="14" t="s">
        <v>306</v>
      </c>
      <c r="B642" s="7"/>
      <c r="C642" s="7"/>
      <c r="D642" s="7">
        <f t="shared" si="9"/>
        <v>0</v>
      </c>
    </row>
    <row r="643" spans="1:4" ht="18" hidden="1" x14ac:dyDescent="0.3">
      <c r="A643" s="14" t="s">
        <v>307</v>
      </c>
      <c r="B643" s="7"/>
      <c r="C643" s="7"/>
      <c r="D643" s="7">
        <f t="shared" si="9"/>
        <v>0</v>
      </c>
    </row>
    <row r="644" spans="1:4" ht="18" hidden="1" x14ac:dyDescent="0.3">
      <c r="A644" s="14" t="s">
        <v>308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309</v>
      </c>
      <c r="B645" s="7"/>
      <c r="C645" s="7"/>
      <c r="D645" s="7">
        <f t="shared" si="10"/>
        <v>0</v>
      </c>
    </row>
    <row r="646" spans="1:4" ht="18" hidden="1" x14ac:dyDescent="0.3">
      <c r="A646" s="36" t="s">
        <v>310</v>
      </c>
      <c r="B646" s="7"/>
      <c r="C646" s="7"/>
      <c r="D646" s="7">
        <f t="shared" si="10"/>
        <v>0</v>
      </c>
    </row>
    <row r="647" spans="1:4" ht="18" hidden="1" x14ac:dyDescent="0.3">
      <c r="A647" s="36" t="s">
        <v>311</v>
      </c>
      <c r="B647" s="7"/>
      <c r="C647" s="7"/>
      <c r="D647" s="7">
        <f t="shared" si="10"/>
        <v>0</v>
      </c>
    </row>
    <row r="648" spans="1:4" ht="18" hidden="1" x14ac:dyDescent="0.3">
      <c r="A648" s="36" t="s">
        <v>312</v>
      </c>
      <c r="B648" s="7"/>
      <c r="C648" s="7"/>
      <c r="D648" s="7">
        <f t="shared" si="10"/>
        <v>0</v>
      </c>
    </row>
    <row r="649" spans="1:4" ht="18" hidden="1" x14ac:dyDescent="0.3">
      <c r="A649" s="36" t="s">
        <v>313</v>
      </c>
      <c r="B649" s="7"/>
      <c r="C649" s="7"/>
      <c r="D649" s="7">
        <f t="shared" si="10"/>
        <v>0</v>
      </c>
    </row>
    <row r="650" spans="1:4" ht="18" hidden="1" x14ac:dyDescent="0.3">
      <c r="A650" s="8" t="s">
        <v>314</v>
      </c>
      <c r="B650" s="7"/>
      <c r="C650" s="7"/>
      <c r="D650" s="7">
        <f t="shared" si="10"/>
        <v>0</v>
      </c>
    </row>
    <row r="651" spans="1:4" ht="18" hidden="1" x14ac:dyDescent="0.3">
      <c r="A651" s="8" t="s">
        <v>316</v>
      </c>
      <c r="B651" s="7"/>
      <c r="C651" s="7"/>
      <c r="D651" s="7">
        <f t="shared" si="10"/>
        <v>0</v>
      </c>
    </row>
    <row r="652" spans="1:4" ht="18" hidden="1" x14ac:dyDescent="0.3">
      <c r="A652" s="8" t="s">
        <v>317</v>
      </c>
      <c r="B652" s="7"/>
      <c r="C652" s="7"/>
      <c r="D652" s="7">
        <f t="shared" si="10"/>
        <v>0</v>
      </c>
    </row>
    <row r="653" spans="1:4" ht="18" hidden="1" x14ac:dyDescent="0.3">
      <c r="A653" s="24" t="s">
        <v>321</v>
      </c>
      <c r="B653" s="7"/>
      <c r="C653" s="7"/>
      <c r="D653" s="7">
        <f t="shared" si="10"/>
        <v>0</v>
      </c>
    </row>
    <row r="654" spans="1:4" ht="18" hidden="1" x14ac:dyDescent="0.3">
      <c r="A654" s="24" t="s">
        <v>322</v>
      </c>
      <c r="B654" s="7"/>
      <c r="C654" s="7"/>
      <c r="D654" s="7">
        <f t="shared" si="10"/>
        <v>0</v>
      </c>
    </row>
    <row r="655" spans="1:4" ht="18" hidden="1" x14ac:dyDescent="0.3">
      <c r="A655" s="36" t="s">
        <v>323</v>
      </c>
      <c r="B655" s="7"/>
      <c r="C655" s="7"/>
      <c r="D655" s="7">
        <f t="shared" si="10"/>
        <v>0</v>
      </c>
    </row>
    <row r="656" spans="1:4" ht="18" hidden="1" x14ac:dyDescent="0.3">
      <c r="A656" s="36" t="s">
        <v>324</v>
      </c>
      <c r="B656" s="7"/>
      <c r="C656" s="7"/>
      <c r="D656" s="7">
        <f t="shared" si="10"/>
        <v>0</v>
      </c>
    </row>
    <row r="657" spans="1:4" ht="18" hidden="1" x14ac:dyDescent="0.3">
      <c r="A657" s="36" t="s">
        <v>325</v>
      </c>
      <c r="B657" s="7"/>
      <c r="C657" s="7"/>
      <c r="D657" s="7">
        <f t="shared" si="10"/>
        <v>0</v>
      </c>
    </row>
    <row r="658" spans="1:4" ht="18" hidden="1" x14ac:dyDescent="0.3">
      <c r="A658" s="36" t="s">
        <v>326</v>
      </c>
      <c r="B658" s="7"/>
      <c r="C658" s="7"/>
      <c r="D658" s="7">
        <f t="shared" si="10"/>
        <v>0</v>
      </c>
    </row>
    <row r="659" spans="1:4" ht="18" hidden="1" x14ac:dyDescent="0.3">
      <c r="A659" s="8" t="s">
        <v>343</v>
      </c>
      <c r="B659" s="7"/>
      <c r="C659" s="7"/>
      <c r="D659" s="7">
        <f t="shared" si="10"/>
        <v>0</v>
      </c>
    </row>
    <row r="660" spans="1:4" ht="18" hidden="1" x14ac:dyDescent="0.3">
      <c r="A660" s="36" t="s">
        <v>327</v>
      </c>
      <c r="B660" s="7"/>
      <c r="C660" s="7"/>
      <c r="D660" s="7">
        <f t="shared" si="10"/>
        <v>0</v>
      </c>
    </row>
    <row r="661" spans="1:4" ht="18" hidden="1" x14ac:dyDescent="0.3">
      <c r="A661" s="35" t="s">
        <v>328</v>
      </c>
      <c r="B661" s="7"/>
      <c r="C661" s="7"/>
      <c r="D661" s="7">
        <f t="shared" si="10"/>
        <v>0</v>
      </c>
    </row>
    <row r="662" spans="1:4" ht="18" hidden="1" x14ac:dyDescent="0.3">
      <c r="A662" s="10" t="s">
        <v>329</v>
      </c>
      <c r="B662" s="7"/>
      <c r="C662" s="7"/>
      <c r="D662" s="7">
        <f t="shared" si="10"/>
        <v>0</v>
      </c>
    </row>
    <row r="663" spans="1:4" ht="18" hidden="1" x14ac:dyDescent="0.3">
      <c r="A663" s="8" t="s">
        <v>330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4038</v>
      </c>
      <c r="C665" s="39"/>
      <c r="D665" s="39">
        <f t="shared" ref="D665" si="11">SUM(D338:D664)</f>
        <v>52566000</v>
      </c>
    </row>
    <row r="666" spans="1:4" ht="18" x14ac:dyDescent="0.3">
      <c r="A666" s="18" t="s">
        <v>383</v>
      </c>
      <c r="D666" s="60"/>
    </row>
    <row r="667" spans="1:4" x14ac:dyDescent="0.3">
      <c r="D667" s="71">
        <f>D666+D665+D333</f>
        <v>88369066.666666672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D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669"/>
  <sheetViews>
    <sheetView topLeftCell="A513" workbookViewId="0">
      <selection activeCell="D667" sqref="D667"/>
    </sheetView>
  </sheetViews>
  <sheetFormatPr defaultRowHeight="14.4" x14ac:dyDescent="0.3"/>
  <cols>
    <col min="1" max="1" width="31.44140625" customWidth="1"/>
    <col min="3" max="3" width="11.88671875" customWidth="1"/>
    <col min="4" max="4" width="23.109375" customWidth="1"/>
  </cols>
  <sheetData>
    <row r="1" spans="1:4" x14ac:dyDescent="0.3">
      <c r="A1" s="1" t="s">
        <v>392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23</v>
      </c>
      <c r="C3" s="7">
        <v>12000</v>
      </c>
      <c r="D3" s="7">
        <f>B3*C3</f>
        <v>276000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v>10</v>
      </c>
      <c r="C15" s="7">
        <v>11000</v>
      </c>
      <c r="D15" s="7">
        <f t="shared" si="0"/>
        <v>110000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f>70+110+30+40+24</f>
        <v>274</v>
      </c>
      <c r="C18" s="7">
        <v>3500</v>
      </c>
      <c r="D18" s="7">
        <f t="shared" si="0"/>
        <v>959000</v>
      </c>
    </row>
    <row r="19" spans="1:4" ht="18" x14ac:dyDescent="0.3">
      <c r="A19" s="8" t="s">
        <v>288</v>
      </c>
      <c r="B19" s="7">
        <v>19</v>
      </c>
      <c r="C19" s="44">
        <v>10000</v>
      </c>
      <c r="D19" s="7">
        <f t="shared" si="0"/>
        <v>190000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v>8</v>
      </c>
      <c r="C25" s="7">
        <v>7000</v>
      </c>
      <c r="D25" s="7">
        <f t="shared" si="0"/>
        <v>56000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hidden="1" x14ac:dyDescent="0.3">
      <c r="A28" s="10" t="s">
        <v>64</v>
      </c>
      <c r="B28" s="7"/>
      <c r="C28" s="7"/>
      <c r="D28" s="7">
        <f t="shared" si="0"/>
        <v>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hidden="1" x14ac:dyDescent="0.3">
      <c r="A30" s="5" t="s">
        <v>66</v>
      </c>
      <c r="B30" s="7"/>
      <c r="C30" s="7"/>
      <c r="D30" s="7">
        <f t="shared" si="0"/>
        <v>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x14ac:dyDescent="0.3">
      <c r="A40" s="10" t="s">
        <v>275</v>
      </c>
      <c r="B40" s="7">
        <v>20</v>
      </c>
      <c r="C40" s="7">
        <v>24000</v>
      </c>
      <c r="D40" s="7">
        <f t="shared" si="0"/>
        <v>480000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x14ac:dyDescent="0.3">
      <c r="A46" s="10" t="s">
        <v>279</v>
      </c>
      <c r="B46" s="7">
        <v>35</v>
      </c>
      <c r="C46" s="7">
        <v>20000</v>
      </c>
      <c r="D46" s="7">
        <f t="shared" si="0"/>
        <v>700000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x14ac:dyDescent="0.3">
      <c r="A50" s="14" t="s">
        <v>153</v>
      </c>
      <c r="B50" s="7">
        <v>25</v>
      </c>
      <c r="C50" s="7">
        <v>12600</v>
      </c>
      <c r="D50" s="7">
        <f t="shared" si="0"/>
        <v>315000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x14ac:dyDescent="0.3">
      <c r="A57" s="10" t="s">
        <v>114</v>
      </c>
      <c r="B57" s="7">
        <v>240</v>
      </c>
      <c r="C57" s="7">
        <v>35000</v>
      </c>
      <c r="D57" s="7">
        <f t="shared" si="0"/>
        <v>8400000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x14ac:dyDescent="0.3">
      <c r="A63" s="5" t="s">
        <v>3</v>
      </c>
      <c r="B63" s="7">
        <v>64</v>
      </c>
      <c r="C63" s="7">
        <v>6000</v>
      </c>
      <c r="D63" s="7">
        <f t="shared" si="0"/>
        <v>384000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x14ac:dyDescent="0.3">
      <c r="A74" s="10" t="s">
        <v>170</v>
      </c>
      <c r="B74" s="7">
        <v>150</v>
      </c>
      <c r="C74" s="7">
        <v>38000</v>
      </c>
      <c r="D74" s="7">
        <f t="shared" si="1"/>
        <v>5700000</v>
      </c>
    </row>
    <row r="75" spans="1:4" ht="18" x14ac:dyDescent="0.3">
      <c r="A75" s="10" t="s">
        <v>171</v>
      </c>
      <c r="B75" s="7">
        <v>5</v>
      </c>
      <c r="C75" s="7">
        <v>28000</v>
      </c>
      <c r="D75" s="7">
        <f t="shared" si="1"/>
        <v>140000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v>70</v>
      </c>
      <c r="C81" s="7">
        <v>12500</v>
      </c>
      <c r="D81" s="7">
        <f t="shared" si="1"/>
        <v>875000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x14ac:dyDescent="0.3">
      <c r="A126" s="5" t="s">
        <v>281</v>
      </c>
      <c r="B126" s="12">
        <v>3</v>
      </c>
      <c r="C126" s="12">
        <v>16000</v>
      </c>
      <c r="D126" s="7">
        <f t="shared" si="1"/>
        <v>48000</v>
      </c>
    </row>
    <row r="127" spans="1:4" ht="18" x14ac:dyDescent="0.3">
      <c r="A127" s="10" t="s">
        <v>282</v>
      </c>
      <c r="B127" s="7">
        <v>3</v>
      </c>
      <c r="C127" s="7">
        <v>5500</v>
      </c>
      <c r="D127" s="7">
        <f t="shared" si="1"/>
        <v>16500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x14ac:dyDescent="0.3">
      <c r="A138" s="10" t="s">
        <v>103</v>
      </c>
      <c r="B138" s="12">
        <v>2</v>
      </c>
      <c r="C138" s="12">
        <v>70000</v>
      </c>
      <c r="D138" s="7">
        <f t="shared" si="2"/>
        <v>140000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105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x14ac:dyDescent="0.3">
      <c r="A144" s="10" t="s">
        <v>108</v>
      </c>
      <c r="B144" s="12">
        <v>0.5</v>
      </c>
      <c r="C144" s="12">
        <v>80000</v>
      </c>
      <c r="D144" s="7">
        <f t="shared" si="2"/>
        <v>40000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x14ac:dyDescent="0.3">
      <c r="A148" s="10" t="s">
        <v>164</v>
      </c>
      <c r="B148" s="7">
        <v>7.5</v>
      </c>
      <c r="C148" s="7">
        <v>13000</v>
      </c>
      <c r="D148" s="7">
        <f t="shared" si="2"/>
        <v>97500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x14ac:dyDescent="0.3">
      <c r="A155" s="10" t="s">
        <v>292</v>
      </c>
      <c r="B155" s="7">
        <v>10</v>
      </c>
      <c r="C155" s="7">
        <v>10000</v>
      </c>
      <c r="D155" s="7">
        <f t="shared" si="2"/>
        <v>100000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x14ac:dyDescent="0.3">
      <c r="A157" s="10" t="s">
        <v>111</v>
      </c>
      <c r="B157" s="12">
        <v>0.3</v>
      </c>
      <c r="C157" s="12">
        <v>70000</v>
      </c>
      <c r="D157" s="7">
        <f t="shared" si="2"/>
        <v>21000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594</v>
      </c>
      <c r="C163" s="46">
        <v>6500</v>
      </c>
      <c r="D163" s="7">
        <f t="shared" si="2"/>
        <v>3861000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v>58</v>
      </c>
      <c r="C165" s="7">
        <v>11000</v>
      </c>
      <c r="D165" s="7">
        <f t="shared" si="2"/>
        <v>638000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10</v>
      </c>
      <c r="C169" s="21">
        <v>11000</v>
      </c>
      <c r="D169" s="7">
        <f t="shared" si="2"/>
        <v>110000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x14ac:dyDescent="0.3">
      <c r="A171" s="10" t="s">
        <v>87</v>
      </c>
      <c r="B171" s="7">
        <v>4</v>
      </c>
      <c r="C171" s="7">
        <v>45000</v>
      </c>
      <c r="D171" s="7">
        <f t="shared" si="2"/>
        <v>180000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x14ac:dyDescent="0.3">
      <c r="A179" s="10" t="s">
        <v>183</v>
      </c>
      <c r="B179" s="7">
        <f>150*3</f>
        <v>450</v>
      </c>
      <c r="C179" s="7">
        <v>2100</v>
      </c>
      <c r="D179" s="7">
        <f t="shared" si="2"/>
        <v>945000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3</v>
      </c>
      <c r="C181" s="7">
        <v>20000</v>
      </c>
      <c r="D181" s="7">
        <f t="shared" si="2"/>
        <v>60000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v>200</v>
      </c>
      <c r="C196" s="7">
        <v>22000</v>
      </c>
      <c r="D196" s="7">
        <f t="shared" ref="D196:D259" si="3">B196*C196</f>
        <v>4400000</v>
      </c>
    </row>
    <row r="197" spans="1:4" ht="18" x14ac:dyDescent="0.3">
      <c r="A197" s="5" t="s">
        <v>68</v>
      </c>
      <c r="B197" s="7">
        <f>120+60+60</f>
        <v>240</v>
      </c>
      <c r="C197" s="7">
        <v>22000</v>
      </c>
      <c r="D197" s="7">
        <f t="shared" si="3"/>
        <v>5280000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x14ac:dyDescent="0.3">
      <c r="A203" s="8" t="s">
        <v>218</v>
      </c>
      <c r="B203" s="7">
        <v>5</v>
      </c>
      <c r="C203" s="7">
        <v>36000</v>
      </c>
      <c r="D203" s="7">
        <f t="shared" si="3"/>
        <v>180000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x14ac:dyDescent="0.3">
      <c r="A205" s="10" t="s">
        <v>188</v>
      </c>
      <c r="B205" s="7">
        <f>27+40</f>
        <v>67</v>
      </c>
      <c r="C205" s="7">
        <v>8000</v>
      </c>
      <c r="D205" s="7">
        <f t="shared" si="3"/>
        <v>536000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0" t="s">
        <v>44</v>
      </c>
      <c r="B210" s="7"/>
      <c r="C210" s="7"/>
      <c r="D210" s="7">
        <f t="shared" si="3"/>
        <v>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hidden="1" x14ac:dyDescent="0.3">
      <c r="A223" s="8" t="s">
        <v>315</v>
      </c>
      <c r="B223" s="7"/>
      <c r="C223" s="7"/>
      <c r="D223" s="7">
        <f t="shared" si="3"/>
        <v>0</v>
      </c>
    </row>
    <row r="224" spans="1:4" ht="18" hidden="1" x14ac:dyDescent="0.3">
      <c r="A224" s="14" t="s">
        <v>362</v>
      </c>
      <c r="B224" s="7"/>
      <c r="C224" s="7"/>
      <c r="D224" s="7">
        <f t="shared" si="3"/>
        <v>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hidden="1" x14ac:dyDescent="0.3">
      <c r="A241" s="10" t="s">
        <v>220</v>
      </c>
      <c r="B241" s="7"/>
      <c r="C241" s="7"/>
      <c r="D241" s="7">
        <f t="shared" si="3"/>
        <v>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v>66</v>
      </c>
      <c r="C244" s="7">
        <v>24000</v>
      </c>
      <c r="D244" s="7">
        <f t="shared" si="3"/>
        <v>1584000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x14ac:dyDescent="0.3">
      <c r="A247" s="10" t="s">
        <v>27</v>
      </c>
      <c r="B247" s="7">
        <v>33</v>
      </c>
      <c r="C247" s="7">
        <v>11000</v>
      </c>
      <c r="D247" s="7">
        <f t="shared" si="3"/>
        <v>363000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v>67</v>
      </c>
      <c r="C252" s="7">
        <v>36000</v>
      </c>
      <c r="D252" s="7">
        <f t="shared" si="3"/>
        <v>2412000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11+110</f>
        <v>121</v>
      </c>
      <c r="C256" s="7">
        <v>22000</v>
      </c>
      <c r="D256" s="7">
        <f t="shared" si="3"/>
        <v>2662000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x14ac:dyDescent="0.3">
      <c r="A264" s="10" t="s">
        <v>237</v>
      </c>
      <c r="B264" s="7">
        <v>5</v>
      </c>
      <c r="C264" s="7">
        <v>12000</v>
      </c>
      <c r="D264" s="7">
        <f t="shared" si="4"/>
        <v>60000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v>40</v>
      </c>
      <c r="C268" s="7">
        <v>16000</v>
      </c>
      <c r="D268" s="7">
        <f t="shared" si="4"/>
        <v>640000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hidden="1" x14ac:dyDescent="0.3">
      <c r="A281" s="10" t="s">
        <v>267</v>
      </c>
      <c r="B281" s="7"/>
      <c r="C281" s="7"/>
      <c r="D281" s="7">
        <f t="shared" si="4"/>
        <v>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hidden="1" x14ac:dyDescent="0.3">
      <c r="A284" s="10" t="s">
        <v>284</v>
      </c>
      <c r="B284" s="7"/>
      <c r="C284" s="7"/>
      <c r="D284" s="7">
        <f t="shared" si="4"/>
        <v>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x14ac:dyDescent="0.3">
      <c r="A287" s="10" t="s">
        <v>143</v>
      </c>
      <c r="B287" s="7">
        <v>10</v>
      </c>
      <c r="C287" s="7">
        <v>15000</v>
      </c>
      <c r="D287" s="7">
        <f t="shared" si="4"/>
        <v>150000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381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356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x14ac:dyDescent="0.3">
      <c r="A320" s="10" t="s">
        <v>256</v>
      </c>
      <c r="B320" s="7">
        <v>5</v>
      </c>
      <c r="C320" s="7">
        <v>30000</v>
      </c>
      <c r="D320" s="7">
        <f t="shared" si="4"/>
        <v>150000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x14ac:dyDescent="0.3">
      <c r="A328" s="10" t="s">
        <v>264</v>
      </c>
      <c r="B328" s="7">
        <v>18</v>
      </c>
      <c r="C328" s="7">
        <v>28000</v>
      </c>
      <c r="D328" s="7">
        <f t="shared" si="5"/>
        <v>504000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2965.3</v>
      </c>
      <c r="C333" s="39"/>
      <c r="D333" s="7">
        <f>SUM(D3:D328)</f>
        <v>43763000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393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22" t="s">
        <v>73</v>
      </c>
      <c r="B338" s="7"/>
      <c r="C338" s="7"/>
      <c r="D338" s="7">
        <f t="shared" si="5"/>
        <v>0</v>
      </c>
    </row>
    <row r="339" spans="1:4" ht="18" hidden="1" x14ac:dyDescent="0.3">
      <c r="A339" s="23" t="s">
        <v>74</v>
      </c>
      <c r="B339" s="7"/>
      <c r="C339" s="7"/>
      <c r="D339" s="7">
        <f t="shared" si="5"/>
        <v>0</v>
      </c>
    </row>
    <row r="340" spans="1:4" ht="18" hidden="1" x14ac:dyDescent="0.3">
      <c r="A340" s="22" t="s">
        <v>75</v>
      </c>
      <c r="B340" s="7"/>
      <c r="C340" s="7"/>
      <c r="D340" s="7">
        <f t="shared" si="5"/>
        <v>0</v>
      </c>
    </row>
    <row r="341" spans="1:4" ht="18" x14ac:dyDescent="0.3">
      <c r="A341" s="22" t="s">
        <v>196</v>
      </c>
      <c r="B341" s="7">
        <f>200+82</f>
        <v>282</v>
      </c>
      <c r="C341" s="7">
        <v>12000</v>
      </c>
      <c r="D341" s="7">
        <f t="shared" si="5"/>
        <v>3384000</v>
      </c>
    </row>
    <row r="342" spans="1:4" ht="18" hidden="1" x14ac:dyDescent="0.3">
      <c r="A342" s="10" t="s">
        <v>197</v>
      </c>
      <c r="B342" s="7"/>
      <c r="C342" s="7"/>
      <c r="D342" s="7">
        <f t="shared" si="5"/>
        <v>0</v>
      </c>
    </row>
    <row r="343" spans="1:4" ht="18" hidden="1" x14ac:dyDescent="0.3">
      <c r="A343" s="29" t="s">
        <v>293</v>
      </c>
      <c r="B343" s="7"/>
      <c r="C343" s="7"/>
      <c r="D343" s="7">
        <f t="shared" si="5"/>
        <v>0</v>
      </c>
    </row>
    <row r="344" spans="1:4" ht="18" hidden="1" x14ac:dyDescent="0.3">
      <c r="A344" s="22" t="s">
        <v>294</v>
      </c>
      <c r="B344" s="7"/>
      <c r="C344" s="7"/>
      <c r="D344" s="7">
        <f t="shared" si="5"/>
        <v>0</v>
      </c>
    </row>
    <row r="345" spans="1:4" ht="18" hidden="1" x14ac:dyDescent="0.3">
      <c r="A345" s="22" t="s">
        <v>198</v>
      </c>
      <c r="B345" s="7"/>
      <c r="C345" s="7"/>
      <c r="D345" s="7">
        <f t="shared" si="5"/>
        <v>0</v>
      </c>
    </row>
    <row r="346" spans="1:4" ht="18" hidden="1" x14ac:dyDescent="0.3">
      <c r="A346" s="8" t="s">
        <v>227</v>
      </c>
      <c r="B346" s="7"/>
      <c r="C346" s="7"/>
      <c r="D346" s="7">
        <f t="shared" si="5"/>
        <v>0</v>
      </c>
    </row>
    <row r="347" spans="1:4" ht="18" hidden="1" x14ac:dyDescent="0.3">
      <c r="A347" s="10" t="s">
        <v>51</v>
      </c>
      <c r="B347" s="7"/>
      <c r="C347" s="7"/>
      <c r="D347" s="7">
        <f t="shared" si="5"/>
        <v>0</v>
      </c>
    </row>
    <row r="348" spans="1:4" ht="18" x14ac:dyDescent="0.3">
      <c r="A348" s="10" t="s">
        <v>52</v>
      </c>
      <c r="B348" s="7">
        <v>39</v>
      </c>
      <c r="C348" s="7">
        <v>10000</v>
      </c>
      <c r="D348" s="7">
        <f t="shared" si="5"/>
        <v>390000</v>
      </c>
    </row>
    <row r="349" spans="1:4" ht="18" hidden="1" x14ac:dyDescent="0.3">
      <c r="A349" s="5" t="s">
        <v>53</v>
      </c>
      <c r="B349" s="7"/>
      <c r="C349" s="7"/>
      <c r="D349" s="7">
        <f t="shared" si="5"/>
        <v>0</v>
      </c>
    </row>
    <row r="350" spans="1:4" ht="18" hidden="1" x14ac:dyDescent="0.3">
      <c r="A350" s="5" t="s">
        <v>206</v>
      </c>
      <c r="B350" s="7"/>
      <c r="C350" s="7"/>
      <c r="D350" s="7">
        <f t="shared" si="5"/>
        <v>0</v>
      </c>
    </row>
    <row r="351" spans="1:4" ht="18" hidden="1" x14ac:dyDescent="0.3">
      <c r="A351" s="10" t="s">
        <v>117</v>
      </c>
      <c r="B351" s="7"/>
      <c r="C351" s="7"/>
      <c r="D351" s="7">
        <f t="shared" si="5"/>
        <v>0</v>
      </c>
    </row>
    <row r="352" spans="1:4" ht="18" hidden="1" x14ac:dyDescent="0.3">
      <c r="A352" s="10" t="s">
        <v>286</v>
      </c>
      <c r="B352" s="7"/>
      <c r="C352" s="7"/>
      <c r="D352" s="7">
        <f t="shared" si="5"/>
        <v>0</v>
      </c>
    </row>
    <row r="353" spans="1:4" ht="18" hidden="1" x14ac:dyDescent="0.3">
      <c r="A353" s="24" t="s">
        <v>287</v>
      </c>
      <c r="B353" s="7"/>
      <c r="C353" s="7"/>
      <c r="D353" s="7">
        <f t="shared" si="5"/>
        <v>0</v>
      </c>
    </row>
    <row r="354" spans="1:4" ht="18" hidden="1" x14ac:dyDescent="0.3">
      <c r="A354" s="8" t="s">
        <v>288</v>
      </c>
      <c r="B354" s="7"/>
      <c r="C354" s="7"/>
      <c r="D354" s="7">
        <f t="shared" si="5"/>
        <v>0</v>
      </c>
    </row>
    <row r="355" spans="1:4" ht="18" x14ac:dyDescent="0.3">
      <c r="A355" s="10" t="s">
        <v>120</v>
      </c>
      <c r="B355" s="7">
        <f>2370+70</f>
        <v>2440</v>
      </c>
      <c r="C355" s="7">
        <v>6000</v>
      </c>
      <c r="D355" s="7">
        <f t="shared" si="5"/>
        <v>14640000</v>
      </c>
    </row>
    <row r="356" spans="1:4" ht="18" hidden="1" x14ac:dyDescent="0.3">
      <c r="A356" s="5" t="s">
        <v>60</v>
      </c>
      <c r="B356" s="7"/>
      <c r="C356" s="7"/>
      <c r="D356" s="7">
        <f t="shared" si="5"/>
        <v>0</v>
      </c>
    </row>
    <row r="357" spans="1:4" ht="18" hidden="1" x14ac:dyDescent="0.3">
      <c r="A357" s="5" t="s">
        <v>61</v>
      </c>
      <c r="B357" s="7"/>
      <c r="C357" s="7"/>
      <c r="D357" s="7">
        <f t="shared" si="5"/>
        <v>0</v>
      </c>
    </row>
    <row r="358" spans="1:4" ht="18" hidden="1" x14ac:dyDescent="0.3">
      <c r="A358" s="10" t="s">
        <v>270</v>
      </c>
      <c r="B358" s="7"/>
      <c r="C358" s="7"/>
      <c r="D358" s="7">
        <f t="shared" si="5"/>
        <v>0</v>
      </c>
    </row>
    <row r="359" spans="1:4" ht="18" hidden="1" x14ac:dyDescent="0.3">
      <c r="A359" s="10" t="s">
        <v>271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272</v>
      </c>
      <c r="B360" s="7"/>
      <c r="C360" s="7"/>
      <c r="D360" s="7">
        <f t="shared" si="5"/>
        <v>0</v>
      </c>
    </row>
    <row r="361" spans="1:4" ht="18" hidden="1" x14ac:dyDescent="0.3">
      <c r="A361" s="10" t="s">
        <v>273</v>
      </c>
      <c r="B361" s="7"/>
      <c r="C361" s="7"/>
      <c r="D361" s="7">
        <f t="shared" si="5"/>
        <v>0</v>
      </c>
    </row>
    <row r="362" spans="1:4" ht="18" hidden="1" x14ac:dyDescent="0.3">
      <c r="A362" s="10" t="s">
        <v>274</v>
      </c>
      <c r="B362" s="7"/>
      <c r="C362" s="7"/>
      <c r="D362" s="7">
        <f t="shared" si="5"/>
        <v>0</v>
      </c>
    </row>
    <row r="363" spans="1:4" ht="18" hidden="1" x14ac:dyDescent="0.3">
      <c r="A363" s="10" t="s">
        <v>64</v>
      </c>
      <c r="B363" s="7"/>
      <c r="C363" s="7"/>
      <c r="D363" s="7">
        <f t="shared" si="5"/>
        <v>0</v>
      </c>
    </row>
    <row r="364" spans="1:4" ht="18" hidden="1" x14ac:dyDescent="0.3">
      <c r="A364" s="5" t="s">
        <v>65</v>
      </c>
      <c r="B364" s="7"/>
      <c r="C364" s="7"/>
      <c r="D364" s="7">
        <f t="shared" si="5"/>
        <v>0</v>
      </c>
    </row>
    <row r="365" spans="1:4" ht="18" hidden="1" x14ac:dyDescent="0.3">
      <c r="A365" s="5" t="s">
        <v>66</v>
      </c>
      <c r="B365" s="7"/>
      <c r="C365" s="7"/>
      <c r="D365" s="7">
        <f t="shared" si="5"/>
        <v>0</v>
      </c>
    </row>
    <row r="366" spans="1:4" ht="18" hidden="1" x14ac:dyDescent="0.3">
      <c r="A366" s="10" t="s">
        <v>228</v>
      </c>
      <c r="B366" s="7"/>
      <c r="C366" s="7"/>
      <c r="D366" s="7">
        <f t="shared" si="5"/>
        <v>0</v>
      </c>
    </row>
    <row r="367" spans="1:4" ht="18" hidden="1" x14ac:dyDescent="0.3">
      <c r="A367" s="10" t="s">
        <v>229</v>
      </c>
      <c r="B367" s="7"/>
      <c r="C367" s="7"/>
      <c r="D367" s="7">
        <f t="shared" si="5"/>
        <v>0</v>
      </c>
    </row>
    <row r="368" spans="1:4" ht="18" hidden="1" x14ac:dyDescent="0.3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3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3">
      <c r="A370" s="10" t="s">
        <v>121</v>
      </c>
      <c r="B370" s="7"/>
      <c r="C370" s="7"/>
      <c r="D370" s="7">
        <f t="shared" si="5"/>
        <v>0</v>
      </c>
    </row>
    <row r="371" spans="1:4" ht="18" hidden="1" x14ac:dyDescent="0.3">
      <c r="A371" s="10" t="s">
        <v>149</v>
      </c>
      <c r="B371" s="7"/>
      <c r="C371" s="7"/>
      <c r="D371" s="7">
        <f t="shared" si="5"/>
        <v>0</v>
      </c>
    </row>
    <row r="372" spans="1:4" ht="18" hidden="1" x14ac:dyDescent="0.3">
      <c r="A372" s="14" t="s">
        <v>96</v>
      </c>
      <c r="B372" s="7"/>
      <c r="C372" s="7"/>
      <c r="D372" s="7">
        <f t="shared" si="5"/>
        <v>0</v>
      </c>
    </row>
    <row r="373" spans="1:4" ht="18" hidden="1" x14ac:dyDescent="0.3">
      <c r="A373" s="10" t="s">
        <v>97</v>
      </c>
      <c r="B373" s="7"/>
      <c r="C373" s="7"/>
      <c r="D373" s="7">
        <f t="shared" si="5"/>
        <v>0</v>
      </c>
    </row>
    <row r="374" spans="1:4" ht="18" hidden="1" x14ac:dyDescent="0.3">
      <c r="A374" s="10" t="s">
        <v>98</v>
      </c>
      <c r="B374" s="7"/>
      <c r="C374" s="7"/>
      <c r="D374" s="7">
        <f t="shared" si="5"/>
        <v>0</v>
      </c>
    </row>
    <row r="375" spans="1:4" ht="18" hidden="1" x14ac:dyDescent="0.3">
      <c r="A375" s="10" t="s">
        <v>275</v>
      </c>
      <c r="B375" s="7"/>
      <c r="C375" s="7"/>
      <c r="D375" s="7">
        <f t="shared" si="5"/>
        <v>0</v>
      </c>
    </row>
    <row r="376" spans="1:4" ht="18" hidden="1" x14ac:dyDescent="0.3">
      <c r="A376" s="10" t="s">
        <v>276</v>
      </c>
      <c r="B376" s="7"/>
      <c r="C376" s="7"/>
      <c r="D376" s="7">
        <f t="shared" si="5"/>
        <v>0</v>
      </c>
    </row>
    <row r="377" spans="1:4" ht="18" hidden="1" x14ac:dyDescent="0.3">
      <c r="A377" s="24" t="s">
        <v>277</v>
      </c>
      <c r="B377" s="7"/>
      <c r="C377" s="7"/>
      <c r="D377" s="7">
        <f t="shared" si="5"/>
        <v>0</v>
      </c>
    </row>
    <row r="378" spans="1:4" ht="18" hidden="1" x14ac:dyDescent="0.3">
      <c r="A378" s="8" t="s">
        <v>122</v>
      </c>
      <c r="B378" s="7"/>
      <c r="C378" s="7"/>
      <c r="D378" s="7">
        <f t="shared" si="5"/>
        <v>0</v>
      </c>
    </row>
    <row r="379" spans="1:4" ht="18" hidden="1" x14ac:dyDescent="0.3">
      <c r="A379" s="24" t="s">
        <v>123</v>
      </c>
      <c r="B379" s="7"/>
      <c r="C379" s="7"/>
      <c r="D379" s="7">
        <f t="shared" si="5"/>
        <v>0</v>
      </c>
    </row>
    <row r="380" spans="1:4" ht="18" hidden="1" x14ac:dyDescent="0.3">
      <c r="A380" s="10" t="s">
        <v>278</v>
      </c>
      <c r="B380" s="7"/>
      <c r="C380" s="7"/>
      <c r="D380" s="7">
        <f t="shared" si="5"/>
        <v>0</v>
      </c>
    </row>
    <row r="381" spans="1:4" ht="18" hidden="1" x14ac:dyDescent="0.3">
      <c r="A381" s="10" t="s">
        <v>279</v>
      </c>
      <c r="B381" s="7"/>
      <c r="C381" s="7"/>
      <c r="D381" s="7">
        <f t="shared" si="5"/>
        <v>0</v>
      </c>
    </row>
    <row r="382" spans="1:4" ht="18" x14ac:dyDescent="0.3">
      <c r="A382" s="5" t="s">
        <v>113</v>
      </c>
      <c r="B382" s="7">
        <f>260+140+220+100</f>
        <v>720</v>
      </c>
      <c r="C382" s="7">
        <v>37000</v>
      </c>
      <c r="D382" s="7">
        <f t="shared" si="5"/>
        <v>26640000</v>
      </c>
    </row>
    <row r="383" spans="1:4" ht="18" hidden="1" x14ac:dyDescent="0.3">
      <c r="A383" s="18" t="s">
        <v>151</v>
      </c>
      <c r="B383" s="7"/>
      <c r="C383" s="7"/>
      <c r="D383" s="7">
        <f t="shared" si="5"/>
        <v>0</v>
      </c>
    </row>
    <row r="384" spans="1:4" ht="18" hidden="1" x14ac:dyDescent="0.3">
      <c r="A384" s="14" t="s">
        <v>152</v>
      </c>
      <c r="B384" s="7"/>
      <c r="C384" s="7"/>
      <c r="D384" s="7">
        <f t="shared" si="5"/>
        <v>0</v>
      </c>
    </row>
    <row r="385" spans="1:4" ht="18" hidden="1" x14ac:dyDescent="0.3">
      <c r="A385" s="14" t="s">
        <v>153</v>
      </c>
      <c r="B385" s="7"/>
      <c r="C385" s="7"/>
      <c r="D385" s="7">
        <f t="shared" si="5"/>
        <v>0</v>
      </c>
    </row>
    <row r="386" spans="1:4" ht="18" hidden="1" x14ac:dyDescent="0.3">
      <c r="A386" s="14" t="s">
        <v>154</v>
      </c>
      <c r="B386" s="7"/>
      <c r="C386" s="7"/>
      <c r="D386" s="7">
        <f t="shared" si="5"/>
        <v>0</v>
      </c>
    </row>
    <row r="387" spans="1:4" ht="18" hidden="1" x14ac:dyDescent="0.3">
      <c r="A387" s="10" t="s">
        <v>155</v>
      </c>
      <c r="B387" s="7"/>
      <c r="C387" s="7"/>
      <c r="D387" s="7">
        <f t="shared" si="5"/>
        <v>0</v>
      </c>
    </row>
    <row r="388" spans="1:4" ht="18" hidden="1" x14ac:dyDescent="0.3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157</v>
      </c>
      <c r="B389" s="7"/>
      <c r="C389" s="7"/>
      <c r="D389" s="7">
        <f t="shared" si="6"/>
        <v>0</v>
      </c>
    </row>
    <row r="390" spans="1:4" ht="18" hidden="1" x14ac:dyDescent="0.3">
      <c r="A390" s="10" t="s">
        <v>158</v>
      </c>
      <c r="B390" s="7"/>
      <c r="C390" s="7"/>
      <c r="D390" s="7">
        <f t="shared" si="6"/>
        <v>0</v>
      </c>
    </row>
    <row r="391" spans="1:4" ht="18" hidden="1" x14ac:dyDescent="0.3">
      <c r="A391" s="14" t="s">
        <v>76</v>
      </c>
      <c r="B391" s="7"/>
      <c r="C391" s="7"/>
      <c r="D391" s="7">
        <f t="shared" si="6"/>
        <v>0</v>
      </c>
    </row>
    <row r="392" spans="1:4" ht="18" hidden="1" x14ac:dyDescent="0.3">
      <c r="A392" s="10" t="s">
        <v>114</v>
      </c>
      <c r="B392" s="7"/>
      <c r="C392" s="7"/>
      <c r="D392" s="7">
        <f t="shared" si="6"/>
        <v>0</v>
      </c>
    </row>
    <row r="393" spans="1:4" ht="18" hidden="1" x14ac:dyDescent="0.3">
      <c r="A393" s="34" t="s">
        <v>295</v>
      </c>
      <c r="B393" s="7"/>
      <c r="C393" s="7"/>
      <c r="D393" s="7">
        <f t="shared" si="6"/>
        <v>0</v>
      </c>
    </row>
    <row r="394" spans="1:4" ht="18" hidden="1" x14ac:dyDescent="0.3">
      <c r="A394" s="10" t="s">
        <v>159</v>
      </c>
      <c r="B394" s="7"/>
      <c r="C394" s="7"/>
      <c r="D394" s="7">
        <f t="shared" si="6"/>
        <v>0</v>
      </c>
    </row>
    <row r="395" spans="1:4" ht="18" hidden="1" x14ac:dyDescent="0.3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3">
      <c r="A397" s="41" t="s">
        <v>296</v>
      </c>
      <c r="B397" s="7"/>
      <c r="C397" s="7"/>
      <c r="D397" s="7">
        <f t="shared" si="6"/>
        <v>0</v>
      </c>
    </row>
    <row r="398" spans="1:4" ht="18" hidden="1" x14ac:dyDescent="0.3">
      <c r="A398" s="5" t="s">
        <v>3</v>
      </c>
      <c r="B398" s="7"/>
      <c r="C398" s="7"/>
      <c r="D398" s="7">
        <f t="shared" si="6"/>
        <v>0</v>
      </c>
    </row>
    <row r="399" spans="1:4" ht="18" hidden="1" x14ac:dyDescent="0.3">
      <c r="A399" s="8" t="s">
        <v>4</v>
      </c>
      <c r="B399" s="7"/>
      <c r="C399" s="7"/>
      <c r="D399" s="7">
        <f t="shared" si="6"/>
        <v>0</v>
      </c>
    </row>
    <row r="400" spans="1:4" ht="18" hidden="1" x14ac:dyDescent="0.3">
      <c r="A400" s="5" t="s">
        <v>5</v>
      </c>
      <c r="B400" s="7"/>
      <c r="C400" s="7"/>
      <c r="D400" s="7">
        <f t="shared" si="6"/>
        <v>0</v>
      </c>
    </row>
    <row r="401" spans="1:4" ht="18" hidden="1" x14ac:dyDescent="0.3">
      <c r="A401" s="5" t="s">
        <v>6</v>
      </c>
      <c r="B401" s="7"/>
      <c r="C401" s="7"/>
      <c r="D401" s="7">
        <f t="shared" si="6"/>
        <v>0</v>
      </c>
    </row>
    <row r="402" spans="1:4" ht="18" hidden="1" x14ac:dyDescent="0.3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3">
      <c r="A404" s="10" t="s">
        <v>9</v>
      </c>
      <c r="B404" s="7"/>
      <c r="C404" s="7"/>
      <c r="D404" s="7">
        <f t="shared" si="6"/>
        <v>0</v>
      </c>
    </row>
    <row r="405" spans="1:4" ht="18" hidden="1" x14ac:dyDescent="0.3">
      <c r="A405" s="10" t="s">
        <v>115</v>
      </c>
      <c r="B405" s="7"/>
      <c r="C405" s="7"/>
      <c r="D405" s="7">
        <f t="shared" si="6"/>
        <v>0</v>
      </c>
    </row>
    <row r="406" spans="1:4" ht="18" hidden="1" x14ac:dyDescent="0.3">
      <c r="A406" s="5" t="s">
        <v>116</v>
      </c>
      <c r="B406" s="7"/>
      <c r="C406" s="7"/>
      <c r="D406" s="7">
        <f t="shared" si="6"/>
        <v>0</v>
      </c>
    </row>
    <row r="407" spans="1:4" ht="18" x14ac:dyDescent="0.3">
      <c r="A407" s="10" t="s">
        <v>168</v>
      </c>
      <c r="B407" s="7">
        <v>40</v>
      </c>
      <c r="C407" s="7">
        <v>37000</v>
      </c>
      <c r="D407" s="7">
        <f t="shared" si="6"/>
        <v>1480000</v>
      </c>
    </row>
    <row r="408" spans="1:4" ht="18" hidden="1" x14ac:dyDescent="0.3">
      <c r="A408" s="24" t="s">
        <v>169</v>
      </c>
      <c r="B408" s="7"/>
      <c r="C408" s="7"/>
      <c r="D408" s="7">
        <f t="shared" si="6"/>
        <v>0</v>
      </c>
    </row>
    <row r="409" spans="1:4" ht="18" hidden="1" x14ac:dyDescent="0.3">
      <c r="A409" s="10" t="s">
        <v>170</v>
      </c>
      <c r="B409" s="7"/>
      <c r="C409" s="7"/>
      <c r="D409" s="7">
        <f t="shared" si="6"/>
        <v>0</v>
      </c>
    </row>
    <row r="410" spans="1:4" ht="18" hidden="1" x14ac:dyDescent="0.3">
      <c r="A410" s="10" t="s">
        <v>171</v>
      </c>
      <c r="B410" s="7"/>
      <c r="C410" s="7"/>
      <c r="D410" s="7">
        <f t="shared" si="6"/>
        <v>0</v>
      </c>
    </row>
    <row r="411" spans="1:4" ht="18" hidden="1" x14ac:dyDescent="0.3">
      <c r="A411" s="10" t="s">
        <v>172</v>
      </c>
      <c r="B411" s="7"/>
      <c r="C411" s="7"/>
      <c r="D411" s="7">
        <f t="shared" si="6"/>
        <v>0</v>
      </c>
    </row>
    <row r="412" spans="1:4" ht="18" hidden="1" x14ac:dyDescent="0.3">
      <c r="A412" s="5" t="s">
        <v>10</v>
      </c>
      <c r="B412" s="12"/>
      <c r="C412" s="12"/>
      <c r="D412" s="7">
        <f t="shared" si="6"/>
        <v>0</v>
      </c>
    </row>
    <row r="413" spans="1:4" ht="18" hidden="1" x14ac:dyDescent="0.3">
      <c r="A413" s="5" t="s">
        <v>11</v>
      </c>
      <c r="B413" s="12"/>
      <c r="C413" s="12"/>
      <c r="D413" s="7">
        <f t="shared" si="6"/>
        <v>0</v>
      </c>
    </row>
    <row r="414" spans="1:4" ht="18" hidden="1" x14ac:dyDescent="0.3">
      <c r="A414" s="5" t="s">
        <v>12</v>
      </c>
      <c r="B414" s="12"/>
      <c r="C414" s="12"/>
      <c r="D414" s="7">
        <f t="shared" si="6"/>
        <v>0</v>
      </c>
    </row>
    <row r="415" spans="1:4" ht="18" hidden="1" x14ac:dyDescent="0.3">
      <c r="A415" s="10" t="s">
        <v>82</v>
      </c>
      <c r="B415" s="7"/>
      <c r="C415" s="7"/>
      <c r="D415" s="7">
        <f t="shared" si="6"/>
        <v>0</v>
      </c>
    </row>
    <row r="416" spans="1:4" ht="18" hidden="1" x14ac:dyDescent="0.3">
      <c r="A416" s="10" t="s">
        <v>83</v>
      </c>
      <c r="B416" s="7"/>
      <c r="C416" s="7"/>
      <c r="D416" s="7">
        <f t="shared" si="6"/>
        <v>0</v>
      </c>
    </row>
    <row r="417" spans="1:4" ht="18" hidden="1" x14ac:dyDescent="0.3">
      <c r="A417" s="10" t="s">
        <v>84</v>
      </c>
      <c r="B417" s="7"/>
      <c r="C417" s="7"/>
      <c r="D417" s="7">
        <f t="shared" si="6"/>
        <v>0</v>
      </c>
    </row>
    <row r="418" spans="1:4" ht="18" hidden="1" x14ac:dyDescent="0.3">
      <c r="A418" s="10" t="s">
        <v>85</v>
      </c>
      <c r="B418" s="7"/>
      <c r="C418" s="7"/>
      <c r="D418" s="7">
        <f t="shared" si="6"/>
        <v>0</v>
      </c>
    </row>
    <row r="419" spans="1:4" ht="18" hidden="1" x14ac:dyDescent="0.3">
      <c r="A419" s="10" t="s">
        <v>86</v>
      </c>
      <c r="B419" s="7"/>
      <c r="C419" s="7"/>
      <c r="D419" s="7">
        <f t="shared" si="6"/>
        <v>0</v>
      </c>
    </row>
    <row r="420" spans="1:4" ht="18" x14ac:dyDescent="0.3">
      <c r="A420" s="10" t="s">
        <v>194</v>
      </c>
      <c r="B420" s="7">
        <v>15</v>
      </c>
      <c r="C420" s="7">
        <v>8000</v>
      </c>
      <c r="D420" s="7">
        <f t="shared" si="6"/>
        <v>120000</v>
      </c>
    </row>
    <row r="421" spans="1:4" ht="18" hidden="1" x14ac:dyDescent="0.3">
      <c r="A421" s="13" t="s">
        <v>195</v>
      </c>
      <c r="B421" s="7"/>
      <c r="C421" s="7"/>
      <c r="D421" s="7">
        <f t="shared" si="6"/>
        <v>0</v>
      </c>
    </row>
    <row r="422" spans="1:4" ht="18" hidden="1" x14ac:dyDescent="0.3">
      <c r="A422" s="13" t="s">
        <v>177</v>
      </c>
      <c r="B422" s="7"/>
      <c r="C422" s="7"/>
      <c r="D422" s="7">
        <f t="shared" si="6"/>
        <v>0</v>
      </c>
    </row>
    <row r="423" spans="1:4" ht="18" hidden="1" x14ac:dyDescent="0.3">
      <c r="A423" s="13" t="s">
        <v>178</v>
      </c>
      <c r="B423" s="7"/>
      <c r="C423" s="7"/>
      <c r="D423" s="7">
        <f t="shared" si="6"/>
        <v>0</v>
      </c>
    </row>
    <row r="424" spans="1:4" ht="18" hidden="1" x14ac:dyDescent="0.3">
      <c r="A424" s="8" t="s">
        <v>179</v>
      </c>
      <c r="B424" s="7"/>
      <c r="C424" s="7"/>
      <c r="D424" s="7">
        <f t="shared" si="6"/>
        <v>0</v>
      </c>
    </row>
    <row r="425" spans="1:4" ht="18" hidden="1" x14ac:dyDescent="0.3">
      <c r="A425" s="24" t="s">
        <v>173</v>
      </c>
      <c r="B425" s="7"/>
      <c r="C425" s="7"/>
      <c r="D425" s="7">
        <f t="shared" si="6"/>
        <v>0</v>
      </c>
    </row>
    <row r="426" spans="1:4" ht="18" hidden="1" x14ac:dyDescent="0.3">
      <c r="A426" s="8" t="s">
        <v>335</v>
      </c>
      <c r="B426" s="7"/>
      <c r="C426" s="7"/>
      <c r="D426" s="7">
        <f t="shared" si="6"/>
        <v>0</v>
      </c>
    </row>
    <row r="427" spans="1:4" ht="18" hidden="1" x14ac:dyDescent="0.3">
      <c r="A427" s="10" t="s">
        <v>13</v>
      </c>
      <c r="B427" s="7"/>
      <c r="C427" s="7"/>
      <c r="D427" s="7">
        <f t="shared" si="6"/>
        <v>0</v>
      </c>
    </row>
    <row r="428" spans="1:4" ht="18" hidden="1" x14ac:dyDescent="0.3">
      <c r="A428" s="10" t="s">
        <v>14</v>
      </c>
      <c r="B428" s="7"/>
      <c r="C428" s="7"/>
      <c r="D428" s="7">
        <f t="shared" si="6"/>
        <v>0</v>
      </c>
    </row>
    <row r="429" spans="1:4" ht="18" hidden="1" x14ac:dyDescent="0.3">
      <c r="A429" s="8" t="s">
        <v>336</v>
      </c>
      <c r="B429" s="7"/>
      <c r="C429" s="7"/>
      <c r="D429" s="7">
        <f t="shared" si="6"/>
        <v>0</v>
      </c>
    </row>
    <row r="430" spans="1:4" ht="18" hidden="1" x14ac:dyDescent="0.3">
      <c r="A430" s="8" t="s">
        <v>207</v>
      </c>
      <c r="B430" s="7"/>
      <c r="C430" s="7"/>
      <c r="D430" s="7">
        <f t="shared" si="6"/>
        <v>0</v>
      </c>
    </row>
    <row r="431" spans="1:4" ht="18" hidden="1" x14ac:dyDescent="0.3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3">
      <c r="A432" s="13" t="s">
        <v>17</v>
      </c>
      <c r="B432" s="7"/>
      <c r="C432" s="7"/>
      <c r="D432" s="7">
        <f t="shared" si="6"/>
        <v>0</v>
      </c>
    </row>
    <row r="433" spans="1:4" ht="18" hidden="1" x14ac:dyDescent="0.3">
      <c r="A433" s="8" t="s">
        <v>297</v>
      </c>
      <c r="B433" s="7"/>
      <c r="C433" s="7"/>
      <c r="D433" s="7">
        <f t="shared" si="6"/>
        <v>0</v>
      </c>
    </row>
    <row r="434" spans="1:4" ht="18" hidden="1" x14ac:dyDescent="0.3">
      <c r="A434" s="8" t="s">
        <v>337</v>
      </c>
      <c r="B434" s="7"/>
      <c r="C434" s="7"/>
      <c r="D434" s="7">
        <f t="shared" si="6"/>
        <v>0</v>
      </c>
    </row>
    <row r="435" spans="1:4" ht="18" hidden="1" x14ac:dyDescent="0.3">
      <c r="A435" s="10" t="s">
        <v>47</v>
      </c>
      <c r="B435" s="7"/>
      <c r="C435" s="7"/>
      <c r="D435" s="7">
        <f t="shared" si="6"/>
        <v>0</v>
      </c>
    </row>
    <row r="436" spans="1:4" ht="18" hidden="1" x14ac:dyDescent="0.3">
      <c r="A436" s="14" t="s">
        <v>48</v>
      </c>
      <c r="B436" s="7"/>
      <c r="C436" s="7"/>
      <c r="D436" s="7">
        <f t="shared" si="6"/>
        <v>0</v>
      </c>
    </row>
    <row r="437" spans="1:4" ht="18" hidden="1" x14ac:dyDescent="0.3">
      <c r="A437" s="28" t="s">
        <v>192</v>
      </c>
      <c r="B437" s="7"/>
      <c r="C437" s="7"/>
      <c r="D437" s="7">
        <f t="shared" si="6"/>
        <v>0</v>
      </c>
    </row>
    <row r="438" spans="1:4" ht="18" hidden="1" x14ac:dyDescent="0.3">
      <c r="A438" s="28" t="s">
        <v>193</v>
      </c>
      <c r="B438" s="7"/>
      <c r="C438" s="7"/>
      <c r="D438" s="7">
        <f t="shared" si="6"/>
        <v>0</v>
      </c>
    </row>
    <row r="439" spans="1:4" ht="18" hidden="1" x14ac:dyDescent="0.3">
      <c r="A439" s="42" t="s">
        <v>49</v>
      </c>
      <c r="B439" s="7"/>
      <c r="C439" s="7"/>
      <c r="D439" s="7">
        <f t="shared" si="6"/>
        <v>0</v>
      </c>
    </row>
    <row r="440" spans="1:4" ht="18" hidden="1" x14ac:dyDescent="0.3">
      <c r="A440" s="35" t="s">
        <v>298</v>
      </c>
      <c r="B440" s="7"/>
      <c r="C440" s="7"/>
      <c r="D440" s="7">
        <f t="shared" si="6"/>
        <v>0</v>
      </c>
    </row>
    <row r="441" spans="1:4" ht="18" hidden="1" x14ac:dyDescent="0.3">
      <c r="A441" s="10" t="s">
        <v>50</v>
      </c>
      <c r="B441" s="7"/>
      <c r="C441" s="7"/>
      <c r="D441" s="7">
        <f t="shared" si="6"/>
        <v>0</v>
      </c>
    </row>
    <row r="442" spans="1:4" ht="18" hidden="1" x14ac:dyDescent="0.3">
      <c r="A442" s="10" t="s">
        <v>20</v>
      </c>
      <c r="B442" s="7"/>
      <c r="C442" s="7"/>
      <c r="D442" s="7">
        <f t="shared" si="6"/>
        <v>0</v>
      </c>
    </row>
    <row r="443" spans="1:4" ht="18" hidden="1" x14ac:dyDescent="0.3">
      <c r="A443" s="10" t="s">
        <v>21</v>
      </c>
      <c r="B443" s="7"/>
      <c r="C443" s="7"/>
      <c r="D443" s="7">
        <f t="shared" si="6"/>
        <v>0</v>
      </c>
    </row>
    <row r="444" spans="1:4" ht="18" hidden="1" x14ac:dyDescent="0.3">
      <c r="A444" s="10" t="s">
        <v>22</v>
      </c>
      <c r="B444" s="7"/>
      <c r="C444" s="7"/>
      <c r="D444" s="7">
        <f t="shared" si="6"/>
        <v>0</v>
      </c>
    </row>
    <row r="445" spans="1:4" ht="18" hidden="1" x14ac:dyDescent="0.3">
      <c r="A445" s="10" t="s">
        <v>209</v>
      </c>
      <c r="B445" s="7"/>
      <c r="C445" s="7"/>
      <c r="D445" s="7">
        <f t="shared" si="6"/>
        <v>0</v>
      </c>
    </row>
    <row r="446" spans="1:4" ht="18" hidden="1" x14ac:dyDescent="0.3">
      <c r="A446" s="10" t="s">
        <v>210</v>
      </c>
      <c r="B446" s="7"/>
      <c r="C446" s="7"/>
      <c r="D446" s="7">
        <f t="shared" si="6"/>
        <v>0</v>
      </c>
    </row>
    <row r="447" spans="1:4" ht="18" x14ac:dyDescent="0.3">
      <c r="A447" s="10" t="s">
        <v>338</v>
      </c>
      <c r="B447" s="7">
        <v>3</v>
      </c>
      <c r="C447" s="7">
        <v>20000</v>
      </c>
      <c r="D447" s="7">
        <f t="shared" si="6"/>
        <v>60000</v>
      </c>
    </row>
    <row r="448" spans="1:4" ht="18" hidden="1" x14ac:dyDescent="0.3">
      <c r="A448" s="10" t="s">
        <v>211</v>
      </c>
      <c r="B448" s="7"/>
      <c r="C448" s="7"/>
      <c r="D448" s="7">
        <f t="shared" si="6"/>
        <v>0</v>
      </c>
    </row>
    <row r="449" spans="1:4" ht="18" hidden="1" x14ac:dyDescent="0.3">
      <c r="A449" s="8" t="s">
        <v>18</v>
      </c>
      <c r="B449" s="7"/>
      <c r="C449" s="7"/>
      <c r="D449" s="7">
        <f t="shared" si="6"/>
        <v>0</v>
      </c>
    </row>
    <row r="450" spans="1:4" ht="18" hidden="1" x14ac:dyDescent="0.3">
      <c r="A450" s="13" t="s">
        <v>19</v>
      </c>
      <c r="B450" s="7"/>
      <c r="C450" s="7"/>
      <c r="D450" s="7">
        <f t="shared" si="6"/>
        <v>0</v>
      </c>
    </row>
    <row r="451" spans="1:4" ht="18" hidden="1" x14ac:dyDescent="0.3">
      <c r="A451" s="10" t="s">
        <v>299</v>
      </c>
      <c r="B451" s="7"/>
      <c r="C451" s="7"/>
      <c r="D451" s="7">
        <f t="shared" si="6"/>
        <v>0</v>
      </c>
    </row>
    <row r="452" spans="1:4" ht="18" hidden="1" x14ac:dyDescent="0.3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301</v>
      </c>
      <c r="B453" s="7"/>
      <c r="C453" s="7"/>
      <c r="D453" s="7">
        <f t="shared" si="7"/>
        <v>0</v>
      </c>
    </row>
    <row r="454" spans="1:4" ht="18" x14ac:dyDescent="0.3">
      <c r="A454" s="10" t="s">
        <v>95</v>
      </c>
      <c r="B454" s="7">
        <v>130</v>
      </c>
      <c r="C454" s="7">
        <v>10000</v>
      </c>
      <c r="D454" s="7">
        <f t="shared" si="7"/>
        <v>1300000</v>
      </c>
    </row>
    <row r="455" spans="1:4" ht="18" hidden="1" x14ac:dyDescent="0.3">
      <c r="A455" s="29" t="s">
        <v>124</v>
      </c>
      <c r="B455" s="7"/>
      <c r="C455" s="7"/>
      <c r="D455" s="7">
        <f t="shared" si="7"/>
        <v>0</v>
      </c>
    </row>
    <row r="456" spans="1:4" ht="18" hidden="1" x14ac:dyDescent="0.3">
      <c r="A456" s="24" t="s">
        <v>125</v>
      </c>
      <c r="B456" s="7"/>
      <c r="C456" s="7"/>
      <c r="D456" s="7">
        <f t="shared" si="7"/>
        <v>0</v>
      </c>
    </row>
    <row r="457" spans="1:4" ht="18" hidden="1" x14ac:dyDescent="0.3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3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3">
      <c r="A461" s="33" t="s">
        <v>280</v>
      </c>
      <c r="B461" s="7"/>
      <c r="C461" s="7"/>
      <c r="D461" s="7">
        <f t="shared" si="7"/>
        <v>0</v>
      </c>
    </row>
    <row r="462" spans="1:4" ht="18" hidden="1" x14ac:dyDescent="0.3">
      <c r="A462" s="5" t="s">
        <v>281</v>
      </c>
      <c r="B462" s="12"/>
      <c r="C462" s="12"/>
      <c r="D462" s="7">
        <f t="shared" si="7"/>
        <v>0</v>
      </c>
    </row>
    <row r="463" spans="1:4" ht="18" hidden="1" x14ac:dyDescent="0.3">
      <c r="A463" s="10" t="s">
        <v>282</v>
      </c>
      <c r="B463" s="7"/>
      <c r="C463" s="7"/>
      <c r="D463" s="7">
        <f t="shared" si="7"/>
        <v>0</v>
      </c>
    </row>
    <row r="464" spans="1:4" ht="18" hidden="1" x14ac:dyDescent="0.3">
      <c r="A464" s="10" t="s">
        <v>283</v>
      </c>
      <c r="B464" s="7"/>
      <c r="C464" s="7"/>
      <c r="D464" s="7">
        <f t="shared" si="7"/>
        <v>0</v>
      </c>
    </row>
    <row r="465" spans="1:4" ht="18" x14ac:dyDescent="0.3">
      <c r="A465" s="10" t="s">
        <v>36</v>
      </c>
      <c r="B465" s="7">
        <f>20+30+60</f>
        <v>110</v>
      </c>
      <c r="C465" s="7">
        <v>7000</v>
      </c>
      <c r="D465" s="7">
        <f t="shared" si="7"/>
        <v>770000</v>
      </c>
    </row>
    <row r="466" spans="1:4" ht="18" hidden="1" x14ac:dyDescent="0.3">
      <c r="A466" s="14" t="s">
        <v>37</v>
      </c>
      <c r="B466" s="7"/>
      <c r="C466" s="7"/>
      <c r="D466" s="7">
        <f t="shared" si="7"/>
        <v>0</v>
      </c>
    </row>
    <row r="467" spans="1:4" ht="18" hidden="1" x14ac:dyDescent="0.3">
      <c r="A467" s="5" t="s">
        <v>214</v>
      </c>
      <c r="B467" s="7"/>
      <c r="C467" s="7"/>
      <c r="D467" s="7">
        <f t="shared" si="7"/>
        <v>0</v>
      </c>
    </row>
    <row r="468" spans="1:4" ht="18" hidden="1" x14ac:dyDescent="0.3">
      <c r="A468" s="5" t="s">
        <v>215</v>
      </c>
      <c r="B468" s="7"/>
      <c r="C468" s="7"/>
      <c r="D468" s="7">
        <f t="shared" si="7"/>
        <v>0</v>
      </c>
    </row>
    <row r="469" spans="1:4" ht="18" hidden="1" x14ac:dyDescent="0.3">
      <c r="A469" s="10" t="s">
        <v>216</v>
      </c>
      <c r="B469" s="7"/>
      <c r="C469" s="7"/>
      <c r="D469" s="7">
        <f t="shared" si="7"/>
        <v>0</v>
      </c>
    </row>
    <row r="470" spans="1:4" ht="18" hidden="1" x14ac:dyDescent="0.3">
      <c r="A470" s="10" t="s">
        <v>339</v>
      </c>
      <c r="B470" s="7"/>
      <c r="C470" s="7"/>
      <c r="D470" s="7">
        <f t="shared" si="7"/>
        <v>0</v>
      </c>
    </row>
    <row r="471" spans="1:4" ht="18" hidden="1" x14ac:dyDescent="0.3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3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3">
      <c r="A473" s="10" t="s">
        <v>302</v>
      </c>
      <c r="B473" s="7"/>
      <c r="C473" s="7"/>
      <c r="D473" s="7">
        <f t="shared" si="7"/>
        <v>0</v>
      </c>
    </row>
    <row r="474" spans="1:4" ht="18" hidden="1" x14ac:dyDescent="0.3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162</v>
      </c>
      <c r="B482" s="7"/>
      <c r="C482" s="7"/>
      <c r="D482" s="7">
        <f t="shared" si="7"/>
        <v>0</v>
      </c>
    </row>
    <row r="483" spans="1:4" ht="18" hidden="1" x14ac:dyDescent="0.3">
      <c r="A483" s="10" t="s">
        <v>163</v>
      </c>
      <c r="B483" s="7"/>
      <c r="C483" s="7"/>
      <c r="D483" s="7">
        <f t="shared" si="7"/>
        <v>0</v>
      </c>
    </row>
    <row r="484" spans="1:4" ht="18" hidden="1" x14ac:dyDescent="0.3">
      <c r="A484" s="10" t="s">
        <v>164</v>
      </c>
      <c r="B484" s="7"/>
      <c r="C484" s="7"/>
      <c r="D484" s="7">
        <f t="shared" si="7"/>
        <v>0</v>
      </c>
    </row>
    <row r="485" spans="1:4" ht="18" x14ac:dyDescent="0.3">
      <c r="A485" s="10" t="s">
        <v>165</v>
      </c>
      <c r="B485" s="7">
        <v>6</v>
      </c>
      <c r="C485" s="7">
        <v>13000</v>
      </c>
      <c r="D485" s="7">
        <f t="shared" si="7"/>
        <v>78000</v>
      </c>
    </row>
    <row r="486" spans="1:4" ht="18" hidden="1" x14ac:dyDescent="0.3">
      <c r="A486" s="10" t="s">
        <v>166</v>
      </c>
      <c r="B486" s="7"/>
      <c r="C486" s="7"/>
      <c r="D486" s="7">
        <f t="shared" si="7"/>
        <v>0</v>
      </c>
    </row>
    <row r="487" spans="1:4" ht="18" hidden="1" x14ac:dyDescent="0.3">
      <c r="A487" s="14" t="s">
        <v>167</v>
      </c>
      <c r="B487" s="7"/>
      <c r="C487" s="7"/>
      <c r="D487" s="7">
        <f t="shared" si="7"/>
        <v>0</v>
      </c>
    </row>
    <row r="488" spans="1:4" ht="18" hidden="1" x14ac:dyDescent="0.3">
      <c r="A488" s="10" t="s">
        <v>289</v>
      </c>
      <c r="B488" s="7"/>
      <c r="C488" s="7"/>
      <c r="D488" s="7">
        <f t="shared" si="7"/>
        <v>0</v>
      </c>
    </row>
    <row r="489" spans="1:4" ht="18" hidden="1" x14ac:dyDescent="0.3">
      <c r="A489" s="10" t="s">
        <v>290</v>
      </c>
      <c r="B489" s="7"/>
      <c r="C489" s="7"/>
      <c r="D489" s="7">
        <f t="shared" si="7"/>
        <v>0</v>
      </c>
    </row>
    <row r="490" spans="1:4" ht="18" hidden="1" x14ac:dyDescent="0.3">
      <c r="A490" s="10" t="s">
        <v>291</v>
      </c>
      <c r="B490" s="7"/>
      <c r="C490" s="7"/>
      <c r="D490" s="7">
        <f t="shared" si="7"/>
        <v>0</v>
      </c>
    </row>
    <row r="491" spans="1:4" ht="18" hidden="1" x14ac:dyDescent="0.3">
      <c r="A491" s="10" t="s">
        <v>292</v>
      </c>
      <c r="B491" s="7"/>
      <c r="C491" s="7"/>
      <c r="D491" s="7">
        <f t="shared" si="7"/>
        <v>0</v>
      </c>
    </row>
    <row r="492" spans="1:4" ht="18" hidden="1" x14ac:dyDescent="0.3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3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3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3">
      <c r="A495" s="10" t="s">
        <v>54</v>
      </c>
      <c r="B495" s="7"/>
      <c r="C495" s="7"/>
      <c r="D495" s="7">
        <f t="shared" si="7"/>
        <v>0</v>
      </c>
    </row>
    <row r="496" spans="1:4" ht="18" hidden="1" x14ac:dyDescent="0.3">
      <c r="A496" s="14" t="s">
        <v>55</v>
      </c>
      <c r="B496" s="7"/>
      <c r="C496" s="7"/>
      <c r="D496" s="7">
        <f t="shared" si="7"/>
        <v>0</v>
      </c>
    </row>
    <row r="497" spans="1:4" ht="18" x14ac:dyDescent="0.3">
      <c r="A497" s="10" t="s">
        <v>334</v>
      </c>
      <c r="B497" s="7">
        <v>400</v>
      </c>
      <c r="C497" s="7">
        <v>6500</v>
      </c>
      <c r="D497" s="7">
        <f t="shared" si="7"/>
        <v>2600000</v>
      </c>
    </row>
    <row r="498" spans="1:4" ht="18" hidden="1" x14ac:dyDescent="0.3">
      <c r="A498" s="5" t="s">
        <v>199</v>
      </c>
      <c r="B498" s="7"/>
      <c r="C498" s="7"/>
      <c r="D498" s="7">
        <f t="shared" si="7"/>
        <v>0</v>
      </c>
    </row>
    <row r="499" spans="1:4" ht="18" hidden="1" x14ac:dyDescent="0.3">
      <c r="A499" s="10" t="s">
        <v>200</v>
      </c>
      <c r="B499" s="7"/>
      <c r="C499" s="7"/>
      <c r="D499" s="7">
        <f t="shared" si="7"/>
        <v>0</v>
      </c>
    </row>
    <row r="500" spans="1:4" ht="18" hidden="1" x14ac:dyDescent="0.3">
      <c r="A500" s="10" t="s">
        <v>202</v>
      </c>
      <c r="B500" s="7"/>
      <c r="C500" s="7"/>
      <c r="D500" s="7">
        <f t="shared" si="7"/>
        <v>0</v>
      </c>
    </row>
    <row r="501" spans="1:4" ht="18" hidden="1" x14ac:dyDescent="0.3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3">
      <c r="A503" s="10" t="s">
        <v>62</v>
      </c>
      <c r="B503" s="7"/>
      <c r="C503" s="7"/>
      <c r="D503" s="7">
        <f t="shared" si="7"/>
        <v>0</v>
      </c>
    </row>
    <row r="504" spans="1:4" ht="18" hidden="1" x14ac:dyDescent="0.3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3">
      <c r="A505" s="8" t="s">
        <v>304</v>
      </c>
      <c r="B505" s="7"/>
      <c r="C505" s="7"/>
      <c r="D505" s="7">
        <f t="shared" si="7"/>
        <v>0</v>
      </c>
    </row>
    <row r="506" spans="1:4" ht="18" hidden="1" x14ac:dyDescent="0.3">
      <c r="A506" s="10" t="s">
        <v>87</v>
      </c>
      <c r="B506" s="7"/>
      <c r="C506" s="7"/>
      <c r="D506" s="7">
        <f t="shared" si="7"/>
        <v>0</v>
      </c>
    </row>
    <row r="507" spans="1:4" ht="18" hidden="1" x14ac:dyDescent="0.3">
      <c r="A507" s="10" t="s">
        <v>38</v>
      </c>
      <c r="B507" s="7"/>
      <c r="C507" s="7"/>
      <c r="D507" s="7">
        <f t="shared" si="7"/>
        <v>0</v>
      </c>
    </row>
    <row r="508" spans="1:4" ht="18" hidden="1" x14ac:dyDescent="0.3">
      <c r="A508" s="5" t="s">
        <v>240</v>
      </c>
      <c r="B508" s="7"/>
      <c r="C508" s="7"/>
      <c r="D508" s="7">
        <f t="shared" si="7"/>
        <v>0</v>
      </c>
    </row>
    <row r="509" spans="1:4" ht="18" hidden="1" x14ac:dyDescent="0.3">
      <c r="A509" s="10" t="s">
        <v>241</v>
      </c>
      <c r="B509" s="7"/>
      <c r="C509" s="7"/>
      <c r="D509" s="7">
        <f t="shared" si="7"/>
        <v>0</v>
      </c>
    </row>
    <row r="510" spans="1:4" ht="18" hidden="1" x14ac:dyDescent="0.3">
      <c r="A510" s="10" t="s">
        <v>242</v>
      </c>
      <c r="B510" s="7"/>
      <c r="C510" s="7"/>
      <c r="D510" s="7">
        <f t="shared" si="7"/>
        <v>0</v>
      </c>
    </row>
    <row r="511" spans="1:4" ht="18" hidden="1" x14ac:dyDescent="0.3">
      <c r="A511" s="5" t="s">
        <v>180</v>
      </c>
      <c r="B511" s="7"/>
      <c r="C511" s="7"/>
      <c r="D511" s="7">
        <f t="shared" si="7"/>
        <v>0</v>
      </c>
    </row>
    <row r="512" spans="1:4" ht="18" hidden="1" x14ac:dyDescent="0.3">
      <c r="A512" s="5" t="s">
        <v>181</v>
      </c>
      <c r="B512" s="7"/>
      <c r="C512" s="7"/>
      <c r="D512" s="7">
        <f t="shared" si="7"/>
        <v>0</v>
      </c>
    </row>
    <row r="513" spans="1:4" ht="18" x14ac:dyDescent="0.3">
      <c r="A513" s="5" t="s">
        <v>182</v>
      </c>
      <c r="B513" s="7">
        <v>850</v>
      </c>
      <c r="C513" s="7">
        <v>8000</v>
      </c>
      <c r="D513" s="7">
        <f t="shared" si="7"/>
        <v>6800000</v>
      </c>
    </row>
    <row r="514" spans="1:4" ht="18" hidden="1" x14ac:dyDescent="0.3">
      <c r="A514" s="10" t="s">
        <v>183</v>
      </c>
      <c r="B514" s="7"/>
      <c r="C514" s="7"/>
      <c r="D514" s="7">
        <f t="shared" si="7"/>
        <v>0</v>
      </c>
    </row>
    <row r="515" spans="1:4" ht="18" hidden="1" x14ac:dyDescent="0.3">
      <c r="A515" s="5" t="s">
        <v>184</v>
      </c>
      <c r="B515" s="7"/>
      <c r="C515" s="7"/>
      <c r="D515" s="7">
        <f t="shared" si="7"/>
        <v>0</v>
      </c>
    </row>
    <row r="516" spans="1:4" ht="18" hidden="1" x14ac:dyDescent="0.3">
      <c r="A516" s="5" t="s">
        <v>185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5" t="s">
        <v>186</v>
      </c>
      <c r="B517" s="7"/>
      <c r="C517" s="7"/>
      <c r="D517" s="7">
        <f t="shared" si="8"/>
        <v>0</v>
      </c>
    </row>
    <row r="518" spans="1:4" ht="18" hidden="1" x14ac:dyDescent="0.3">
      <c r="A518" s="10" t="s">
        <v>187</v>
      </c>
      <c r="B518" s="7"/>
      <c r="C518" s="7"/>
      <c r="D518" s="7">
        <f t="shared" si="8"/>
        <v>0</v>
      </c>
    </row>
    <row r="519" spans="1:4" ht="18" hidden="1" x14ac:dyDescent="0.3">
      <c r="A519" s="14" t="s">
        <v>305</v>
      </c>
      <c r="B519" s="7"/>
      <c r="C519" s="7"/>
      <c r="D519" s="7">
        <f t="shared" si="8"/>
        <v>0</v>
      </c>
    </row>
    <row r="520" spans="1:4" ht="18" hidden="1" x14ac:dyDescent="0.3">
      <c r="A520" s="14" t="s">
        <v>306</v>
      </c>
      <c r="B520" s="7"/>
      <c r="C520" s="7"/>
      <c r="D520" s="7">
        <f t="shared" si="8"/>
        <v>0</v>
      </c>
    </row>
    <row r="521" spans="1:4" ht="18" hidden="1" x14ac:dyDescent="0.3">
      <c r="A521" s="14" t="s">
        <v>307</v>
      </c>
      <c r="B521" s="7"/>
      <c r="C521" s="7"/>
      <c r="D521" s="7">
        <f t="shared" si="8"/>
        <v>0</v>
      </c>
    </row>
    <row r="522" spans="1:4" ht="18" hidden="1" x14ac:dyDescent="0.3">
      <c r="A522" s="14" t="s">
        <v>308</v>
      </c>
      <c r="B522" s="7"/>
      <c r="C522" s="7"/>
      <c r="D522" s="7">
        <f t="shared" si="8"/>
        <v>0</v>
      </c>
    </row>
    <row r="523" spans="1:4" ht="18" hidden="1" x14ac:dyDescent="0.3">
      <c r="A523" s="5" t="s">
        <v>39</v>
      </c>
      <c r="B523" s="7"/>
      <c r="C523" s="7"/>
      <c r="D523" s="7">
        <f t="shared" si="8"/>
        <v>0</v>
      </c>
    </row>
    <row r="524" spans="1:4" ht="18" hidden="1" x14ac:dyDescent="0.3">
      <c r="A524" s="10" t="s">
        <v>309</v>
      </c>
      <c r="B524" s="7"/>
      <c r="C524" s="7"/>
      <c r="D524" s="7">
        <f t="shared" si="8"/>
        <v>0</v>
      </c>
    </row>
    <row r="525" spans="1:4" ht="18" hidden="1" x14ac:dyDescent="0.3">
      <c r="A525" s="36" t="s">
        <v>310</v>
      </c>
      <c r="B525" s="7"/>
      <c r="C525" s="7"/>
      <c r="D525" s="7">
        <f t="shared" si="8"/>
        <v>0</v>
      </c>
    </row>
    <row r="526" spans="1:4" ht="18" hidden="1" x14ac:dyDescent="0.3">
      <c r="A526" s="36" t="s">
        <v>311</v>
      </c>
      <c r="B526" s="7"/>
      <c r="C526" s="7"/>
      <c r="D526" s="7">
        <f t="shared" si="8"/>
        <v>0</v>
      </c>
    </row>
    <row r="527" spans="1:4" ht="18" hidden="1" x14ac:dyDescent="0.3">
      <c r="A527" s="36" t="s">
        <v>312</v>
      </c>
      <c r="B527" s="7"/>
      <c r="C527" s="7"/>
      <c r="D527" s="7">
        <f t="shared" si="8"/>
        <v>0</v>
      </c>
    </row>
    <row r="528" spans="1:4" ht="18" hidden="1" x14ac:dyDescent="0.3">
      <c r="A528" s="36" t="s">
        <v>313</v>
      </c>
      <c r="B528" s="7"/>
      <c r="C528" s="7"/>
      <c r="D528" s="7">
        <f t="shared" si="8"/>
        <v>0</v>
      </c>
    </row>
    <row r="529" spans="1:4" ht="18" hidden="1" x14ac:dyDescent="0.3">
      <c r="A529" s="10" t="s">
        <v>56</v>
      </c>
      <c r="B529" s="7"/>
      <c r="C529" s="7"/>
      <c r="D529" s="7">
        <f t="shared" si="8"/>
        <v>0</v>
      </c>
    </row>
    <row r="530" spans="1:4" ht="18" hidden="1" x14ac:dyDescent="0.3">
      <c r="A530" s="17" t="s">
        <v>57</v>
      </c>
      <c r="B530" s="7"/>
      <c r="C530" s="7"/>
      <c r="D530" s="7">
        <f t="shared" si="8"/>
        <v>0</v>
      </c>
    </row>
    <row r="531" spans="1:4" ht="18" hidden="1" x14ac:dyDescent="0.3">
      <c r="A531" s="10" t="s">
        <v>67</v>
      </c>
      <c r="B531" s="7"/>
      <c r="C531" s="7"/>
      <c r="D531" s="7">
        <f t="shared" si="8"/>
        <v>0</v>
      </c>
    </row>
    <row r="532" spans="1:4" ht="18" hidden="1" x14ac:dyDescent="0.3">
      <c r="A532" s="5" t="s">
        <v>68</v>
      </c>
      <c r="B532" s="7"/>
      <c r="C532" s="7"/>
      <c r="D532" s="7">
        <f t="shared" si="8"/>
        <v>0</v>
      </c>
    </row>
    <row r="533" spans="1:4" ht="18" x14ac:dyDescent="0.3">
      <c r="A533" s="10" t="s">
        <v>69</v>
      </c>
      <c r="B533" s="7">
        <v>20</v>
      </c>
      <c r="C533" s="7">
        <v>12000</v>
      </c>
      <c r="D533" s="7">
        <f t="shared" si="8"/>
        <v>240000</v>
      </c>
    </row>
    <row r="534" spans="1:4" ht="18" hidden="1" x14ac:dyDescent="0.3">
      <c r="A534" s="10" t="s">
        <v>70</v>
      </c>
      <c r="B534" s="7"/>
      <c r="C534" s="7"/>
      <c r="D534" s="7">
        <f t="shared" si="8"/>
        <v>0</v>
      </c>
    </row>
    <row r="535" spans="1:4" ht="18" x14ac:dyDescent="0.3">
      <c r="A535" s="10" t="s">
        <v>146</v>
      </c>
      <c r="B535" s="7">
        <v>680</v>
      </c>
      <c r="C535" s="7">
        <v>7500</v>
      </c>
      <c r="D535" s="7">
        <f t="shared" si="8"/>
        <v>5100000</v>
      </c>
    </row>
    <row r="536" spans="1:4" ht="18" hidden="1" x14ac:dyDescent="0.3">
      <c r="A536" s="27" t="s">
        <v>147</v>
      </c>
      <c r="B536" s="7"/>
      <c r="C536" s="7"/>
      <c r="D536" s="7">
        <f t="shared" si="8"/>
        <v>0</v>
      </c>
    </row>
    <row r="537" spans="1:4" ht="18" hidden="1" x14ac:dyDescent="0.3">
      <c r="A537" s="27" t="s">
        <v>148</v>
      </c>
      <c r="B537" s="7"/>
      <c r="C537" s="7"/>
      <c r="D537" s="7">
        <f t="shared" si="8"/>
        <v>0</v>
      </c>
    </row>
    <row r="538" spans="1:4" ht="18" hidden="1" x14ac:dyDescent="0.3">
      <c r="A538" s="10" t="s">
        <v>217</v>
      </c>
      <c r="B538" s="7"/>
      <c r="C538" s="7"/>
      <c r="D538" s="7">
        <f t="shared" si="8"/>
        <v>0</v>
      </c>
    </row>
    <row r="539" spans="1:4" ht="18" hidden="1" x14ac:dyDescent="0.3">
      <c r="A539" s="8" t="s">
        <v>218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219</v>
      </c>
      <c r="B540" s="7"/>
      <c r="C540" s="7"/>
      <c r="D540" s="7">
        <f t="shared" si="8"/>
        <v>0</v>
      </c>
    </row>
    <row r="541" spans="1:4" ht="18" hidden="1" x14ac:dyDescent="0.3">
      <c r="A541" s="8" t="s">
        <v>340</v>
      </c>
      <c r="B541" s="7"/>
      <c r="C541" s="7"/>
      <c r="D541" s="7">
        <f t="shared" si="8"/>
        <v>0</v>
      </c>
    </row>
    <row r="542" spans="1:4" ht="18" hidden="1" x14ac:dyDescent="0.3">
      <c r="A542" s="10" t="s">
        <v>188</v>
      </c>
      <c r="B542" s="7"/>
      <c r="C542" s="7"/>
      <c r="D542" s="7">
        <f t="shared" si="8"/>
        <v>0</v>
      </c>
    </row>
    <row r="543" spans="1:4" ht="18" hidden="1" x14ac:dyDescent="0.3">
      <c r="A543" s="10" t="s">
        <v>189</v>
      </c>
      <c r="B543" s="7"/>
      <c r="C543" s="7"/>
      <c r="D543" s="7">
        <f t="shared" si="8"/>
        <v>0</v>
      </c>
    </row>
    <row r="544" spans="1:4" ht="18" hidden="1" x14ac:dyDescent="0.3">
      <c r="A544" s="10" t="s">
        <v>190</v>
      </c>
      <c r="B544" s="7"/>
      <c r="C544" s="7"/>
      <c r="D544" s="7">
        <f t="shared" si="8"/>
        <v>0</v>
      </c>
    </row>
    <row r="545" spans="1:4" ht="18" hidden="1" x14ac:dyDescent="0.3">
      <c r="A545" s="10" t="s">
        <v>191</v>
      </c>
      <c r="B545" s="7"/>
      <c r="C545" s="7"/>
      <c r="D545" s="7">
        <f t="shared" si="8"/>
        <v>0</v>
      </c>
    </row>
    <row r="546" spans="1:4" ht="18" x14ac:dyDescent="0.3">
      <c r="A546" s="10" t="s">
        <v>41</v>
      </c>
      <c r="B546" s="7">
        <v>25</v>
      </c>
      <c r="C546" s="7">
        <v>17000</v>
      </c>
      <c r="D546" s="7">
        <f t="shared" si="8"/>
        <v>425000</v>
      </c>
    </row>
    <row r="547" spans="1:4" ht="18" hidden="1" x14ac:dyDescent="0.3">
      <c r="A547" s="15" t="s">
        <v>42</v>
      </c>
      <c r="B547" s="7"/>
      <c r="C547" s="7"/>
      <c r="D547" s="7">
        <f t="shared" si="8"/>
        <v>0</v>
      </c>
    </row>
    <row r="548" spans="1:4" ht="18" hidden="1" x14ac:dyDescent="0.3">
      <c r="A548" s="10" t="s">
        <v>43</v>
      </c>
      <c r="B548" s="7"/>
      <c r="C548" s="7"/>
      <c r="D548" s="7">
        <f t="shared" si="8"/>
        <v>0</v>
      </c>
    </row>
    <row r="549" spans="1:4" ht="18" x14ac:dyDescent="0.3">
      <c r="A549" s="10" t="s">
        <v>44</v>
      </c>
      <c r="B549" s="7">
        <f>30+25+75+75+190+15+120</f>
        <v>530</v>
      </c>
      <c r="C549" s="7">
        <v>14000</v>
      </c>
      <c r="D549" s="7">
        <f t="shared" si="8"/>
        <v>7420000</v>
      </c>
    </row>
    <row r="550" spans="1:4" ht="18" hidden="1" x14ac:dyDescent="0.3">
      <c r="A550" s="10" t="s">
        <v>45</v>
      </c>
      <c r="B550" s="7"/>
      <c r="C550" s="7"/>
      <c r="D550" s="7">
        <f t="shared" si="8"/>
        <v>0</v>
      </c>
    </row>
    <row r="551" spans="1:4" ht="18" hidden="1" x14ac:dyDescent="0.3">
      <c r="A551" s="10" t="s">
        <v>333</v>
      </c>
      <c r="B551" s="7"/>
      <c r="C551" s="7"/>
      <c r="D551" s="7">
        <f t="shared" si="8"/>
        <v>0</v>
      </c>
    </row>
    <row r="552" spans="1:4" ht="18" hidden="1" x14ac:dyDescent="0.3">
      <c r="A552" s="10" t="s">
        <v>46</v>
      </c>
      <c r="B552" s="7"/>
      <c r="C552" s="7"/>
      <c r="D552" s="7">
        <f t="shared" si="8"/>
        <v>0</v>
      </c>
    </row>
    <row r="553" spans="1:4" ht="18" hidden="1" x14ac:dyDescent="0.3">
      <c r="A553" s="14" t="s">
        <v>131</v>
      </c>
      <c r="B553" s="7"/>
      <c r="C553" s="7"/>
      <c r="D553" s="7">
        <f t="shared" si="8"/>
        <v>0</v>
      </c>
    </row>
    <row r="554" spans="1:4" ht="18" hidden="1" x14ac:dyDescent="0.3">
      <c r="A554" s="14" t="s">
        <v>132</v>
      </c>
      <c r="B554" s="7"/>
      <c r="C554" s="7"/>
      <c r="D554" s="7">
        <f t="shared" si="8"/>
        <v>0</v>
      </c>
    </row>
    <row r="555" spans="1:4" ht="18" hidden="1" x14ac:dyDescent="0.3">
      <c r="A555" s="14" t="s">
        <v>133</v>
      </c>
      <c r="B555" s="7"/>
      <c r="C555" s="7"/>
      <c r="D555" s="7">
        <f t="shared" si="8"/>
        <v>0</v>
      </c>
    </row>
    <row r="556" spans="1:4" ht="18" hidden="1" x14ac:dyDescent="0.3">
      <c r="A556" s="14" t="s">
        <v>134</v>
      </c>
      <c r="B556" s="7"/>
      <c r="C556" s="7"/>
      <c r="D556" s="7">
        <f t="shared" si="8"/>
        <v>0</v>
      </c>
    </row>
    <row r="557" spans="1:4" ht="18" hidden="1" x14ac:dyDescent="0.3">
      <c r="A557" s="10" t="s">
        <v>135</v>
      </c>
      <c r="B557" s="7"/>
      <c r="C557" s="7"/>
      <c r="D557" s="7">
        <f t="shared" si="8"/>
        <v>0</v>
      </c>
    </row>
    <row r="558" spans="1:4" ht="18" hidden="1" x14ac:dyDescent="0.3">
      <c r="A558" s="10" t="s">
        <v>136</v>
      </c>
      <c r="B558" s="7"/>
      <c r="C558" s="7"/>
      <c r="D558" s="7">
        <f t="shared" si="8"/>
        <v>0</v>
      </c>
    </row>
    <row r="559" spans="1:4" ht="18" hidden="1" x14ac:dyDescent="0.3">
      <c r="A559" s="14" t="s">
        <v>137</v>
      </c>
      <c r="B559" s="7"/>
      <c r="C559" s="7"/>
      <c r="D559" s="7">
        <f t="shared" si="8"/>
        <v>0</v>
      </c>
    </row>
    <row r="560" spans="1:4" ht="18" hidden="1" x14ac:dyDescent="0.3">
      <c r="A560" s="14" t="s">
        <v>138</v>
      </c>
      <c r="B560" s="7"/>
      <c r="C560" s="7"/>
      <c r="D560" s="7">
        <f t="shared" si="8"/>
        <v>0</v>
      </c>
    </row>
    <row r="561" spans="1:4" ht="18" hidden="1" x14ac:dyDescent="0.3">
      <c r="A561" s="8" t="s">
        <v>314</v>
      </c>
      <c r="B561" s="7"/>
      <c r="C561" s="7"/>
      <c r="D561" s="7">
        <f t="shared" si="8"/>
        <v>0</v>
      </c>
    </row>
    <row r="562" spans="1:4" ht="18" hidden="1" x14ac:dyDescent="0.3">
      <c r="A562" s="5" t="s">
        <v>205</v>
      </c>
      <c r="B562" s="7"/>
      <c r="C562" s="7"/>
      <c r="D562" s="7">
        <f t="shared" si="8"/>
        <v>0</v>
      </c>
    </row>
    <row r="563" spans="1:4" ht="18" hidden="1" x14ac:dyDescent="0.3">
      <c r="A563" s="8" t="s">
        <v>316</v>
      </c>
      <c r="B563" s="7"/>
      <c r="C563" s="7"/>
      <c r="D563" s="7">
        <f t="shared" si="8"/>
        <v>0</v>
      </c>
    </row>
    <row r="564" spans="1:4" ht="18" hidden="1" x14ac:dyDescent="0.3">
      <c r="A564" s="8" t="s">
        <v>317</v>
      </c>
      <c r="B564" s="7"/>
      <c r="C564" s="7"/>
      <c r="D564" s="7">
        <f t="shared" si="8"/>
        <v>0</v>
      </c>
    </row>
    <row r="565" spans="1:4" ht="18" hidden="1" x14ac:dyDescent="0.3">
      <c r="A565" s="27" t="s">
        <v>88</v>
      </c>
      <c r="B565" s="7"/>
      <c r="C565" s="7"/>
      <c r="D565" s="7">
        <f t="shared" si="8"/>
        <v>0</v>
      </c>
    </row>
    <row r="566" spans="1:4" ht="18" hidden="1" x14ac:dyDescent="0.3">
      <c r="A566" s="10" t="s">
        <v>58</v>
      </c>
      <c r="B566" s="7"/>
      <c r="C566" s="7"/>
      <c r="D566" s="7">
        <f t="shared" si="8"/>
        <v>0</v>
      </c>
    </row>
    <row r="567" spans="1:4" ht="18" hidden="1" x14ac:dyDescent="0.3">
      <c r="A567" s="10" t="s">
        <v>59</v>
      </c>
      <c r="B567" s="7"/>
      <c r="C567" s="7"/>
      <c r="D567" s="7">
        <f t="shared" si="8"/>
        <v>0</v>
      </c>
    </row>
    <row r="568" spans="1:4" ht="18" hidden="1" x14ac:dyDescent="0.3">
      <c r="A568" s="24" t="s">
        <v>321</v>
      </c>
      <c r="B568" s="7"/>
      <c r="C568" s="7"/>
      <c r="D568" s="7">
        <f t="shared" si="8"/>
        <v>0</v>
      </c>
    </row>
    <row r="569" spans="1:4" ht="18" hidden="1" x14ac:dyDescent="0.3">
      <c r="A569" s="24" t="s">
        <v>322</v>
      </c>
      <c r="B569" s="7"/>
      <c r="C569" s="7"/>
      <c r="D569" s="7">
        <f t="shared" si="8"/>
        <v>0</v>
      </c>
    </row>
    <row r="570" spans="1:4" ht="18" hidden="1" x14ac:dyDescent="0.3">
      <c r="A570" s="36" t="s">
        <v>323</v>
      </c>
      <c r="B570" s="7"/>
      <c r="C570" s="7"/>
      <c r="D570" s="7">
        <f t="shared" si="8"/>
        <v>0</v>
      </c>
    </row>
    <row r="571" spans="1:4" ht="18" hidden="1" x14ac:dyDescent="0.3">
      <c r="A571" s="10" t="s">
        <v>89</v>
      </c>
      <c r="B571" s="7"/>
      <c r="C571" s="7"/>
      <c r="D571" s="7">
        <f t="shared" si="8"/>
        <v>0</v>
      </c>
    </row>
    <row r="572" spans="1:4" ht="18" hidden="1" x14ac:dyDescent="0.3">
      <c r="A572" s="10" t="s">
        <v>90</v>
      </c>
      <c r="B572" s="7"/>
      <c r="C572" s="7"/>
      <c r="D572" s="7">
        <f t="shared" si="8"/>
        <v>0</v>
      </c>
    </row>
    <row r="573" spans="1:4" ht="18" hidden="1" x14ac:dyDescent="0.3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3">
      <c r="A574" s="36" t="s">
        <v>324</v>
      </c>
      <c r="B574" s="7"/>
      <c r="C574" s="7"/>
      <c r="D574" s="7">
        <f t="shared" si="8"/>
        <v>0</v>
      </c>
    </row>
    <row r="575" spans="1:4" ht="18" hidden="1" x14ac:dyDescent="0.3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3">
      <c r="A576" s="10" t="s">
        <v>220</v>
      </c>
      <c r="B576" s="7"/>
      <c r="C576" s="7"/>
      <c r="D576" s="7">
        <f t="shared" si="8"/>
        <v>0</v>
      </c>
    </row>
    <row r="577" spans="1:4" ht="18" hidden="1" x14ac:dyDescent="0.3">
      <c r="A577" s="8" t="s">
        <v>23</v>
      </c>
      <c r="B577" s="7"/>
      <c r="C577" s="7"/>
      <c r="D577" s="7">
        <f t="shared" si="8"/>
        <v>0</v>
      </c>
    </row>
    <row r="578" spans="1:4" ht="18" hidden="1" x14ac:dyDescent="0.3">
      <c r="A578" s="10" t="s">
        <v>24</v>
      </c>
      <c r="B578" s="7"/>
      <c r="C578" s="7"/>
      <c r="D578" s="7">
        <f t="shared" si="8"/>
        <v>0</v>
      </c>
    </row>
    <row r="579" spans="1:4" ht="18" hidden="1" x14ac:dyDescent="0.3">
      <c r="A579" s="10" t="s">
        <v>25</v>
      </c>
      <c r="B579" s="7"/>
      <c r="C579" s="7"/>
      <c r="D579" s="7">
        <f t="shared" si="8"/>
        <v>0</v>
      </c>
    </row>
    <row r="580" spans="1:4" ht="18" hidden="1" x14ac:dyDescent="0.3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27</v>
      </c>
      <c r="B581" s="7"/>
      <c r="C581" s="7"/>
      <c r="D581" s="7">
        <f t="shared" si="9"/>
        <v>0</v>
      </c>
    </row>
    <row r="582" spans="1:4" ht="18" hidden="1" x14ac:dyDescent="0.3">
      <c r="A582" s="10" t="s">
        <v>28</v>
      </c>
      <c r="B582" s="7"/>
      <c r="C582" s="7"/>
      <c r="D582" s="7">
        <f t="shared" si="9"/>
        <v>0</v>
      </c>
    </row>
    <row r="583" spans="1:4" ht="18" hidden="1" x14ac:dyDescent="0.3">
      <c r="A583" s="14" t="s">
        <v>232</v>
      </c>
      <c r="B583" s="7"/>
      <c r="C583" s="7"/>
      <c r="D583" s="7">
        <f t="shared" si="9"/>
        <v>0</v>
      </c>
    </row>
    <row r="584" spans="1:4" ht="18" hidden="1" x14ac:dyDescent="0.3">
      <c r="A584" s="13" t="s">
        <v>233</v>
      </c>
      <c r="B584" s="7"/>
      <c r="C584" s="7"/>
      <c r="D584" s="7">
        <f t="shared" si="9"/>
        <v>0</v>
      </c>
    </row>
    <row r="585" spans="1:4" ht="18" hidden="1" x14ac:dyDescent="0.3">
      <c r="A585" s="13" t="s">
        <v>234</v>
      </c>
      <c r="B585" s="7"/>
      <c r="C585" s="7"/>
      <c r="D585" s="7">
        <f t="shared" si="9"/>
        <v>0</v>
      </c>
    </row>
    <row r="586" spans="1:4" ht="18" hidden="1" x14ac:dyDescent="0.3">
      <c r="A586" s="10" t="s">
        <v>29</v>
      </c>
      <c r="B586" s="7"/>
      <c r="C586" s="7"/>
      <c r="D586" s="7">
        <f t="shared" si="9"/>
        <v>0</v>
      </c>
    </row>
    <row r="587" spans="1:4" ht="18" hidden="1" x14ac:dyDescent="0.3">
      <c r="A587" s="10" t="s">
        <v>30</v>
      </c>
      <c r="B587" s="7"/>
      <c r="C587" s="7"/>
      <c r="D587" s="7">
        <f t="shared" si="9"/>
        <v>0</v>
      </c>
    </row>
    <row r="588" spans="1:4" ht="18" hidden="1" x14ac:dyDescent="0.3">
      <c r="A588" s="10" t="s">
        <v>31</v>
      </c>
      <c r="B588" s="7"/>
      <c r="C588" s="7"/>
      <c r="D588" s="7">
        <f t="shared" si="9"/>
        <v>0</v>
      </c>
    </row>
    <row r="589" spans="1:4" ht="18" hidden="1" x14ac:dyDescent="0.3">
      <c r="A589" s="10" t="s">
        <v>32</v>
      </c>
      <c r="B589" s="7"/>
      <c r="C589" s="7"/>
      <c r="D589" s="7">
        <f t="shared" si="9"/>
        <v>0</v>
      </c>
    </row>
    <row r="590" spans="1:4" ht="18" hidden="1" x14ac:dyDescent="0.3">
      <c r="A590" s="10" t="s">
        <v>33</v>
      </c>
      <c r="B590" s="7"/>
      <c r="C590" s="7"/>
      <c r="D590" s="7">
        <f t="shared" si="9"/>
        <v>0</v>
      </c>
    </row>
    <row r="591" spans="1:4" ht="18" hidden="1" x14ac:dyDescent="0.3">
      <c r="A591" s="10" t="s">
        <v>34</v>
      </c>
      <c r="B591" s="7"/>
      <c r="C591" s="7"/>
      <c r="D591" s="7">
        <f t="shared" si="9"/>
        <v>0</v>
      </c>
    </row>
    <row r="592" spans="1:4" ht="18" hidden="1" x14ac:dyDescent="0.3">
      <c r="A592" s="10" t="s">
        <v>35</v>
      </c>
      <c r="B592" s="7"/>
      <c r="C592" s="7"/>
      <c r="D592" s="7">
        <f t="shared" si="9"/>
        <v>0</v>
      </c>
    </row>
    <row r="593" spans="1:4" ht="18" hidden="1" x14ac:dyDescent="0.3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3">
      <c r="A594" s="24" t="s">
        <v>92</v>
      </c>
      <c r="B594" s="7"/>
      <c r="C594" s="7"/>
      <c r="D594" s="7">
        <f t="shared" si="9"/>
        <v>0</v>
      </c>
    </row>
    <row r="595" spans="1:4" ht="18" hidden="1" x14ac:dyDescent="0.3">
      <c r="A595" s="10" t="s">
        <v>222</v>
      </c>
      <c r="B595" s="7"/>
      <c r="C595" s="7"/>
      <c r="D595" s="7">
        <f t="shared" si="9"/>
        <v>0</v>
      </c>
    </row>
    <row r="596" spans="1:4" ht="18" hidden="1" x14ac:dyDescent="0.3">
      <c r="A596" s="8" t="s">
        <v>235</v>
      </c>
      <c r="B596" s="7"/>
      <c r="C596" s="7"/>
      <c r="D596" s="7">
        <f t="shared" si="9"/>
        <v>0</v>
      </c>
    </row>
    <row r="597" spans="1:4" ht="18" hidden="1" x14ac:dyDescent="0.3">
      <c r="A597" s="8" t="s">
        <v>236</v>
      </c>
      <c r="B597" s="7"/>
      <c r="C597" s="7"/>
      <c r="D597" s="7">
        <f t="shared" si="9"/>
        <v>0</v>
      </c>
    </row>
    <row r="598" spans="1:4" ht="18" hidden="1" x14ac:dyDescent="0.3">
      <c r="A598" s="10" t="s">
        <v>237</v>
      </c>
      <c r="B598" s="7"/>
      <c r="C598" s="7"/>
      <c r="D598" s="7">
        <f t="shared" si="9"/>
        <v>0</v>
      </c>
    </row>
    <row r="599" spans="1:4" ht="18" hidden="1" x14ac:dyDescent="0.3">
      <c r="A599" s="10" t="s">
        <v>342</v>
      </c>
      <c r="B599" s="7"/>
      <c r="C599" s="7"/>
      <c r="D599" s="7">
        <f t="shared" si="9"/>
        <v>0</v>
      </c>
    </row>
    <row r="600" spans="1:4" ht="18" hidden="1" x14ac:dyDescent="0.3">
      <c r="A600" s="10" t="s">
        <v>223</v>
      </c>
      <c r="B600" s="7"/>
      <c r="C600" s="7"/>
      <c r="D600" s="7">
        <f t="shared" si="9"/>
        <v>0</v>
      </c>
    </row>
    <row r="601" spans="1:4" ht="18" hidden="1" x14ac:dyDescent="0.3">
      <c r="A601" s="10" t="s">
        <v>118</v>
      </c>
      <c r="B601" s="7"/>
      <c r="C601" s="7"/>
      <c r="D601" s="7">
        <f t="shared" si="9"/>
        <v>0</v>
      </c>
    </row>
    <row r="602" spans="1:4" ht="18" hidden="1" x14ac:dyDescent="0.3">
      <c r="A602" s="10" t="s">
        <v>238</v>
      </c>
      <c r="B602" s="7"/>
      <c r="C602" s="7"/>
      <c r="D602" s="7">
        <f t="shared" si="9"/>
        <v>0</v>
      </c>
    </row>
    <row r="603" spans="1:4" ht="18" hidden="1" x14ac:dyDescent="0.3">
      <c r="A603" s="10" t="s">
        <v>71</v>
      </c>
      <c r="B603" s="7"/>
      <c r="C603" s="7"/>
      <c r="D603" s="7">
        <f t="shared" si="9"/>
        <v>0</v>
      </c>
    </row>
    <row r="604" spans="1:4" ht="18" hidden="1" x14ac:dyDescent="0.3">
      <c r="A604" s="10" t="s">
        <v>72</v>
      </c>
      <c r="B604" s="7"/>
      <c r="C604" s="7"/>
      <c r="D604" s="7">
        <f t="shared" si="9"/>
        <v>0</v>
      </c>
    </row>
    <row r="605" spans="1:4" ht="18" hidden="1" x14ac:dyDescent="0.3">
      <c r="A605" s="36" t="s">
        <v>325</v>
      </c>
      <c r="B605" s="7"/>
      <c r="C605" s="7"/>
      <c r="D605" s="7">
        <f t="shared" si="9"/>
        <v>0</v>
      </c>
    </row>
    <row r="606" spans="1:4" ht="18" hidden="1" x14ac:dyDescent="0.3">
      <c r="A606" s="10" t="s">
        <v>150</v>
      </c>
      <c r="B606" s="7"/>
      <c r="C606" s="7"/>
      <c r="D606" s="7">
        <f t="shared" si="9"/>
        <v>0</v>
      </c>
    </row>
    <row r="607" spans="1:4" ht="18" hidden="1" x14ac:dyDescent="0.3">
      <c r="A607" s="36" t="s">
        <v>326</v>
      </c>
      <c r="B607" s="7"/>
      <c r="C607" s="7"/>
      <c r="D607" s="7">
        <f t="shared" si="9"/>
        <v>0</v>
      </c>
    </row>
    <row r="608" spans="1:4" ht="18" hidden="1" x14ac:dyDescent="0.3">
      <c r="A608" s="8" t="s">
        <v>343</v>
      </c>
      <c r="B608" s="7"/>
      <c r="C608" s="7"/>
      <c r="D608" s="7">
        <f t="shared" si="9"/>
        <v>0</v>
      </c>
    </row>
    <row r="609" spans="1:4" ht="18" hidden="1" x14ac:dyDescent="0.3">
      <c r="A609" s="36" t="s">
        <v>327</v>
      </c>
      <c r="B609" s="7"/>
      <c r="C609" s="7"/>
      <c r="D609" s="7">
        <f t="shared" si="9"/>
        <v>0</v>
      </c>
    </row>
    <row r="610" spans="1:4" ht="18" hidden="1" x14ac:dyDescent="0.3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3">
      <c r="A611" s="14" t="s">
        <v>239</v>
      </c>
      <c r="B611" s="7"/>
      <c r="C611" s="7"/>
      <c r="D611" s="7">
        <f t="shared" si="9"/>
        <v>0</v>
      </c>
    </row>
    <row r="612" spans="1:4" ht="18" hidden="1" x14ac:dyDescent="0.3">
      <c r="A612" s="14" t="s">
        <v>99</v>
      </c>
      <c r="B612" s="7"/>
      <c r="C612" s="7"/>
      <c r="D612" s="7">
        <f t="shared" si="9"/>
        <v>0</v>
      </c>
    </row>
    <row r="613" spans="1:4" ht="18" hidden="1" x14ac:dyDescent="0.3">
      <c r="A613" s="14" t="s">
        <v>100</v>
      </c>
      <c r="B613" s="7"/>
      <c r="C613" s="7"/>
      <c r="D613" s="7">
        <f t="shared" si="9"/>
        <v>0</v>
      </c>
    </row>
    <row r="614" spans="1:4" ht="18" x14ac:dyDescent="0.3">
      <c r="A614" s="10" t="s">
        <v>267</v>
      </c>
      <c r="B614" s="7">
        <v>6</v>
      </c>
      <c r="C614" s="7">
        <v>10000</v>
      </c>
      <c r="D614" s="7">
        <f t="shared" si="9"/>
        <v>60000</v>
      </c>
    </row>
    <row r="615" spans="1:4" ht="18" hidden="1" x14ac:dyDescent="0.3">
      <c r="A615" s="14" t="s">
        <v>268</v>
      </c>
      <c r="B615" s="7"/>
      <c r="C615" s="7"/>
      <c r="D615" s="7">
        <f t="shared" si="9"/>
        <v>0</v>
      </c>
    </row>
    <row r="616" spans="1:4" ht="18" hidden="1" x14ac:dyDescent="0.3">
      <c r="A616" s="10" t="s">
        <v>269</v>
      </c>
      <c r="B616" s="7"/>
      <c r="C616" s="7"/>
      <c r="D616" s="7">
        <f t="shared" si="9"/>
        <v>0</v>
      </c>
    </row>
    <row r="617" spans="1:4" ht="18" x14ac:dyDescent="0.3">
      <c r="A617" s="10" t="s">
        <v>284</v>
      </c>
      <c r="B617" s="7">
        <v>18</v>
      </c>
      <c r="C617" s="7">
        <v>13000</v>
      </c>
      <c r="D617" s="7">
        <f t="shared" si="9"/>
        <v>234000</v>
      </c>
    </row>
    <row r="618" spans="1:4" ht="18" hidden="1" x14ac:dyDescent="0.3">
      <c r="A618" s="14" t="s">
        <v>285</v>
      </c>
      <c r="B618" s="7"/>
      <c r="C618" s="7"/>
      <c r="D618" s="7">
        <f t="shared" si="9"/>
        <v>0</v>
      </c>
    </row>
    <row r="619" spans="1:4" ht="18" hidden="1" x14ac:dyDescent="0.3">
      <c r="A619" s="35" t="s">
        <v>328</v>
      </c>
      <c r="B619" s="7"/>
      <c r="C619" s="7"/>
      <c r="D619" s="7">
        <f t="shared" si="9"/>
        <v>0</v>
      </c>
    </row>
    <row r="620" spans="1:4" ht="18" hidden="1" x14ac:dyDescent="0.3">
      <c r="A620" s="10" t="s">
        <v>143</v>
      </c>
      <c r="B620" s="7"/>
      <c r="C620" s="7"/>
      <c r="D620" s="7">
        <f t="shared" si="9"/>
        <v>0</v>
      </c>
    </row>
    <row r="621" spans="1:4" ht="18" hidden="1" x14ac:dyDescent="0.3">
      <c r="A621" s="24" t="s">
        <v>144</v>
      </c>
      <c r="B621" s="7"/>
      <c r="C621" s="7"/>
      <c r="D621" s="7">
        <f t="shared" si="9"/>
        <v>0</v>
      </c>
    </row>
    <row r="622" spans="1:4" ht="18" hidden="1" x14ac:dyDescent="0.3">
      <c r="A622" s="5" t="s">
        <v>93</v>
      </c>
      <c r="B622" s="7"/>
      <c r="C622" s="7"/>
      <c r="D622" s="7">
        <f t="shared" si="9"/>
        <v>0</v>
      </c>
    </row>
    <row r="623" spans="1:4" ht="18" hidden="1" x14ac:dyDescent="0.3">
      <c r="A623" s="14" t="s">
        <v>94</v>
      </c>
      <c r="B623" s="7"/>
      <c r="C623" s="7"/>
      <c r="D623" s="7">
        <f t="shared" si="9"/>
        <v>0</v>
      </c>
    </row>
    <row r="624" spans="1:4" ht="18" hidden="1" x14ac:dyDescent="0.3">
      <c r="A624" s="24" t="s">
        <v>77</v>
      </c>
      <c r="B624" s="7"/>
      <c r="C624" s="7"/>
      <c r="D624" s="7">
        <f t="shared" si="9"/>
        <v>0</v>
      </c>
    </row>
    <row r="625" spans="1:4" ht="18" hidden="1" x14ac:dyDescent="0.3">
      <c r="A625" s="10" t="s">
        <v>225</v>
      </c>
      <c r="B625" s="7"/>
      <c r="C625" s="7"/>
      <c r="D625" s="7">
        <f t="shared" si="9"/>
        <v>0</v>
      </c>
    </row>
    <row r="626" spans="1:4" ht="18" hidden="1" x14ac:dyDescent="0.3">
      <c r="A626" s="14" t="s">
        <v>226</v>
      </c>
      <c r="B626" s="7"/>
      <c r="C626" s="7"/>
      <c r="D626" s="7">
        <f t="shared" si="9"/>
        <v>0</v>
      </c>
    </row>
    <row r="627" spans="1:4" ht="18" hidden="1" x14ac:dyDescent="0.3">
      <c r="A627" s="5" t="s">
        <v>341</v>
      </c>
      <c r="B627" s="7"/>
      <c r="C627" s="7"/>
      <c r="D627" s="7">
        <f t="shared" si="9"/>
        <v>0</v>
      </c>
    </row>
    <row r="628" spans="1:4" ht="18" hidden="1" x14ac:dyDescent="0.3">
      <c r="A628" s="10" t="s">
        <v>329</v>
      </c>
      <c r="B628" s="7"/>
      <c r="C628" s="7"/>
      <c r="D628" s="7">
        <f t="shared" si="9"/>
        <v>0</v>
      </c>
    </row>
    <row r="629" spans="1:4" ht="18" hidden="1" x14ac:dyDescent="0.3">
      <c r="A629" s="8" t="s">
        <v>330</v>
      </c>
      <c r="B629" s="7"/>
      <c r="C629" s="7"/>
      <c r="D629" s="7">
        <f t="shared" si="9"/>
        <v>0</v>
      </c>
    </row>
    <row r="630" spans="1:4" ht="18" hidden="1" x14ac:dyDescent="0.3">
      <c r="A630" s="10" t="s">
        <v>119</v>
      </c>
      <c r="B630" s="7"/>
      <c r="C630" s="7"/>
      <c r="D630" s="7">
        <f t="shared" si="9"/>
        <v>0</v>
      </c>
    </row>
    <row r="631" spans="1:4" ht="18" hidden="1" x14ac:dyDescent="0.3">
      <c r="A631" s="5" t="s">
        <v>145</v>
      </c>
      <c r="B631" s="7"/>
      <c r="C631" s="7"/>
      <c r="D631" s="7">
        <f t="shared" si="9"/>
        <v>0</v>
      </c>
    </row>
    <row r="632" spans="1:4" ht="18" hidden="1" x14ac:dyDescent="0.3">
      <c r="A632" s="5" t="s">
        <v>243</v>
      </c>
      <c r="B632" s="7"/>
      <c r="C632" s="7"/>
      <c r="D632" s="7">
        <f t="shared" si="9"/>
        <v>0</v>
      </c>
    </row>
    <row r="633" spans="1:4" ht="18" hidden="1" x14ac:dyDescent="0.3">
      <c r="A633" s="10" t="s">
        <v>174</v>
      </c>
      <c r="B633" s="7"/>
      <c r="C633" s="7"/>
      <c r="D633" s="7">
        <f t="shared" si="9"/>
        <v>0</v>
      </c>
    </row>
    <row r="634" spans="1:4" ht="18" hidden="1" x14ac:dyDescent="0.3">
      <c r="A634" s="10" t="s">
        <v>244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245</v>
      </c>
      <c r="B635" s="7"/>
      <c r="C635" s="7"/>
      <c r="D635" s="7">
        <f t="shared" si="9"/>
        <v>0</v>
      </c>
    </row>
    <row r="636" spans="1:4" ht="18" hidden="1" x14ac:dyDescent="0.3">
      <c r="A636" s="24" t="s">
        <v>78</v>
      </c>
      <c r="B636" s="7"/>
      <c r="C636" s="7"/>
      <c r="D636" s="7">
        <f t="shared" si="9"/>
        <v>0</v>
      </c>
    </row>
    <row r="637" spans="1:4" ht="18" hidden="1" x14ac:dyDescent="0.3">
      <c r="A637" s="24" t="s">
        <v>79</v>
      </c>
      <c r="B637" s="7"/>
      <c r="C637" s="7"/>
      <c r="D637" s="7">
        <f t="shared" si="9"/>
        <v>0</v>
      </c>
    </row>
    <row r="638" spans="1:4" ht="18" hidden="1" x14ac:dyDescent="0.3">
      <c r="A638" s="13" t="s">
        <v>246</v>
      </c>
      <c r="B638" s="7"/>
      <c r="C638" s="7"/>
      <c r="D638" s="7">
        <f t="shared" si="9"/>
        <v>0</v>
      </c>
    </row>
    <row r="639" spans="1:4" ht="18" hidden="1" x14ac:dyDescent="0.3">
      <c r="A639" s="24" t="s">
        <v>80</v>
      </c>
      <c r="B639" s="7"/>
      <c r="C639" s="7"/>
      <c r="D639" s="7">
        <f t="shared" si="9"/>
        <v>0</v>
      </c>
    </row>
    <row r="640" spans="1:4" ht="18" hidden="1" x14ac:dyDescent="0.3">
      <c r="A640" s="10" t="s">
        <v>247</v>
      </c>
      <c r="B640" s="7"/>
      <c r="C640" s="7"/>
      <c r="D640" s="7">
        <f t="shared" si="9"/>
        <v>0</v>
      </c>
    </row>
    <row r="641" spans="1:4" ht="18" hidden="1" x14ac:dyDescent="0.3">
      <c r="A641" s="10" t="s">
        <v>248</v>
      </c>
      <c r="B641" s="7"/>
      <c r="C641" s="7"/>
      <c r="D641" s="7">
        <f t="shared" si="9"/>
        <v>0</v>
      </c>
    </row>
    <row r="642" spans="1:4" ht="18" hidden="1" x14ac:dyDescent="0.3">
      <c r="A642" s="10" t="s">
        <v>249</v>
      </c>
      <c r="B642" s="7"/>
      <c r="C642" s="7"/>
      <c r="D642" s="7">
        <f t="shared" si="9"/>
        <v>0</v>
      </c>
    </row>
    <row r="643" spans="1:4" ht="18" hidden="1" x14ac:dyDescent="0.3">
      <c r="A643" s="10" t="s">
        <v>250</v>
      </c>
      <c r="B643" s="7"/>
      <c r="C643" s="7"/>
      <c r="D643" s="7">
        <f t="shared" si="9"/>
        <v>0</v>
      </c>
    </row>
    <row r="644" spans="1:4" ht="18" hidden="1" x14ac:dyDescent="0.3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3">
      <c r="A646" s="10" t="s">
        <v>40</v>
      </c>
      <c r="B646" s="7"/>
      <c r="C646" s="7"/>
      <c r="D646" s="7">
        <f t="shared" si="10"/>
        <v>0</v>
      </c>
    </row>
    <row r="647" spans="1:4" ht="18" hidden="1" x14ac:dyDescent="0.3">
      <c r="A647" s="5" t="s">
        <v>175</v>
      </c>
      <c r="B647" s="7"/>
      <c r="C647" s="7"/>
      <c r="D647" s="7">
        <f t="shared" si="10"/>
        <v>0</v>
      </c>
    </row>
    <row r="648" spans="1:4" ht="18" hidden="1" x14ac:dyDescent="0.3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3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3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3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3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3">
      <c r="A655" s="13" t="s">
        <v>258</v>
      </c>
      <c r="B655" s="7"/>
      <c r="C655" s="7"/>
      <c r="D655" s="7">
        <f t="shared" si="10"/>
        <v>0</v>
      </c>
    </row>
    <row r="656" spans="1:4" ht="18" x14ac:dyDescent="0.3">
      <c r="A656" s="10" t="s">
        <v>259</v>
      </c>
      <c r="B656" s="7">
        <v>20</v>
      </c>
      <c r="C656" s="7">
        <v>6800</v>
      </c>
      <c r="D656" s="7">
        <f t="shared" si="10"/>
        <v>136000</v>
      </c>
    </row>
    <row r="657" spans="1:4" ht="18" hidden="1" x14ac:dyDescent="0.3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6334</v>
      </c>
      <c r="C665" s="39"/>
      <c r="D665" s="39">
        <f t="shared" ref="D665" si="11">SUM(D338:D664)</f>
        <v>71877000</v>
      </c>
    </row>
    <row r="667" spans="1:4" ht="18" x14ac:dyDescent="0.3">
      <c r="A667" s="18" t="s">
        <v>383</v>
      </c>
      <c r="D667" s="70"/>
    </row>
    <row r="669" spans="1:4" x14ac:dyDescent="0.3">
      <c r="D669" s="71">
        <f>D667+D665+D333</f>
        <v>115640000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E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668"/>
  <sheetViews>
    <sheetView topLeftCell="A497" workbookViewId="0">
      <selection activeCell="D667" sqref="D667"/>
    </sheetView>
  </sheetViews>
  <sheetFormatPr defaultRowHeight="14.4" x14ac:dyDescent="0.3"/>
  <cols>
    <col min="1" max="1" width="38.6640625" customWidth="1"/>
    <col min="3" max="3" width="10.109375" customWidth="1"/>
    <col min="4" max="4" width="19.33203125" customWidth="1"/>
  </cols>
  <sheetData>
    <row r="1" spans="1:4" x14ac:dyDescent="0.3">
      <c r="A1" s="1" t="s">
        <v>395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4</v>
      </c>
      <c r="C3" s="7">
        <v>12000</v>
      </c>
      <c r="D3" s="7">
        <f>B3*C3</f>
        <v>48000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v>4</v>
      </c>
      <c r="C15" s="7">
        <v>11000</v>
      </c>
      <c r="D15" s="7">
        <f t="shared" si="0"/>
        <v>44000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f>90+37+28</f>
        <v>155</v>
      </c>
      <c r="C18" s="7">
        <v>3500</v>
      </c>
      <c r="D18" s="7">
        <f t="shared" si="0"/>
        <v>542500</v>
      </c>
    </row>
    <row r="19" spans="1:4" ht="18" hidden="1" x14ac:dyDescent="0.3">
      <c r="A19" s="8" t="s">
        <v>288</v>
      </c>
      <c r="B19" s="7"/>
      <c r="C19" s="44"/>
      <c r="D19" s="7">
        <f t="shared" si="0"/>
        <v>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hidden="1" x14ac:dyDescent="0.3">
      <c r="A25" s="10" t="s">
        <v>272</v>
      </c>
      <c r="B25" s="7"/>
      <c r="C25" s="7"/>
      <c r="D25" s="7">
        <f t="shared" si="0"/>
        <v>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f>110+15</f>
        <v>125</v>
      </c>
      <c r="C28" s="7">
        <v>24000</v>
      </c>
      <c r="D28" s="7">
        <f t="shared" si="0"/>
        <v>3000000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x14ac:dyDescent="0.3">
      <c r="A30" s="5" t="s">
        <v>66</v>
      </c>
      <c r="B30" s="7">
        <f>12+11</f>
        <v>23</v>
      </c>
      <c r="C30" s="7">
        <v>17000</v>
      </c>
      <c r="D30" s="7">
        <f t="shared" si="0"/>
        <v>391000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x14ac:dyDescent="0.3">
      <c r="A40" s="10" t="s">
        <v>275</v>
      </c>
      <c r="B40" s="7">
        <f>4+8</f>
        <v>12</v>
      </c>
      <c r="C40" s="7">
        <v>24000</v>
      </c>
      <c r="D40" s="7">
        <f t="shared" si="0"/>
        <v>288000</v>
      </c>
    </row>
    <row r="41" spans="1:4" ht="18" x14ac:dyDescent="0.3">
      <c r="A41" s="10" t="s">
        <v>276</v>
      </c>
      <c r="B41" s="7">
        <f>6+38</f>
        <v>44</v>
      </c>
      <c r="C41" s="7">
        <v>30000</v>
      </c>
      <c r="D41" s="7">
        <f t="shared" si="0"/>
        <v>1320000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hidden="1" x14ac:dyDescent="0.3">
      <c r="A50" s="14" t="s">
        <v>153</v>
      </c>
      <c r="B50" s="7"/>
      <c r="C50" s="7"/>
      <c r="D50" s="7">
        <f t="shared" si="0"/>
        <v>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x14ac:dyDescent="0.3">
      <c r="A56" s="14" t="s">
        <v>76</v>
      </c>
      <c r="B56" s="7">
        <v>34</v>
      </c>
      <c r="C56" s="7">
        <v>14000</v>
      </c>
      <c r="D56" s="7">
        <f t="shared" si="0"/>
        <v>476000</v>
      </c>
    </row>
    <row r="57" spans="1:4" ht="18" x14ac:dyDescent="0.3">
      <c r="A57" s="10" t="s">
        <v>114</v>
      </c>
      <c r="B57" s="7">
        <v>230</v>
      </c>
      <c r="C57" s="7">
        <v>33000</v>
      </c>
      <c r="D57" s="7">
        <f t="shared" si="0"/>
        <v>7590000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x14ac:dyDescent="0.3">
      <c r="A63" s="5" t="s">
        <v>3</v>
      </c>
      <c r="B63" s="7">
        <v>16</v>
      </c>
      <c r="C63" s="7">
        <v>6000</v>
      </c>
      <c r="D63" s="7">
        <f t="shared" si="0"/>
        <v>96000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x14ac:dyDescent="0.3">
      <c r="A74" s="10" t="s">
        <v>170</v>
      </c>
      <c r="B74" s="7">
        <v>80</v>
      </c>
      <c r="C74" s="7">
        <v>38000</v>
      </c>
      <c r="D74" s="7">
        <f t="shared" si="1"/>
        <v>3040000</v>
      </c>
    </row>
    <row r="75" spans="1:4" ht="18" x14ac:dyDescent="0.3">
      <c r="A75" s="10" t="s">
        <v>171</v>
      </c>
      <c r="B75" s="7">
        <v>10</v>
      </c>
      <c r="C75" s="7">
        <v>28000</v>
      </c>
      <c r="D75" s="7">
        <f t="shared" si="1"/>
        <v>280000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v>100</v>
      </c>
      <c r="C81" s="7">
        <v>12500</v>
      </c>
      <c r="D81" s="7">
        <f t="shared" si="1"/>
        <v>1250000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x14ac:dyDescent="0.3">
      <c r="A90" s="24" t="s">
        <v>173</v>
      </c>
      <c r="B90" s="7">
        <v>20</v>
      </c>
      <c r="C90" s="7">
        <v>38000</v>
      </c>
      <c r="D90" s="7">
        <f t="shared" si="1"/>
        <v>760000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hidden="1" x14ac:dyDescent="0.3">
      <c r="A126" s="5" t="s">
        <v>281</v>
      </c>
      <c r="B126" s="12"/>
      <c r="C126" s="12"/>
      <c r="D126" s="7">
        <f t="shared" si="1"/>
        <v>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x14ac:dyDescent="0.3">
      <c r="A138" s="10" t="s">
        <v>103</v>
      </c>
      <c r="B138" s="12">
        <v>2</v>
      </c>
      <c r="C138" s="12">
        <v>70000</v>
      </c>
      <c r="D138" s="7">
        <f t="shared" si="2"/>
        <v>140000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105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x14ac:dyDescent="0.3">
      <c r="A148" s="10" t="s">
        <v>164</v>
      </c>
      <c r="B148" s="7">
        <f>17*0.3</f>
        <v>5.0999999999999996</v>
      </c>
      <c r="C148" s="7">
        <v>13000</v>
      </c>
      <c r="D148" s="7">
        <f t="shared" si="2"/>
        <v>66300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662</v>
      </c>
      <c r="C163" s="45">
        <v>6500</v>
      </c>
      <c r="D163" s="7">
        <f t="shared" si="2"/>
        <v>4303000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v>10</v>
      </c>
      <c r="C165" s="7">
        <v>11000</v>
      </c>
      <c r="D165" s="7">
        <f t="shared" si="2"/>
        <v>110000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hidden="1" x14ac:dyDescent="0.3">
      <c r="A169" s="19" t="s">
        <v>63</v>
      </c>
      <c r="B169" s="21"/>
      <c r="C169" s="21"/>
      <c r="D169" s="7">
        <f t="shared" si="2"/>
        <v>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x14ac:dyDescent="0.3">
      <c r="A171" s="10" t="s">
        <v>87</v>
      </c>
      <c r="B171" s="7">
        <v>2</v>
      </c>
      <c r="C171" s="7">
        <v>45000</v>
      </c>
      <c r="D171" s="7">
        <f t="shared" si="2"/>
        <v>90000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x14ac:dyDescent="0.3">
      <c r="A179" s="10" t="s">
        <v>183</v>
      </c>
      <c r="B179" s="7">
        <f>75/0.3</f>
        <v>250</v>
      </c>
      <c r="C179" s="7">
        <v>2100</v>
      </c>
      <c r="D179" s="7">
        <f t="shared" si="2"/>
        <v>525000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6</v>
      </c>
      <c r="C181" s="7">
        <v>20000</v>
      </c>
      <c r="D181" s="7">
        <f t="shared" si="2"/>
        <v>120000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hidden="1" x14ac:dyDescent="0.3">
      <c r="A196" s="10" t="s">
        <v>67</v>
      </c>
      <c r="B196" s="7"/>
      <c r="C196" s="7"/>
      <c r="D196" s="7">
        <f t="shared" ref="D196:D259" si="3">B196*C196</f>
        <v>0</v>
      </c>
    </row>
    <row r="197" spans="1:4" ht="18" x14ac:dyDescent="0.3">
      <c r="A197" s="5" t="s">
        <v>68</v>
      </c>
      <c r="B197" s="7">
        <v>360</v>
      </c>
      <c r="C197" s="7">
        <v>22000</v>
      </c>
      <c r="D197" s="7">
        <f t="shared" si="3"/>
        <v>7920000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x14ac:dyDescent="0.3">
      <c r="A202" s="10" t="s">
        <v>217</v>
      </c>
      <c r="B202" s="7">
        <v>33</v>
      </c>
      <c r="C202" s="7">
        <v>25000</v>
      </c>
      <c r="D202" s="7">
        <f t="shared" si="3"/>
        <v>825000</v>
      </c>
    </row>
    <row r="203" spans="1:4" ht="18" x14ac:dyDescent="0.3">
      <c r="A203" s="8" t="s">
        <v>218</v>
      </c>
      <c r="B203" s="7">
        <v>4</v>
      </c>
      <c r="C203" s="7">
        <v>36000</v>
      </c>
      <c r="D203" s="7">
        <f t="shared" si="3"/>
        <v>144000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hidden="1" x14ac:dyDescent="0.3">
      <c r="A205" s="10" t="s">
        <v>188</v>
      </c>
      <c r="B205" s="7"/>
      <c r="C205" s="7"/>
      <c r="D205" s="7">
        <f t="shared" si="3"/>
        <v>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0" t="s">
        <v>44</v>
      </c>
      <c r="B210" s="7"/>
      <c r="C210" s="7"/>
      <c r="D210" s="7">
        <f t="shared" si="3"/>
        <v>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x14ac:dyDescent="0.3">
      <c r="A223" s="8" t="s">
        <v>315</v>
      </c>
      <c r="B223" s="7">
        <f>35/0.5</f>
        <v>70</v>
      </c>
      <c r="C223" s="7">
        <v>25000</v>
      </c>
      <c r="D223" s="7">
        <f t="shared" si="3"/>
        <v>1750000</v>
      </c>
    </row>
    <row r="224" spans="1:4" ht="18" x14ac:dyDescent="0.3">
      <c r="A224" s="14" t="s">
        <v>362</v>
      </c>
      <c r="B224" s="7">
        <f>75+13</f>
        <v>88</v>
      </c>
      <c r="C224" s="7">
        <v>37000</v>
      </c>
      <c r="D224" s="7">
        <f t="shared" si="3"/>
        <v>3256000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x14ac:dyDescent="0.3">
      <c r="A241" s="10" t="s">
        <v>220</v>
      </c>
      <c r="B241" s="7">
        <v>8</v>
      </c>
      <c r="C241" s="7">
        <v>14000</v>
      </c>
      <c r="D241" s="7">
        <f t="shared" si="3"/>
        <v>112000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f>13+30</f>
        <v>43</v>
      </c>
      <c r="C244" s="7">
        <v>24000</v>
      </c>
      <c r="D244" s="7">
        <f t="shared" si="3"/>
        <v>1032000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hidden="1" x14ac:dyDescent="0.3">
      <c r="A247" s="10" t="s">
        <v>27</v>
      </c>
      <c r="B247" s="7"/>
      <c r="C247" s="7"/>
      <c r="D247" s="7">
        <f t="shared" si="3"/>
        <v>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x14ac:dyDescent="0.3">
      <c r="A249" s="14" t="s">
        <v>232</v>
      </c>
      <c r="B249" s="7">
        <v>7</v>
      </c>
      <c r="C249" s="7">
        <v>36000</v>
      </c>
      <c r="D249" s="7">
        <f t="shared" si="3"/>
        <v>252000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f>40+5</f>
        <v>45</v>
      </c>
      <c r="C252" s="7">
        <v>36000</v>
      </c>
      <c r="D252" s="7">
        <f t="shared" si="3"/>
        <v>1620000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25+6+35+8+10</f>
        <v>84</v>
      </c>
      <c r="C256" s="7">
        <v>22000</v>
      </c>
      <c r="D256" s="7">
        <f t="shared" si="3"/>
        <v>1848000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x14ac:dyDescent="0.3">
      <c r="A259" s="10" t="s">
        <v>91</v>
      </c>
      <c r="B259" s="12">
        <v>1.5</v>
      </c>
      <c r="C259" s="12">
        <v>32000</v>
      </c>
      <c r="D259" s="7">
        <f t="shared" si="3"/>
        <v>48000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hidden="1" x14ac:dyDescent="0.3">
      <c r="A264" s="10" t="s">
        <v>237</v>
      </c>
      <c r="B264" s="7"/>
      <c r="C264" s="7"/>
      <c r="D264" s="7">
        <f t="shared" si="4"/>
        <v>0</v>
      </c>
    </row>
    <row r="265" spans="1:4" ht="18" x14ac:dyDescent="0.3">
      <c r="A265" s="10" t="s">
        <v>223</v>
      </c>
      <c r="B265" s="12">
        <v>0.5</v>
      </c>
      <c r="C265" s="7">
        <v>30000</v>
      </c>
      <c r="D265" s="7">
        <f t="shared" si="4"/>
        <v>15000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v>40</v>
      </c>
      <c r="C268" s="7">
        <v>16000</v>
      </c>
      <c r="D268" s="7">
        <f t="shared" si="4"/>
        <v>640000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hidden="1" x14ac:dyDescent="0.3">
      <c r="A281" s="10" t="s">
        <v>267</v>
      </c>
      <c r="B281" s="7"/>
      <c r="C281" s="7"/>
      <c r="D281" s="7">
        <f t="shared" si="4"/>
        <v>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hidden="1" x14ac:dyDescent="0.3">
      <c r="A284" s="10" t="s">
        <v>284</v>
      </c>
      <c r="B284" s="7"/>
      <c r="C284" s="7"/>
      <c r="D284" s="7">
        <f t="shared" si="4"/>
        <v>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hidden="1" x14ac:dyDescent="0.3">
      <c r="A287" s="10" t="s">
        <v>143</v>
      </c>
      <c r="B287" s="7"/>
      <c r="C287" s="7"/>
      <c r="D287" s="7">
        <f t="shared" si="4"/>
        <v>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381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356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x14ac:dyDescent="0.3">
      <c r="A320" s="10" t="s">
        <v>256</v>
      </c>
      <c r="B320" s="7">
        <v>15</v>
      </c>
      <c r="C320" s="7">
        <v>6800</v>
      </c>
      <c r="D320" s="7">
        <f t="shared" si="4"/>
        <v>102000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2593.1</v>
      </c>
      <c r="C333" s="39"/>
      <c r="D333" s="7">
        <f>SUM(D3:D320)</f>
        <v>44043800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394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22" t="s">
        <v>73</v>
      </c>
      <c r="B338" s="7"/>
      <c r="C338" s="7"/>
      <c r="D338" s="7">
        <f t="shared" si="5"/>
        <v>0</v>
      </c>
    </row>
    <row r="339" spans="1:4" ht="18" hidden="1" x14ac:dyDescent="0.3">
      <c r="A339" s="23" t="s">
        <v>74</v>
      </c>
      <c r="B339" s="7"/>
      <c r="C339" s="7"/>
      <c r="D339" s="7">
        <f t="shared" si="5"/>
        <v>0</v>
      </c>
    </row>
    <row r="340" spans="1:4" ht="18" hidden="1" x14ac:dyDescent="0.3">
      <c r="A340" s="22" t="s">
        <v>75</v>
      </c>
      <c r="B340" s="7"/>
      <c r="C340" s="7"/>
      <c r="D340" s="7">
        <f t="shared" si="5"/>
        <v>0</v>
      </c>
    </row>
    <row r="341" spans="1:4" ht="18" hidden="1" x14ac:dyDescent="0.3">
      <c r="A341" s="22" t="s">
        <v>196</v>
      </c>
      <c r="B341" s="7"/>
      <c r="C341" s="7"/>
      <c r="D341" s="7">
        <f t="shared" si="5"/>
        <v>0</v>
      </c>
    </row>
    <row r="342" spans="1:4" ht="18" hidden="1" x14ac:dyDescent="0.3">
      <c r="A342" s="10" t="s">
        <v>197</v>
      </c>
      <c r="B342" s="7"/>
      <c r="C342" s="7"/>
      <c r="D342" s="7">
        <f t="shared" si="5"/>
        <v>0</v>
      </c>
    </row>
    <row r="343" spans="1:4" ht="18" hidden="1" x14ac:dyDescent="0.3">
      <c r="A343" s="29" t="s">
        <v>293</v>
      </c>
      <c r="B343" s="7"/>
      <c r="C343" s="7"/>
      <c r="D343" s="7">
        <f t="shared" si="5"/>
        <v>0</v>
      </c>
    </row>
    <row r="344" spans="1:4" ht="18" hidden="1" x14ac:dyDescent="0.3">
      <c r="A344" s="22" t="s">
        <v>294</v>
      </c>
      <c r="B344" s="7"/>
      <c r="C344" s="7"/>
      <c r="D344" s="7">
        <f t="shared" si="5"/>
        <v>0</v>
      </c>
    </row>
    <row r="345" spans="1:4" ht="18" hidden="1" x14ac:dyDescent="0.3">
      <c r="A345" s="22" t="s">
        <v>198</v>
      </c>
      <c r="B345" s="7"/>
      <c r="C345" s="7"/>
      <c r="D345" s="7">
        <f t="shared" si="5"/>
        <v>0</v>
      </c>
    </row>
    <row r="346" spans="1:4" ht="18" hidden="1" x14ac:dyDescent="0.3">
      <c r="A346" s="8" t="s">
        <v>227</v>
      </c>
      <c r="B346" s="7"/>
      <c r="C346" s="7"/>
      <c r="D346" s="7">
        <f t="shared" si="5"/>
        <v>0</v>
      </c>
    </row>
    <row r="347" spans="1:4" ht="18" hidden="1" x14ac:dyDescent="0.3">
      <c r="A347" s="10" t="s">
        <v>51</v>
      </c>
      <c r="B347" s="7"/>
      <c r="C347" s="7"/>
      <c r="D347" s="7">
        <f t="shared" si="5"/>
        <v>0</v>
      </c>
    </row>
    <row r="348" spans="1:4" ht="18" x14ac:dyDescent="0.3">
      <c r="A348" s="10" t="s">
        <v>52</v>
      </c>
      <c r="B348" s="7">
        <f>18+9</f>
        <v>27</v>
      </c>
      <c r="C348" s="7">
        <v>10000</v>
      </c>
      <c r="D348" s="7">
        <f t="shared" si="5"/>
        <v>270000</v>
      </c>
    </row>
    <row r="349" spans="1:4" ht="18" hidden="1" x14ac:dyDescent="0.3">
      <c r="A349" s="5" t="s">
        <v>53</v>
      </c>
      <c r="B349" s="7"/>
      <c r="C349" s="7"/>
      <c r="D349" s="7">
        <f t="shared" si="5"/>
        <v>0</v>
      </c>
    </row>
    <row r="350" spans="1:4" ht="18" hidden="1" x14ac:dyDescent="0.3">
      <c r="A350" s="5" t="s">
        <v>206</v>
      </c>
      <c r="B350" s="7"/>
      <c r="C350" s="7"/>
      <c r="D350" s="7">
        <f t="shared" si="5"/>
        <v>0</v>
      </c>
    </row>
    <row r="351" spans="1:4" ht="18" hidden="1" x14ac:dyDescent="0.3">
      <c r="A351" s="10" t="s">
        <v>117</v>
      </c>
      <c r="B351" s="7"/>
      <c r="C351" s="7"/>
      <c r="D351" s="7">
        <f t="shared" si="5"/>
        <v>0</v>
      </c>
    </row>
    <row r="352" spans="1:4" ht="18" hidden="1" x14ac:dyDescent="0.3">
      <c r="A352" s="10" t="s">
        <v>286</v>
      </c>
      <c r="B352" s="7"/>
      <c r="C352" s="7"/>
      <c r="D352" s="7">
        <f t="shared" si="5"/>
        <v>0</v>
      </c>
    </row>
    <row r="353" spans="1:4" ht="18" hidden="1" x14ac:dyDescent="0.3">
      <c r="A353" s="24" t="s">
        <v>287</v>
      </c>
      <c r="B353" s="7"/>
      <c r="C353" s="7"/>
      <c r="D353" s="7">
        <f t="shared" si="5"/>
        <v>0</v>
      </c>
    </row>
    <row r="354" spans="1:4" ht="18" hidden="1" x14ac:dyDescent="0.3">
      <c r="A354" s="8" t="s">
        <v>288</v>
      </c>
      <c r="B354" s="7"/>
      <c r="C354" s="7"/>
      <c r="D354" s="7">
        <f t="shared" si="5"/>
        <v>0</v>
      </c>
    </row>
    <row r="355" spans="1:4" ht="18" x14ac:dyDescent="0.3">
      <c r="A355" s="10" t="s">
        <v>120</v>
      </c>
      <c r="B355" s="7">
        <f>1620+400</f>
        <v>2020</v>
      </c>
      <c r="C355" s="68">
        <v>6000</v>
      </c>
      <c r="D355" s="7">
        <f t="shared" si="5"/>
        <v>12120000</v>
      </c>
    </row>
    <row r="356" spans="1:4" ht="18" hidden="1" x14ac:dyDescent="0.3">
      <c r="A356" s="5" t="s">
        <v>60</v>
      </c>
      <c r="B356" s="7"/>
      <c r="C356" s="7"/>
      <c r="D356" s="7">
        <f t="shared" si="5"/>
        <v>0</v>
      </c>
    </row>
    <row r="357" spans="1:4" ht="18" hidden="1" x14ac:dyDescent="0.3">
      <c r="A357" s="5" t="s">
        <v>61</v>
      </c>
      <c r="B357" s="7"/>
      <c r="C357" s="7"/>
      <c r="D357" s="7">
        <f t="shared" si="5"/>
        <v>0</v>
      </c>
    </row>
    <row r="358" spans="1:4" ht="18" hidden="1" x14ac:dyDescent="0.3">
      <c r="A358" s="10" t="s">
        <v>270</v>
      </c>
      <c r="B358" s="7"/>
      <c r="C358" s="7"/>
      <c r="D358" s="7">
        <f t="shared" si="5"/>
        <v>0</v>
      </c>
    </row>
    <row r="359" spans="1:4" ht="18" hidden="1" x14ac:dyDescent="0.3">
      <c r="A359" s="10" t="s">
        <v>271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272</v>
      </c>
      <c r="B360" s="7"/>
      <c r="C360" s="7"/>
      <c r="D360" s="7">
        <f t="shared" si="5"/>
        <v>0</v>
      </c>
    </row>
    <row r="361" spans="1:4" ht="18" hidden="1" x14ac:dyDescent="0.3">
      <c r="A361" s="10" t="s">
        <v>273</v>
      </c>
      <c r="B361" s="7"/>
      <c r="C361" s="7"/>
      <c r="D361" s="7">
        <f t="shared" si="5"/>
        <v>0</v>
      </c>
    </row>
    <row r="362" spans="1:4" ht="18" hidden="1" x14ac:dyDescent="0.3">
      <c r="A362" s="10" t="s">
        <v>274</v>
      </c>
      <c r="B362" s="7"/>
      <c r="C362" s="7"/>
      <c r="D362" s="7">
        <f t="shared" si="5"/>
        <v>0</v>
      </c>
    </row>
    <row r="363" spans="1:4" ht="18" hidden="1" x14ac:dyDescent="0.3">
      <c r="A363" s="10" t="s">
        <v>64</v>
      </c>
      <c r="B363" s="7"/>
      <c r="C363" s="7"/>
      <c r="D363" s="7">
        <f t="shared" si="5"/>
        <v>0</v>
      </c>
    </row>
    <row r="364" spans="1:4" ht="18" hidden="1" x14ac:dyDescent="0.3">
      <c r="A364" s="5" t="s">
        <v>65</v>
      </c>
      <c r="B364" s="7"/>
      <c r="C364" s="7"/>
      <c r="D364" s="7">
        <f t="shared" si="5"/>
        <v>0</v>
      </c>
    </row>
    <row r="365" spans="1:4" ht="18" hidden="1" x14ac:dyDescent="0.3">
      <c r="A365" s="5" t="s">
        <v>66</v>
      </c>
      <c r="B365" s="7"/>
      <c r="C365" s="7"/>
      <c r="D365" s="7">
        <f t="shared" si="5"/>
        <v>0</v>
      </c>
    </row>
    <row r="366" spans="1:4" ht="18" hidden="1" x14ac:dyDescent="0.3">
      <c r="A366" s="10" t="s">
        <v>228</v>
      </c>
      <c r="B366" s="7"/>
      <c r="C366" s="7"/>
      <c r="D366" s="7">
        <f t="shared" si="5"/>
        <v>0</v>
      </c>
    </row>
    <row r="367" spans="1:4" ht="18" hidden="1" x14ac:dyDescent="0.3">
      <c r="A367" s="10" t="s">
        <v>229</v>
      </c>
      <c r="B367" s="7"/>
      <c r="C367" s="7"/>
      <c r="D367" s="7">
        <f t="shared" si="5"/>
        <v>0</v>
      </c>
    </row>
    <row r="368" spans="1:4" ht="18" hidden="1" x14ac:dyDescent="0.3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3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3">
      <c r="A370" s="10" t="s">
        <v>121</v>
      </c>
      <c r="B370" s="7"/>
      <c r="C370" s="7"/>
      <c r="D370" s="7">
        <f t="shared" si="5"/>
        <v>0</v>
      </c>
    </row>
    <row r="371" spans="1:4" ht="18" hidden="1" x14ac:dyDescent="0.3">
      <c r="A371" s="10" t="s">
        <v>149</v>
      </c>
      <c r="B371" s="7"/>
      <c r="C371" s="7"/>
      <c r="D371" s="7">
        <f t="shared" si="5"/>
        <v>0</v>
      </c>
    </row>
    <row r="372" spans="1:4" ht="18" hidden="1" x14ac:dyDescent="0.3">
      <c r="A372" s="14" t="s">
        <v>96</v>
      </c>
      <c r="B372" s="7"/>
      <c r="C372" s="7"/>
      <c r="D372" s="7">
        <f t="shared" si="5"/>
        <v>0</v>
      </c>
    </row>
    <row r="373" spans="1:4" ht="18" hidden="1" x14ac:dyDescent="0.3">
      <c r="A373" s="10" t="s">
        <v>97</v>
      </c>
      <c r="B373" s="7"/>
      <c r="C373" s="7"/>
      <c r="D373" s="7">
        <f t="shared" si="5"/>
        <v>0</v>
      </c>
    </row>
    <row r="374" spans="1:4" ht="18" hidden="1" x14ac:dyDescent="0.3">
      <c r="A374" s="10" t="s">
        <v>98</v>
      </c>
      <c r="B374" s="7"/>
      <c r="C374" s="7"/>
      <c r="D374" s="7">
        <f t="shared" si="5"/>
        <v>0</v>
      </c>
    </row>
    <row r="375" spans="1:4" ht="18" hidden="1" x14ac:dyDescent="0.3">
      <c r="A375" s="10" t="s">
        <v>275</v>
      </c>
      <c r="B375" s="7"/>
      <c r="C375" s="7"/>
      <c r="D375" s="7">
        <f t="shared" si="5"/>
        <v>0</v>
      </c>
    </row>
    <row r="376" spans="1:4" ht="18" hidden="1" x14ac:dyDescent="0.3">
      <c r="A376" s="10" t="s">
        <v>276</v>
      </c>
      <c r="B376" s="7"/>
      <c r="C376" s="7"/>
      <c r="D376" s="7">
        <f t="shared" si="5"/>
        <v>0</v>
      </c>
    </row>
    <row r="377" spans="1:4" ht="18" hidden="1" x14ac:dyDescent="0.3">
      <c r="A377" s="24" t="s">
        <v>277</v>
      </c>
      <c r="B377" s="7"/>
      <c r="C377" s="7"/>
      <c r="D377" s="7">
        <f t="shared" si="5"/>
        <v>0</v>
      </c>
    </row>
    <row r="378" spans="1:4" ht="18" hidden="1" x14ac:dyDescent="0.3">
      <c r="A378" s="8" t="s">
        <v>122</v>
      </c>
      <c r="B378" s="7"/>
      <c r="C378" s="7"/>
      <c r="D378" s="7">
        <f t="shared" si="5"/>
        <v>0</v>
      </c>
    </row>
    <row r="379" spans="1:4" ht="18" hidden="1" x14ac:dyDescent="0.3">
      <c r="A379" s="24" t="s">
        <v>123</v>
      </c>
      <c r="B379" s="7"/>
      <c r="C379" s="7"/>
      <c r="D379" s="7">
        <f t="shared" si="5"/>
        <v>0</v>
      </c>
    </row>
    <row r="380" spans="1:4" ht="18" hidden="1" x14ac:dyDescent="0.3">
      <c r="A380" s="10" t="s">
        <v>278</v>
      </c>
      <c r="B380" s="7"/>
      <c r="C380" s="7"/>
      <c r="D380" s="7">
        <f t="shared" si="5"/>
        <v>0</v>
      </c>
    </row>
    <row r="381" spans="1:4" ht="18" hidden="1" x14ac:dyDescent="0.3">
      <c r="A381" s="10" t="s">
        <v>279</v>
      </c>
      <c r="B381" s="7"/>
      <c r="C381" s="7"/>
      <c r="D381" s="7">
        <f t="shared" si="5"/>
        <v>0</v>
      </c>
    </row>
    <row r="382" spans="1:4" ht="18" x14ac:dyDescent="0.3">
      <c r="A382" s="5" t="s">
        <v>113</v>
      </c>
      <c r="B382" s="7">
        <f>700+40+60+50</f>
        <v>850</v>
      </c>
      <c r="C382" s="7">
        <v>36000</v>
      </c>
      <c r="D382" s="7">
        <f t="shared" si="5"/>
        <v>30600000</v>
      </c>
    </row>
    <row r="383" spans="1:4" ht="18" hidden="1" x14ac:dyDescent="0.3">
      <c r="A383" s="18" t="s">
        <v>151</v>
      </c>
      <c r="B383" s="7"/>
      <c r="C383" s="7"/>
      <c r="D383" s="7">
        <f t="shared" si="5"/>
        <v>0</v>
      </c>
    </row>
    <row r="384" spans="1:4" ht="18" hidden="1" x14ac:dyDescent="0.3">
      <c r="A384" s="14" t="s">
        <v>152</v>
      </c>
      <c r="B384" s="7"/>
      <c r="C384" s="7"/>
      <c r="D384" s="7">
        <f t="shared" si="5"/>
        <v>0</v>
      </c>
    </row>
    <row r="385" spans="1:4" ht="18" hidden="1" x14ac:dyDescent="0.3">
      <c r="A385" s="14" t="s">
        <v>153</v>
      </c>
      <c r="B385" s="7"/>
      <c r="C385" s="7"/>
      <c r="D385" s="7">
        <f t="shared" si="5"/>
        <v>0</v>
      </c>
    </row>
    <row r="386" spans="1:4" ht="18" hidden="1" x14ac:dyDescent="0.3">
      <c r="A386" s="14" t="s">
        <v>154</v>
      </c>
      <c r="B386" s="7"/>
      <c r="C386" s="7"/>
      <c r="D386" s="7">
        <f t="shared" si="5"/>
        <v>0</v>
      </c>
    </row>
    <row r="387" spans="1:4" ht="18" hidden="1" x14ac:dyDescent="0.3">
      <c r="A387" s="10" t="s">
        <v>155</v>
      </c>
      <c r="B387" s="7"/>
      <c r="C387" s="7"/>
      <c r="D387" s="7">
        <f t="shared" si="5"/>
        <v>0</v>
      </c>
    </row>
    <row r="388" spans="1:4" ht="18" hidden="1" x14ac:dyDescent="0.3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157</v>
      </c>
      <c r="B389" s="7"/>
      <c r="C389" s="7"/>
      <c r="D389" s="7">
        <f t="shared" si="6"/>
        <v>0</v>
      </c>
    </row>
    <row r="390" spans="1:4" ht="18" hidden="1" x14ac:dyDescent="0.3">
      <c r="A390" s="10" t="s">
        <v>158</v>
      </c>
      <c r="B390" s="7"/>
      <c r="C390" s="7"/>
      <c r="D390" s="7">
        <f t="shared" si="6"/>
        <v>0</v>
      </c>
    </row>
    <row r="391" spans="1:4" ht="18" hidden="1" x14ac:dyDescent="0.3">
      <c r="A391" s="14" t="s">
        <v>76</v>
      </c>
      <c r="B391" s="7"/>
      <c r="C391" s="7"/>
      <c r="D391" s="7">
        <f t="shared" si="6"/>
        <v>0</v>
      </c>
    </row>
    <row r="392" spans="1:4" ht="18" hidden="1" x14ac:dyDescent="0.3">
      <c r="A392" s="10" t="s">
        <v>114</v>
      </c>
      <c r="B392" s="7"/>
      <c r="C392" s="7"/>
      <c r="D392" s="7">
        <f t="shared" si="6"/>
        <v>0</v>
      </c>
    </row>
    <row r="393" spans="1:4" ht="18" hidden="1" x14ac:dyDescent="0.3">
      <c r="A393" s="34" t="s">
        <v>295</v>
      </c>
      <c r="B393" s="7"/>
      <c r="C393" s="7"/>
      <c r="D393" s="7">
        <f t="shared" si="6"/>
        <v>0</v>
      </c>
    </row>
    <row r="394" spans="1:4" ht="18" hidden="1" x14ac:dyDescent="0.3">
      <c r="A394" s="10" t="s">
        <v>159</v>
      </c>
      <c r="B394" s="7"/>
      <c r="C394" s="7"/>
      <c r="D394" s="7">
        <f t="shared" si="6"/>
        <v>0</v>
      </c>
    </row>
    <row r="395" spans="1:4" ht="18" hidden="1" x14ac:dyDescent="0.3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3">
      <c r="A397" s="41" t="s">
        <v>296</v>
      </c>
      <c r="B397" s="7"/>
      <c r="C397" s="7"/>
      <c r="D397" s="7">
        <f t="shared" si="6"/>
        <v>0</v>
      </c>
    </row>
    <row r="398" spans="1:4" ht="18" hidden="1" x14ac:dyDescent="0.3">
      <c r="A398" s="5" t="s">
        <v>3</v>
      </c>
      <c r="B398" s="7"/>
      <c r="C398" s="7"/>
      <c r="D398" s="7">
        <f t="shared" si="6"/>
        <v>0</v>
      </c>
    </row>
    <row r="399" spans="1:4" ht="18" hidden="1" x14ac:dyDescent="0.3">
      <c r="A399" s="8" t="s">
        <v>4</v>
      </c>
      <c r="B399" s="7"/>
      <c r="C399" s="7"/>
      <c r="D399" s="7">
        <f t="shared" si="6"/>
        <v>0</v>
      </c>
    </row>
    <row r="400" spans="1:4" ht="18" hidden="1" x14ac:dyDescent="0.3">
      <c r="A400" s="5" t="s">
        <v>5</v>
      </c>
      <c r="B400" s="7"/>
      <c r="C400" s="7"/>
      <c r="D400" s="7">
        <f t="shared" si="6"/>
        <v>0</v>
      </c>
    </row>
    <row r="401" spans="1:4" ht="18" hidden="1" x14ac:dyDescent="0.3">
      <c r="A401" s="5" t="s">
        <v>6</v>
      </c>
      <c r="B401" s="7"/>
      <c r="C401" s="7"/>
      <c r="D401" s="7">
        <f t="shared" si="6"/>
        <v>0</v>
      </c>
    </row>
    <row r="402" spans="1:4" ht="18" hidden="1" x14ac:dyDescent="0.3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3">
      <c r="A404" s="10" t="s">
        <v>9</v>
      </c>
      <c r="B404" s="7"/>
      <c r="C404" s="7"/>
      <c r="D404" s="7">
        <f t="shared" si="6"/>
        <v>0</v>
      </c>
    </row>
    <row r="405" spans="1:4" ht="18" hidden="1" x14ac:dyDescent="0.3">
      <c r="A405" s="10" t="s">
        <v>115</v>
      </c>
      <c r="B405" s="7"/>
      <c r="C405" s="7"/>
      <c r="D405" s="7">
        <f t="shared" si="6"/>
        <v>0</v>
      </c>
    </row>
    <row r="406" spans="1:4" ht="18" hidden="1" x14ac:dyDescent="0.3">
      <c r="A406" s="5" t="s">
        <v>116</v>
      </c>
      <c r="B406" s="7"/>
      <c r="C406" s="7"/>
      <c r="D406" s="7">
        <f t="shared" si="6"/>
        <v>0</v>
      </c>
    </row>
    <row r="407" spans="1:4" ht="18" x14ac:dyDescent="0.3">
      <c r="A407" s="10" t="s">
        <v>168</v>
      </c>
      <c r="B407" s="7">
        <f>60+60</f>
        <v>120</v>
      </c>
      <c r="C407" s="7">
        <v>36000</v>
      </c>
      <c r="D407" s="7">
        <f t="shared" si="6"/>
        <v>4320000</v>
      </c>
    </row>
    <row r="408" spans="1:4" ht="18" hidden="1" x14ac:dyDescent="0.3">
      <c r="A408" s="24" t="s">
        <v>169</v>
      </c>
      <c r="B408" s="7"/>
      <c r="C408" s="7"/>
      <c r="D408" s="7">
        <f t="shared" si="6"/>
        <v>0</v>
      </c>
    </row>
    <row r="409" spans="1:4" ht="18" hidden="1" x14ac:dyDescent="0.3">
      <c r="A409" s="10" t="s">
        <v>170</v>
      </c>
      <c r="B409" s="7"/>
      <c r="C409" s="7"/>
      <c r="D409" s="7">
        <f t="shared" si="6"/>
        <v>0</v>
      </c>
    </row>
    <row r="410" spans="1:4" ht="18" hidden="1" x14ac:dyDescent="0.3">
      <c r="A410" s="10" t="s">
        <v>171</v>
      </c>
      <c r="B410" s="7"/>
      <c r="C410" s="7"/>
      <c r="D410" s="7">
        <f t="shared" si="6"/>
        <v>0</v>
      </c>
    </row>
    <row r="411" spans="1:4" ht="18" hidden="1" x14ac:dyDescent="0.3">
      <c r="A411" s="10" t="s">
        <v>172</v>
      </c>
      <c r="B411" s="7"/>
      <c r="C411" s="7"/>
      <c r="D411" s="7">
        <f t="shared" si="6"/>
        <v>0</v>
      </c>
    </row>
    <row r="412" spans="1:4" ht="18" hidden="1" x14ac:dyDescent="0.3">
      <c r="A412" s="5" t="s">
        <v>10</v>
      </c>
      <c r="B412" s="12"/>
      <c r="C412" s="12"/>
      <c r="D412" s="7">
        <f t="shared" si="6"/>
        <v>0</v>
      </c>
    </row>
    <row r="413" spans="1:4" ht="18" hidden="1" x14ac:dyDescent="0.3">
      <c r="A413" s="5" t="s">
        <v>11</v>
      </c>
      <c r="B413" s="12"/>
      <c r="C413" s="12"/>
      <c r="D413" s="7">
        <f t="shared" si="6"/>
        <v>0</v>
      </c>
    </row>
    <row r="414" spans="1:4" ht="18" hidden="1" x14ac:dyDescent="0.3">
      <c r="A414" s="5" t="s">
        <v>12</v>
      </c>
      <c r="B414" s="12"/>
      <c r="C414" s="12"/>
      <c r="D414" s="7">
        <f t="shared" si="6"/>
        <v>0</v>
      </c>
    </row>
    <row r="415" spans="1:4" ht="18" hidden="1" x14ac:dyDescent="0.3">
      <c r="A415" s="10" t="s">
        <v>82</v>
      </c>
      <c r="B415" s="7"/>
      <c r="C415" s="7"/>
      <c r="D415" s="7">
        <f t="shared" si="6"/>
        <v>0</v>
      </c>
    </row>
    <row r="416" spans="1:4" ht="18" hidden="1" x14ac:dyDescent="0.3">
      <c r="A416" s="10" t="s">
        <v>83</v>
      </c>
      <c r="B416" s="7"/>
      <c r="C416" s="7"/>
      <c r="D416" s="7">
        <f t="shared" si="6"/>
        <v>0</v>
      </c>
    </row>
    <row r="417" spans="1:4" ht="18" hidden="1" x14ac:dyDescent="0.3">
      <c r="A417" s="10" t="s">
        <v>84</v>
      </c>
      <c r="B417" s="7"/>
      <c r="C417" s="7"/>
      <c r="D417" s="7">
        <f t="shared" si="6"/>
        <v>0</v>
      </c>
    </row>
    <row r="418" spans="1:4" ht="18" hidden="1" x14ac:dyDescent="0.3">
      <c r="A418" s="10" t="s">
        <v>85</v>
      </c>
      <c r="B418" s="7"/>
      <c r="C418" s="7"/>
      <c r="D418" s="7">
        <f t="shared" si="6"/>
        <v>0</v>
      </c>
    </row>
    <row r="419" spans="1:4" ht="18" hidden="1" x14ac:dyDescent="0.3">
      <c r="A419" s="10" t="s">
        <v>86</v>
      </c>
      <c r="B419" s="7"/>
      <c r="C419" s="7"/>
      <c r="D419" s="7">
        <f t="shared" si="6"/>
        <v>0</v>
      </c>
    </row>
    <row r="420" spans="1:4" ht="18" x14ac:dyDescent="0.3">
      <c r="A420" s="10" t="s">
        <v>194</v>
      </c>
      <c r="B420" s="7">
        <f>7+36+6</f>
        <v>49</v>
      </c>
      <c r="C420" s="7">
        <v>8000</v>
      </c>
      <c r="D420" s="7">
        <f t="shared" si="6"/>
        <v>392000</v>
      </c>
    </row>
    <row r="421" spans="1:4" ht="18" hidden="1" x14ac:dyDescent="0.3">
      <c r="A421" s="13" t="s">
        <v>195</v>
      </c>
      <c r="B421" s="7"/>
      <c r="C421" s="7"/>
      <c r="D421" s="7">
        <f t="shared" si="6"/>
        <v>0</v>
      </c>
    </row>
    <row r="422" spans="1:4" ht="18" hidden="1" x14ac:dyDescent="0.3">
      <c r="A422" s="13" t="s">
        <v>177</v>
      </c>
      <c r="B422" s="7"/>
      <c r="C422" s="7"/>
      <c r="D422" s="7">
        <f t="shared" si="6"/>
        <v>0</v>
      </c>
    </row>
    <row r="423" spans="1:4" ht="18" hidden="1" x14ac:dyDescent="0.3">
      <c r="A423" s="13" t="s">
        <v>178</v>
      </c>
      <c r="B423" s="7"/>
      <c r="C423" s="7"/>
      <c r="D423" s="7">
        <f t="shared" si="6"/>
        <v>0</v>
      </c>
    </row>
    <row r="424" spans="1:4" ht="18" hidden="1" x14ac:dyDescent="0.3">
      <c r="A424" s="8" t="s">
        <v>179</v>
      </c>
      <c r="B424" s="7"/>
      <c r="C424" s="7"/>
      <c r="D424" s="7">
        <f t="shared" si="6"/>
        <v>0</v>
      </c>
    </row>
    <row r="425" spans="1:4" ht="18" hidden="1" x14ac:dyDescent="0.3">
      <c r="A425" s="24" t="s">
        <v>173</v>
      </c>
      <c r="B425" s="7"/>
      <c r="C425" s="7"/>
      <c r="D425" s="7">
        <f t="shared" si="6"/>
        <v>0</v>
      </c>
    </row>
    <row r="426" spans="1:4" ht="18" hidden="1" x14ac:dyDescent="0.3">
      <c r="A426" s="8" t="s">
        <v>335</v>
      </c>
      <c r="B426" s="7"/>
      <c r="C426" s="7"/>
      <c r="D426" s="7">
        <f t="shared" si="6"/>
        <v>0</v>
      </c>
    </row>
    <row r="427" spans="1:4" ht="18" hidden="1" x14ac:dyDescent="0.3">
      <c r="A427" s="10" t="s">
        <v>13</v>
      </c>
      <c r="B427" s="7"/>
      <c r="C427" s="7"/>
      <c r="D427" s="7">
        <f t="shared" si="6"/>
        <v>0</v>
      </c>
    </row>
    <row r="428" spans="1:4" ht="18" hidden="1" x14ac:dyDescent="0.3">
      <c r="A428" s="10" t="s">
        <v>14</v>
      </c>
      <c r="B428" s="7"/>
      <c r="C428" s="7"/>
      <c r="D428" s="7">
        <f t="shared" si="6"/>
        <v>0</v>
      </c>
    </row>
    <row r="429" spans="1:4" ht="18" hidden="1" x14ac:dyDescent="0.3">
      <c r="A429" s="8" t="s">
        <v>336</v>
      </c>
      <c r="B429" s="7"/>
      <c r="C429" s="7"/>
      <c r="D429" s="7">
        <f t="shared" si="6"/>
        <v>0</v>
      </c>
    </row>
    <row r="430" spans="1:4" ht="18" hidden="1" x14ac:dyDescent="0.3">
      <c r="A430" s="8" t="s">
        <v>207</v>
      </c>
      <c r="B430" s="7"/>
      <c r="C430" s="7"/>
      <c r="D430" s="7">
        <f t="shared" si="6"/>
        <v>0</v>
      </c>
    </row>
    <row r="431" spans="1:4" ht="18" hidden="1" x14ac:dyDescent="0.3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3">
      <c r="A432" s="13" t="s">
        <v>17</v>
      </c>
      <c r="B432" s="7"/>
      <c r="C432" s="7"/>
      <c r="D432" s="7">
        <f t="shared" si="6"/>
        <v>0</v>
      </c>
    </row>
    <row r="433" spans="1:4" ht="18" hidden="1" x14ac:dyDescent="0.3">
      <c r="A433" s="8" t="s">
        <v>297</v>
      </c>
      <c r="B433" s="7"/>
      <c r="C433" s="7"/>
      <c r="D433" s="7">
        <f t="shared" si="6"/>
        <v>0</v>
      </c>
    </row>
    <row r="434" spans="1:4" ht="18" hidden="1" x14ac:dyDescent="0.3">
      <c r="A434" s="8" t="s">
        <v>337</v>
      </c>
      <c r="B434" s="7"/>
      <c r="C434" s="7"/>
      <c r="D434" s="7">
        <f t="shared" si="6"/>
        <v>0</v>
      </c>
    </row>
    <row r="435" spans="1:4" ht="18" hidden="1" x14ac:dyDescent="0.3">
      <c r="A435" s="10" t="s">
        <v>47</v>
      </c>
      <c r="B435" s="7"/>
      <c r="C435" s="7"/>
      <c r="D435" s="7">
        <f t="shared" si="6"/>
        <v>0</v>
      </c>
    </row>
    <row r="436" spans="1:4" ht="18" hidden="1" x14ac:dyDescent="0.3">
      <c r="A436" s="14" t="s">
        <v>48</v>
      </c>
      <c r="B436" s="7"/>
      <c r="C436" s="7"/>
      <c r="D436" s="7">
        <f t="shared" si="6"/>
        <v>0</v>
      </c>
    </row>
    <row r="437" spans="1:4" ht="18" hidden="1" x14ac:dyDescent="0.3">
      <c r="A437" s="28" t="s">
        <v>192</v>
      </c>
      <c r="B437" s="7"/>
      <c r="C437" s="7"/>
      <c r="D437" s="7">
        <f t="shared" si="6"/>
        <v>0</v>
      </c>
    </row>
    <row r="438" spans="1:4" ht="18" hidden="1" x14ac:dyDescent="0.3">
      <c r="A438" s="28" t="s">
        <v>193</v>
      </c>
      <c r="B438" s="7"/>
      <c r="C438" s="7"/>
      <c r="D438" s="7">
        <f t="shared" si="6"/>
        <v>0</v>
      </c>
    </row>
    <row r="439" spans="1:4" ht="18" hidden="1" x14ac:dyDescent="0.3">
      <c r="A439" s="42" t="s">
        <v>49</v>
      </c>
      <c r="B439" s="7"/>
      <c r="C439" s="7"/>
      <c r="D439" s="7">
        <f t="shared" si="6"/>
        <v>0</v>
      </c>
    </row>
    <row r="440" spans="1:4" ht="18" hidden="1" x14ac:dyDescent="0.3">
      <c r="A440" s="35" t="s">
        <v>298</v>
      </c>
      <c r="B440" s="7"/>
      <c r="C440" s="7"/>
      <c r="D440" s="7">
        <f t="shared" si="6"/>
        <v>0</v>
      </c>
    </row>
    <row r="441" spans="1:4" ht="18" hidden="1" x14ac:dyDescent="0.3">
      <c r="A441" s="10" t="s">
        <v>50</v>
      </c>
      <c r="B441" s="7"/>
      <c r="C441" s="7"/>
      <c r="D441" s="7">
        <f t="shared" si="6"/>
        <v>0</v>
      </c>
    </row>
    <row r="442" spans="1:4" ht="18" hidden="1" x14ac:dyDescent="0.3">
      <c r="A442" s="10" t="s">
        <v>20</v>
      </c>
      <c r="B442" s="7"/>
      <c r="C442" s="7"/>
      <c r="D442" s="7">
        <f t="shared" si="6"/>
        <v>0</v>
      </c>
    </row>
    <row r="443" spans="1:4" ht="18" hidden="1" x14ac:dyDescent="0.3">
      <c r="A443" s="10" t="s">
        <v>21</v>
      </c>
      <c r="B443" s="7"/>
      <c r="C443" s="7"/>
      <c r="D443" s="7">
        <f t="shared" si="6"/>
        <v>0</v>
      </c>
    </row>
    <row r="444" spans="1:4" ht="18" hidden="1" x14ac:dyDescent="0.3">
      <c r="A444" s="10" t="s">
        <v>22</v>
      </c>
      <c r="B444" s="7"/>
      <c r="C444" s="7"/>
      <c r="D444" s="7">
        <f t="shared" si="6"/>
        <v>0</v>
      </c>
    </row>
    <row r="445" spans="1:4" ht="18" hidden="1" x14ac:dyDescent="0.3">
      <c r="A445" s="10" t="s">
        <v>209</v>
      </c>
      <c r="B445" s="7"/>
      <c r="C445" s="7"/>
      <c r="D445" s="7">
        <f t="shared" si="6"/>
        <v>0</v>
      </c>
    </row>
    <row r="446" spans="1:4" ht="18" hidden="1" x14ac:dyDescent="0.3">
      <c r="A446" s="10" t="s">
        <v>210</v>
      </c>
      <c r="B446" s="7"/>
      <c r="C446" s="7"/>
      <c r="D446" s="7">
        <f t="shared" si="6"/>
        <v>0</v>
      </c>
    </row>
    <row r="447" spans="1:4" ht="18" hidden="1" x14ac:dyDescent="0.3">
      <c r="A447" s="10" t="s">
        <v>338</v>
      </c>
      <c r="B447" s="7"/>
      <c r="C447" s="7"/>
      <c r="D447" s="7">
        <f t="shared" si="6"/>
        <v>0</v>
      </c>
    </row>
    <row r="448" spans="1:4" ht="18" hidden="1" x14ac:dyDescent="0.3">
      <c r="A448" s="10" t="s">
        <v>211</v>
      </c>
      <c r="B448" s="7"/>
      <c r="C448" s="7"/>
      <c r="D448" s="7">
        <f t="shared" si="6"/>
        <v>0</v>
      </c>
    </row>
    <row r="449" spans="1:4" ht="18" hidden="1" x14ac:dyDescent="0.3">
      <c r="A449" s="8" t="s">
        <v>18</v>
      </c>
      <c r="B449" s="7"/>
      <c r="C449" s="7"/>
      <c r="D449" s="7">
        <f t="shared" si="6"/>
        <v>0</v>
      </c>
    </row>
    <row r="450" spans="1:4" ht="18" hidden="1" x14ac:dyDescent="0.3">
      <c r="A450" s="13" t="s">
        <v>19</v>
      </c>
      <c r="B450" s="7"/>
      <c r="C450" s="7"/>
      <c r="D450" s="7">
        <f t="shared" si="6"/>
        <v>0</v>
      </c>
    </row>
    <row r="451" spans="1:4" ht="18" hidden="1" x14ac:dyDescent="0.3">
      <c r="A451" s="10" t="s">
        <v>299</v>
      </c>
      <c r="B451" s="7"/>
      <c r="C451" s="7"/>
      <c r="D451" s="7">
        <f t="shared" si="6"/>
        <v>0</v>
      </c>
    </row>
    <row r="452" spans="1:4" ht="18" hidden="1" x14ac:dyDescent="0.3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301</v>
      </c>
      <c r="B453" s="7"/>
      <c r="C453" s="7"/>
      <c r="D453" s="7">
        <f t="shared" si="7"/>
        <v>0</v>
      </c>
    </row>
    <row r="454" spans="1:4" ht="18" x14ac:dyDescent="0.3">
      <c r="A454" s="10" t="s">
        <v>95</v>
      </c>
      <c r="B454" s="7">
        <v>80</v>
      </c>
      <c r="C454" s="7">
        <v>10000</v>
      </c>
      <c r="D454" s="7">
        <f t="shared" si="7"/>
        <v>800000</v>
      </c>
    </row>
    <row r="455" spans="1:4" ht="18" hidden="1" x14ac:dyDescent="0.3">
      <c r="A455" s="29" t="s">
        <v>124</v>
      </c>
      <c r="B455" s="7"/>
      <c r="C455" s="7"/>
      <c r="D455" s="7">
        <f t="shared" si="7"/>
        <v>0</v>
      </c>
    </row>
    <row r="456" spans="1:4" ht="18" hidden="1" x14ac:dyDescent="0.3">
      <c r="A456" s="24" t="s">
        <v>125</v>
      </c>
      <c r="B456" s="7"/>
      <c r="C456" s="7"/>
      <c r="D456" s="7">
        <f t="shared" si="7"/>
        <v>0</v>
      </c>
    </row>
    <row r="457" spans="1:4" ht="18" hidden="1" x14ac:dyDescent="0.3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3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3">
      <c r="A461" s="33" t="s">
        <v>280</v>
      </c>
      <c r="B461" s="7"/>
      <c r="C461" s="7"/>
      <c r="D461" s="7">
        <f t="shared" si="7"/>
        <v>0</v>
      </c>
    </row>
    <row r="462" spans="1:4" ht="18" hidden="1" x14ac:dyDescent="0.3">
      <c r="A462" s="5" t="s">
        <v>281</v>
      </c>
      <c r="B462" s="12"/>
      <c r="C462" s="12"/>
      <c r="D462" s="7">
        <f t="shared" si="7"/>
        <v>0</v>
      </c>
    </row>
    <row r="463" spans="1:4" ht="18" x14ac:dyDescent="0.3">
      <c r="A463" s="10" t="s">
        <v>282</v>
      </c>
      <c r="B463" s="7">
        <v>20</v>
      </c>
      <c r="C463" s="7">
        <v>5500</v>
      </c>
      <c r="D463" s="7">
        <f t="shared" si="7"/>
        <v>110000</v>
      </c>
    </row>
    <row r="464" spans="1:4" ht="18" hidden="1" x14ac:dyDescent="0.3">
      <c r="A464" s="10" t="s">
        <v>283</v>
      </c>
      <c r="B464" s="7"/>
      <c r="C464" s="7"/>
      <c r="D464" s="7">
        <f t="shared" si="7"/>
        <v>0</v>
      </c>
    </row>
    <row r="465" spans="1:4" ht="18" x14ac:dyDescent="0.3">
      <c r="A465" s="10" t="s">
        <v>36</v>
      </c>
      <c r="B465" s="7">
        <f>15+65</f>
        <v>80</v>
      </c>
      <c r="C465" s="7">
        <v>7000</v>
      </c>
      <c r="D465" s="7">
        <f t="shared" si="7"/>
        <v>560000</v>
      </c>
    </row>
    <row r="466" spans="1:4" ht="18" hidden="1" x14ac:dyDescent="0.3">
      <c r="A466" s="14" t="s">
        <v>37</v>
      </c>
      <c r="B466" s="7"/>
      <c r="C466" s="7"/>
      <c r="D466" s="7">
        <f t="shared" si="7"/>
        <v>0</v>
      </c>
    </row>
    <row r="467" spans="1:4" ht="18" hidden="1" x14ac:dyDescent="0.3">
      <c r="A467" s="5" t="s">
        <v>214</v>
      </c>
      <c r="B467" s="7"/>
      <c r="C467" s="7"/>
      <c r="D467" s="7">
        <f t="shared" si="7"/>
        <v>0</v>
      </c>
    </row>
    <row r="468" spans="1:4" ht="18" hidden="1" x14ac:dyDescent="0.3">
      <c r="A468" s="5" t="s">
        <v>215</v>
      </c>
      <c r="B468" s="7"/>
      <c r="C468" s="7"/>
      <c r="D468" s="7">
        <f t="shared" si="7"/>
        <v>0</v>
      </c>
    </row>
    <row r="469" spans="1:4" ht="18" hidden="1" x14ac:dyDescent="0.3">
      <c r="A469" s="10" t="s">
        <v>216</v>
      </c>
      <c r="B469" s="7"/>
      <c r="C469" s="7"/>
      <c r="D469" s="7">
        <f t="shared" si="7"/>
        <v>0</v>
      </c>
    </row>
    <row r="470" spans="1:4" ht="18" hidden="1" x14ac:dyDescent="0.3">
      <c r="A470" s="10" t="s">
        <v>339</v>
      </c>
      <c r="B470" s="7"/>
      <c r="C470" s="7"/>
      <c r="D470" s="7">
        <f t="shared" si="7"/>
        <v>0</v>
      </c>
    </row>
    <row r="471" spans="1:4" ht="18" hidden="1" x14ac:dyDescent="0.3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3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3">
      <c r="A473" s="10" t="s">
        <v>302</v>
      </c>
      <c r="B473" s="7"/>
      <c r="C473" s="7"/>
      <c r="D473" s="7">
        <f t="shared" si="7"/>
        <v>0</v>
      </c>
    </row>
    <row r="474" spans="1:4" ht="18" hidden="1" x14ac:dyDescent="0.3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162</v>
      </c>
      <c r="B482" s="7"/>
      <c r="C482" s="7"/>
      <c r="D482" s="7">
        <f t="shared" si="7"/>
        <v>0</v>
      </c>
    </row>
    <row r="483" spans="1:4" ht="18" hidden="1" x14ac:dyDescent="0.3">
      <c r="A483" s="10" t="s">
        <v>163</v>
      </c>
      <c r="B483" s="7"/>
      <c r="C483" s="7"/>
      <c r="D483" s="7">
        <f t="shared" si="7"/>
        <v>0</v>
      </c>
    </row>
    <row r="484" spans="1:4" ht="18" hidden="1" x14ac:dyDescent="0.3">
      <c r="A484" s="10" t="s">
        <v>164</v>
      </c>
      <c r="B484" s="7"/>
      <c r="C484" s="7"/>
      <c r="D484" s="7">
        <f t="shared" si="7"/>
        <v>0</v>
      </c>
    </row>
    <row r="485" spans="1:4" ht="18" hidden="1" x14ac:dyDescent="0.3">
      <c r="A485" s="10" t="s">
        <v>165</v>
      </c>
      <c r="B485" s="7"/>
      <c r="C485" s="7"/>
      <c r="D485" s="7">
        <f t="shared" si="7"/>
        <v>0</v>
      </c>
    </row>
    <row r="486" spans="1:4" ht="18" hidden="1" x14ac:dyDescent="0.3">
      <c r="A486" s="10" t="s">
        <v>166</v>
      </c>
      <c r="B486" s="7"/>
      <c r="C486" s="7"/>
      <c r="D486" s="7">
        <f t="shared" si="7"/>
        <v>0</v>
      </c>
    </row>
    <row r="487" spans="1:4" ht="18" hidden="1" x14ac:dyDescent="0.3">
      <c r="A487" s="14" t="s">
        <v>167</v>
      </c>
      <c r="B487" s="7"/>
      <c r="C487" s="7"/>
      <c r="D487" s="7">
        <f t="shared" si="7"/>
        <v>0</v>
      </c>
    </row>
    <row r="488" spans="1:4" ht="18" hidden="1" x14ac:dyDescent="0.3">
      <c r="A488" s="10" t="s">
        <v>289</v>
      </c>
      <c r="B488" s="7"/>
      <c r="C488" s="7"/>
      <c r="D488" s="7">
        <f t="shared" si="7"/>
        <v>0</v>
      </c>
    </row>
    <row r="489" spans="1:4" ht="18" hidden="1" x14ac:dyDescent="0.3">
      <c r="A489" s="10" t="s">
        <v>290</v>
      </c>
      <c r="B489" s="7"/>
      <c r="C489" s="7"/>
      <c r="D489" s="7">
        <f t="shared" si="7"/>
        <v>0</v>
      </c>
    </row>
    <row r="490" spans="1:4" ht="18" x14ac:dyDescent="0.3">
      <c r="A490" s="10" t="s">
        <v>291</v>
      </c>
      <c r="B490" s="7">
        <v>5</v>
      </c>
      <c r="C490" s="7">
        <v>10000</v>
      </c>
      <c r="D490" s="7">
        <f t="shared" si="7"/>
        <v>50000</v>
      </c>
    </row>
    <row r="491" spans="1:4" ht="18" hidden="1" x14ac:dyDescent="0.3">
      <c r="A491" s="10" t="s">
        <v>292</v>
      </c>
      <c r="B491" s="7"/>
      <c r="C491" s="7"/>
      <c r="D491" s="7">
        <f t="shared" si="7"/>
        <v>0</v>
      </c>
    </row>
    <row r="492" spans="1:4" ht="18" hidden="1" x14ac:dyDescent="0.3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3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3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3">
      <c r="A495" s="10" t="s">
        <v>54</v>
      </c>
      <c r="B495" s="7"/>
      <c r="C495" s="7"/>
      <c r="D495" s="7">
        <f t="shared" si="7"/>
        <v>0</v>
      </c>
    </row>
    <row r="496" spans="1:4" ht="18" hidden="1" x14ac:dyDescent="0.3">
      <c r="A496" s="14" t="s">
        <v>55</v>
      </c>
      <c r="B496" s="7"/>
      <c r="C496" s="7"/>
      <c r="D496" s="7">
        <f t="shared" si="7"/>
        <v>0</v>
      </c>
    </row>
    <row r="497" spans="1:4" ht="18" x14ac:dyDescent="0.3">
      <c r="A497" s="10" t="s">
        <v>334</v>
      </c>
      <c r="B497" s="7">
        <f>330</f>
        <v>330</v>
      </c>
      <c r="C497" s="7">
        <v>6500</v>
      </c>
      <c r="D497" s="7">
        <f t="shared" si="7"/>
        <v>2145000</v>
      </c>
    </row>
    <row r="498" spans="1:4" ht="18" hidden="1" x14ac:dyDescent="0.3">
      <c r="A498" s="5" t="s">
        <v>199</v>
      </c>
      <c r="B498" s="7"/>
      <c r="C498" s="7"/>
      <c r="D498" s="7">
        <f t="shared" si="7"/>
        <v>0</v>
      </c>
    </row>
    <row r="499" spans="1:4" ht="18" hidden="1" x14ac:dyDescent="0.3">
      <c r="A499" s="10" t="s">
        <v>200</v>
      </c>
      <c r="B499" s="7"/>
      <c r="C499" s="7"/>
      <c r="D499" s="7">
        <f t="shared" si="7"/>
        <v>0</v>
      </c>
    </row>
    <row r="500" spans="1:4" ht="18" hidden="1" x14ac:dyDescent="0.3">
      <c r="A500" s="10" t="s">
        <v>202</v>
      </c>
      <c r="B500" s="7"/>
      <c r="C500" s="7"/>
      <c r="D500" s="7">
        <f t="shared" si="7"/>
        <v>0</v>
      </c>
    </row>
    <row r="501" spans="1:4" ht="18" hidden="1" x14ac:dyDescent="0.3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3">
      <c r="A503" s="10" t="s">
        <v>62</v>
      </c>
      <c r="B503" s="7"/>
      <c r="C503" s="7"/>
      <c r="D503" s="7">
        <f t="shared" si="7"/>
        <v>0</v>
      </c>
    </row>
    <row r="504" spans="1:4" ht="18" hidden="1" x14ac:dyDescent="0.3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3">
      <c r="A505" s="8" t="s">
        <v>304</v>
      </c>
      <c r="B505" s="7"/>
      <c r="C505" s="7"/>
      <c r="D505" s="7">
        <f t="shared" si="7"/>
        <v>0</v>
      </c>
    </row>
    <row r="506" spans="1:4" ht="18" hidden="1" x14ac:dyDescent="0.3">
      <c r="A506" s="10" t="s">
        <v>87</v>
      </c>
      <c r="B506" s="7"/>
      <c r="C506" s="7"/>
      <c r="D506" s="7">
        <f t="shared" si="7"/>
        <v>0</v>
      </c>
    </row>
    <row r="507" spans="1:4" ht="18" hidden="1" x14ac:dyDescent="0.3">
      <c r="A507" s="10" t="s">
        <v>38</v>
      </c>
      <c r="B507" s="7"/>
      <c r="C507" s="7"/>
      <c r="D507" s="7">
        <f t="shared" si="7"/>
        <v>0</v>
      </c>
    </row>
    <row r="508" spans="1:4" ht="18" hidden="1" x14ac:dyDescent="0.3">
      <c r="A508" s="5" t="s">
        <v>240</v>
      </c>
      <c r="B508" s="7"/>
      <c r="C508" s="7"/>
      <c r="D508" s="7">
        <f t="shared" si="7"/>
        <v>0</v>
      </c>
    </row>
    <row r="509" spans="1:4" ht="18" hidden="1" x14ac:dyDescent="0.3">
      <c r="A509" s="10" t="s">
        <v>241</v>
      </c>
      <c r="B509" s="7"/>
      <c r="C509" s="7"/>
      <c r="D509" s="7">
        <f t="shared" si="7"/>
        <v>0</v>
      </c>
    </row>
    <row r="510" spans="1:4" ht="18" hidden="1" x14ac:dyDescent="0.3">
      <c r="A510" s="10" t="s">
        <v>242</v>
      </c>
      <c r="B510" s="7"/>
      <c r="C510" s="7"/>
      <c r="D510" s="7">
        <f t="shared" si="7"/>
        <v>0</v>
      </c>
    </row>
    <row r="511" spans="1:4" ht="18" hidden="1" x14ac:dyDescent="0.3">
      <c r="A511" s="5" t="s">
        <v>180</v>
      </c>
      <c r="B511" s="7"/>
      <c r="C511" s="7"/>
      <c r="D511" s="7">
        <f t="shared" si="7"/>
        <v>0</v>
      </c>
    </row>
    <row r="512" spans="1:4" ht="18" hidden="1" x14ac:dyDescent="0.3">
      <c r="A512" s="5" t="s">
        <v>181</v>
      </c>
      <c r="B512" s="7"/>
      <c r="C512" s="7"/>
      <c r="D512" s="7">
        <f t="shared" si="7"/>
        <v>0</v>
      </c>
    </row>
    <row r="513" spans="1:4" ht="18" x14ac:dyDescent="0.3">
      <c r="A513" s="5" t="s">
        <v>182</v>
      </c>
      <c r="B513" s="7">
        <f>220+440+140</f>
        <v>800</v>
      </c>
      <c r="C513" s="7">
        <v>8000</v>
      </c>
      <c r="D513" s="7">
        <f t="shared" si="7"/>
        <v>6400000</v>
      </c>
    </row>
    <row r="514" spans="1:4" ht="18" hidden="1" x14ac:dyDescent="0.3">
      <c r="A514" s="10" t="s">
        <v>183</v>
      </c>
      <c r="B514" s="7"/>
      <c r="C514" s="7"/>
      <c r="D514" s="7">
        <f t="shared" si="7"/>
        <v>0</v>
      </c>
    </row>
    <row r="515" spans="1:4" ht="18" hidden="1" x14ac:dyDescent="0.3">
      <c r="A515" s="5" t="s">
        <v>184</v>
      </c>
      <c r="B515" s="7"/>
      <c r="C515" s="7"/>
      <c r="D515" s="7">
        <f t="shared" si="7"/>
        <v>0</v>
      </c>
    </row>
    <row r="516" spans="1:4" ht="18" hidden="1" x14ac:dyDescent="0.3">
      <c r="A516" s="5" t="s">
        <v>185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5" t="s">
        <v>186</v>
      </c>
      <c r="B517" s="7"/>
      <c r="C517" s="7"/>
      <c r="D517" s="7">
        <f t="shared" si="8"/>
        <v>0</v>
      </c>
    </row>
    <row r="518" spans="1:4" ht="18" hidden="1" x14ac:dyDescent="0.3">
      <c r="A518" s="10" t="s">
        <v>187</v>
      </c>
      <c r="B518" s="7"/>
      <c r="C518" s="7"/>
      <c r="D518" s="7">
        <f t="shared" si="8"/>
        <v>0</v>
      </c>
    </row>
    <row r="519" spans="1:4" ht="18" hidden="1" x14ac:dyDescent="0.3">
      <c r="A519" s="14" t="s">
        <v>305</v>
      </c>
      <c r="B519" s="7"/>
      <c r="C519" s="7"/>
      <c r="D519" s="7">
        <f t="shared" si="8"/>
        <v>0</v>
      </c>
    </row>
    <row r="520" spans="1:4" ht="18" hidden="1" x14ac:dyDescent="0.3">
      <c r="A520" s="14" t="s">
        <v>306</v>
      </c>
      <c r="B520" s="7"/>
      <c r="C520" s="7"/>
      <c r="D520" s="7">
        <f t="shared" si="8"/>
        <v>0</v>
      </c>
    </row>
    <row r="521" spans="1:4" ht="18" hidden="1" x14ac:dyDescent="0.3">
      <c r="A521" s="14" t="s">
        <v>307</v>
      </c>
      <c r="B521" s="7"/>
      <c r="C521" s="7"/>
      <c r="D521" s="7">
        <f t="shared" si="8"/>
        <v>0</v>
      </c>
    </row>
    <row r="522" spans="1:4" ht="18" hidden="1" x14ac:dyDescent="0.3">
      <c r="A522" s="14" t="s">
        <v>308</v>
      </c>
      <c r="B522" s="7"/>
      <c r="C522" s="7"/>
      <c r="D522" s="7">
        <f t="shared" si="8"/>
        <v>0</v>
      </c>
    </row>
    <row r="523" spans="1:4" ht="18" hidden="1" x14ac:dyDescent="0.3">
      <c r="A523" s="5" t="s">
        <v>39</v>
      </c>
      <c r="B523" s="7"/>
      <c r="C523" s="7"/>
      <c r="D523" s="7">
        <f t="shared" si="8"/>
        <v>0</v>
      </c>
    </row>
    <row r="524" spans="1:4" ht="18" hidden="1" x14ac:dyDescent="0.3">
      <c r="A524" s="10" t="s">
        <v>309</v>
      </c>
      <c r="B524" s="7"/>
      <c r="C524" s="7"/>
      <c r="D524" s="7">
        <f t="shared" si="8"/>
        <v>0</v>
      </c>
    </row>
    <row r="525" spans="1:4" ht="18" hidden="1" x14ac:dyDescent="0.3">
      <c r="A525" s="36" t="s">
        <v>310</v>
      </c>
      <c r="B525" s="7"/>
      <c r="C525" s="7"/>
      <c r="D525" s="7">
        <f t="shared" si="8"/>
        <v>0</v>
      </c>
    </row>
    <row r="526" spans="1:4" ht="18" hidden="1" x14ac:dyDescent="0.3">
      <c r="A526" s="36" t="s">
        <v>311</v>
      </c>
      <c r="B526" s="7"/>
      <c r="C526" s="7"/>
      <c r="D526" s="7">
        <f t="shared" si="8"/>
        <v>0</v>
      </c>
    </row>
    <row r="527" spans="1:4" ht="18" hidden="1" x14ac:dyDescent="0.3">
      <c r="A527" s="36" t="s">
        <v>312</v>
      </c>
      <c r="B527" s="7"/>
      <c r="C527" s="7"/>
      <c r="D527" s="7">
        <f t="shared" si="8"/>
        <v>0</v>
      </c>
    </row>
    <row r="528" spans="1:4" ht="18" hidden="1" x14ac:dyDescent="0.3">
      <c r="A528" s="36" t="s">
        <v>313</v>
      </c>
      <c r="B528" s="7"/>
      <c r="C528" s="7"/>
      <c r="D528" s="7">
        <f t="shared" si="8"/>
        <v>0</v>
      </c>
    </row>
    <row r="529" spans="1:4" ht="18" hidden="1" x14ac:dyDescent="0.3">
      <c r="A529" s="10" t="s">
        <v>56</v>
      </c>
      <c r="B529" s="7"/>
      <c r="C529" s="7"/>
      <c r="D529" s="7">
        <f t="shared" si="8"/>
        <v>0</v>
      </c>
    </row>
    <row r="530" spans="1:4" ht="18" hidden="1" x14ac:dyDescent="0.3">
      <c r="A530" s="17" t="s">
        <v>57</v>
      </c>
      <c r="B530" s="7"/>
      <c r="C530" s="7"/>
      <c r="D530" s="7">
        <f t="shared" si="8"/>
        <v>0</v>
      </c>
    </row>
    <row r="531" spans="1:4" ht="18" hidden="1" x14ac:dyDescent="0.3">
      <c r="A531" s="10" t="s">
        <v>67</v>
      </c>
      <c r="B531" s="7"/>
      <c r="C531" s="7"/>
      <c r="D531" s="7">
        <f t="shared" si="8"/>
        <v>0</v>
      </c>
    </row>
    <row r="532" spans="1:4" ht="18" hidden="1" x14ac:dyDescent="0.3">
      <c r="A532" s="5" t="s">
        <v>68</v>
      </c>
      <c r="B532" s="7"/>
      <c r="C532" s="7"/>
      <c r="D532" s="7">
        <f t="shared" si="8"/>
        <v>0</v>
      </c>
    </row>
    <row r="533" spans="1:4" ht="18" x14ac:dyDescent="0.3">
      <c r="A533" s="10" t="s">
        <v>69</v>
      </c>
      <c r="B533" s="7">
        <v>20</v>
      </c>
      <c r="C533" s="7">
        <v>12000</v>
      </c>
      <c r="D533" s="7">
        <f t="shared" si="8"/>
        <v>240000</v>
      </c>
    </row>
    <row r="534" spans="1:4" ht="18" hidden="1" x14ac:dyDescent="0.3">
      <c r="A534" s="10" t="s">
        <v>70</v>
      </c>
      <c r="B534" s="7"/>
      <c r="C534" s="7"/>
      <c r="D534" s="7">
        <f t="shared" si="8"/>
        <v>0</v>
      </c>
    </row>
    <row r="535" spans="1:4" ht="18" x14ac:dyDescent="0.3">
      <c r="A535" s="10" t="s">
        <v>146</v>
      </c>
      <c r="B535" s="7">
        <v>830</v>
      </c>
      <c r="C535" s="7">
        <v>7500</v>
      </c>
      <c r="D535" s="7">
        <f t="shared" si="8"/>
        <v>6225000</v>
      </c>
    </row>
    <row r="536" spans="1:4" ht="18" hidden="1" x14ac:dyDescent="0.3">
      <c r="A536" s="27" t="s">
        <v>147</v>
      </c>
      <c r="B536" s="7"/>
      <c r="C536" s="7"/>
      <c r="D536" s="7">
        <f t="shared" si="8"/>
        <v>0</v>
      </c>
    </row>
    <row r="537" spans="1:4" ht="18" hidden="1" x14ac:dyDescent="0.3">
      <c r="A537" s="27" t="s">
        <v>148</v>
      </c>
      <c r="B537" s="7"/>
      <c r="C537" s="7"/>
      <c r="D537" s="7">
        <f t="shared" si="8"/>
        <v>0</v>
      </c>
    </row>
    <row r="538" spans="1:4" ht="18" hidden="1" x14ac:dyDescent="0.3">
      <c r="A538" s="10" t="s">
        <v>217</v>
      </c>
      <c r="B538" s="7"/>
      <c r="C538" s="7"/>
      <c r="D538" s="7">
        <f t="shared" si="8"/>
        <v>0</v>
      </c>
    </row>
    <row r="539" spans="1:4" ht="18" hidden="1" x14ac:dyDescent="0.3">
      <c r="A539" s="8" t="s">
        <v>218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219</v>
      </c>
      <c r="B540" s="7"/>
      <c r="C540" s="7"/>
      <c r="D540" s="7">
        <f t="shared" si="8"/>
        <v>0</v>
      </c>
    </row>
    <row r="541" spans="1:4" ht="18" hidden="1" x14ac:dyDescent="0.3">
      <c r="A541" s="8" t="s">
        <v>340</v>
      </c>
      <c r="B541" s="7"/>
      <c r="C541" s="7"/>
      <c r="D541" s="7">
        <f t="shared" si="8"/>
        <v>0</v>
      </c>
    </row>
    <row r="542" spans="1:4" ht="18" hidden="1" x14ac:dyDescent="0.3">
      <c r="A542" s="10" t="s">
        <v>188</v>
      </c>
      <c r="B542" s="7"/>
      <c r="C542" s="7"/>
      <c r="D542" s="7">
        <f t="shared" si="8"/>
        <v>0</v>
      </c>
    </row>
    <row r="543" spans="1:4" ht="18" hidden="1" x14ac:dyDescent="0.3">
      <c r="A543" s="10" t="s">
        <v>189</v>
      </c>
      <c r="B543" s="7"/>
      <c r="C543" s="7"/>
      <c r="D543" s="7">
        <f t="shared" si="8"/>
        <v>0</v>
      </c>
    </row>
    <row r="544" spans="1:4" ht="18" hidden="1" x14ac:dyDescent="0.3">
      <c r="A544" s="10" t="s">
        <v>190</v>
      </c>
      <c r="B544" s="7"/>
      <c r="C544" s="7"/>
      <c r="D544" s="7">
        <f t="shared" si="8"/>
        <v>0</v>
      </c>
    </row>
    <row r="545" spans="1:4" ht="18" hidden="1" x14ac:dyDescent="0.3">
      <c r="A545" s="10" t="s">
        <v>191</v>
      </c>
      <c r="B545" s="7"/>
      <c r="C545" s="7"/>
      <c r="D545" s="7">
        <f t="shared" si="8"/>
        <v>0</v>
      </c>
    </row>
    <row r="546" spans="1:4" ht="18" x14ac:dyDescent="0.3">
      <c r="A546" s="10" t="s">
        <v>41</v>
      </c>
      <c r="B546" s="7">
        <v>50</v>
      </c>
      <c r="C546" s="7">
        <v>17000</v>
      </c>
      <c r="D546" s="7">
        <f t="shared" si="8"/>
        <v>850000</v>
      </c>
    </row>
    <row r="547" spans="1:4" ht="18" hidden="1" x14ac:dyDescent="0.3">
      <c r="A547" s="15" t="s">
        <v>42</v>
      </c>
      <c r="B547" s="7"/>
      <c r="C547" s="7"/>
      <c r="D547" s="7">
        <f t="shared" si="8"/>
        <v>0</v>
      </c>
    </row>
    <row r="548" spans="1:4" ht="18" hidden="1" x14ac:dyDescent="0.3">
      <c r="A548" s="10" t="s">
        <v>43</v>
      </c>
      <c r="B548" s="7"/>
      <c r="C548" s="7"/>
      <c r="D548" s="7">
        <f t="shared" si="8"/>
        <v>0</v>
      </c>
    </row>
    <row r="549" spans="1:4" ht="18" x14ac:dyDescent="0.3">
      <c r="A549" s="10" t="s">
        <v>44</v>
      </c>
      <c r="B549" s="7">
        <f>120+240+380</f>
        <v>740</v>
      </c>
      <c r="C549" s="7">
        <v>14000</v>
      </c>
      <c r="D549" s="7">
        <f t="shared" si="8"/>
        <v>10360000</v>
      </c>
    </row>
    <row r="550" spans="1:4" ht="18" hidden="1" x14ac:dyDescent="0.3">
      <c r="A550" s="10" t="s">
        <v>45</v>
      </c>
      <c r="B550" s="7"/>
      <c r="C550" s="7"/>
      <c r="D550" s="7">
        <f t="shared" si="8"/>
        <v>0</v>
      </c>
    </row>
    <row r="551" spans="1:4" ht="18" hidden="1" x14ac:dyDescent="0.3">
      <c r="A551" s="10" t="s">
        <v>333</v>
      </c>
      <c r="B551" s="7"/>
      <c r="C551" s="7"/>
      <c r="D551" s="7">
        <f t="shared" si="8"/>
        <v>0</v>
      </c>
    </row>
    <row r="552" spans="1:4" ht="18" hidden="1" x14ac:dyDescent="0.3">
      <c r="A552" s="10" t="s">
        <v>46</v>
      </c>
      <c r="B552" s="7"/>
      <c r="C552" s="7"/>
      <c r="D552" s="7">
        <f t="shared" si="8"/>
        <v>0</v>
      </c>
    </row>
    <row r="553" spans="1:4" ht="18" hidden="1" x14ac:dyDescent="0.3">
      <c r="A553" s="14" t="s">
        <v>131</v>
      </c>
      <c r="B553" s="7"/>
      <c r="C553" s="7"/>
      <c r="D553" s="7">
        <f t="shared" si="8"/>
        <v>0</v>
      </c>
    </row>
    <row r="554" spans="1:4" ht="18" hidden="1" x14ac:dyDescent="0.3">
      <c r="A554" s="14" t="s">
        <v>132</v>
      </c>
      <c r="B554" s="7"/>
      <c r="C554" s="7"/>
      <c r="D554" s="7">
        <f t="shared" si="8"/>
        <v>0</v>
      </c>
    </row>
    <row r="555" spans="1:4" ht="18" hidden="1" x14ac:dyDescent="0.3">
      <c r="A555" s="14" t="s">
        <v>133</v>
      </c>
      <c r="B555" s="7"/>
      <c r="C555" s="7"/>
      <c r="D555" s="7">
        <f t="shared" si="8"/>
        <v>0</v>
      </c>
    </row>
    <row r="556" spans="1:4" ht="18" hidden="1" x14ac:dyDescent="0.3">
      <c r="A556" s="14" t="s">
        <v>134</v>
      </c>
      <c r="B556" s="7"/>
      <c r="C556" s="7"/>
      <c r="D556" s="7">
        <f t="shared" si="8"/>
        <v>0</v>
      </c>
    </row>
    <row r="557" spans="1:4" ht="18" hidden="1" x14ac:dyDescent="0.3">
      <c r="A557" s="10" t="s">
        <v>135</v>
      </c>
      <c r="B557" s="7"/>
      <c r="C557" s="7"/>
      <c r="D557" s="7">
        <f t="shared" si="8"/>
        <v>0</v>
      </c>
    </row>
    <row r="558" spans="1:4" ht="18" hidden="1" x14ac:dyDescent="0.3">
      <c r="A558" s="10" t="s">
        <v>136</v>
      </c>
      <c r="B558" s="7"/>
      <c r="C558" s="7"/>
      <c r="D558" s="7">
        <f t="shared" si="8"/>
        <v>0</v>
      </c>
    </row>
    <row r="559" spans="1:4" ht="18" hidden="1" x14ac:dyDescent="0.3">
      <c r="A559" s="14" t="s">
        <v>137</v>
      </c>
      <c r="B559" s="7"/>
      <c r="C559" s="7"/>
      <c r="D559" s="7">
        <f t="shared" si="8"/>
        <v>0</v>
      </c>
    </row>
    <row r="560" spans="1:4" ht="18" hidden="1" x14ac:dyDescent="0.3">
      <c r="A560" s="14" t="s">
        <v>138</v>
      </c>
      <c r="B560" s="7"/>
      <c r="C560" s="7"/>
      <c r="D560" s="7">
        <f t="shared" si="8"/>
        <v>0</v>
      </c>
    </row>
    <row r="561" spans="1:4" ht="18" hidden="1" x14ac:dyDescent="0.3">
      <c r="A561" s="8" t="s">
        <v>314</v>
      </c>
      <c r="B561" s="7"/>
      <c r="C561" s="7"/>
      <c r="D561" s="7">
        <f t="shared" si="8"/>
        <v>0</v>
      </c>
    </row>
    <row r="562" spans="1:4" ht="18" hidden="1" x14ac:dyDescent="0.3">
      <c r="A562" s="5" t="s">
        <v>205</v>
      </c>
      <c r="B562" s="7"/>
      <c r="C562" s="7"/>
      <c r="D562" s="7">
        <f t="shared" si="8"/>
        <v>0</v>
      </c>
    </row>
    <row r="563" spans="1:4" ht="18" hidden="1" x14ac:dyDescent="0.3">
      <c r="A563" s="8" t="s">
        <v>316</v>
      </c>
      <c r="B563" s="7"/>
      <c r="C563" s="7"/>
      <c r="D563" s="7">
        <f t="shared" si="8"/>
        <v>0</v>
      </c>
    </row>
    <row r="564" spans="1:4" ht="18" hidden="1" x14ac:dyDescent="0.3">
      <c r="A564" s="8" t="s">
        <v>317</v>
      </c>
      <c r="B564" s="7"/>
      <c r="C564" s="7"/>
      <c r="D564" s="7">
        <f t="shared" si="8"/>
        <v>0</v>
      </c>
    </row>
    <row r="565" spans="1:4" ht="18" hidden="1" x14ac:dyDescent="0.3">
      <c r="A565" s="27" t="s">
        <v>88</v>
      </c>
      <c r="B565" s="7"/>
      <c r="C565" s="7"/>
      <c r="D565" s="7">
        <f t="shared" si="8"/>
        <v>0</v>
      </c>
    </row>
    <row r="566" spans="1:4" ht="18" hidden="1" x14ac:dyDescent="0.3">
      <c r="A566" s="10" t="s">
        <v>58</v>
      </c>
      <c r="B566" s="7"/>
      <c r="C566" s="7"/>
      <c r="D566" s="7">
        <f t="shared" si="8"/>
        <v>0</v>
      </c>
    </row>
    <row r="567" spans="1:4" ht="18" hidden="1" x14ac:dyDescent="0.3">
      <c r="A567" s="10" t="s">
        <v>59</v>
      </c>
      <c r="B567" s="7"/>
      <c r="C567" s="7"/>
      <c r="D567" s="7">
        <f t="shared" si="8"/>
        <v>0</v>
      </c>
    </row>
    <row r="568" spans="1:4" ht="18" hidden="1" x14ac:dyDescent="0.3">
      <c r="A568" s="24" t="s">
        <v>321</v>
      </c>
      <c r="B568" s="7"/>
      <c r="C568" s="7"/>
      <c r="D568" s="7">
        <f t="shared" si="8"/>
        <v>0</v>
      </c>
    </row>
    <row r="569" spans="1:4" ht="18" hidden="1" x14ac:dyDescent="0.3">
      <c r="A569" s="24" t="s">
        <v>322</v>
      </c>
      <c r="B569" s="7"/>
      <c r="C569" s="7"/>
      <c r="D569" s="7">
        <f t="shared" si="8"/>
        <v>0</v>
      </c>
    </row>
    <row r="570" spans="1:4" ht="18" hidden="1" x14ac:dyDescent="0.3">
      <c r="A570" s="36" t="s">
        <v>323</v>
      </c>
      <c r="B570" s="7"/>
      <c r="C570" s="7"/>
      <c r="D570" s="7">
        <f t="shared" si="8"/>
        <v>0</v>
      </c>
    </row>
    <row r="571" spans="1:4" ht="18" hidden="1" x14ac:dyDescent="0.3">
      <c r="A571" s="10" t="s">
        <v>89</v>
      </c>
      <c r="B571" s="7"/>
      <c r="C571" s="7"/>
      <c r="D571" s="7">
        <f t="shared" si="8"/>
        <v>0</v>
      </c>
    </row>
    <row r="572" spans="1:4" ht="18" hidden="1" x14ac:dyDescent="0.3">
      <c r="A572" s="10" t="s">
        <v>90</v>
      </c>
      <c r="B572" s="7"/>
      <c r="C572" s="7"/>
      <c r="D572" s="7">
        <f t="shared" si="8"/>
        <v>0</v>
      </c>
    </row>
    <row r="573" spans="1:4" ht="18" hidden="1" x14ac:dyDescent="0.3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3">
      <c r="A574" s="36" t="s">
        <v>324</v>
      </c>
      <c r="B574" s="7"/>
      <c r="C574" s="7"/>
      <c r="D574" s="7">
        <f t="shared" si="8"/>
        <v>0</v>
      </c>
    </row>
    <row r="575" spans="1:4" ht="18" hidden="1" x14ac:dyDescent="0.3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3">
      <c r="A576" s="10" t="s">
        <v>220</v>
      </c>
      <c r="B576" s="7"/>
      <c r="C576" s="7"/>
      <c r="D576" s="7">
        <f t="shared" si="8"/>
        <v>0</v>
      </c>
    </row>
    <row r="577" spans="1:4" ht="18" hidden="1" x14ac:dyDescent="0.3">
      <c r="A577" s="8" t="s">
        <v>23</v>
      </c>
      <c r="B577" s="7"/>
      <c r="C577" s="7"/>
      <c r="D577" s="7">
        <f t="shared" si="8"/>
        <v>0</v>
      </c>
    </row>
    <row r="578" spans="1:4" ht="18" x14ac:dyDescent="0.3">
      <c r="A578" s="10" t="s">
        <v>24</v>
      </c>
      <c r="B578" s="7">
        <v>3</v>
      </c>
      <c r="C578" s="7">
        <v>24000</v>
      </c>
      <c r="D578" s="7">
        <f t="shared" si="8"/>
        <v>72000</v>
      </c>
    </row>
    <row r="579" spans="1:4" ht="18" hidden="1" x14ac:dyDescent="0.3">
      <c r="A579" s="10" t="s">
        <v>25</v>
      </c>
      <c r="B579" s="7"/>
      <c r="C579" s="7"/>
      <c r="D579" s="7">
        <f t="shared" si="8"/>
        <v>0</v>
      </c>
    </row>
    <row r="580" spans="1:4" ht="18" hidden="1" x14ac:dyDescent="0.3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27</v>
      </c>
      <c r="B581" s="7"/>
      <c r="C581" s="7"/>
      <c r="D581" s="7">
        <f t="shared" si="9"/>
        <v>0</v>
      </c>
    </row>
    <row r="582" spans="1:4" ht="18" hidden="1" x14ac:dyDescent="0.3">
      <c r="A582" s="10" t="s">
        <v>28</v>
      </c>
      <c r="B582" s="7"/>
      <c r="C582" s="7"/>
      <c r="D582" s="7">
        <f t="shared" si="9"/>
        <v>0</v>
      </c>
    </row>
    <row r="583" spans="1:4" ht="18" hidden="1" x14ac:dyDescent="0.3">
      <c r="A583" s="14" t="s">
        <v>232</v>
      </c>
      <c r="B583" s="7"/>
      <c r="C583" s="7"/>
      <c r="D583" s="7">
        <f t="shared" si="9"/>
        <v>0</v>
      </c>
    </row>
    <row r="584" spans="1:4" ht="18" hidden="1" x14ac:dyDescent="0.3">
      <c r="A584" s="13" t="s">
        <v>233</v>
      </c>
      <c r="B584" s="7"/>
      <c r="C584" s="7"/>
      <c r="D584" s="7">
        <f t="shared" si="9"/>
        <v>0</v>
      </c>
    </row>
    <row r="585" spans="1:4" ht="18" hidden="1" x14ac:dyDescent="0.3">
      <c r="A585" s="13" t="s">
        <v>234</v>
      </c>
      <c r="B585" s="7"/>
      <c r="C585" s="7"/>
      <c r="D585" s="7">
        <f t="shared" si="9"/>
        <v>0</v>
      </c>
    </row>
    <row r="586" spans="1:4" ht="18" x14ac:dyDescent="0.3">
      <c r="A586" s="10" t="s">
        <v>29</v>
      </c>
      <c r="B586" s="7">
        <v>5</v>
      </c>
      <c r="C586" s="7">
        <v>36000</v>
      </c>
      <c r="D586" s="7">
        <f t="shared" si="9"/>
        <v>180000</v>
      </c>
    </row>
    <row r="587" spans="1:4" ht="18" hidden="1" x14ac:dyDescent="0.3">
      <c r="A587" s="10" t="s">
        <v>30</v>
      </c>
      <c r="B587" s="7"/>
      <c r="C587" s="7"/>
      <c r="D587" s="7">
        <f t="shared" si="9"/>
        <v>0</v>
      </c>
    </row>
    <row r="588" spans="1:4" ht="18" hidden="1" x14ac:dyDescent="0.3">
      <c r="A588" s="10" t="s">
        <v>31</v>
      </c>
      <c r="B588" s="7"/>
      <c r="C588" s="7"/>
      <c r="D588" s="7">
        <f t="shared" si="9"/>
        <v>0</v>
      </c>
    </row>
    <row r="589" spans="1:4" ht="18" hidden="1" x14ac:dyDescent="0.3">
      <c r="A589" s="10" t="s">
        <v>32</v>
      </c>
      <c r="B589" s="7"/>
      <c r="C589" s="7"/>
      <c r="D589" s="7">
        <f t="shared" si="9"/>
        <v>0</v>
      </c>
    </row>
    <row r="590" spans="1:4" ht="18" x14ac:dyDescent="0.3">
      <c r="A590" s="10" t="s">
        <v>33</v>
      </c>
      <c r="B590" s="7">
        <f>9+14+10</f>
        <v>33</v>
      </c>
      <c r="C590" s="7">
        <v>22000</v>
      </c>
      <c r="D590" s="7">
        <f t="shared" si="9"/>
        <v>726000</v>
      </c>
    </row>
    <row r="591" spans="1:4" ht="18" hidden="1" x14ac:dyDescent="0.3">
      <c r="A591" s="10" t="s">
        <v>34</v>
      </c>
      <c r="B591" s="7"/>
      <c r="C591" s="7"/>
      <c r="D591" s="7">
        <f t="shared" si="9"/>
        <v>0</v>
      </c>
    </row>
    <row r="592" spans="1:4" ht="18" hidden="1" x14ac:dyDescent="0.3">
      <c r="A592" s="10" t="s">
        <v>35</v>
      </c>
      <c r="B592" s="7"/>
      <c r="C592" s="7"/>
      <c r="D592" s="7">
        <f t="shared" si="9"/>
        <v>0</v>
      </c>
    </row>
    <row r="593" spans="1:4" ht="18" hidden="1" x14ac:dyDescent="0.3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3">
      <c r="A594" s="24" t="s">
        <v>92</v>
      </c>
      <c r="B594" s="7"/>
      <c r="C594" s="7"/>
      <c r="D594" s="7">
        <f t="shared" si="9"/>
        <v>0</v>
      </c>
    </row>
    <row r="595" spans="1:4" ht="18" hidden="1" x14ac:dyDescent="0.3">
      <c r="A595" s="10" t="s">
        <v>222</v>
      </c>
      <c r="B595" s="7"/>
      <c r="C595" s="7"/>
      <c r="D595" s="7">
        <f t="shared" si="9"/>
        <v>0</v>
      </c>
    </row>
    <row r="596" spans="1:4" ht="18" hidden="1" x14ac:dyDescent="0.3">
      <c r="A596" s="8" t="s">
        <v>235</v>
      </c>
      <c r="B596" s="7"/>
      <c r="C596" s="7"/>
      <c r="D596" s="7">
        <f t="shared" si="9"/>
        <v>0</v>
      </c>
    </row>
    <row r="597" spans="1:4" ht="18" hidden="1" x14ac:dyDescent="0.3">
      <c r="A597" s="8" t="s">
        <v>236</v>
      </c>
      <c r="B597" s="7"/>
      <c r="C597" s="7"/>
      <c r="D597" s="7">
        <f t="shared" si="9"/>
        <v>0</v>
      </c>
    </row>
    <row r="598" spans="1:4" ht="18" hidden="1" x14ac:dyDescent="0.3">
      <c r="A598" s="10" t="s">
        <v>237</v>
      </c>
      <c r="B598" s="7"/>
      <c r="C598" s="7"/>
      <c r="D598" s="7">
        <f t="shared" si="9"/>
        <v>0</v>
      </c>
    </row>
    <row r="599" spans="1:4" ht="18" hidden="1" x14ac:dyDescent="0.3">
      <c r="A599" s="10" t="s">
        <v>342</v>
      </c>
      <c r="B599" s="7"/>
      <c r="C599" s="7"/>
      <c r="D599" s="7">
        <f t="shared" si="9"/>
        <v>0</v>
      </c>
    </row>
    <row r="600" spans="1:4" ht="18" hidden="1" x14ac:dyDescent="0.3">
      <c r="A600" s="10" t="s">
        <v>223</v>
      </c>
      <c r="B600" s="7"/>
      <c r="C600" s="7"/>
      <c r="D600" s="7">
        <f t="shared" si="9"/>
        <v>0</v>
      </c>
    </row>
    <row r="601" spans="1:4" ht="18" hidden="1" x14ac:dyDescent="0.3">
      <c r="A601" s="10" t="s">
        <v>118</v>
      </c>
      <c r="B601" s="7"/>
      <c r="C601" s="7"/>
      <c r="D601" s="7">
        <f t="shared" si="9"/>
        <v>0</v>
      </c>
    </row>
    <row r="602" spans="1:4" ht="18" hidden="1" x14ac:dyDescent="0.3">
      <c r="A602" s="10" t="s">
        <v>238</v>
      </c>
      <c r="B602" s="7"/>
      <c r="C602" s="7"/>
      <c r="D602" s="7">
        <f t="shared" si="9"/>
        <v>0</v>
      </c>
    </row>
    <row r="603" spans="1:4" ht="18" hidden="1" x14ac:dyDescent="0.3">
      <c r="A603" s="10" t="s">
        <v>71</v>
      </c>
      <c r="B603" s="7"/>
      <c r="C603" s="7"/>
      <c r="D603" s="7">
        <f t="shared" si="9"/>
        <v>0</v>
      </c>
    </row>
    <row r="604" spans="1:4" ht="18" hidden="1" x14ac:dyDescent="0.3">
      <c r="A604" s="10" t="s">
        <v>72</v>
      </c>
      <c r="B604" s="7"/>
      <c r="C604" s="7"/>
      <c r="D604" s="7">
        <f t="shared" si="9"/>
        <v>0</v>
      </c>
    </row>
    <row r="605" spans="1:4" ht="18" hidden="1" x14ac:dyDescent="0.3">
      <c r="A605" s="36" t="s">
        <v>325</v>
      </c>
      <c r="B605" s="7"/>
      <c r="C605" s="7"/>
      <c r="D605" s="7">
        <f t="shared" si="9"/>
        <v>0</v>
      </c>
    </row>
    <row r="606" spans="1:4" ht="18" hidden="1" x14ac:dyDescent="0.3">
      <c r="A606" s="10" t="s">
        <v>150</v>
      </c>
      <c r="B606" s="7"/>
      <c r="C606" s="7"/>
      <c r="D606" s="7">
        <f t="shared" si="9"/>
        <v>0</v>
      </c>
    </row>
    <row r="607" spans="1:4" ht="18" hidden="1" x14ac:dyDescent="0.3">
      <c r="A607" s="36" t="s">
        <v>326</v>
      </c>
      <c r="B607" s="7"/>
      <c r="C607" s="7"/>
      <c r="D607" s="7">
        <f t="shared" si="9"/>
        <v>0</v>
      </c>
    </row>
    <row r="608" spans="1:4" ht="18" hidden="1" x14ac:dyDescent="0.3">
      <c r="A608" s="8" t="s">
        <v>343</v>
      </c>
      <c r="B608" s="7"/>
      <c r="C608" s="7"/>
      <c r="D608" s="7">
        <f t="shared" si="9"/>
        <v>0</v>
      </c>
    </row>
    <row r="609" spans="1:4" ht="18" hidden="1" x14ac:dyDescent="0.3">
      <c r="A609" s="36" t="s">
        <v>327</v>
      </c>
      <c r="B609" s="7"/>
      <c r="C609" s="7"/>
      <c r="D609" s="7">
        <f t="shared" si="9"/>
        <v>0</v>
      </c>
    </row>
    <row r="610" spans="1:4" ht="18" hidden="1" x14ac:dyDescent="0.3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3">
      <c r="A611" s="14" t="s">
        <v>239</v>
      </c>
      <c r="B611" s="7"/>
      <c r="C611" s="7"/>
      <c r="D611" s="7">
        <f t="shared" si="9"/>
        <v>0</v>
      </c>
    </row>
    <row r="612" spans="1:4" ht="18" hidden="1" x14ac:dyDescent="0.3">
      <c r="A612" s="14" t="s">
        <v>99</v>
      </c>
      <c r="B612" s="7"/>
      <c r="C612" s="7"/>
      <c r="D612" s="7">
        <f t="shared" si="9"/>
        <v>0</v>
      </c>
    </row>
    <row r="613" spans="1:4" ht="18" hidden="1" x14ac:dyDescent="0.3">
      <c r="A613" s="14" t="s">
        <v>100</v>
      </c>
      <c r="B613" s="7"/>
      <c r="C613" s="7"/>
      <c r="D613" s="7">
        <f t="shared" si="9"/>
        <v>0</v>
      </c>
    </row>
    <row r="614" spans="1:4" ht="18" x14ac:dyDescent="0.3">
      <c r="A614" s="10" t="s">
        <v>267</v>
      </c>
      <c r="B614" s="7">
        <v>10</v>
      </c>
      <c r="C614" s="7">
        <v>10000</v>
      </c>
      <c r="D614" s="7">
        <f t="shared" si="9"/>
        <v>100000</v>
      </c>
    </row>
    <row r="615" spans="1:4" ht="18" hidden="1" x14ac:dyDescent="0.3">
      <c r="A615" s="14" t="s">
        <v>268</v>
      </c>
      <c r="B615" s="7"/>
      <c r="C615" s="7"/>
      <c r="D615" s="7">
        <f t="shared" si="9"/>
        <v>0</v>
      </c>
    </row>
    <row r="616" spans="1:4" ht="18" hidden="1" x14ac:dyDescent="0.3">
      <c r="A616" s="10" t="s">
        <v>269</v>
      </c>
      <c r="B616" s="7"/>
      <c r="C616" s="7"/>
      <c r="D616" s="7">
        <f t="shared" si="9"/>
        <v>0</v>
      </c>
    </row>
    <row r="617" spans="1:4" ht="18" hidden="1" x14ac:dyDescent="0.3">
      <c r="A617" s="10" t="s">
        <v>284</v>
      </c>
      <c r="B617" s="7"/>
      <c r="C617" s="7"/>
      <c r="D617" s="7">
        <f t="shared" si="9"/>
        <v>0</v>
      </c>
    </row>
    <row r="618" spans="1:4" ht="18" hidden="1" x14ac:dyDescent="0.3">
      <c r="A618" s="14" t="s">
        <v>285</v>
      </c>
      <c r="B618" s="7"/>
      <c r="C618" s="7"/>
      <c r="D618" s="7">
        <f t="shared" si="9"/>
        <v>0</v>
      </c>
    </row>
    <row r="619" spans="1:4" ht="18" hidden="1" x14ac:dyDescent="0.3">
      <c r="A619" s="35" t="s">
        <v>328</v>
      </c>
      <c r="B619" s="7"/>
      <c r="C619" s="7"/>
      <c r="D619" s="7">
        <f t="shared" si="9"/>
        <v>0</v>
      </c>
    </row>
    <row r="620" spans="1:4" ht="18" x14ac:dyDescent="0.3">
      <c r="A620" s="10" t="s">
        <v>143</v>
      </c>
      <c r="B620" s="7">
        <v>5</v>
      </c>
      <c r="C620" s="7">
        <v>15000</v>
      </c>
      <c r="D620" s="7">
        <f t="shared" si="9"/>
        <v>75000</v>
      </c>
    </row>
    <row r="621" spans="1:4" ht="18" hidden="1" x14ac:dyDescent="0.3">
      <c r="A621" s="24" t="s">
        <v>144</v>
      </c>
      <c r="B621" s="7"/>
      <c r="C621" s="7"/>
      <c r="D621" s="7">
        <f t="shared" si="9"/>
        <v>0</v>
      </c>
    </row>
    <row r="622" spans="1:4" ht="18" hidden="1" x14ac:dyDescent="0.3">
      <c r="A622" s="5" t="s">
        <v>93</v>
      </c>
      <c r="B622" s="7"/>
      <c r="C622" s="7"/>
      <c r="D622" s="7">
        <f t="shared" si="9"/>
        <v>0</v>
      </c>
    </row>
    <row r="623" spans="1:4" ht="18" hidden="1" x14ac:dyDescent="0.3">
      <c r="A623" s="14" t="s">
        <v>94</v>
      </c>
      <c r="B623" s="7"/>
      <c r="C623" s="7"/>
      <c r="D623" s="7">
        <f t="shared" si="9"/>
        <v>0</v>
      </c>
    </row>
    <row r="624" spans="1:4" ht="18" hidden="1" x14ac:dyDescent="0.3">
      <c r="A624" s="24" t="s">
        <v>77</v>
      </c>
      <c r="B624" s="7"/>
      <c r="C624" s="7"/>
      <c r="D624" s="7">
        <f t="shared" si="9"/>
        <v>0</v>
      </c>
    </row>
    <row r="625" spans="1:4" ht="18" hidden="1" x14ac:dyDescent="0.3">
      <c r="A625" s="10" t="s">
        <v>225</v>
      </c>
      <c r="B625" s="7"/>
      <c r="C625" s="7"/>
      <c r="D625" s="7">
        <f t="shared" si="9"/>
        <v>0</v>
      </c>
    </row>
    <row r="626" spans="1:4" ht="18" hidden="1" x14ac:dyDescent="0.3">
      <c r="A626" s="14" t="s">
        <v>226</v>
      </c>
      <c r="B626" s="7"/>
      <c r="C626" s="7"/>
      <c r="D626" s="7">
        <f t="shared" si="9"/>
        <v>0</v>
      </c>
    </row>
    <row r="627" spans="1:4" ht="18" hidden="1" x14ac:dyDescent="0.3">
      <c r="A627" s="5" t="s">
        <v>341</v>
      </c>
      <c r="B627" s="7"/>
      <c r="C627" s="7"/>
      <c r="D627" s="7">
        <f t="shared" si="9"/>
        <v>0</v>
      </c>
    </row>
    <row r="628" spans="1:4" ht="18" hidden="1" x14ac:dyDescent="0.3">
      <c r="A628" s="10" t="s">
        <v>329</v>
      </c>
      <c r="B628" s="7"/>
      <c r="C628" s="7"/>
      <c r="D628" s="7">
        <f t="shared" si="9"/>
        <v>0</v>
      </c>
    </row>
    <row r="629" spans="1:4" ht="18" hidden="1" x14ac:dyDescent="0.3">
      <c r="A629" s="8" t="s">
        <v>330</v>
      </c>
      <c r="B629" s="7"/>
      <c r="C629" s="7"/>
      <c r="D629" s="7">
        <f t="shared" si="9"/>
        <v>0</v>
      </c>
    </row>
    <row r="630" spans="1:4" ht="18" hidden="1" x14ac:dyDescent="0.3">
      <c r="A630" s="10" t="s">
        <v>119</v>
      </c>
      <c r="B630" s="7"/>
      <c r="C630" s="7"/>
      <c r="D630" s="7">
        <f t="shared" si="9"/>
        <v>0</v>
      </c>
    </row>
    <row r="631" spans="1:4" ht="18" hidden="1" x14ac:dyDescent="0.3">
      <c r="A631" s="5" t="s">
        <v>145</v>
      </c>
      <c r="B631" s="7"/>
      <c r="C631" s="7"/>
      <c r="D631" s="7">
        <f t="shared" si="9"/>
        <v>0</v>
      </c>
    </row>
    <row r="632" spans="1:4" ht="18" hidden="1" x14ac:dyDescent="0.3">
      <c r="A632" s="5" t="s">
        <v>243</v>
      </c>
      <c r="B632" s="7"/>
      <c r="C632" s="7"/>
      <c r="D632" s="7">
        <f t="shared" si="9"/>
        <v>0</v>
      </c>
    </row>
    <row r="633" spans="1:4" ht="18" hidden="1" x14ac:dyDescent="0.3">
      <c r="A633" s="10" t="s">
        <v>174</v>
      </c>
      <c r="B633" s="7"/>
      <c r="C633" s="7"/>
      <c r="D633" s="7">
        <f t="shared" si="9"/>
        <v>0</v>
      </c>
    </row>
    <row r="634" spans="1:4" ht="18" hidden="1" x14ac:dyDescent="0.3">
      <c r="A634" s="10" t="s">
        <v>244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245</v>
      </c>
      <c r="B635" s="7"/>
      <c r="C635" s="7"/>
      <c r="D635" s="7">
        <f t="shared" si="9"/>
        <v>0</v>
      </c>
    </row>
    <row r="636" spans="1:4" ht="18" hidden="1" x14ac:dyDescent="0.3">
      <c r="A636" s="24" t="s">
        <v>78</v>
      </c>
      <c r="B636" s="7"/>
      <c r="C636" s="7"/>
      <c r="D636" s="7">
        <f t="shared" si="9"/>
        <v>0</v>
      </c>
    </row>
    <row r="637" spans="1:4" ht="18" hidden="1" x14ac:dyDescent="0.3">
      <c r="A637" s="24" t="s">
        <v>79</v>
      </c>
      <c r="B637" s="7"/>
      <c r="C637" s="7"/>
      <c r="D637" s="7">
        <f t="shared" si="9"/>
        <v>0</v>
      </c>
    </row>
    <row r="638" spans="1:4" ht="18" hidden="1" x14ac:dyDescent="0.3">
      <c r="A638" s="13" t="s">
        <v>246</v>
      </c>
      <c r="B638" s="7"/>
      <c r="C638" s="7"/>
      <c r="D638" s="7">
        <f t="shared" si="9"/>
        <v>0</v>
      </c>
    </row>
    <row r="639" spans="1:4" ht="18" hidden="1" x14ac:dyDescent="0.3">
      <c r="A639" s="24" t="s">
        <v>80</v>
      </c>
      <c r="B639" s="7"/>
      <c r="C639" s="7"/>
      <c r="D639" s="7">
        <f t="shared" si="9"/>
        <v>0</v>
      </c>
    </row>
    <row r="640" spans="1:4" ht="18" hidden="1" x14ac:dyDescent="0.3">
      <c r="A640" s="10" t="s">
        <v>247</v>
      </c>
      <c r="B640" s="7"/>
      <c r="C640" s="7"/>
      <c r="D640" s="7">
        <f t="shared" si="9"/>
        <v>0</v>
      </c>
    </row>
    <row r="641" spans="1:4" ht="18" hidden="1" x14ac:dyDescent="0.3">
      <c r="A641" s="10" t="s">
        <v>248</v>
      </c>
      <c r="B641" s="7"/>
      <c r="C641" s="7"/>
      <c r="D641" s="7">
        <f t="shared" si="9"/>
        <v>0</v>
      </c>
    </row>
    <row r="642" spans="1:4" ht="18" hidden="1" x14ac:dyDescent="0.3">
      <c r="A642" s="10" t="s">
        <v>249</v>
      </c>
      <c r="B642" s="7"/>
      <c r="C642" s="7"/>
      <c r="D642" s="7">
        <f t="shared" si="9"/>
        <v>0</v>
      </c>
    </row>
    <row r="643" spans="1:4" ht="18" hidden="1" x14ac:dyDescent="0.3">
      <c r="A643" s="10" t="s">
        <v>250</v>
      </c>
      <c r="B643" s="7"/>
      <c r="C643" s="7"/>
      <c r="D643" s="7">
        <f t="shared" si="9"/>
        <v>0</v>
      </c>
    </row>
    <row r="644" spans="1:4" ht="18" hidden="1" x14ac:dyDescent="0.3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3">
      <c r="A646" s="10" t="s">
        <v>40</v>
      </c>
      <c r="B646" s="7"/>
      <c r="C646" s="7"/>
      <c r="D646" s="7">
        <f t="shared" si="10"/>
        <v>0</v>
      </c>
    </row>
    <row r="647" spans="1:4" ht="18" hidden="1" x14ac:dyDescent="0.3">
      <c r="A647" s="5" t="s">
        <v>175</v>
      </c>
      <c r="B647" s="7"/>
      <c r="C647" s="7"/>
      <c r="D647" s="7">
        <f t="shared" si="10"/>
        <v>0</v>
      </c>
    </row>
    <row r="648" spans="1:4" ht="18" hidden="1" x14ac:dyDescent="0.3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3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3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3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3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3">
      <c r="A655" s="13" t="s">
        <v>258</v>
      </c>
      <c r="B655" s="7"/>
      <c r="C655" s="7"/>
      <c r="D655" s="7">
        <f t="shared" si="10"/>
        <v>0</v>
      </c>
    </row>
    <row r="656" spans="1:4" ht="18" hidden="1" x14ac:dyDescent="0.3">
      <c r="A656" s="10" t="s">
        <v>259</v>
      </c>
      <c r="B656" s="7"/>
      <c r="C656" s="7"/>
      <c r="D656" s="7">
        <f t="shared" si="10"/>
        <v>0</v>
      </c>
    </row>
    <row r="657" spans="1:4" ht="18" hidden="1" x14ac:dyDescent="0.3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6077</v>
      </c>
      <c r="C665" s="39"/>
      <c r="D665" s="39">
        <f t="shared" ref="D665" si="11">SUM(D338:D664)</f>
        <v>76595000</v>
      </c>
    </row>
    <row r="667" spans="1:4" ht="18" x14ac:dyDescent="0.3">
      <c r="A667" s="18" t="s">
        <v>383</v>
      </c>
      <c r="D667" s="70"/>
    </row>
    <row r="668" spans="1:4" ht="18" x14ac:dyDescent="0.35">
      <c r="D668" s="47">
        <f>D667+D665+D333</f>
        <v>120638800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0F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D668"/>
  <sheetViews>
    <sheetView topLeftCell="A338" workbookViewId="0">
      <selection activeCell="E670" sqref="E670"/>
    </sheetView>
  </sheetViews>
  <sheetFormatPr defaultRowHeight="14.4" x14ac:dyDescent="0.3"/>
  <cols>
    <col min="1" max="1" width="38.33203125" customWidth="1"/>
    <col min="2" max="2" width="13.109375" customWidth="1"/>
    <col min="3" max="3" width="13.88671875" customWidth="1"/>
    <col min="4" max="4" width="19.109375" customWidth="1"/>
  </cols>
  <sheetData>
    <row r="1" spans="1:4" x14ac:dyDescent="0.3">
      <c r="A1" s="1" t="s">
        <v>398</v>
      </c>
      <c r="B1" s="2"/>
      <c r="C1" s="2"/>
      <c r="D1" s="2"/>
    </row>
    <row r="2" spans="1:4" ht="30.6" customHeight="1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hidden="1" x14ac:dyDescent="0.3">
      <c r="A3" s="22" t="s">
        <v>73</v>
      </c>
      <c r="B3" s="7"/>
      <c r="C3" s="7"/>
      <c r="D3" s="7">
        <f>B3*C3</f>
        <v>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x14ac:dyDescent="0.3">
      <c r="A12" s="10" t="s">
        <v>51</v>
      </c>
      <c r="B12" s="7">
        <v>3</v>
      </c>
      <c r="C12" s="7">
        <v>10000</v>
      </c>
      <c r="D12" s="7">
        <f t="shared" si="0"/>
        <v>30000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v>7</v>
      </c>
      <c r="C15" s="7">
        <v>15000</v>
      </c>
      <c r="D15" s="7">
        <f t="shared" si="0"/>
        <v>105000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hidden="1" x14ac:dyDescent="0.3">
      <c r="A18" s="24" t="s">
        <v>287</v>
      </c>
      <c r="B18" s="7"/>
      <c r="C18" s="7"/>
      <c r="D18" s="7">
        <f t="shared" si="0"/>
        <v>0</v>
      </c>
    </row>
    <row r="19" spans="1:4" ht="18" x14ac:dyDescent="0.3">
      <c r="A19" s="8" t="s">
        <v>288</v>
      </c>
      <c r="B19" s="7">
        <v>76</v>
      </c>
      <c r="C19" s="44">
        <v>35000</v>
      </c>
      <c r="D19" s="7">
        <f t="shared" si="0"/>
        <v>2660000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hidden="1" x14ac:dyDescent="0.3">
      <c r="A25" s="10" t="s">
        <v>272</v>
      </c>
      <c r="B25" s="7"/>
      <c r="C25" s="7"/>
      <c r="D25" s="7">
        <f t="shared" si="0"/>
        <v>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v>105</v>
      </c>
      <c r="C28" s="7">
        <v>24000</v>
      </c>
      <c r="D28" s="7">
        <f t="shared" si="0"/>
        <v>2520000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hidden="1" x14ac:dyDescent="0.3">
      <c r="A30" s="5" t="s">
        <v>66</v>
      </c>
      <c r="B30" s="7"/>
      <c r="C30" s="7"/>
      <c r="D30" s="7">
        <f t="shared" si="0"/>
        <v>0</v>
      </c>
    </row>
    <row r="31" spans="1:4" ht="18" x14ac:dyDescent="0.3">
      <c r="A31" s="10" t="s">
        <v>228</v>
      </c>
      <c r="B31" s="7">
        <v>7</v>
      </c>
      <c r="C31" s="7">
        <v>39000</v>
      </c>
      <c r="D31" s="7">
        <f t="shared" si="0"/>
        <v>273000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/>
      <c r="C40" s="7"/>
      <c r="D40" s="7">
        <f t="shared" si="0"/>
        <v>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hidden="1" x14ac:dyDescent="0.3">
      <c r="A50" s="14" t="s">
        <v>153</v>
      </c>
      <c r="B50" s="7"/>
      <c r="C50" s="7"/>
      <c r="D50" s="7">
        <f t="shared" si="0"/>
        <v>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x14ac:dyDescent="0.3">
      <c r="A57" s="10" t="s">
        <v>114</v>
      </c>
      <c r="B57" s="7">
        <v>90</v>
      </c>
      <c r="C57" s="7">
        <v>24000</v>
      </c>
      <c r="D57" s="7">
        <f t="shared" si="0"/>
        <v>2160000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x14ac:dyDescent="0.3">
      <c r="A63" s="5" t="s">
        <v>3</v>
      </c>
      <c r="B63" s="7">
        <v>25</v>
      </c>
      <c r="C63" s="7">
        <v>6000</v>
      </c>
      <c r="D63" s="7">
        <f t="shared" si="0"/>
        <v>150000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x14ac:dyDescent="0.3">
      <c r="A74" s="10" t="s">
        <v>170</v>
      </c>
      <c r="B74" s="7">
        <v>130</v>
      </c>
      <c r="C74" s="7">
        <v>38000</v>
      </c>
      <c r="D74" s="7">
        <f t="shared" si="1"/>
        <v>4940000</v>
      </c>
    </row>
    <row r="75" spans="1:4" ht="18" x14ac:dyDescent="0.3">
      <c r="A75" s="10" t="s">
        <v>171</v>
      </c>
      <c r="B75" s="7">
        <v>62</v>
      </c>
      <c r="C75" s="7">
        <v>36000</v>
      </c>
      <c r="D75" s="7">
        <f t="shared" si="1"/>
        <v>2232000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hidden="1" x14ac:dyDescent="0.3">
      <c r="A81" s="10" t="s">
        <v>83</v>
      </c>
      <c r="B81" s="7"/>
      <c r="C81" s="7"/>
      <c r="D81" s="7">
        <f t="shared" si="1"/>
        <v>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hidden="1" x14ac:dyDescent="0.3">
      <c r="A126" s="5" t="s">
        <v>281</v>
      </c>
      <c r="B126" s="12"/>
      <c r="C126" s="12"/>
      <c r="D126" s="7">
        <f t="shared" si="1"/>
        <v>0</v>
      </c>
    </row>
    <row r="127" spans="1:4" ht="18" x14ac:dyDescent="0.3">
      <c r="A127" s="10" t="s">
        <v>282</v>
      </c>
      <c r="B127" s="7">
        <f>14+66</f>
        <v>80</v>
      </c>
      <c r="C127" s="7">
        <v>5000</v>
      </c>
      <c r="D127" s="7">
        <f t="shared" si="1"/>
        <v>400000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hidden="1" x14ac:dyDescent="0.3">
      <c r="A138" s="10" t="s">
        <v>103</v>
      </c>
      <c r="B138" s="12"/>
      <c r="C138" s="12"/>
      <c r="D138" s="7">
        <f t="shared" si="2"/>
        <v>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105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661</v>
      </c>
      <c r="C163" s="45">
        <v>6500</v>
      </c>
      <c r="D163" s="7">
        <f t="shared" si="2"/>
        <v>4296500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hidden="1" x14ac:dyDescent="0.3">
      <c r="A165" s="10" t="s">
        <v>202</v>
      </c>
      <c r="B165" s="7"/>
      <c r="C165" s="7"/>
      <c r="D165" s="7">
        <f t="shared" si="2"/>
        <v>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5</v>
      </c>
      <c r="C169" s="21">
        <v>9000</v>
      </c>
      <c r="D169" s="7">
        <f t="shared" si="2"/>
        <v>45000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hidden="1" x14ac:dyDescent="0.3">
      <c r="A171" s="10" t="s">
        <v>87</v>
      </c>
      <c r="B171" s="7"/>
      <c r="C171" s="7"/>
      <c r="D171" s="7">
        <f t="shared" si="2"/>
        <v>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x14ac:dyDescent="0.3">
      <c r="A179" s="10" t="s">
        <v>183</v>
      </c>
      <c r="B179" s="7">
        <v>120</v>
      </c>
      <c r="C179" s="7">
        <v>2100</v>
      </c>
      <c r="D179" s="7">
        <f t="shared" si="2"/>
        <v>252000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5</v>
      </c>
      <c r="C181" s="7">
        <v>20000</v>
      </c>
      <c r="D181" s="7">
        <f t="shared" si="2"/>
        <v>100000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v>340</v>
      </c>
      <c r="C196" s="7">
        <v>20000</v>
      </c>
      <c r="D196" s="7">
        <f t="shared" ref="D196:D259" si="3">B196*C196</f>
        <v>6800000</v>
      </c>
    </row>
    <row r="197" spans="1:4" ht="18" x14ac:dyDescent="0.3">
      <c r="A197" s="5" t="s">
        <v>68</v>
      </c>
      <c r="B197" s="7">
        <v>160</v>
      </c>
      <c r="C197" s="7">
        <v>22000</v>
      </c>
      <c r="D197" s="7">
        <f t="shared" si="3"/>
        <v>3520000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x14ac:dyDescent="0.3">
      <c r="A202" s="10" t="s">
        <v>217</v>
      </c>
      <c r="B202" s="7">
        <v>15</v>
      </c>
      <c r="C202" s="7">
        <v>25000</v>
      </c>
      <c r="D202" s="7">
        <f t="shared" si="3"/>
        <v>375000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hidden="1" x14ac:dyDescent="0.3">
      <c r="A205" s="10" t="s">
        <v>188</v>
      </c>
      <c r="B205" s="7"/>
      <c r="C205" s="7"/>
      <c r="D205" s="7">
        <f t="shared" si="3"/>
        <v>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0" t="s">
        <v>44</v>
      </c>
      <c r="B210" s="7"/>
      <c r="C210" s="7"/>
      <c r="D210" s="7">
        <f t="shared" si="3"/>
        <v>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x14ac:dyDescent="0.3">
      <c r="A223" s="8" t="s">
        <v>315</v>
      </c>
      <c r="B223" s="7">
        <v>300</v>
      </c>
      <c r="C223" s="7">
        <v>25000</v>
      </c>
      <c r="D223" s="7">
        <f t="shared" si="3"/>
        <v>7500000</v>
      </c>
    </row>
    <row r="224" spans="1:4" ht="18" hidden="1" x14ac:dyDescent="0.3">
      <c r="A224" s="14" t="s">
        <v>362</v>
      </c>
      <c r="B224" s="7"/>
      <c r="C224" s="7"/>
      <c r="D224" s="7">
        <f t="shared" si="3"/>
        <v>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hidden="1" x14ac:dyDescent="0.3">
      <c r="A241" s="10" t="s">
        <v>220</v>
      </c>
      <c r="B241" s="7"/>
      <c r="C241" s="7"/>
      <c r="D241" s="7">
        <f t="shared" si="3"/>
        <v>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v>65</v>
      </c>
      <c r="C244" s="7">
        <v>24000</v>
      </c>
      <c r="D244" s="7">
        <f t="shared" si="3"/>
        <v>1560000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hidden="1" x14ac:dyDescent="0.3">
      <c r="A247" s="10" t="s">
        <v>27</v>
      </c>
      <c r="B247" s="7"/>
      <c r="C247" s="7"/>
      <c r="D247" s="7">
        <f t="shared" si="3"/>
        <v>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v>20</v>
      </c>
      <c r="C252" s="7">
        <v>36000</v>
      </c>
      <c r="D252" s="7">
        <f t="shared" si="3"/>
        <v>720000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9+12+20</f>
        <v>41</v>
      </c>
      <c r="C256" s="7">
        <v>22000</v>
      </c>
      <c r="D256" s="7">
        <f t="shared" si="3"/>
        <v>902000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hidden="1" x14ac:dyDescent="0.3">
      <c r="A264" s="10" t="s">
        <v>237</v>
      </c>
      <c r="B264" s="7"/>
      <c r="C264" s="7"/>
      <c r="D264" s="7">
        <f t="shared" si="4"/>
        <v>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hidden="1" x14ac:dyDescent="0.3">
      <c r="A268" s="10" t="s">
        <v>71</v>
      </c>
      <c r="B268" s="7"/>
      <c r="C268" s="7"/>
      <c r="D268" s="7">
        <f t="shared" si="4"/>
        <v>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hidden="1" x14ac:dyDescent="0.3">
      <c r="A281" s="10" t="s">
        <v>267</v>
      </c>
      <c r="B281" s="7"/>
      <c r="C281" s="7"/>
      <c r="D281" s="7">
        <f t="shared" si="4"/>
        <v>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hidden="1" x14ac:dyDescent="0.3">
      <c r="A284" s="10" t="s">
        <v>284</v>
      </c>
      <c r="B284" s="7"/>
      <c r="C284" s="7"/>
      <c r="D284" s="7">
        <f t="shared" si="4"/>
        <v>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hidden="1" x14ac:dyDescent="0.3">
      <c r="A287" s="10" t="s">
        <v>143</v>
      </c>
      <c r="B287" s="7"/>
      <c r="C287" s="7"/>
      <c r="D287" s="7">
        <f t="shared" si="4"/>
        <v>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381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356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x14ac:dyDescent="0.3">
      <c r="A303" s="24" t="s">
        <v>78</v>
      </c>
      <c r="B303" s="7">
        <v>3</v>
      </c>
      <c r="C303" s="7">
        <v>32000</v>
      </c>
      <c r="D303" s="7">
        <f t="shared" si="4"/>
        <v>96000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hidden="1" x14ac:dyDescent="0.3">
      <c r="A320" s="10" t="s">
        <v>256</v>
      </c>
      <c r="B320" s="7"/>
      <c r="C320" s="7"/>
      <c r="D320" s="7">
        <f t="shared" si="4"/>
        <v>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2320</v>
      </c>
      <c r="C333" s="39"/>
      <c r="D333" s="7">
        <f>SUM(D12:D303)</f>
        <v>41636500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396</v>
      </c>
      <c r="B335" s="2"/>
      <c r="C335" s="2"/>
      <c r="D335" s="7"/>
    </row>
    <row r="336" spans="1:4" ht="18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x14ac:dyDescent="0.3">
      <c r="A338" s="22" t="s">
        <v>73</v>
      </c>
      <c r="B338" s="7">
        <v>8</v>
      </c>
      <c r="C338" s="7">
        <v>12000</v>
      </c>
      <c r="D338" s="7">
        <f t="shared" si="5"/>
        <v>96000</v>
      </c>
    </row>
    <row r="339" spans="1:4" ht="18" hidden="1" x14ac:dyDescent="0.3">
      <c r="A339" s="23" t="s">
        <v>74</v>
      </c>
      <c r="B339" s="7"/>
      <c r="C339" s="7"/>
      <c r="D339" s="7">
        <f t="shared" si="5"/>
        <v>0</v>
      </c>
    </row>
    <row r="340" spans="1:4" ht="18" hidden="1" x14ac:dyDescent="0.3">
      <c r="A340" s="22" t="s">
        <v>75</v>
      </c>
      <c r="B340" s="7"/>
      <c r="C340" s="7"/>
      <c r="D340" s="7">
        <f t="shared" si="5"/>
        <v>0</v>
      </c>
    </row>
    <row r="341" spans="1:4" ht="18" x14ac:dyDescent="0.3">
      <c r="A341" s="22" t="s">
        <v>196</v>
      </c>
      <c r="B341" s="7">
        <v>30</v>
      </c>
      <c r="C341" s="7">
        <v>11500</v>
      </c>
      <c r="D341" s="7">
        <f t="shared" si="5"/>
        <v>345000</v>
      </c>
    </row>
    <row r="342" spans="1:4" ht="18" hidden="1" x14ac:dyDescent="0.3">
      <c r="A342" s="10" t="s">
        <v>197</v>
      </c>
      <c r="B342" s="7"/>
      <c r="C342" s="7"/>
      <c r="D342" s="7">
        <f t="shared" si="5"/>
        <v>0</v>
      </c>
    </row>
    <row r="343" spans="1:4" ht="18" hidden="1" x14ac:dyDescent="0.3">
      <c r="A343" s="29" t="s">
        <v>293</v>
      </c>
      <c r="B343" s="7"/>
      <c r="C343" s="7"/>
      <c r="D343" s="7">
        <f t="shared" si="5"/>
        <v>0</v>
      </c>
    </row>
    <row r="344" spans="1:4" ht="18" hidden="1" x14ac:dyDescent="0.3">
      <c r="A344" s="22" t="s">
        <v>294</v>
      </c>
      <c r="B344" s="7"/>
      <c r="C344" s="7"/>
      <c r="D344" s="7">
        <f t="shared" si="5"/>
        <v>0</v>
      </c>
    </row>
    <row r="345" spans="1:4" ht="18" hidden="1" x14ac:dyDescent="0.3">
      <c r="A345" s="22" t="s">
        <v>198</v>
      </c>
      <c r="B345" s="7"/>
      <c r="C345" s="7"/>
      <c r="D345" s="7">
        <f t="shared" si="5"/>
        <v>0</v>
      </c>
    </row>
    <row r="346" spans="1:4" ht="18" hidden="1" x14ac:dyDescent="0.3">
      <c r="A346" s="8" t="s">
        <v>227</v>
      </c>
      <c r="B346" s="7"/>
      <c r="C346" s="7"/>
      <c r="D346" s="7">
        <f t="shared" si="5"/>
        <v>0</v>
      </c>
    </row>
    <row r="347" spans="1:4" ht="18" hidden="1" x14ac:dyDescent="0.3">
      <c r="A347" s="10" t="s">
        <v>51</v>
      </c>
      <c r="B347" s="7"/>
      <c r="C347" s="7"/>
      <c r="D347" s="7">
        <f t="shared" si="5"/>
        <v>0</v>
      </c>
    </row>
    <row r="348" spans="1:4" ht="18" x14ac:dyDescent="0.3">
      <c r="A348" s="10" t="s">
        <v>52</v>
      </c>
      <c r="B348" s="7">
        <v>30</v>
      </c>
      <c r="C348" s="7">
        <v>10000</v>
      </c>
      <c r="D348" s="7">
        <f t="shared" si="5"/>
        <v>300000</v>
      </c>
    </row>
    <row r="349" spans="1:4" ht="18" hidden="1" x14ac:dyDescent="0.3">
      <c r="A349" s="5" t="s">
        <v>53</v>
      </c>
      <c r="B349" s="7"/>
      <c r="C349" s="7"/>
      <c r="D349" s="7">
        <f t="shared" si="5"/>
        <v>0</v>
      </c>
    </row>
    <row r="350" spans="1:4" ht="18" hidden="1" x14ac:dyDescent="0.3">
      <c r="A350" s="5" t="s">
        <v>206</v>
      </c>
      <c r="B350" s="7"/>
      <c r="C350" s="7"/>
      <c r="D350" s="7">
        <f t="shared" si="5"/>
        <v>0</v>
      </c>
    </row>
    <row r="351" spans="1:4" ht="18" hidden="1" x14ac:dyDescent="0.3">
      <c r="A351" s="10" t="s">
        <v>117</v>
      </c>
      <c r="B351" s="7"/>
      <c r="C351" s="7"/>
      <c r="D351" s="7">
        <f t="shared" si="5"/>
        <v>0</v>
      </c>
    </row>
    <row r="352" spans="1:4" ht="18" hidden="1" x14ac:dyDescent="0.3">
      <c r="A352" s="10" t="s">
        <v>286</v>
      </c>
      <c r="B352" s="7"/>
      <c r="C352" s="7"/>
      <c r="D352" s="7">
        <f t="shared" si="5"/>
        <v>0</v>
      </c>
    </row>
    <row r="353" spans="1:4" ht="18" hidden="1" x14ac:dyDescent="0.3">
      <c r="A353" s="24" t="s">
        <v>287</v>
      </c>
      <c r="B353" s="7"/>
      <c r="C353" s="7"/>
      <c r="D353" s="7">
        <f t="shared" si="5"/>
        <v>0</v>
      </c>
    </row>
    <row r="354" spans="1:4" ht="18" hidden="1" x14ac:dyDescent="0.3">
      <c r="A354" s="8" t="s">
        <v>288</v>
      </c>
      <c r="B354" s="7"/>
      <c r="C354" s="7"/>
      <c r="D354" s="7">
        <f t="shared" si="5"/>
        <v>0</v>
      </c>
    </row>
    <row r="355" spans="1:4" ht="18" x14ac:dyDescent="0.3">
      <c r="A355" s="10" t="s">
        <v>120</v>
      </c>
      <c r="B355" s="7">
        <f>76+420+810</f>
        <v>1306</v>
      </c>
      <c r="C355" s="7">
        <v>6000</v>
      </c>
      <c r="D355" s="7">
        <f t="shared" si="5"/>
        <v>7836000</v>
      </c>
    </row>
    <row r="356" spans="1:4" ht="18" hidden="1" x14ac:dyDescent="0.3">
      <c r="A356" s="5" t="s">
        <v>60</v>
      </c>
      <c r="B356" s="7"/>
      <c r="C356" s="7"/>
      <c r="D356" s="7">
        <f t="shared" si="5"/>
        <v>0</v>
      </c>
    </row>
    <row r="357" spans="1:4" ht="18" hidden="1" x14ac:dyDescent="0.3">
      <c r="A357" s="5" t="s">
        <v>61</v>
      </c>
      <c r="B357" s="7"/>
      <c r="C357" s="7"/>
      <c r="D357" s="7">
        <f t="shared" si="5"/>
        <v>0</v>
      </c>
    </row>
    <row r="358" spans="1:4" ht="18" hidden="1" x14ac:dyDescent="0.3">
      <c r="A358" s="10" t="s">
        <v>270</v>
      </c>
      <c r="B358" s="7"/>
      <c r="C358" s="7"/>
      <c r="D358" s="7">
        <f t="shared" si="5"/>
        <v>0</v>
      </c>
    </row>
    <row r="359" spans="1:4" ht="18" hidden="1" x14ac:dyDescent="0.3">
      <c r="A359" s="10" t="s">
        <v>271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272</v>
      </c>
      <c r="B360" s="7"/>
      <c r="C360" s="7"/>
      <c r="D360" s="7">
        <f t="shared" si="5"/>
        <v>0</v>
      </c>
    </row>
    <row r="361" spans="1:4" ht="18" hidden="1" x14ac:dyDescent="0.3">
      <c r="A361" s="10" t="s">
        <v>273</v>
      </c>
      <c r="B361" s="7"/>
      <c r="C361" s="7"/>
      <c r="D361" s="7">
        <f t="shared" si="5"/>
        <v>0</v>
      </c>
    </row>
    <row r="362" spans="1:4" ht="18" hidden="1" x14ac:dyDescent="0.3">
      <c r="A362" s="10" t="s">
        <v>274</v>
      </c>
      <c r="B362" s="7"/>
      <c r="C362" s="7"/>
      <c r="D362" s="7">
        <f t="shared" si="5"/>
        <v>0</v>
      </c>
    </row>
    <row r="363" spans="1:4" ht="18" hidden="1" x14ac:dyDescent="0.3">
      <c r="A363" s="10" t="s">
        <v>64</v>
      </c>
      <c r="B363" s="7"/>
      <c r="C363" s="7"/>
      <c r="D363" s="7">
        <f t="shared" si="5"/>
        <v>0</v>
      </c>
    </row>
    <row r="364" spans="1:4" ht="18" hidden="1" x14ac:dyDescent="0.3">
      <c r="A364" s="5" t="s">
        <v>65</v>
      </c>
      <c r="B364" s="7"/>
      <c r="C364" s="7"/>
      <c r="D364" s="7">
        <f t="shared" si="5"/>
        <v>0</v>
      </c>
    </row>
    <row r="365" spans="1:4" ht="18" hidden="1" x14ac:dyDescent="0.3">
      <c r="A365" s="5" t="s">
        <v>66</v>
      </c>
      <c r="B365" s="7"/>
      <c r="C365" s="7"/>
      <c r="D365" s="7">
        <f t="shared" si="5"/>
        <v>0</v>
      </c>
    </row>
    <row r="366" spans="1:4" ht="18" hidden="1" x14ac:dyDescent="0.3">
      <c r="A366" s="10" t="s">
        <v>228</v>
      </c>
      <c r="B366" s="7"/>
      <c r="C366" s="7"/>
      <c r="D366" s="7">
        <f t="shared" si="5"/>
        <v>0</v>
      </c>
    </row>
    <row r="367" spans="1:4" ht="18" hidden="1" x14ac:dyDescent="0.3">
      <c r="A367" s="10" t="s">
        <v>229</v>
      </c>
      <c r="B367" s="7"/>
      <c r="C367" s="7"/>
      <c r="D367" s="7">
        <f t="shared" si="5"/>
        <v>0</v>
      </c>
    </row>
    <row r="368" spans="1:4" ht="18" hidden="1" x14ac:dyDescent="0.3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3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3">
      <c r="A370" s="10" t="s">
        <v>121</v>
      </c>
      <c r="B370" s="7"/>
      <c r="C370" s="7"/>
      <c r="D370" s="7">
        <f t="shared" si="5"/>
        <v>0</v>
      </c>
    </row>
    <row r="371" spans="1:4" ht="18" hidden="1" x14ac:dyDescent="0.3">
      <c r="A371" s="10" t="s">
        <v>149</v>
      </c>
      <c r="B371" s="7"/>
      <c r="C371" s="7"/>
      <c r="D371" s="7">
        <f t="shared" si="5"/>
        <v>0</v>
      </c>
    </row>
    <row r="372" spans="1:4" ht="18" hidden="1" x14ac:dyDescent="0.3">
      <c r="A372" s="14" t="s">
        <v>96</v>
      </c>
      <c r="B372" s="7"/>
      <c r="C372" s="7"/>
      <c r="D372" s="7">
        <f t="shared" si="5"/>
        <v>0</v>
      </c>
    </row>
    <row r="373" spans="1:4" ht="18" hidden="1" x14ac:dyDescent="0.3">
      <c r="A373" s="10" t="s">
        <v>97</v>
      </c>
      <c r="B373" s="7"/>
      <c r="C373" s="7"/>
      <c r="D373" s="7">
        <f t="shared" si="5"/>
        <v>0</v>
      </c>
    </row>
    <row r="374" spans="1:4" ht="18" hidden="1" x14ac:dyDescent="0.3">
      <c r="A374" s="10" t="s">
        <v>98</v>
      </c>
      <c r="B374" s="7"/>
      <c r="C374" s="7"/>
      <c r="D374" s="7">
        <f t="shared" si="5"/>
        <v>0</v>
      </c>
    </row>
    <row r="375" spans="1:4" ht="18" hidden="1" x14ac:dyDescent="0.3">
      <c r="A375" s="10" t="s">
        <v>275</v>
      </c>
      <c r="B375" s="7"/>
      <c r="C375" s="7"/>
      <c r="D375" s="7">
        <f t="shared" si="5"/>
        <v>0</v>
      </c>
    </row>
    <row r="376" spans="1:4" ht="18" hidden="1" x14ac:dyDescent="0.3">
      <c r="A376" s="10" t="s">
        <v>276</v>
      </c>
      <c r="B376" s="7"/>
      <c r="C376" s="7"/>
      <c r="D376" s="7">
        <f t="shared" si="5"/>
        <v>0</v>
      </c>
    </row>
    <row r="377" spans="1:4" ht="18" hidden="1" x14ac:dyDescent="0.3">
      <c r="A377" s="24" t="s">
        <v>277</v>
      </c>
      <c r="B377" s="7"/>
      <c r="C377" s="7"/>
      <c r="D377" s="7">
        <f t="shared" si="5"/>
        <v>0</v>
      </c>
    </row>
    <row r="378" spans="1:4" ht="18" hidden="1" x14ac:dyDescent="0.3">
      <c r="A378" s="8" t="s">
        <v>122</v>
      </c>
      <c r="B378" s="7"/>
      <c r="C378" s="7"/>
      <c r="D378" s="7">
        <f t="shared" si="5"/>
        <v>0</v>
      </c>
    </row>
    <row r="379" spans="1:4" ht="18" hidden="1" x14ac:dyDescent="0.3">
      <c r="A379" s="24" t="s">
        <v>123</v>
      </c>
      <c r="B379" s="7"/>
      <c r="C379" s="7"/>
      <c r="D379" s="7">
        <f t="shared" si="5"/>
        <v>0</v>
      </c>
    </row>
    <row r="380" spans="1:4" ht="18" hidden="1" x14ac:dyDescent="0.3">
      <c r="A380" s="10" t="s">
        <v>278</v>
      </c>
      <c r="B380" s="7"/>
      <c r="C380" s="7"/>
      <c r="D380" s="7">
        <f t="shared" si="5"/>
        <v>0</v>
      </c>
    </row>
    <row r="381" spans="1:4" ht="18" hidden="1" x14ac:dyDescent="0.3">
      <c r="A381" s="10" t="s">
        <v>279</v>
      </c>
      <c r="B381" s="7"/>
      <c r="C381" s="7"/>
      <c r="D381" s="7">
        <f t="shared" si="5"/>
        <v>0</v>
      </c>
    </row>
    <row r="382" spans="1:4" ht="18" x14ac:dyDescent="0.3">
      <c r="A382" s="5" t="s">
        <v>113</v>
      </c>
      <c r="B382" s="7">
        <f>320+100+20+160+40</f>
        <v>640</v>
      </c>
      <c r="C382" s="7">
        <v>32000</v>
      </c>
      <c r="D382" s="7">
        <f t="shared" si="5"/>
        <v>20480000</v>
      </c>
    </row>
    <row r="383" spans="1:4" ht="18" hidden="1" x14ac:dyDescent="0.3">
      <c r="A383" s="18" t="s">
        <v>151</v>
      </c>
      <c r="B383" s="7"/>
      <c r="C383" s="7"/>
      <c r="D383" s="7">
        <f t="shared" si="5"/>
        <v>0</v>
      </c>
    </row>
    <row r="384" spans="1:4" ht="18" hidden="1" x14ac:dyDescent="0.3">
      <c r="A384" s="14" t="s">
        <v>152</v>
      </c>
      <c r="B384" s="7"/>
      <c r="C384" s="7"/>
      <c r="D384" s="7">
        <f t="shared" si="5"/>
        <v>0</v>
      </c>
    </row>
    <row r="385" spans="1:4" ht="18" hidden="1" x14ac:dyDescent="0.3">
      <c r="A385" s="14" t="s">
        <v>153</v>
      </c>
      <c r="B385" s="7"/>
      <c r="C385" s="7"/>
      <c r="D385" s="7">
        <f t="shared" si="5"/>
        <v>0</v>
      </c>
    </row>
    <row r="386" spans="1:4" ht="18" hidden="1" x14ac:dyDescent="0.3">
      <c r="A386" s="14" t="s">
        <v>154</v>
      </c>
      <c r="B386" s="7"/>
      <c r="C386" s="7"/>
      <c r="D386" s="7">
        <f t="shared" si="5"/>
        <v>0</v>
      </c>
    </row>
    <row r="387" spans="1:4" ht="18" hidden="1" x14ac:dyDescent="0.3">
      <c r="A387" s="10" t="s">
        <v>155</v>
      </c>
      <c r="B387" s="7"/>
      <c r="C387" s="7"/>
      <c r="D387" s="7">
        <f t="shared" si="5"/>
        <v>0</v>
      </c>
    </row>
    <row r="388" spans="1:4" ht="18" hidden="1" x14ac:dyDescent="0.3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157</v>
      </c>
      <c r="B389" s="7"/>
      <c r="C389" s="7"/>
      <c r="D389" s="7">
        <f t="shared" si="6"/>
        <v>0</v>
      </c>
    </row>
    <row r="390" spans="1:4" ht="18" hidden="1" x14ac:dyDescent="0.3">
      <c r="A390" s="10" t="s">
        <v>158</v>
      </c>
      <c r="B390" s="7"/>
      <c r="C390" s="7"/>
      <c r="D390" s="7">
        <f t="shared" si="6"/>
        <v>0</v>
      </c>
    </row>
    <row r="391" spans="1:4" ht="18" hidden="1" x14ac:dyDescent="0.3">
      <c r="A391" s="14" t="s">
        <v>76</v>
      </c>
      <c r="B391" s="7"/>
      <c r="C391" s="7"/>
      <c r="D391" s="7">
        <f t="shared" si="6"/>
        <v>0</v>
      </c>
    </row>
    <row r="392" spans="1:4" ht="18" hidden="1" x14ac:dyDescent="0.3">
      <c r="A392" s="10" t="s">
        <v>114</v>
      </c>
      <c r="B392" s="7"/>
      <c r="C392" s="7"/>
      <c r="D392" s="7">
        <f t="shared" si="6"/>
        <v>0</v>
      </c>
    </row>
    <row r="393" spans="1:4" ht="18" hidden="1" x14ac:dyDescent="0.3">
      <c r="A393" s="34" t="s">
        <v>295</v>
      </c>
      <c r="B393" s="7"/>
      <c r="C393" s="7"/>
      <c r="D393" s="7">
        <f t="shared" si="6"/>
        <v>0</v>
      </c>
    </row>
    <row r="394" spans="1:4" ht="18" hidden="1" x14ac:dyDescent="0.3">
      <c r="A394" s="10" t="s">
        <v>159</v>
      </c>
      <c r="B394" s="7"/>
      <c r="C394" s="7"/>
      <c r="D394" s="7">
        <f t="shared" si="6"/>
        <v>0</v>
      </c>
    </row>
    <row r="395" spans="1:4" ht="18" hidden="1" x14ac:dyDescent="0.3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3">
      <c r="A397" s="41" t="s">
        <v>296</v>
      </c>
      <c r="B397" s="7"/>
      <c r="C397" s="7"/>
      <c r="D397" s="7">
        <f t="shared" si="6"/>
        <v>0</v>
      </c>
    </row>
    <row r="398" spans="1:4" ht="18" hidden="1" x14ac:dyDescent="0.3">
      <c r="A398" s="5" t="s">
        <v>3</v>
      </c>
      <c r="B398" s="7"/>
      <c r="C398" s="7"/>
      <c r="D398" s="7">
        <f t="shared" si="6"/>
        <v>0</v>
      </c>
    </row>
    <row r="399" spans="1:4" ht="18" hidden="1" x14ac:dyDescent="0.3">
      <c r="A399" s="8" t="s">
        <v>4</v>
      </c>
      <c r="B399" s="7"/>
      <c r="C399" s="7"/>
      <c r="D399" s="7">
        <f t="shared" si="6"/>
        <v>0</v>
      </c>
    </row>
    <row r="400" spans="1:4" ht="18" hidden="1" x14ac:dyDescent="0.3">
      <c r="A400" s="5" t="s">
        <v>5</v>
      </c>
      <c r="B400" s="7"/>
      <c r="C400" s="7"/>
      <c r="D400" s="7">
        <f t="shared" si="6"/>
        <v>0</v>
      </c>
    </row>
    <row r="401" spans="1:4" ht="18" hidden="1" x14ac:dyDescent="0.3">
      <c r="A401" s="5" t="s">
        <v>6</v>
      </c>
      <c r="B401" s="7"/>
      <c r="C401" s="7"/>
      <c r="D401" s="7">
        <f t="shared" si="6"/>
        <v>0</v>
      </c>
    </row>
    <row r="402" spans="1:4" ht="18" hidden="1" x14ac:dyDescent="0.3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3">
      <c r="A404" s="10" t="s">
        <v>9</v>
      </c>
      <c r="B404" s="7"/>
      <c r="C404" s="7"/>
      <c r="D404" s="7">
        <f t="shared" si="6"/>
        <v>0</v>
      </c>
    </row>
    <row r="405" spans="1:4" ht="18" hidden="1" x14ac:dyDescent="0.3">
      <c r="A405" s="10" t="s">
        <v>115</v>
      </c>
      <c r="B405" s="7"/>
      <c r="C405" s="7"/>
      <c r="D405" s="7">
        <f t="shared" si="6"/>
        <v>0</v>
      </c>
    </row>
    <row r="406" spans="1:4" ht="18" hidden="1" x14ac:dyDescent="0.3">
      <c r="A406" s="5" t="s">
        <v>116</v>
      </c>
      <c r="B406" s="7"/>
      <c r="C406" s="7"/>
      <c r="D406" s="7">
        <f t="shared" si="6"/>
        <v>0</v>
      </c>
    </row>
    <row r="407" spans="1:4" ht="18" x14ac:dyDescent="0.3">
      <c r="A407" s="10" t="s">
        <v>168</v>
      </c>
      <c r="B407" s="7">
        <v>200</v>
      </c>
      <c r="C407" s="7">
        <v>37000</v>
      </c>
      <c r="D407" s="7">
        <f t="shared" si="6"/>
        <v>7400000</v>
      </c>
    </row>
    <row r="408" spans="1:4" ht="18" hidden="1" x14ac:dyDescent="0.3">
      <c r="A408" s="24" t="s">
        <v>169</v>
      </c>
      <c r="B408" s="7"/>
      <c r="C408" s="7"/>
      <c r="D408" s="7">
        <f t="shared" si="6"/>
        <v>0</v>
      </c>
    </row>
    <row r="409" spans="1:4" ht="18" hidden="1" x14ac:dyDescent="0.3">
      <c r="A409" s="10" t="s">
        <v>170</v>
      </c>
      <c r="B409" s="7"/>
      <c r="C409" s="7"/>
      <c r="D409" s="7">
        <f t="shared" si="6"/>
        <v>0</v>
      </c>
    </row>
    <row r="410" spans="1:4" ht="18" hidden="1" x14ac:dyDescent="0.3">
      <c r="A410" s="10" t="s">
        <v>171</v>
      </c>
      <c r="B410" s="7"/>
      <c r="C410" s="7"/>
      <c r="D410" s="7">
        <f t="shared" si="6"/>
        <v>0</v>
      </c>
    </row>
    <row r="411" spans="1:4" ht="18" hidden="1" x14ac:dyDescent="0.3">
      <c r="A411" s="10" t="s">
        <v>172</v>
      </c>
      <c r="B411" s="7"/>
      <c r="C411" s="7"/>
      <c r="D411" s="7">
        <f t="shared" si="6"/>
        <v>0</v>
      </c>
    </row>
    <row r="412" spans="1:4" ht="18" hidden="1" x14ac:dyDescent="0.3">
      <c r="A412" s="5" t="s">
        <v>10</v>
      </c>
      <c r="B412" s="12"/>
      <c r="C412" s="12"/>
      <c r="D412" s="7">
        <f t="shared" si="6"/>
        <v>0</v>
      </c>
    </row>
    <row r="413" spans="1:4" ht="18" hidden="1" x14ac:dyDescent="0.3">
      <c r="A413" s="5" t="s">
        <v>11</v>
      </c>
      <c r="B413" s="12"/>
      <c r="C413" s="12"/>
      <c r="D413" s="7">
        <f t="shared" si="6"/>
        <v>0</v>
      </c>
    </row>
    <row r="414" spans="1:4" ht="18" hidden="1" x14ac:dyDescent="0.3">
      <c r="A414" s="5" t="s">
        <v>12</v>
      </c>
      <c r="B414" s="12"/>
      <c r="C414" s="12"/>
      <c r="D414" s="7">
        <f t="shared" si="6"/>
        <v>0</v>
      </c>
    </row>
    <row r="415" spans="1:4" ht="18" hidden="1" x14ac:dyDescent="0.3">
      <c r="A415" s="10" t="s">
        <v>82</v>
      </c>
      <c r="B415" s="7"/>
      <c r="C415" s="7"/>
      <c r="D415" s="7">
        <f t="shared" si="6"/>
        <v>0</v>
      </c>
    </row>
    <row r="416" spans="1:4" ht="18" hidden="1" x14ac:dyDescent="0.3">
      <c r="A416" s="10" t="s">
        <v>83</v>
      </c>
      <c r="B416" s="7"/>
      <c r="C416" s="7"/>
      <c r="D416" s="7">
        <f t="shared" si="6"/>
        <v>0</v>
      </c>
    </row>
    <row r="417" spans="1:4" ht="18" hidden="1" x14ac:dyDescent="0.3">
      <c r="A417" s="10" t="s">
        <v>84</v>
      </c>
      <c r="B417" s="7"/>
      <c r="C417" s="7"/>
      <c r="D417" s="7">
        <f t="shared" si="6"/>
        <v>0</v>
      </c>
    </row>
    <row r="418" spans="1:4" ht="18" hidden="1" x14ac:dyDescent="0.3">
      <c r="A418" s="10" t="s">
        <v>85</v>
      </c>
      <c r="B418" s="7"/>
      <c r="C418" s="7"/>
      <c r="D418" s="7">
        <f t="shared" si="6"/>
        <v>0</v>
      </c>
    </row>
    <row r="419" spans="1:4" ht="18" hidden="1" x14ac:dyDescent="0.3">
      <c r="A419" s="10" t="s">
        <v>86</v>
      </c>
      <c r="B419" s="7"/>
      <c r="C419" s="7"/>
      <c r="D419" s="7">
        <f t="shared" si="6"/>
        <v>0</v>
      </c>
    </row>
    <row r="420" spans="1:4" ht="18" x14ac:dyDescent="0.3">
      <c r="A420" s="10" t="s">
        <v>194</v>
      </c>
      <c r="B420" s="7">
        <v>48</v>
      </c>
      <c r="C420" s="7">
        <v>8000</v>
      </c>
      <c r="D420" s="7">
        <f t="shared" si="6"/>
        <v>384000</v>
      </c>
    </row>
    <row r="421" spans="1:4" ht="18" hidden="1" x14ac:dyDescent="0.3">
      <c r="A421" s="13" t="s">
        <v>195</v>
      </c>
      <c r="B421" s="7"/>
      <c r="C421" s="7"/>
      <c r="D421" s="7">
        <f t="shared" si="6"/>
        <v>0</v>
      </c>
    </row>
    <row r="422" spans="1:4" ht="18" hidden="1" x14ac:dyDescent="0.3">
      <c r="A422" s="13" t="s">
        <v>177</v>
      </c>
      <c r="B422" s="7"/>
      <c r="C422" s="7"/>
      <c r="D422" s="7">
        <f t="shared" si="6"/>
        <v>0</v>
      </c>
    </row>
    <row r="423" spans="1:4" ht="18" hidden="1" x14ac:dyDescent="0.3">
      <c r="A423" s="13" t="s">
        <v>178</v>
      </c>
      <c r="B423" s="7"/>
      <c r="C423" s="7"/>
      <c r="D423" s="7">
        <f t="shared" si="6"/>
        <v>0</v>
      </c>
    </row>
    <row r="424" spans="1:4" ht="18" hidden="1" x14ac:dyDescent="0.3">
      <c r="A424" s="8" t="s">
        <v>179</v>
      </c>
      <c r="B424" s="7"/>
      <c r="C424" s="7"/>
      <c r="D424" s="7">
        <f t="shared" si="6"/>
        <v>0</v>
      </c>
    </row>
    <row r="425" spans="1:4" ht="18" hidden="1" x14ac:dyDescent="0.3">
      <c r="A425" s="24" t="s">
        <v>173</v>
      </c>
      <c r="B425" s="7"/>
      <c r="C425" s="7"/>
      <c r="D425" s="7">
        <f t="shared" si="6"/>
        <v>0</v>
      </c>
    </row>
    <row r="426" spans="1:4" ht="18" hidden="1" x14ac:dyDescent="0.3">
      <c r="A426" s="8" t="s">
        <v>335</v>
      </c>
      <c r="B426" s="7"/>
      <c r="C426" s="7"/>
      <c r="D426" s="7">
        <f t="shared" si="6"/>
        <v>0</v>
      </c>
    </row>
    <row r="427" spans="1:4" ht="18" hidden="1" x14ac:dyDescent="0.3">
      <c r="A427" s="10" t="s">
        <v>13</v>
      </c>
      <c r="B427" s="7"/>
      <c r="C427" s="7"/>
      <c r="D427" s="7">
        <f t="shared" si="6"/>
        <v>0</v>
      </c>
    </row>
    <row r="428" spans="1:4" ht="18" hidden="1" x14ac:dyDescent="0.3">
      <c r="A428" s="10" t="s">
        <v>14</v>
      </c>
      <c r="B428" s="7"/>
      <c r="C428" s="7"/>
      <c r="D428" s="7">
        <f t="shared" si="6"/>
        <v>0</v>
      </c>
    </row>
    <row r="429" spans="1:4" ht="18" hidden="1" x14ac:dyDescent="0.3">
      <c r="A429" s="8" t="s">
        <v>336</v>
      </c>
      <c r="B429" s="7"/>
      <c r="C429" s="7"/>
      <c r="D429" s="7">
        <f t="shared" si="6"/>
        <v>0</v>
      </c>
    </row>
    <row r="430" spans="1:4" ht="18" hidden="1" x14ac:dyDescent="0.3">
      <c r="A430" s="8" t="s">
        <v>207</v>
      </c>
      <c r="B430" s="7"/>
      <c r="C430" s="7"/>
      <c r="D430" s="7">
        <f t="shared" si="6"/>
        <v>0</v>
      </c>
    </row>
    <row r="431" spans="1:4" ht="18" hidden="1" x14ac:dyDescent="0.3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3">
      <c r="A432" s="13" t="s">
        <v>17</v>
      </c>
      <c r="B432" s="7"/>
      <c r="C432" s="7"/>
      <c r="D432" s="7">
        <f t="shared" si="6"/>
        <v>0</v>
      </c>
    </row>
    <row r="433" spans="1:4" ht="18" hidden="1" x14ac:dyDescent="0.3">
      <c r="A433" s="8" t="s">
        <v>297</v>
      </c>
      <c r="B433" s="7"/>
      <c r="C433" s="7"/>
      <c r="D433" s="7">
        <f t="shared" si="6"/>
        <v>0</v>
      </c>
    </row>
    <row r="434" spans="1:4" ht="18" hidden="1" x14ac:dyDescent="0.3">
      <c r="A434" s="8" t="s">
        <v>337</v>
      </c>
      <c r="B434" s="7"/>
      <c r="C434" s="7"/>
      <c r="D434" s="7">
        <f t="shared" si="6"/>
        <v>0</v>
      </c>
    </row>
    <row r="435" spans="1:4" ht="18" hidden="1" x14ac:dyDescent="0.3">
      <c r="A435" s="10" t="s">
        <v>47</v>
      </c>
      <c r="B435" s="7"/>
      <c r="C435" s="7"/>
      <c r="D435" s="7">
        <f t="shared" si="6"/>
        <v>0</v>
      </c>
    </row>
    <row r="436" spans="1:4" ht="18" hidden="1" x14ac:dyDescent="0.3">
      <c r="A436" s="14" t="s">
        <v>48</v>
      </c>
      <c r="B436" s="7"/>
      <c r="C436" s="7"/>
      <c r="D436" s="7">
        <f t="shared" si="6"/>
        <v>0</v>
      </c>
    </row>
    <row r="437" spans="1:4" ht="18" hidden="1" x14ac:dyDescent="0.3">
      <c r="A437" s="28" t="s">
        <v>192</v>
      </c>
      <c r="B437" s="7"/>
      <c r="C437" s="7"/>
      <c r="D437" s="7">
        <f t="shared" si="6"/>
        <v>0</v>
      </c>
    </row>
    <row r="438" spans="1:4" ht="18" hidden="1" x14ac:dyDescent="0.3">
      <c r="A438" s="28" t="s">
        <v>193</v>
      </c>
      <c r="B438" s="7"/>
      <c r="C438" s="7"/>
      <c r="D438" s="7">
        <f t="shared" si="6"/>
        <v>0</v>
      </c>
    </row>
    <row r="439" spans="1:4" ht="18" hidden="1" x14ac:dyDescent="0.3">
      <c r="A439" s="42" t="s">
        <v>49</v>
      </c>
      <c r="B439" s="7"/>
      <c r="C439" s="7"/>
      <c r="D439" s="7">
        <f t="shared" si="6"/>
        <v>0</v>
      </c>
    </row>
    <row r="440" spans="1:4" ht="18" hidden="1" x14ac:dyDescent="0.3">
      <c r="A440" s="35" t="s">
        <v>298</v>
      </c>
      <c r="B440" s="7"/>
      <c r="C440" s="7"/>
      <c r="D440" s="7">
        <f t="shared" si="6"/>
        <v>0</v>
      </c>
    </row>
    <row r="441" spans="1:4" ht="18" hidden="1" x14ac:dyDescent="0.3">
      <c r="A441" s="10" t="s">
        <v>50</v>
      </c>
      <c r="B441" s="7"/>
      <c r="C441" s="7"/>
      <c r="D441" s="7">
        <f t="shared" si="6"/>
        <v>0</v>
      </c>
    </row>
    <row r="442" spans="1:4" ht="18" hidden="1" x14ac:dyDescent="0.3">
      <c r="A442" s="10" t="s">
        <v>20</v>
      </c>
      <c r="B442" s="7"/>
      <c r="C442" s="7"/>
      <c r="D442" s="7">
        <f t="shared" si="6"/>
        <v>0</v>
      </c>
    </row>
    <row r="443" spans="1:4" ht="18" hidden="1" x14ac:dyDescent="0.3">
      <c r="A443" s="10" t="s">
        <v>21</v>
      </c>
      <c r="B443" s="7"/>
      <c r="C443" s="7"/>
      <c r="D443" s="7">
        <f t="shared" si="6"/>
        <v>0</v>
      </c>
    </row>
    <row r="444" spans="1:4" ht="18" hidden="1" x14ac:dyDescent="0.3">
      <c r="A444" s="10" t="s">
        <v>22</v>
      </c>
      <c r="B444" s="7"/>
      <c r="C444" s="7"/>
      <c r="D444" s="7">
        <f t="shared" si="6"/>
        <v>0</v>
      </c>
    </row>
    <row r="445" spans="1:4" ht="18" hidden="1" x14ac:dyDescent="0.3">
      <c r="A445" s="10" t="s">
        <v>209</v>
      </c>
      <c r="B445" s="7"/>
      <c r="C445" s="7"/>
      <c r="D445" s="7">
        <f t="shared" si="6"/>
        <v>0</v>
      </c>
    </row>
    <row r="446" spans="1:4" ht="18" hidden="1" x14ac:dyDescent="0.3">
      <c r="A446" s="10" t="s">
        <v>210</v>
      </c>
      <c r="B446" s="7"/>
      <c r="C446" s="7"/>
      <c r="D446" s="7">
        <f t="shared" si="6"/>
        <v>0</v>
      </c>
    </row>
    <row r="447" spans="1:4" ht="18" hidden="1" x14ac:dyDescent="0.3">
      <c r="A447" s="10" t="s">
        <v>338</v>
      </c>
      <c r="B447" s="7"/>
      <c r="C447" s="7"/>
      <c r="D447" s="7">
        <f t="shared" si="6"/>
        <v>0</v>
      </c>
    </row>
    <row r="448" spans="1:4" ht="18" hidden="1" x14ac:dyDescent="0.3">
      <c r="A448" s="10" t="s">
        <v>211</v>
      </c>
      <c r="B448" s="7"/>
      <c r="C448" s="7"/>
      <c r="D448" s="7">
        <f t="shared" si="6"/>
        <v>0</v>
      </c>
    </row>
    <row r="449" spans="1:4" ht="18" hidden="1" x14ac:dyDescent="0.3">
      <c r="A449" s="8" t="s">
        <v>18</v>
      </c>
      <c r="B449" s="7"/>
      <c r="C449" s="7"/>
      <c r="D449" s="7">
        <f t="shared" si="6"/>
        <v>0</v>
      </c>
    </row>
    <row r="450" spans="1:4" ht="18" hidden="1" x14ac:dyDescent="0.3">
      <c r="A450" s="13" t="s">
        <v>19</v>
      </c>
      <c r="B450" s="7"/>
      <c r="C450" s="7"/>
      <c r="D450" s="7">
        <f t="shared" si="6"/>
        <v>0</v>
      </c>
    </row>
    <row r="451" spans="1:4" ht="18" hidden="1" x14ac:dyDescent="0.3">
      <c r="A451" s="10" t="s">
        <v>299</v>
      </c>
      <c r="B451" s="7"/>
      <c r="C451" s="7"/>
      <c r="D451" s="7">
        <f t="shared" si="6"/>
        <v>0</v>
      </c>
    </row>
    <row r="452" spans="1:4" ht="18" hidden="1" x14ac:dyDescent="0.3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301</v>
      </c>
      <c r="B453" s="7"/>
      <c r="C453" s="7"/>
      <c r="D453" s="7">
        <f t="shared" si="7"/>
        <v>0</v>
      </c>
    </row>
    <row r="454" spans="1:4" ht="18" x14ac:dyDescent="0.3">
      <c r="A454" s="10" t="s">
        <v>95</v>
      </c>
      <c r="B454" s="7">
        <v>110</v>
      </c>
      <c r="C454" s="7">
        <v>10000</v>
      </c>
      <c r="D454" s="7">
        <f t="shared" si="7"/>
        <v>1100000</v>
      </c>
    </row>
    <row r="455" spans="1:4" ht="18" hidden="1" x14ac:dyDescent="0.3">
      <c r="A455" s="29" t="s">
        <v>124</v>
      </c>
      <c r="B455" s="7"/>
      <c r="C455" s="7"/>
      <c r="D455" s="7">
        <f t="shared" si="7"/>
        <v>0</v>
      </c>
    </row>
    <row r="456" spans="1:4" ht="18" hidden="1" x14ac:dyDescent="0.3">
      <c r="A456" s="24" t="s">
        <v>125</v>
      </c>
      <c r="B456" s="7"/>
      <c r="C456" s="7"/>
      <c r="D456" s="7">
        <f t="shared" si="7"/>
        <v>0</v>
      </c>
    </row>
    <row r="457" spans="1:4" ht="18" hidden="1" x14ac:dyDescent="0.3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3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3">
      <c r="A461" s="33" t="s">
        <v>280</v>
      </c>
      <c r="B461" s="7"/>
      <c r="C461" s="7"/>
      <c r="D461" s="7">
        <f t="shared" si="7"/>
        <v>0</v>
      </c>
    </row>
    <row r="462" spans="1:4" ht="18" hidden="1" x14ac:dyDescent="0.3">
      <c r="A462" s="5" t="s">
        <v>281</v>
      </c>
      <c r="B462" s="12"/>
      <c r="C462" s="12"/>
      <c r="D462" s="7">
        <f t="shared" si="7"/>
        <v>0</v>
      </c>
    </row>
    <row r="463" spans="1:4" ht="18" hidden="1" x14ac:dyDescent="0.3">
      <c r="A463" s="10" t="s">
        <v>282</v>
      </c>
      <c r="B463" s="7"/>
      <c r="C463" s="7"/>
      <c r="D463" s="7">
        <f t="shared" si="7"/>
        <v>0</v>
      </c>
    </row>
    <row r="464" spans="1:4" ht="18" hidden="1" x14ac:dyDescent="0.3">
      <c r="A464" s="10" t="s">
        <v>283</v>
      </c>
      <c r="B464" s="7"/>
      <c r="C464" s="7"/>
      <c r="D464" s="7">
        <f t="shared" si="7"/>
        <v>0</v>
      </c>
    </row>
    <row r="465" spans="1:4" ht="18" x14ac:dyDescent="0.3">
      <c r="A465" s="10" t="s">
        <v>36</v>
      </c>
      <c r="B465" s="7">
        <v>120</v>
      </c>
      <c r="C465" s="7">
        <v>6500</v>
      </c>
      <c r="D465" s="7">
        <f t="shared" si="7"/>
        <v>780000</v>
      </c>
    </row>
    <row r="466" spans="1:4" ht="18" hidden="1" x14ac:dyDescent="0.3">
      <c r="A466" s="14" t="s">
        <v>37</v>
      </c>
      <c r="B466" s="7"/>
      <c r="C466" s="7"/>
      <c r="D466" s="7">
        <f t="shared" si="7"/>
        <v>0</v>
      </c>
    </row>
    <row r="467" spans="1:4" ht="18" hidden="1" x14ac:dyDescent="0.3">
      <c r="A467" s="5" t="s">
        <v>214</v>
      </c>
      <c r="B467" s="7"/>
      <c r="C467" s="7"/>
      <c r="D467" s="7">
        <f t="shared" si="7"/>
        <v>0</v>
      </c>
    </row>
    <row r="468" spans="1:4" ht="18" hidden="1" x14ac:dyDescent="0.3">
      <c r="A468" s="5" t="s">
        <v>215</v>
      </c>
      <c r="B468" s="7"/>
      <c r="C468" s="7"/>
      <c r="D468" s="7">
        <f t="shared" si="7"/>
        <v>0</v>
      </c>
    </row>
    <row r="469" spans="1:4" ht="18" hidden="1" x14ac:dyDescent="0.3">
      <c r="A469" s="10" t="s">
        <v>216</v>
      </c>
      <c r="B469" s="7"/>
      <c r="C469" s="7"/>
      <c r="D469" s="7">
        <f t="shared" si="7"/>
        <v>0</v>
      </c>
    </row>
    <row r="470" spans="1:4" ht="18" hidden="1" x14ac:dyDescent="0.3">
      <c r="A470" s="10" t="s">
        <v>339</v>
      </c>
      <c r="B470" s="7"/>
      <c r="C470" s="7"/>
      <c r="D470" s="7">
        <f t="shared" si="7"/>
        <v>0</v>
      </c>
    </row>
    <row r="471" spans="1:4" ht="18" hidden="1" x14ac:dyDescent="0.3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3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3">
      <c r="A473" s="10" t="s">
        <v>302</v>
      </c>
      <c r="B473" s="7"/>
      <c r="C473" s="7"/>
      <c r="D473" s="7">
        <f t="shared" si="7"/>
        <v>0</v>
      </c>
    </row>
    <row r="474" spans="1:4" ht="18" hidden="1" x14ac:dyDescent="0.3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162</v>
      </c>
      <c r="B482" s="7"/>
      <c r="C482" s="7"/>
      <c r="D482" s="7">
        <f t="shared" si="7"/>
        <v>0</v>
      </c>
    </row>
    <row r="483" spans="1:4" ht="18" hidden="1" x14ac:dyDescent="0.3">
      <c r="A483" s="10" t="s">
        <v>163</v>
      </c>
      <c r="B483" s="7"/>
      <c r="C483" s="7"/>
      <c r="D483" s="7">
        <f t="shared" si="7"/>
        <v>0</v>
      </c>
    </row>
    <row r="484" spans="1:4" ht="18" hidden="1" x14ac:dyDescent="0.3">
      <c r="A484" s="10" t="s">
        <v>164</v>
      </c>
      <c r="B484" s="7"/>
      <c r="C484" s="7"/>
      <c r="D484" s="7">
        <f t="shared" si="7"/>
        <v>0</v>
      </c>
    </row>
    <row r="485" spans="1:4" ht="18" x14ac:dyDescent="0.3">
      <c r="A485" s="10" t="s">
        <v>165</v>
      </c>
      <c r="B485" s="7">
        <v>8</v>
      </c>
      <c r="C485" s="7">
        <v>14000</v>
      </c>
      <c r="D485" s="7">
        <f t="shared" si="7"/>
        <v>112000</v>
      </c>
    </row>
    <row r="486" spans="1:4" ht="18" hidden="1" x14ac:dyDescent="0.3">
      <c r="A486" s="10" t="s">
        <v>166</v>
      </c>
      <c r="B486" s="7"/>
      <c r="C486" s="7"/>
      <c r="D486" s="7">
        <f t="shared" si="7"/>
        <v>0</v>
      </c>
    </row>
    <row r="487" spans="1:4" ht="18" hidden="1" x14ac:dyDescent="0.3">
      <c r="A487" s="14" t="s">
        <v>167</v>
      </c>
      <c r="B487" s="7"/>
      <c r="C487" s="7"/>
      <c r="D487" s="7">
        <f t="shared" si="7"/>
        <v>0</v>
      </c>
    </row>
    <row r="488" spans="1:4" ht="18" hidden="1" x14ac:dyDescent="0.3">
      <c r="A488" s="10" t="s">
        <v>289</v>
      </c>
      <c r="B488" s="7"/>
      <c r="C488" s="7"/>
      <c r="D488" s="7">
        <f t="shared" si="7"/>
        <v>0</v>
      </c>
    </row>
    <row r="489" spans="1:4" ht="18" hidden="1" x14ac:dyDescent="0.3">
      <c r="A489" s="10" t="s">
        <v>290</v>
      </c>
      <c r="B489" s="7"/>
      <c r="C489" s="7"/>
      <c r="D489" s="7">
        <f t="shared" si="7"/>
        <v>0</v>
      </c>
    </row>
    <row r="490" spans="1:4" ht="18" hidden="1" x14ac:dyDescent="0.3">
      <c r="A490" s="10" t="s">
        <v>291</v>
      </c>
      <c r="B490" s="7"/>
      <c r="C490" s="7"/>
      <c r="D490" s="7">
        <f t="shared" si="7"/>
        <v>0</v>
      </c>
    </row>
    <row r="491" spans="1:4" ht="18" hidden="1" x14ac:dyDescent="0.3">
      <c r="A491" s="10" t="s">
        <v>292</v>
      </c>
      <c r="B491" s="7"/>
      <c r="C491" s="7"/>
      <c r="D491" s="7">
        <f t="shared" si="7"/>
        <v>0</v>
      </c>
    </row>
    <row r="492" spans="1:4" ht="18" hidden="1" x14ac:dyDescent="0.3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3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3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3">
      <c r="A495" s="10" t="s">
        <v>54</v>
      </c>
      <c r="B495" s="7"/>
      <c r="C495" s="7"/>
      <c r="D495" s="7">
        <f t="shared" si="7"/>
        <v>0</v>
      </c>
    </row>
    <row r="496" spans="1:4" ht="18" hidden="1" x14ac:dyDescent="0.3">
      <c r="A496" s="14" t="s">
        <v>55</v>
      </c>
      <c r="B496" s="7"/>
      <c r="C496" s="7"/>
      <c r="D496" s="7">
        <f t="shared" si="7"/>
        <v>0</v>
      </c>
    </row>
    <row r="497" spans="1:4" ht="18" x14ac:dyDescent="0.3">
      <c r="A497" s="10" t="s">
        <v>334</v>
      </c>
      <c r="B497" s="7">
        <v>287</v>
      </c>
      <c r="C497" s="7">
        <v>6500</v>
      </c>
      <c r="D497" s="7">
        <f t="shared" si="7"/>
        <v>1865500</v>
      </c>
    </row>
    <row r="498" spans="1:4" ht="18" hidden="1" x14ac:dyDescent="0.3">
      <c r="A498" s="5" t="s">
        <v>199</v>
      </c>
      <c r="B498" s="7"/>
      <c r="C498" s="7"/>
      <c r="D498" s="7">
        <f t="shared" si="7"/>
        <v>0</v>
      </c>
    </row>
    <row r="499" spans="1:4" ht="18" hidden="1" x14ac:dyDescent="0.3">
      <c r="A499" s="10" t="s">
        <v>200</v>
      </c>
      <c r="B499" s="7"/>
      <c r="C499" s="7"/>
      <c r="D499" s="7">
        <f t="shared" si="7"/>
        <v>0</v>
      </c>
    </row>
    <row r="500" spans="1:4" ht="18" hidden="1" x14ac:dyDescent="0.3">
      <c r="A500" s="10" t="s">
        <v>202</v>
      </c>
      <c r="B500" s="7"/>
      <c r="C500" s="7"/>
      <c r="D500" s="7">
        <f t="shared" si="7"/>
        <v>0</v>
      </c>
    </row>
    <row r="501" spans="1:4" ht="18" hidden="1" x14ac:dyDescent="0.3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3">
      <c r="A503" s="10" t="s">
        <v>62</v>
      </c>
      <c r="B503" s="7"/>
      <c r="C503" s="7"/>
      <c r="D503" s="7">
        <f t="shared" si="7"/>
        <v>0</v>
      </c>
    </row>
    <row r="504" spans="1:4" ht="18" hidden="1" x14ac:dyDescent="0.3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3">
      <c r="A505" s="8" t="s">
        <v>304</v>
      </c>
      <c r="B505" s="7"/>
      <c r="C505" s="7"/>
      <c r="D505" s="7">
        <f t="shared" si="7"/>
        <v>0</v>
      </c>
    </row>
    <row r="506" spans="1:4" ht="18" hidden="1" x14ac:dyDescent="0.3">
      <c r="A506" s="10" t="s">
        <v>87</v>
      </c>
      <c r="B506" s="7"/>
      <c r="C506" s="7"/>
      <c r="D506" s="7">
        <f t="shared" si="7"/>
        <v>0</v>
      </c>
    </row>
    <row r="507" spans="1:4" ht="18" hidden="1" x14ac:dyDescent="0.3">
      <c r="A507" s="10" t="s">
        <v>38</v>
      </c>
      <c r="B507" s="7"/>
      <c r="C507" s="7"/>
      <c r="D507" s="7">
        <f t="shared" si="7"/>
        <v>0</v>
      </c>
    </row>
    <row r="508" spans="1:4" ht="18" hidden="1" x14ac:dyDescent="0.3">
      <c r="A508" s="5" t="s">
        <v>240</v>
      </c>
      <c r="B508" s="7"/>
      <c r="C508" s="7"/>
      <c r="D508" s="7">
        <f t="shared" si="7"/>
        <v>0</v>
      </c>
    </row>
    <row r="509" spans="1:4" ht="18" hidden="1" x14ac:dyDescent="0.3">
      <c r="A509" s="10" t="s">
        <v>241</v>
      </c>
      <c r="B509" s="7"/>
      <c r="C509" s="7"/>
      <c r="D509" s="7">
        <f t="shared" si="7"/>
        <v>0</v>
      </c>
    </row>
    <row r="510" spans="1:4" ht="18" hidden="1" x14ac:dyDescent="0.3">
      <c r="A510" s="10" t="s">
        <v>242</v>
      </c>
      <c r="B510" s="7"/>
      <c r="C510" s="7"/>
      <c r="D510" s="7">
        <f t="shared" si="7"/>
        <v>0</v>
      </c>
    </row>
    <row r="511" spans="1:4" ht="18" hidden="1" x14ac:dyDescent="0.3">
      <c r="A511" s="5" t="s">
        <v>180</v>
      </c>
      <c r="B511" s="7"/>
      <c r="C511" s="7"/>
      <c r="D511" s="7">
        <f t="shared" si="7"/>
        <v>0</v>
      </c>
    </row>
    <row r="512" spans="1:4" ht="18" hidden="1" x14ac:dyDescent="0.3">
      <c r="A512" s="5" t="s">
        <v>181</v>
      </c>
      <c r="B512" s="7"/>
      <c r="C512" s="7"/>
      <c r="D512" s="7">
        <f t="shared" si="7"/>
        <v>0</v>
      </c>
    </row>
    <row r="513" spans="1:4" ht="18" x14ac:dyDescent="0.3">
      <c r="A513" s="5" t="s">
        <v>182</v>
      </c>
      <c r="B513" s="7">
        <f>80+120+25+420</f>
        <v>645</v>
      </c>
      <c r="C513" s="7">
        <v>8000</v>
      </c>
      <c r="D513" s="7">
        <f t="shared" si="7"/>
        <v>5160000</v>
      </c>
    </row>
    <row r="514" spans="1:4" ht="18" hidden="1" x14ac:dyDescent="0.3">
      <c r="A514" s="10" t="s">
        <v>183</v>
      </c>
      <c r="B514" s="7"/>
      <c r="C514" s="7"/>
      <c r="D514" s="7">
        <f t="shared" si="7"/>
        <v>0</v>
      </c>
    </row>
    <row r="515" spans="1:4" ht="18" hidden="1" x14ac:dyDescent="0.3">
      <c r="A515" s="5" t="s">
        <v>184</v>
      </c>
      <c r="B515" s="7"/>
      <c r="C515" s="7"/>
      <c r="D515" s="7">
        <f t="shared" si="7"/>
        <v>0</v>
      </c>
    </row>
    <row r="516" spans="1:4" ht="18" hidden="1" x14ac:dyDescent="0.3">
      <c r="A516" s="5" t="s">
        <v>185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5" t="s">
        <v>186</v>
      </c>
      <c r="B517" s="7"/>
      <c r="C517" s="7"/>
      <c r="D517" s="7">
        <f t="shared" si="8"/>
        <v>0</v>
      </c>
    </row>
    <row r="518" spans="1:4" ht="18" hidden="1" x14ac:dyDescent="0.3">
      <c r="A518" s="10" t="s">
        <v>187</v>
      </c>
      <c r="B518" s="7"/>
      <c r="C518" s="7"/>
      <c r="D518" s="7">
        <f t="shared" si="8"/>
        <v>0</v>
      </c>
    </row>
    <row r="519" spans="1:4" ht="18" hidden="1" x14ac:dyDescent="0.3">
      <c r="A519" s="14" t="s">
        <v>305</v>
      </c>
      <c r="B519" s="7"/>
      <c r="C519" s="7"/>
      <c r="D519" s="7">
        <f t="shared" si="8"/>
        <v>0</v>
      </c>
    </row>
    <row r="520" spans="1:4" ht="18" hidden="1" x14ac:dyDescent="0.3">
      <c r="A520" s="14" t="s">
        <v>306</v>
      </c>
      <c r="B520" s="7"/>
      <c r="C520" s="7"/>
      <c r="D520" s="7">
        <f t="shared" si="8"/>
        <v>0</v>
      </c>
    </row>
    <row r="521" spans="1:4" ht="18" hidden="1" x14ac:dyDescent="0.3">
      <c r="A521" s="14" t="s">
        <v>307</v>
      </c>
      <c r="B521" s="7"/>
      <c r="C521" s="7"/>
      <c r="D521" s="7">
        <f t="shared" si="8"/>
        <v>0</v>
      </c>
    </row>
    <row r="522" spans="1:4" ht="18" hidden="1" x14ac:dyDescent="0.3">
      <c r="A522" s="14" t="s">
        <v>308</v>
      </c>
      <c r="B522" s="7"/>
      <c r="C522" s="7"/>
      <c r="D522" s="7">
        <f t="shared" si="8"/>
        <v>0</v>
      </c>
    </row>
    <row r="523" spans="1:4" ht="18" hidden="1" x14ac:dyDescent="0.3">
      <c r="A523" s="5" t="s">
        <v>39</v>
      </c>
      <c r="B523" s="7"/>
      <c r="C523" s="7"/>
      <c r="D523" s="7">
        <f t="shared" si="8"/>
        <v>0</v>
      </c>
    </row>
    <row r="524" spans="1:4" ht="18" hidden="1" x14ac:dyDescent="0.3">
      <c r="A524" s="10" t="s">
        <v>309</v>
      </c>
      <c r="B524" s="7"/>
      <c r="C524" s="7"/>
      <c r="D524" s="7">
        <f t="shared" si="8"/>
        <v>0</v>
      </c>
    </row>
    <row r="525" spans="1:4" ht="18" hidden="1" x14ac:dyDescent="0.3">
      <c r="A525" s="36" t="s">
        <v>310</v>
      </c>
      <c r="B525" s="7"/>
      <c r="C525" s="7"/>
      <c r="D525" s="7">
        <f t="shared" si="8"/>
        <v>0</v>
      </c>
    </row>
    <row r="526" spans="1:4" ht="18" hidden="1" x14ac:dyDescent="0.3">
      <c r="A526" s="36" t="s">
        <v>311</v>
      </c>
      <c r="B526" s="7"/>
      <c r="C526" s="7"/>
      <c r="D526" s="7">
        <f t="shared" si="8"/>
        <v>0</v>
      </c>
    </row>
    <row r="527" spans="1:4" ht="18" hidden="1" x14ac:dyDescent="0.3">
      <c r="A527" s="36" t="s">
        <v>312</v>
      </c>
      <c r="B527" s="7"/>
      <c r="C527" s="7"/>
      <c r="D527" s="7">
        <f t="shared" si="8"/>
        <v>0</v>
      </c>
    </row>
    <row r="528" spans="1:4" ht="18" hidden="1" x14ac:dyDescent="0.3">
      <c r="A528" s="36" t="s">
        <v>313</v>
      </c>
      <c r="B528" s="7"/>
      <c r="C528" s="7"/>
      <c r="D528" s="7">
        <f t="shared" si="8"/>
        <v>0</v>
      </c>
    </row>
    <row r="529" spans="1:4" ht="18" hidden="1" x14ac:dyDescent="0.3">
      <c r="A529" s="10" t="s">
        <v>56</v>
      </c>
      <c r="B529" s="7"/>
      <c r="C529" s="7"/>
      <c r="D529" s="7">
        <f t="shared" si="8"/>
        <v>0</v>
      </c>
    </row>
    <row r="530" spans="1:4" ht="18" hidden="1" x14ac:dyDescent="0.3">
      <c r="A530" s="17" t="s">
        <v>57</v>
      </c>
      <c r="B530" s="7"/>
      <c r="C530" s="7"/>
      <c r="D530" s="7">
        <f t="shared" si="8"/>
        <v>0</v>
      </c>
    </row>
    <row r="531" spans="1:4" ht="18" hidden="1" x14ac:dyDescent="0.3">
      <c r="A531" s="10" t="s">
        <v>67</v>
      </c>
      <c r="B531" s="7"/>
      <c r="C531" s="7"/>
      <c r="D531" s="7">
        <f t="shared" si="8"/>
        <v>0</v>
      </c>
    </row>
    <row r="532" spans="1:4" ht="18" hidden="1" x14ac:dyDescent="0.3">
      <c r="A532" s="5" t="s">
        <v>68</v>
      </c>
      <c r="B532" s="7"/>
      <c r="C532" s="7"/>
      <c r="D532" s="7">
        <f t="shared" si="8"/>
        <v>0</v>
      </c>
    </row>
    <row r="533" spans="1:4" ht="18" hidden="1" x14ac:dyDescent="0.3">
      <c r="A533" s="10" t="s">
        <v>69</v>
      </c>
      <c r="B533" s="7"/>
      <c r="C533" s="7"/>
      <c r="D533" s="7">
        <f t="shared" si="8"/>
        <v>0</v>
      </c>
    </row>
    <row r="534" spans="1:4" ht="18" hidden="1" x14ac:dyDescent="0.3">
      <c r="A534" s="10" t="s">
        <v>70</v>
      </c>
      <c r="B534" s="7"/>
      <c r="C534" s="7"/>
      <c r="D534" s="7">
        <f t="shared" si="8"/>
        <v>0</v>
      </c>
    </row>
    <row r="535" spans="1:4" ht="18" x14ac:dyDescent="0.3">
      <c r="A535" s="10" t="s">
        <v>146</v>
      </c>
      <c r="B535" s="7">
        <v>700</v>
      </c>
      <c r="C535" s="7">
        <v>7500</v>
      </c>
      <c r="D535" s="7">
        <f t="shared" si="8"/>
        <v>5250000</v>
      </c>
    </row>
    <row r="536" spans="1:4" ht="18" hidden="1" x14ac:dyDescent="0.3">
      <c r="A536" s="27" t="s">
        <v>147</v>
      </c>
      <c r="B536" s="7"/>
      <c r="C536" s="7"/>
      <c r="D536" s="7">
        <f t="shared" si="8"/>
        <v>0</v>
      </c>
    </row>
    <row r="537" spans="1:4" ht="18" hidden="1" x14ac:dyDescent="0.3">
      <c r="A537" s="27" t="s">
        <v>148</v>
      </c>
      <c r="B537" s="7"/>
      <c r="C537" s="7"/>
      <c r="D537" s="7">
        <f t="shared" si="8"/>
        <v>0</v>
      </c>
    </row>
    <row r="538" spans="1:4" ht="18" hidden="1" x14ac:dyDescent="0.3">
      <c r="A538" s="10" t="s">
        <v>217</v>
      </c>
      <c r="B538" s="7"/>
      <c r="C538" s="7"/>
      <c r="D538" s="7">
        <f t="shared" si="8"/>
        <v>0</v>
      </c>
    </row>
    <row r="539" spans="1:4" ht="18" hidden="1" x14ac:dyDescent="0.3">
      <c r="A539" s="8" t="s">
        <v>218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219</v>
      </c>
      <c r="B540" s="7"/>
      <c r="C540" s="7"/>
      <c r="D540" s="7">
        <f t="shared" si="8"/>
        <v>0</v>
      </c>
    </row>
    <row r="541" spans="1:4" ht="18" hidden="1" x14ac:dyDescent="0.3">
      <c r="A541" s="8" t="s">
        <v>340</v>
      </c>
      <c r="B541" s="7"/>
      <c r="C541" s="7"/>
      <c r="D541" s="7">
        <f t="shared" si="8"/>
        <v>0</v>
      </c>
    </row>
    <row r="542" spans="1:4" ht="18" hidden="1" x14ac:dyDescent="0.3">
      <c r="A542" s="10" t="s">
        <v>188</v>
      </c>
      <c r="B542" s="7"/>
      <c r="C542" s="7"/>
      <c r="D542" s="7">
        <f t="shared" si="8"/>
        <v>0</v>
      </c>
    </row>
    <row r="543" spans="1:4" ht="18" hidden="1" x14ac:dyDescent="0.3">
      <c r="A543" s="10" t="s">
        <v>189</v>
      </c>
      <c r="B543" s="7"/>
      <c r="C543" s="7"/>
      <c r="D543" s="7">
        <f t="shared" si="8"/>
        <v>0</v>
      </c>
    </row>
    <row r="544" spans="1:4" ht="18" hidden="1" x14ac:dyDescent="0.3">
      <c r="A544" s="10" t="s">
        <v>190</v>
      </c>
      <c r="B544" s="7"/>
      <c r="C544" s="7"/>
      <c r="D544" s="7">
        <f t="shared" si="8"/>
        <v>0</v>
      </c>
    </row>
    <row r="545" spans="1:4" ht="18" hidden="1" x14ac:dyDescent="0.3">
      <c r="A545" s="10" t="s">
        <v>191</v>
      </c>
      <c r="B545" s="7"/>
      <c r="C545" s="7"/>
      <c r="D545" s="7">
        <f t="shared" si="8"/>
        <v>0</v>
      </c>
    </row>
    <row r="546" spans="1:4" ht="18" hidden="1" x14ac:dyDescent="0.3">
      <c r="A546" s="10" t="s">
        <v>41</v>
      </c>
      <c r="B546" s="7"/>
      <c r="C546" s="7"/>
      <c r="D546" s="7">
        <f t="shared" si="8"/>
        <v>0</v>
      </c>
    </row>
    <row r="547" spans="1:4" ht="18" hidden="1" x14ac:dyDescent="0.3">
      <c r="A547" s="15" t="s">
        <v>42</v>
      </c>
      <c r="B547" s="7"/>
      <c r="C547" s="7"/>
      <c r="D547" s="7">
        <f t="shared" si="8"/>
        <v>0</v>
      </c>
    </row>
    <row r="548" spans="1:4" ht="18" hidden="1" x14ac:dyDescent="0.3">
      <c r="A548" s="10" t="s">
        <v>43</v>
      </c>
      <c r="B548" s="7"/>
      <c r="C548" s="7"/>
      <c r="D548" s="7">
        <f t="shared" si="8"/>
        <v>0</v>
      </c>
    </row>
    <row r="549" spans="1:4" ht="18" x14ac:dyDescent="0.3">
      <c r="A549" s="10" t="s">
        <v>44</v>
      </c>
      <c r="B549" s="7">
        <f>30+120+100+380</f>
        <v>630</v>
      </c>
      <c r="C549" s="7">
        <v>14000</v>
      </c>
      <c r="D549" s="7">
        <f t="shared" si="8"/>
        <v>8820000</v>
      </c>
    </row>
    <row r="550" spans="1:4" ht="18" hidden="1" x14ac:dyDescent="0.3">
      <c r="A550" s="10" t="s">
        <v>45</v>
      </c>
      <c r="B550" s="7"/>
      <c r="C550" s="7"/>
      <c r="D550" s="7">
        <f t="shared" si="8"/>
        <v>0</v>
      </c>
    </row>
    <row r="551" spans="1:4" ht="18" hidden="1" x14ac:dyDescent="0.3">
      <c r="A551" s="10" t="s">
        <v>333</v>
      </c>
      <c r="B551" s="7"/>
      <c r="C551" s="7"/>
      <c r="D551" s="7">
        <f t="shared" si="8"/>
        <v>0</v>
      </c>
    </row>
    <row r="552" spans="1:4" ht="18" hidden="1" x14ac:dyDescent="0.3">
      <c r="A552" s="10" t="s">
        <v>46</v>
      </c>
      <c r="B552" s="7"/>
      <c r="C552" s="7"/>
      <c r="D552" s="7">
        <f t="shared" si="8"/>
        <v>0</v>
      </c>
    </row>
    <row r="553" spans="1:4" ht="18" hidden="1" x14ac:dyDescent="0.3">
      <c r="A553" s="14" t="s">
        <v>131</v>
      </c>
      <c r="B553" s="7"/>
      <c r="C553" s="7"/>
      <c r="D553" s="7">
        <f t="shared" si="8"/>
        <v>0</v>
      </c>
    </row>
    <row r="554" spans="1:4" ht="18" hidden="1" x14ac:dyDescent="0.3">
      <c r="A554" s="14" t="s">
        <v>132</v>
      </c>
      <c r="B554" s="7"/>
      <c r="C554" s="7"/>
      <c r="D554" s="7">
        <f t="shared" si="8"/>
        <v>0</v>
      </c>
    </row>
    <row r="555" spans="1:4" ht="18" hidden="1" x14ac:dyDescent="0.3">
      <c r="A555" s="14" t="s">
        <v>133</v>
      </c>
      <c r="B555" s="7"/>
      <c r="C555" s="7"/>
      <c r="D555" s="7">
        <f t="shared" si="8"/>
        <v>0</v>
      </c>
    </row>
    <row r="556" spans="1:4" ht="18" hidden="1" x14ac:dyDescent="0.3">
      <c r="A556" s="14" t="s">
        <v>134</v>
      </c>
      <c r="B556" s="7"/>
      <c r="C556" s="7"/>
      <c r="D556" s="7">
        <f t="shared" si="8"/>
        <v>0</v>
      </c>
    </row>
    <row r="557" spans="1:4" ht="18" hidden="1" x14ac:dyDescent="0.3">
      <c r="A557" s="10" t="s">
        <v>135</v>
      </c>
      <c r="B557" s="7"/>
      <c r="C557" s="7"/>
      <c r="D557" s="7">
        <f t="shared" si="8"/>
        <v>0</v>
      </c>
    </row>
    <row r="558" spans="1:4" ht="18" hidden="1" x14ac:dyDescent="0.3">
      <c r="A558" s="10" t="s">
        <v>136</v>
      </c>
      <c r="B558" s="7"/>
      <c r="C558" s="7"/>
      <c r="D558" s="7">
        <f t="shared" si="8"/>
        <v>0</v>
      </c>
    </row>
    <row r="559" spans="1:4" ht="18" hidden="1" x14ac:dyDescent="0.3">
      <c r="A559" s="14" t="s">
        <v>137</v>
      </c>
      <c r="B559" s="7"/>
      <c r="C559" s="7"/>
      <c r="D559" s="7">
        <f t="shared" si="8"/>
        <v>0</v>
      </c>
    </row>
    <row r="560" spans="1:4" ht="18" hidden="1" x14ac:dyDescent="0.3">
      <c r="A560" s="14" t="s">
        <v>138</v>
      </c>
      <c r="B560" s="7"/>
      <c r="C560" s="7"/>
      <c r="D560" s="7">
        <f t="shared" si="8"/>
        <v>0</v>
      </c>
    </row>
    <row r="561" spans="1:4" ht="18" hidden="1" x14ac:dyDescent="0.3">
      <c r="A561" s="8" t="s">
        <v>314</v>
      </c>
      <c r="B561" s="7"/>
      <c r="C561" s="7"/>
      <c r="D561" s="7">
        <f t="shared" si="8"/>
        <v>0</v>
      </c>
    </row>
    <row r="562" spans="1:4" ht="18" hidden="1" x14ac:dyDescent="0.3">
      <c r="A562" s="5" t="s">
        <v>205</v>
      </c>
      <c r="B562" s="7"/>
      <c r="C562" s="7"/>
      <c r="D562" s="7">
        <f t="shared" si="8"/>
        <v>0</v>
      </c>
    </row>
    <row r="563" spans="1:4" ht="18" hidden="1" x14ac:dyDescent="0.3">
      <c r="A563" s="27" t="s">
        <v>397</v>
      </c>
      <c r="B563" s="7"/>
      <c r="C563" s="7"/>
      <c r="D563" s="7">
        <f t="shared" si="8"/>
        <v>0</v>
      </c>
    </row>
    <row r="564" spans="1:4" ht="18" hidden="1" x14ac:dyDescent="0.3">
      <c r="A564" s="8" t="s">
        <v>316</v>
      </c>
      <c r="B564" s="7"/>
      <c r="C564" s="7"/>
      <c r="D564" s="7">
        <f t="shared" si="8"/>
        <v>0</v>
      </c>
    </row>
    <row r="565" spans="1:4" ht="18" hidden="1" x14ac:dyDescent="0.3">
      <c r="A565" s="8" t="s">
        <v>317</v>
      </c>
      <c r="B565" s="7"/>
      <c r="C565" s="7"/>
      <c r="D565" s="7">
        <f t="shared" si="8"/>
        <v>0</v>
      </c>
    </row>
    <row r="566" spans="1:4" ht="18" hidden="1" x14ac:dyDescent="0.3">
      <c r="A566" s="10" t="s">
        <v>58</v>
      </c>
      <c r="B566" s="7"/>
      <c r="C566" s="7"/>
      <c r="D566" s="7">
        <f t="shared" si="8"/>
        <v>0</v>
      </c>
    </row>
    <row r="567" spans="1:4" ht="18" hidden="1" x14ac:dyDescent="0.3">
      <c r="A567" s="10" t="s">
        <v>59</v>
      </c>
      <c r="B567" s="7"/>
      <c r="C567" s="7"/>
      <c r="D567" s="7">
        <f t="shared" si="8"/>
        <v>0</v>
      </c>
    </row>
    <row r="568" spans="1:4" ht="18" hidden="1" x14ac:dyDescent="0.3">
      <c r="A568" s="24" t="s">
        <v>321</v>
      </c>
      <c r="B568" s="7"/>
      <c r="C568" s="7"/>
      <c r="D568" s="7">
        <f t="shared" si="8"/>
        <v>0</v>
      </c>
    </row>
    <row r="569" spans="1:4" ht="18" hidden="1" x14ac:dyDescent="0.3">
      <c r="A569" s="24" t="s">
        <v>322</v>
      </c>
      <c r="B569" s="7"/>
      <c r="C569" s="7"/>
      <c r="D569" s="7">
        <f t="shared" si="8"/>
        <v>0</v>
      </c>
    </row>
    <row r="570" spans="1:4" ht="18" hidden="1" x14ac:dyDescent="0.3">
      <c r="A570" s="36" t="s">
        <v>323</v>
      </c>
      <c r="B570" s="7"/>
      <c r="C570" s="7"/>
      <c r="D570" s="7">
        <f t="shared" si="8"/>
        <v>0</v>
      </c>
    </row>
    <row r="571" spans="1:4" ht="18" hidden="1" x14ac:dyDescent="0.3">
      <c r="A571" s="10" t="s">
        <v>89</v>
      </c>
      <c r="B571" s="7"/>
      <c r="C571" s="7"/>
      <c r="D571" s="7">
        <f t="shared" si="8"/>
        <v>0</v>
      </c>
    </row>
    <row r="572" spans="1:4" ht="18" hidden="1" x14ac:dyDescent="0.3">
      <c r="A572" s="10" t="s">
        <v>90</v>
      </c>
      <c r="B572" s="7"/>
      <c r="C572" s="7"/>
      <c r="D572" s="7">
        <f t="shared" si="8"/>
        <v>0</v>
      </c>
    </row>
    <row r="573" spans="1:4" ht="18" hidden="1" x14ac:dyDescent="0.3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3">
      <c r="A574" s="36" t="s">
        <v>324</v>
      </c>
      <c r="B574" s="7"/>
      <c r="C574" s="7"/>
      <c r="D574" s="7">
        <f t="shared" si="8"/>
        <v>0</v>
      </c>
    </row>
    <row r="575" spans="1:4" ht="18" hidden="1" x14ac:dyDescent="0.3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3">
      <c r="A576" s="10" t="s">
        <v>220</v>
      </c>
      <c r="B576" s="7"/>
      <c r="C576" s="7"/>
      <c r="D576" s="7">
        <f t="shared" si="8"/>
        <v>0</v>
      </c>
    </row>
    <row r="577" spans="1:4" ht="18" hidden="1" x14ac:dyDescent="0.3">
      <c r="A577" s="8" t="s">
        <v>23</v>
      </c>
      <c r="B577" s="7"/>
      <c r="C577" s="7"/>
      <c r="D577" s="7">
        <f t="shared" si="8"/>
        <v>0</v>
      </c>
    </row>
    <row r="578" spans="1:4" ht="18" hidden="1" x14ac:dyDescent="0.3">
      <c r="A578" s="10" t="s">
        <v>24</v>
      </c>
      <c r="B578" s="7"/>
      <c r="C578" s="7"/>
      <c r="D578" s="7">
        <f t="shared" si="8"/>
        <v>0</v>
      </c>
    </row>
    <row r="579" spans="1:4" ht="18" hidden="1" x14ac:dyDescent="0.3">
      <c r="A579" s="10" t="s">
        <v>25</v>
      </c>
      <c r="B579" s="7"/>
      <c r="C579" s="7"/>
      <c r="D579" s="7">
        <f t="shared" si="8"/>
        <v>0</v>
      </c>
    </row>
    <row r="580" spans="1:4" ht="18" hidden="1" x14ac:dyDescent="0.3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27</v>
      </c>
      <c r="B581" s="7"/>
      <c r="C581" s="7"/>
      <c r="D581" s="7">
        <f t="shared" si="9"/>
        <v>0</v>
      </c>
    </row>
    <row r="582" spans="1:4" ht="18" hidden="1" x14ac:dyDescent="0.3">
      <c r="A582" s="10" t="s">
        <v>28</v>
      </c>
      <c r="B582" s="7"/>
      <c r="C582" s="7"/>
      <c r="D582" s="7">
        <f t="shared" si="9"/>
        <v>0</v>
      </c>
    </row>
    <row r="583" spans="1:4" ht="18" hidden="1" x14ac:dyDescent="0.3">
      <c r="A583" s="14" t="s">
        <v>232</v>
      </c>
      <c r="B583" s="7"/>
      <c r="C583" s="7"/>
      <c r="D583" s="7">
        <f t="shared" si="9"/>
        <v>0</v>
      </c>
    </row>
    <row r="584" spans="1:4" ht="18" hidden="1" x14ac:dyDescent="0.3">
      <c r="A584" s="13" t="s">
        <v>233</v>
      </c>
      <c r="B584" s="7"/>
      <c r="C584" s="7"/>
      <c r="D584" s="7">
        <f t="shared" si="9"/>
        <v>0</v>
      </c>
    </row>
    <row r="585" spans="1:4" ht="18" hidden="1" x14ac:dyDescent="0.3">
      <c r="A585" s="13" t="s">
        <v>234</v>
      </c>
      <c r="B585" s="7"/>
      <c r="C585" s="7"/>
      <c r="D585" s="7">
        <f t="shared" si="9"/>
        <v>0</v>
      </c>
    </row>
    <row r="586" spans="1:4" ht="18" hidden="1" x14ac:dyDescent="0.3">
      <c r="A586" s="10" t="s">
        <v>29</v>
      </c>
      <c r="B586" s="7"/>
      <c r="C586" s="7"/>
      <c r="D586" s="7">
        <f t="shared" si="9"/>
        <v>0</v>
      </c>
    </row>
    <row r="587" spans="1:4" ht="18" hidden="1" x14ac:dyDescent="0.3">
      <c r="A587" s="10" t="s">
        <v>30</v>
      </c>
      <c r="B587" s="7"/>
      <c r="C587" s="7"/>
      <c r="D587" s="7">
        <f t="shared" si="9"/>
        <v>0</v>
      </c>
    </row>
    <row r="588" spans="1:4" ht="18" hidden="1" x14ac:dyDescent="0.3">
      <c r="A588" s="10" t="s">
        <v>31</v>
      </c>
      <c r="B588" s="7"/>
      <c r="C588" s="7"/>
      <c r="D588" s="7">
        <f t="shared" si="9"/>
        <v>0</v>
      </c>
    </row>
    <row r="589" spans="1:4" ht="18" hidden="1" x14ac:dyDescent="0.3">
      <c r="A589" s="10" t="s">
        <v>32</v>
      </c>
      <c r="B589" s="7"/>
      <c r="C589" s="7"/>
      <c r="D589" s="7">
        <f t="shared" si="9"/>
        <v>0</v>
      </c>
    </row>
    <row r="590" spans="1:4" ht="18" hidden="1" x14ac:dyDescent="0.3">
      <c r="A590" s="10" t="s">
        <v>33</v>
      </c>
      <c r="B590" s="7"/>
      <c r="C590" s="7"/>
      <c r="D590" s="7">
        <f t="shared" si="9"/>
        <v>0</v>
      </c>
    </row>
    <row r="591" spans="1:4" ht="18" hidden="1" x14ac:dyDescent="0.3">
      <c r="A591" s="10" t="s">
        <v>34</v>
      </c>
      <c r="B591" s="7"/>
      <c r="C591" s="7"/>
      <c r="D591" s="7">
        <f t="shared" si="9"/>
        <v>0</v>
      </c>
    </row>
    <row r="592" spans="1:4" ht="18" hidden="1" x14ac:dyDescent="0.3">
      <c r="A592" s="10" t="s">
        <v>35</v>
      </c>
      <c r="B592" s="7"/>
      <c r="C592" s="7"/>
      <c r="D592" s="7">
        <f t="shared" si="9"/>
        <v>0</v>
      </c>
    </row>
    <row r="593" spans="1:4" ht="18" hidden="1" x14ac:dyDescent="0.3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3">
      <c r="A594" s="24" t="s">
        <v>92</v>
      </c>
      <c r="B594" s="7"/>
      <c r="C594" s="7"/>
      <c r="D594" s="7">
        <f t="shared" si="9"/>
        <v>0</v>
      </c>
    </row>
    <row r="595" spans="1:4" ht="18" hidden="1" x14ac:dyDescent="0.3">
      <c r="A595" s="10" t="s">
        <v>222</v>
      </c>
      <c r="B595" s="7"/>
      <c r="C595" s="7"/>
      <c r="D595" s="7">
        <f t="shared" si="9"/>
        <v>0</v>
      </c>
    </row>
    <row r="596" spans="1:4" ht="18" hidden="1" x14ac:dyDescent="0.3">
      <c r="A596" s="8" t="s">
        <v>235</v>
      </c>
      <c r="B596" s="7"/>
      <c r="C596" s="7"/>
      <c r="D596" s="7">
        <f t="shared" si="9"/>
        <v>0</v>
      </c>
    </row>
    <row r="597" spans="1:4" ht="18" hidden="1" x14ac:dyDescent="0.3">
      <c r="A597" s="8" t="s">
        <v>236</v>
      </c>
      <c r="B597" s="7"/>
      <c r="C597" s="7"/>
      <c r="D597" s="7">
        <f t="shared" si="9"/>
        <v>0</v>
      </c>
    </row>
    <row r="598" spans="1:4" ht="18" hidden="1" x14ac:dyDescent="0.3">
      <c r="A598" s="10" t="s">
        <v>237</v>
      </c>
      <c r="B598" s="7"/>
      <c r="C598" s="7"/>
      <c r="D598" s="7">
        <f t="shared" si="9"/>
        <v>0</v>
      </c>
    </row>
    <row r="599" spans="1:4" ht="18" hidden="1" x14ac:dyDescent="0.3">
      <c r="A599" s="10" t="s">
        <v>342</v>
      </c>
      <c r="B599" s="7"/>
      <c r="C599" s="7"/>
      <c r="D599" s="7">
        <f t="shared" si="9"/>
        <v>0</v>
      </c>
    </row>
    <row r="600" spans="1:4" ht="18" hidden="1" x14ac:dyDescent="0.3">
      <c r="A600" s="10" t="s">
        <v>223</v>
      </c>
      <c r="B600" s="7"/>
      <c r="C600" s="7"/>
      <c r="D600" s="7">
        <f t="shared" si="9"/>
        <v>0</v>
      </c>
    </row>
    <row r="601" spans="1:4" ht="18" hidden="1" x14ac:dyDescent="0.3">
      <c r="A601" s="10" t="s">
        <v>118</v>
      </c>
      <c r="B601" s="7"/>
      <c r="C601" s="7"/>
      <c r="D601" s="7">
        <f t="shared" si="9"/>
        <v>0</v>
      </c>
    </row>
    <row r="602" spans="1:4" ht="18" hidden="1" x14ac:dyDescent="0.3">
      <c r="A602" s="10" t="s">
        <v>238</v>
      </c>
      <c r="B602" s="7"/>
      <c r="C602" s="7"/>
      <c r="D602" s="7">
        <f t="shared" si="9"/>
        <v>0</v>
      </c>
    </row>
    <row r="603" spans="1:4" ht="18" hidden="1" x14ac:dyDescent="0.3">
      <c r="A603" s="10" t="s">
        <v>71</v>
      </c>
      <c r="B603" s="7"/>
      <c r="C603" s="7"/>
      <c r="D603" s="7">
        <f t="shared" si="9"/>
        <v>0</v>
      </c>
    </row>
    <row r="604" spans="1:4" ht="18" hidden="1" x14ac:dyDescent="0.3">
      <c r="A604" s="10" t="s">
        <v>72</v>
      </c>
      <c r="B604" s="7"/>
      <c r="C604" s="7"/>
      <c r="D604" s="7">
        <f t="shared" si="9"/>
        <v>0</v>
      </c>
    </row>
    <row r="605" spans="1:4" ht="18" hidden="1" x14ac:dyDescent="0.3">
      <c r="A605" s="36" t="s">
        <v>325</v>
      </c>
      <c r="B605" s="7"/>
      <c r="C605" s="7"/>
      <c r="D605" s="7">
        <f t="shared" si="9"/>
        <v>0</v>
      </c>
    </row>
    <row r="606" spans="1:4" ht="18" hidden="1" x14ac:dyDescent="0.3">
      <c r="A606" s="10" t="s">
        <v>150</v>
      </c>
      <c r="B606" s="7"/>
      <c r="C606" s="7"/>
      <c r="D606" s="7">
        <f t="shared" si="9"/>
        <v>0</v>
      </c>
    </row>
    <row r="607" spans="1:4" ht="18" hidden="1" x14ac:dyDescent="0.3">
      <c r="A607" s="36" t="s">
        <v>326</v>
      </c>
      <c r="B607" s="7"/>
      <c r="C607" s="7"/>
      <c r="D607" s="7">
        <f t="shared" si="9"/>
        <v>0</v>
      </c>
    </row>
    <row r="608" spans="1:4" ht="18" hidden="1" x14ac:dyDescent="0.3">
      <c r="A608" s="8" t="s">
        <v>343</v>
      </c>
      <c r="B608" s="7"/>
      <c r="C608" s="7"/>
      <c r="D608" s="7">
        <f t="shared" si="9"/>
        <v>0</v>
      </c>
    </row>
    <row r="609" spans="1:4" ht="18" hidden="1" x14ac:dyDescent="0.3">
      <c r="A609" s="36" t="s">
        <v>327</v>
      </c>
      <c r="B609" s="7"/>
      <c r="C609" s="7"/>
      <c r="D609" s="7">
        <f t="shared" si="9"/>
        <v>0</v>
      </c>
    </row>
    <row r="610" spans="1:4" ht="18" hidden="1" x14ac:dyDescent="0.3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3">
      <c r="A611" s="14" t="s">
        <v>239</v>
      </c>
      <c r="B611" s="7"/>
      <c r="C611" s="7"/>
      <c r="D611" s="7">
        <f t="shared" si="9"/>
        <v>0</v>
      </c>
    </row>
    <row r="612" spans="1:4" ht="18" hidden="1" x14ac:dyDescent="0.3">
      <c r="A612" s="14" t="s">
        <v>99</v>
      </c>
      <c r="B612" s="7"/>
      <c r="C612" s="7"/>
      <c r="D612" s="7">
        <f t="shared" si="9"/>
        <v>0</v>
      </c>
    </row>
    <row r="613" spans="1:4" ht="18" hidden="1" x14ac:dyDescent="0.3">
      <c r="A613" s="14" t="s">
        <v>100</v>
      </c>
      <c r="B613" s="7"/>
      <c r="C613" s="7"/>
      <c r="D613" s="7">
        <f t="shared" si="9"/>
        <v>0</v>
      </c>
    </row>
    <row r="614" spans="1:4" ht="18" x14ac:dyDescent="0.3">
      <c r="A614" s="10" t="s">
        <v>267</v>
      </c>
      <c r="B614" s="7">
        <v>10</v>
      </c>
      <c r="C614" s="7">
        <v>10000</v>
      </c>
      <c r="D614" s="7">
        <f t="shared" si="9"/>
        <v>100000</v>
      </c>
    </row>
    <row r="615" spans="1:4" ht="18" hidden="1" x14ac:dyDescent="0.3">
      <c r="A615" s="14" t="s">
        <v>268</v>
      </c>
      <c r="B615" s="7"/>
      <c r="C615" s="7"/>
      <c r="D615" s="7">
        <f t="shared" si="9"/>
        <v>0</v>
      </c>
    </row>
    <row r="616" spans="1:4" ht="18" hidden="1" x14ac:dyDescent="0.3">
      <c r="A616" s="10" t="s">
        <v>269</v>
      </c>
      <c r="B616" s="7"/>
      <c r="C616" s="7"/>
      <c r="D616" s="7">
        <f t="shared" si="9"/>
        <v>0</v>
      </c>
    </row>
    <row r="617" spans="1:4" ht="18" hidden="1" x14ac:dyDescent="0.3">
      <c r="A617" s="10" t="s">
        <v>284</v>
      </c>
      <c r="B617" s="7"/>
      <c r="C617" s="7"/>
      <c r="D617" s="7">
        <f t="shared" si="9"/>
        <v>0</v>
      </c>
    </row>
    <row r="618" spans="1:4" ht="18" hidden="1" x14ac:dyDescent="0.3">
      <c r="A618" s="14" t="s">
        <v>285</v>
      </c>
      <c r="B618" s="7"/>
      <c r="C618" s="7"/>
      <c r="D618" s="7">
        <f t="shared" si="9"/>
        <v>0</v>
      </c>
    </row>
    <row r="619" spans="1:4" ht="18" hidden="1" x14ac:dyDescent="0.3">
      <c r="A619" s="35" t="s">
        <v>328</v>
      </c>
      <c r="B619" s="7"/>
      <c r="C619" s="7"/>
      <c r="D619" s="7">
        <f t="shared" si="9"/>
        <v>0</v>
      </c>
    </row>
    <row r="620" spans="1:4" ht="18" hidden="1" x14ac:dyDescent="0.3">
      <c r="A620" s="10" t="s">
        <v>143</v>
      </c>
      <c r="B620" s="7"/>
      <c r="C620" s="7"/>
      <c r="D620" s="7">
        <f t="shared" si="9"/>
        <v>0</v>
      </c>
    </row>
    <row r="621" spans="1:4" ht="18" hidden="1" x14ac:dyDescent="0.3">
      <c r="A621" s="24" t="s">
        <v>144</v>
      </c>
      <c r="B621" s="7"/>
      <c r="C621" s="7"/>
      <c r="D621" s="7">
        <f t="shared" si="9"/>
        <v>0</v>
      </c>
    </row>
    <row r="622" spans="1:4" ht="18" hidden="1" x14ac:dyDescent="0.3">
      <c r="A622" s="5" t="s">
        <v>93</v>
      </c>
      <c r="B622" s="7"/>
      <c r="C622" s="7"/>
      <c r="D622" s="7">
        <f t="shared" si="9"/>
        <v>0</v>
      </c>
    </row>
    <row r="623" spans="1:4" ht="18" hidden="1" x14ac:dyDescent="0.3">
      <c r="A623" s="14" t="s">
        <v>94</v>
      </c>
      <c r="B623" s="7"/>
      <c r="C623" s="7"/>
      <c r="D623" s="7">
        <f t="shared" si="9"/>
        <v>0</v>
      </c>
    </row>
    <row r="624" spans="1:4" ht="18" hidden="1" x14ac:dyDescent="0.3">
      <c r="A624" s="24" t="s">
        <v>77</v>
      </c>
      <c r="B624" s="7"/>
      <c r="C624" s="7"/>
      <c r="D624" s="7">
        <f t="shared" si="9"/>
        <v>0</v>
      </c>
    </row>
    <row r="625" spans="1:4" ht="18" hidden="1" x14ac:dyDescent="0.3">
      <c r="A625" s="10" t="s">
        <v>225</v>
      </c>
      <c r="B625" s="7"/>
      <c r="C625" s="7"/>
      <c r="D625" s="7">
        <f t="shared" si="9"/>
        <v>0</v>
      </c>
    </row>
    <row r="626" spans="1:4" ht="18" hidden="1" x14ac:dyDescent="0.3">
      <c r="A626" s="14" t="s">
        <v>226</v>
      </c>
      <c r="B626" s="7"/>
      <c r="C626" s="7"/>
      <c r="D626" s="7">
        <f t="shared" si="9"/>
        <v>0</v>
      </c>
    </row>
    <row r="627" spans="1:4" ht="18" hidden="1" x14ac:dyDescent="0.3">
      <c r="A627" s="5" t="s">
        <v>341</v>
      </c>
      <c r="B627" s="7"/>
      <c r="C627" s="7"/>
      <c r="D627" s="7">
        <f t="shared" si="9"/>
        <v>0</v>
      </c>
    </row>
    <row r="628" spans="1:4" ht="18" hidden="1" x14ac:dyDescent="0.3">
      <c r="A628" s="10" t="s">
        <v>329</v>
      </c>
      <c r="B628" s="7"/>
      <c r="C628" s="7"/>
      <c r="D628" s="7">
        <f t="shared" si="9"/>
        <v>0</v>
      </c>
    </row>
    <row r="629" spans="1:4" ht="18" hidden="1" x14ac:dyDescent="0.3">
      <c r="A629" s="8" t="s">
        <v>330</v>
      </c>
      <c r="B629" s="7"/>
      <c r="C629" s="7"/>
      <c r="D629" s="7">
        <f t="shared" si="9"/>
        <v>0</v>
      </c>
    </row>
    <row r="630" spans="1:4" ht="18" hidden="1" x14ac:dyDescent="0.3">
      <c r="A630" s="10" t="s">
        <v>119</v>
      </c>
      <c r="B630" s="7"/>
      <c r="C630" s="7"/>
      <c r="D630" s="7">
        <f t="shared" si="9"/>
        <v>0</v>
      </c>
    </row>
    <row r="631" spans="1:4" ht="18" hidden="1" x14ac:dyDescent="0.3">
      <c r="A631" s="5" t="s">
        <v>145</v>
      </c>
      <c r="B631" s="7"/>
      <c r="C631" s="7"/>
      <c r="D631" s="7">
        <f t="shared" si="9"/>
        <v>0</v>
      </c>
    </row>
    <row r="632" spans="1:4" ht="18" hidden="1" x14ac:dyDescent="0.3">
      <c r="A632" s="5" t="s">
        <v>243</v>
      </c>
      <c r="B632" s="7"/>
      <c r="C632" s="7"/>
      <c r="D632" s="7">
        <f t="shared" si="9"/>
        <v>0</v>
      </c>
    </row>
    <row r="633" spans="1:4" ht="18" hidden="1" x14ac:dyDescent="0.3">
      <c r="A633" s="10" t="s">
        <v>174</v>
      </c>
      <c r="B633" s="7"/>
      <c r="C633" s="7"/>
      <c r="D633" s="7">
        <f t="shared" si="9"/>
        <v>0</v>
      </c>
    </row>
    <row r="634" spans="1:4" ht="18" hidden="1" x14ac:dyDescent="0.3">
      <c r="A634" s="10" t="s">
        <v>244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245</v>
      </c>
      <c r="B635" s="7"/>
      <c r="C635" s="7"/>
      <c r="D635" s="7">
        <f t="shared" si="9"/>
        <v>0</v>
      </c>
    </row>
    <row r="636" spans="1:4" ht="18" hidden="1" x14ac:dyDescent="0.3">
      <c r="A636" s="24" t="s">
        <v>78</v>
      </c>
      <c r="B636" s="7"/>
      <c r="C636" s="7"/>
      <c r="D636" s="7">
        <f t="shared" si="9"/>
        <v>0</v>
      </c>
    </row>
    <row r="637" spans="1:4" ht="18" hidden="1" x14ac:dyDescent="0.3">
      <c r="A637" s="24" t="s">
        <v>79</v>
      </c>
      <c r="B637" s="7"/>
      <c r="C637" s="7"/>
      <c r="D637" s="7">
        <f t="shared" si="9"/>
        <v>0</v>
      </c>
    </row>
    <row r="638" spans="1:4" ht="18" hidden="1" x14ac:dyDescent="0.3">
      <c r="A638" s="13" t="s">
        <v>246</v>
      </c>
      <c r="B638" s="7"/>
      <c r="C638" s="7"/>
      <c r="D638" s="7">
        <f t="shared" si="9"/>
        <v>0</v>
      </c>
    </row>
    <row r="639" spans="1:4" ht="18" hidden="1" x14ac:dyDescent="0.3">
      <c r="A639" s="24" t="s">
        <v>80</v>
      </c>
      <c r="B639" s="7"/>
      <c r="C639" s="7"/>
      <c r="D639" s="7">
        <f t="shared" si="9"/>
        <v>0</v>
      </c>
    </row>
    <row r="640" spans="1:4" ht="18" hidden="1" x14ac:dyDescent="0.3">
      <c r="A640" s="10" t="s">
        <v>247</v>
      </c>
      <c r="B640" s="7"/>
      <c r="C640" s="7"/>
      <c r="D640" s="7">
        <f t="shared" si="9"/>
        <v>0</v>
      </c>
    </row>
    <row r="641" spans="1:4" ht="18" hidden="1" x14ac:dyDescent="0.3">
      <c r="A641" s="10" t="s">
        <v>248</v>
      </c>
      <c r="B641" s="7"/>
      <c r="C641" s="7"/>
      <c r="D641" s="7">
        <f t="shared" si="9"/>
        <v>0</v>
      </c>
    </row>
    <row r="642" spans="1:4" ht="18" hidden="1" x14ac:dyDescent="0.3">
      <c r="A642" s="10" t="s">
        <v>249</v>
      </c>
      <c r="B642" s="7"/>
      <c r="C642" s="7"/>
      <c r="D642" s="7">
        <f t="shared" si="9"/>
        <v>0</v>
      </c>
    </row>
    <row r="643" spans="1:4" ht="18" hidden="1" x14ac:dyDescent="0.3">
      <c r="A643" s="10" t="s">
        <v>250</v>
      </c>
      <c r="B643" s="7"/>
      <c r="C643" s="7"/>
      <c r="D643" s="7">
        <f t="shared" si="9"/>
        <v>0</v>
      </c>
    </row>
    <row r="644" spans="1:4" ht="18" hidden="1" x14ac:dyDescent="0.3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3">
      <c r="A646" s="10" t="s">
        <v>40</v>
      </c>
      <c r="B646" s="7"/>
      <c r="C646" s="7"/>
      <c r="D646" s="7">
        <f t="shared" si="10"/>
        <v>0</v>
      </c>
    </row>
    <row r="647" spans="1:4" ht="18" hidden="1" x14ac:dyDescent="0.3">
      <c r="A647" s="5" t="s">
        <v>175</v>
      </c>
      <c r="B647" s="7"/>
      <c r="C647" s="7"/>
      <c r="D647" s="7">
        <f t="shared" si="10"/>
        <v>0</v>
      </c>
    </row>
    <row r="648" spans="1:4" ht="18" hidden="1" x14ac:dyDescent="0.3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3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3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3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3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3">
      <c r="A655" s="13" t="s">
        <v>258</v>
      </c>
      <c r="B655" s="7"/>
      <c r="C655" s="7"/>
      <c r="D655" s="7">
        <f t="shared" si="10"/>
        <v>0</v>
      </c>
    </row>
    <row r="656" spans="1:4" ht="18" hidden="1" x14ac:dyDescent="0.3">
      <c r="A656" s="10" t="s">
        <v>259</v>
      </c>
      <c r="B656" s="7"/>
      <c r="C656" s="7"/>
      <c r="D656" s="7">
        <f t="shared" si="10"/>
        <v>0</v>
      </c>
    </row>
    <row r="657" spans="1:4" ht="18" hidden="1" x14ac:dyDescent="0.3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4772</v>
      </c>
      <c r="C665" s="39"/>
      <c r="D665" s="39">
        <f t="shared" ref="D665" si="11">SUM(D338:D664)</f>
        <v>60028500</v>
      </c>
    </row>
    <row r="667" spans="1:4" ht="18" x14ac:dyDescent="0.3">
      <c r="A667" s="18" t="s">
        <v>383</v>
      </c>
    </row>
    <row r="668" spans="1:4" x14ac:dyDescent="0.3">
      <c r="D668" s="71">
        <f>D667+D665+D333</f>
        <v>101665000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0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D669"/>
  <sheetViews>
    <sheetView topLeftCell="A247" workbookViewId="0">
      <selection activeCell="D669" sqref="D669"/>
    </sheetView>
  </sheetViews>
  <sheetFormatPr defaultRowHeight="14.4" x14ac:dyDescent="0.3"/>
  <cols>
    <col min="1" max="1" width="30" customWidth="1"/>
    <col min="3" max="3" width="12.33203125" customWidth="1"/>
    <col min="4" max="4" width="22.33203125" customWidth="1"/>
  </cols>
  <sheetData>
    <row r="1" spans="1:4" x14ac:dyDescent="0.3">
      <c r="A1" s="1" t="s">
        <v>400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23</v>
      </c>
      <c r="C3" s="7">
        <v>12500</v>
      </c>
      <c r="D3" s="7">
        <f t="shared" ref="D3:D67" si="0">B3*C3</f>
        <v>287500</v>
      </c>
    </row>
    <row r="4" spans="1:4" ht="18" hidden="1" x14ac:dyDescent="0.3">
      <c r="A4" s="23" t="s">
        <v>74</v>
      </c>
      <c r="B4" s="7"/>
      <c r="C4" s="7"/>
      <c r="D4" s="7">
        <f t="shared" si="0"/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hidden="1" x14ac:dyDescent="0.3">
      <c r="A15" s="5" t="s">
        <v>206</v>
      </c>
      <c r="B15" s="7"/>
      <c r="C15" s="7"/>
      <c r="D15" s="7">
        <f t="shared" si="0"/>
        <v>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v>22</v>
      </c>
      <c r="C18" s="7">
        <v>3500</v>
      </c>
      <c r="D18" s="7">
        <f t="shared" si="0"/>
        <v>77000</v>
      </c>
    </row>
    <row r="19" spans="1:4" ht="18" hidden="1" x14ac:dyDescent="0.3">
      <c r="A19" s="8" t="s">
        <v>288</v>
      </c>
      <c r="B19" s="7"/>
      <c r="C19" s="44"/>
      <c r="D19" s="7">
        <f t="shared" si="0"/>
        <v>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f>45+8+10+20</f>
        <v>83</v>
      </c>
      <c r="C25" s="7">
        <v>8000</v>
      </c>
      <c r="D25" s="7">
        <f t="shared" si="0"/>
        <v>664000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v>7</v>
      </c>
      <c r="C28" s="7">
        <v>24000</v>
      </c>
      <c r="D28" s="7">
        <f t="shared" si="0"/>
        <v>168000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hidden="1" x14ac:dyDescent="0.3">
      <c r="A30" s="5" t="s">
        <v>66</v>
      </c>
      <c r="B30" s="7"/>
      <c r="C30" s="7"/>
      <c r="D30" s="7">
        <f t="shared" si="0"/>
        <v>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/>
      <c r="C40" s="7"/>
      <c r="D40" s="7">
        <f t="shared" si="0"/>
        <v>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hidden="1" x14ac:dyDescent="0.3">
      <c r="A50" s="14" t="s">
        <v>153</v>
      </c>
      <c r="B50" s="7"/>
      <c r="C50" s="7"/>
      <c r="D50" s="7">
        <f t="shared" si="0"/>
        <v>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x14ac:dyDescent="0.3">
      <c r="A54" s="10" t="s">
        <v>157</v>
      </c>
      <c r="B54" s="7">
        <v>10</v>
      </c>
      <c r="C54" s="7">
        <v>21000</v>
      </c>
      <c r="D54" s="7">
        <f t="shared" si="0"/>
        <v>210000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x14ac:dyDescent="0.3">
      <c r="A57" s="10" t="s">
        <v>114</v>
      </c>
      <c r="B57" s="7">
        <v>40</v>
      </c>
      <c r="C57" s="7">
        <v>24000</v>
      </c>
      <c r="D57" s="7">
        <f t="shared" si="0"/>
        <v>960000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hidden="1" x14ac:dyDescent="0.3">
      <c r="A63" s="5" t="s">
        <v>3</v>
      </c>
      <c r="B63" s="7"/>
      <c r="C63" s="7"/>
      <c r="D63" s="7">
        <f t="shared" si="0"/>
        <v>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x14ac:dyDescent="0.3">
      <c r="A65" s="5" t="s">
        <v>5</v>
      </c>
      <c r="B65" s="7">
        <v>7.5</v>
      </c>
      <c r="C65" s="7">
        <v>7000</v>
      </c>
      <c r="D65" s="7">
        <f t="shared" si="0"/>
        <v>52500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x14ac:dyDescent="0.3">
      <c r="A74" s="10" t="s">
        <v>170</v>
      </c>
      <c r="B74" s="7">
        <v>110</v>
      </c>
      <c r="C74" s="7">
        <v>36000</v>
      </c>
      <c r="D74" s="7">
        <f t="shared" si="1"/>
        <v>3960000</v>
      </c>
    </row>
    <row r="75" spans="1:4" ht="18" x14ac:dyDescent="0.3">
      <c r="A75" s="10" t="s">
        <v>171</v>
      </c>
      <c r="B75" s="7">
        <f>45+31</f>
        <v>76</v>
      </c>
      <c r="C75" s="7">
        <v>32000</v>
      </c>
      <c r="D75" s="7">
        <f t="shared" si="1"/>
        <v>2432000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f>25+15+150</f>
        <v>190</v>
      </c>
      <c r="C81" s="7">
        <v>12000</v>
      </c>
      <c r="D81" s="7">
        <f t="shared" si="1"/>
        <v>2280000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x14ac:dyDescent="0.3">
      <c r="A98" s="10" t="s">
        <v>47</v>
      </c>
      <c r="B98" s="7">
        <v>70</v>
      </c>
      <c r="C98" s="7">
        <v>9000</v>
      </c>
      <c r="D98" s="7">
        <f t="shared" si="1"/>
        <v>630000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x14ac:dyDescent="0.3">
      <c r="A105" s="10" t="s">
        <v>20</v>
      </c>
      <c r="B105" s="7">
        <v>70</v>
      </c>
      <c r="C105" s="7">
        <v>22000</v>
      </c>
      <c r="D105" s="7">
        <f t="shared" si="1"/>
        <v>1540000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hidden="1" x14ac:dyDescent="0.3">
      <c r="A126" s="5" t="s">
        <v>281</v>
      </c>
      <c r="B126" s="12"/>
      <c r="C126" s="12"/>
      <c r="D126" s="7">
        <f t="shared" si="1"/>
        <v>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hidden="1" x14ac:dyDescent="0.3">
      <c r="A138" s="10" t="s">
        <v>103</v>
      </c>
      <c r="B138" s="12"/>
      <c r="C138" s="12"/>
      <c r="D138" s="7">
        <f t="shared" si="2"/>
        <v>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105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hidden="1" x14ac:dyDescent="0.3">
      <c r="A163" s="10" t="s">
        <v>200</v>
      </c>
      <c r="B163" s="7"/>
      <c r="C163" s="46"/>
      <c r="D163" s="7">
        <f t="shared" si="2"/>
        <v>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v>35</v>
      </c>
      <c r="C165" s="7">
        <v>11000</v>
      </c>
      <c r="D165" s="7">
        <f t="shared" si="2"/>
        <v>385000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20</v>
      </c>
      <c r="C169" s="21">
        <v>11000</v>
      </c>
      <c r="D169" s="7">
        <f t="shared" si="2"/>
        <v>220000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x14ac:dyDescent="0.3">
      <c r="A171" s="10" t="s">
        <v>87</v>
      </c>
      <c r="B171" s="7">
        <v>8</v>
      </c>
      <c r="C171" s="7">
        <v>45000</v>
      </c>
      <c r="D171" s="7">
        <f t="shared" si="2"/>
        <v>360000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hidden="1" x14ac:dyDescent="0.3">
      <c r="A179" s="10" t="s">
        <v>183</v>
      </c>
      <c r="B179" s="7"/>
      <c r="C179" s="7"/>
      <c r="D179" s="7">
        <f t="shared" si="2"/>
        <v>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hidden="1" x14ac:dyDescent="0.3">
      <c r="A181" s="5" t="s">
        <v>185</v>
      </c>
      <c r="B181" s="7"/>
      <c r="C181" s="7"/>
      <c r="D181" s="7">
        <f t="shared" si="2"/>
        <v>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v>120</v>
      </c>
      <c r="C196" s="7">
        <v>20000</v>
      </c>
      <c r="D196" s="7">
        <f t="shared" ref="D196:D259" si="3">B196*C196</f>
        <v>2400000</v>
      </c>
    </row>
    <row r="197" spans="1:4" ht="18" x14ac:dyDescent="0.3">
      <c r="A197" s="5" t="s">
        <v>68</v>
      </c>
      <c r="B197" s="7">
        <v>50</v>
      </c>
      <c r="C197" s="7">
        <v>20000</v>
      </c>
      <c r="D197" s="7">
        <f t="shared" si="3"/>
        <v>1000000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x14ac:dyDescent="0.3">
      <c r="A205" s="10" t="s">
        <v>188</v>
      </c>
      <c r="B205" s="7">
        <v>27</v>
      </c>
      <c r="C205" s="7">
        <v>10000</v>
      </c>
      <c r="D205" s="7">
        <f t="shared" si="3"/>
        <v>270000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0" t="s">
        <v>44</v>
      </c>
      <c r="B210" s="7"/>
      <c r="C210" s="7"/>
      <c r="D210" s="7">
        <f t="shared" si="3"/>
        <v>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x14ac:dyDescent="0.3">
      <c r="A215" s="14" t="s">
        <v>133</v>
      </c>
      <c r="B215" s="7">
        <v>1</v>
      </c>
      <c r="C215" s="7">
        <v>45000</v>
      </c>
      <c r="D215" s="7">
        <f t="shared" si="3"/>
        <v>45000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x14ac:dyDescent="0.3">
      <c r="A223" s="8" t="s">
        <v>315</v>
      </c>
      <c r="B223" s="7">
        <v>20</v>
      </c>
      <c r="C223" s="7">
        <v>25000</v>
      </c>
      <c r="D223" s="7">
        <f t="shared" si="3"/>
        <v>500000</v>
      </c>
    </row>
    <row r="224" spans="1:4" ht="18" hidden="1" x14ac:dyDescent="0.3">
      <c r="A224" s="14" t="s">
        <v>362</v>
      </c>
      <c r="B224" s="7"/>
      <c r="C224" s="7"/>
      <c r="D224" s="7">
        <f t="shared" si="3"/>
        <v>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x14ac:dyDescent="0.3">
      <c r="A241" s="10" t="s">
        <v>220</v>
      </c>
      <c r="B241" s="7">
        <v>8</v>
      </c>
      <c r="C241" s="7">
        <v>14000</v>
      </c>
      <c r="D241" s="7">
        <f t="shared" si="3"/>
        <v>112000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f>11+20+50</f>
        <v>81</v>
      </c>
      <c r="C244" s="7">
        <v>24000</v>
      </c>
      <c r="D244" s="7">
        <f t="shared" si="3"/>
        <v>1944000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x14ac:dyDescent="0.3">
      <c r="A247" s="10" t="s">
        <v>27</v>
      </c>
      <c r="B247" s="7">
        <v>99</v>
      </c>
      <c r="C247" s="7">
        <v>12000</v>
      </c>
      <c r="D247" s="7">
        <f t="shared" si="3"/>
        <v>1188000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x14ac:dyDescent="0.3">
      <c r="A249" s="14" t="s">
        <v>232</v>
      </c>
      <c r="B249" s="7">
        <v>1</v>
      </c>
      <c r="C249" s="7">
        <v>33000</v>
      </c>
      <c r="D249" s="7">
        <f t="shared" si="3"/>
        <v>33000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v>7</v>
      </c>
      <c r="C252" s="7">
        <v>36000</v>
      </c>
      <c r="D252" s="7">
        <f t="shared" si="3"/>
        <v>252000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v>13</v>
      </c>
      <c r="C256" s="7">
        <v>22000</v>
      </c>
      <c r="D256" s="7">
        <f t="shared" si="3"/>
        <v>286000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x14ac:dyDescent="0.3">
      <c r="A264" s="10" t="s">
        <v>237</v>
      </c>
      <c r="B264" s="7">
        <f>47+20</f>
        <v>67</v>
      </c>
      <c r="C264" s="7">
        <v>12000</v>
      </c>
      <c r="D264" s="7">
        <f t="shared" si="4"/>
        <v>804000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v>25</v>
      </c>
      <c r="C268" s="7">
        <v>16000</v>
      </c>
      <c r="D268" s="7">
        <f t="shared" si="4"/>
        <v>400000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x14ac:dyDescent="0.3">
      <c r="A281" s="10" t="s">
        <v>267</v>
      </c>
      <c r="B281" s="7">
        <v>15</v>
      </c>
      <c r="C281" s="7">
        <v>11000</v>
      </c>
      <c r="D281" s="7">
        <f t="shared" si="4"/>
        <v>165000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x14ac:dyDescent="0.3">
      <c r="A284" s="10" t="s">
        <v>284</v>
      </c>
      <c r="B284" s="7">
        <v>45</v>
      </c>
      <c r="C284" s="7">
        <v>14500</v>
      </c>
      <c r="D284" s="7">
        <f t="shared" si="4"/>
        <v>652500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x14ac:dyDescent="0.3">
      <c r="A287" s="10" t="s">
        <v>143</v>
      </c>
      <c r="B287" s="7">
        <v>50</v>
      </c>
      <c r="C287" s="7">
        <v>12000</v>
      </c>
      <c r="D287" s="7">
        <f t="shared" si="4"/>
        <v>600000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381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356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hidden="1" x14ac:dyDescent="0.3">
      <c r="A320" s="10" t="s">
        <v>256</v>
      </c>
      <c r="B320" s="7"/>
      <c r="C320" s="7"/>
      <c r="D320" s="7">
        <f t="shared" si="4"/>
        <v>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1400.5</v>
      </c>
      <c r="C333" s="39"/>
      <c r="D333" s="7">
        <f>SUM(D3:D287)</f>
        <v>24877500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401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22" t="s">
        <v>73</v>
      </c>
      <c r="B338" s="7"/>
      <c r="C338" s="7"/>
      <c r="D338" s="7">
        <f t="shared" si="5"/>
        <v>0</v>
      </c>
    </row>
    <row r="339" spans="1:4" ht="18" hidden="1" x14ac:dyDescent="0.3">
      <c r="A339" s="23" t="s">
        <v>74</v>
      </c>
      <c r="B339" s="7"/>
      <c r="C339" s="7"/>
      <c r="D339" s="7">
        <f t="shared" si="5"/>
        <v>0</v>
      </c>
    </row>
    <row r="340" spans="1:4" ht="18" hidden="1" x14ac:dyDescent="0.3">
      <c r="A340" s="22" t="s">
        <v>75</v>
      </c>
      <c r="B340" s="7"/>
      <c r="C340" s="7"/>
      <c r="D340" s="7">
        <f t="shared" si="5"/>
        <v>0</v>
      </c>
    </row>
    <row r="341" spans="1:4" ht="18" x14ac:dyDescent="0.3">
      <c r="A341" s="22" t="s">
        <v>196</v>
      </c>
      <c r="B341" s="7">
        <v>70</v>
      </c>
      <c r="C341" s="7">
        <v>11500</v>
      </c>
      <c r="D341" s="7">
        <f t="shared" si="5"/>
        <v>805000</v>
      </c>
    </row>
    <row r="342" spans="1:4" ht="18" hidden="1" x14ac:dyDescent="0.3">
      <c r="A342" s="10" t="s">
        <v>197</v>
      </c>
      <c r="B342" s="7"/>
      <c r="C342" s="7"/>
      <c r="D342" s="7">
        <f t="shared" si="5"/>
        <v>0</v>
      </c>
    </row>
    <row r="343" spans="1:4" ht="18" hidden="1" x14ac:dyDescent="0.3">
      <c r="A343" s="29" t="s">
        <v>293</v>
      </c>
      <c r="B343" s="7"/>
      <c r="C343" s="7"/>
      <c r="D343" s="7">
        <f t="shared" si="5"/>
        <v>0</v>
      </c>
    </row>
    <row r="344" spans="1:4" ht="18" hidden="1" x14ac:dyDescent="0.3">
      <c r="A344" s="22" t="s">
        <v>294</v>
      </c>
      <c r="B344" s="7"/>
      <c r="C344" s="7"/>
      <c r="D344" s="7">
        <f t="shared" si="5"/>
        <v>0</v>
      </c>
    </row>
    <row r="345" spans="1:4" ht="18" hidden="1" x14ac:dyDescent="0.3">
      <c r="A345" s="22" t="s">
        <v>198</v>
      </c>
      <c r="B345" s="7"/>
      <c r="C345" s="7"/>
      <c r="D345" s="7">
        <f t="shared" si="5"/>
        <v>0</v>
      </c>
    </row>
    <row r="346" spans="1:4" ht="18" hidden="1" x14ac:dyDescent="0.3">
      <c r="A346" s="8" t="s">
        <v>227</v>
      </c>
      <c r="B346" s="7"/>
      <c r="C346" s="7"/>
      <c r="D346" s="7">
        <f t="shared" si="5"/>
        <v>0</v>
      </c>
    </row>
    <row r="347" spans="1:4" ht="18" hidden="1" x14ac:dyDescent="0.3">
      <c r="A347" s="10" t="s">
        <v>51</v>
      </c>
      <c r="B347" s="7"/>
      <c r="C347" s="7"/>
      <c r="D347" s="7">
        <f t="shared" si="5"/>
        <v>0</v>
      </c>
    </row>
    <row r="348" spans="1:4" ht="18" hidden="1" x14ac:dyDescent="0.3">
      <c r="A348" s="10" t="s">
        <v>52</v>
      </c>
      <c r="B348" s="7"/>
      <c r="C348" s="7"/>
      <c r="D348" s="7">
        <f t="shared" si="5"/>
        <v>0</v>
      </c>
    </row>
    <row r="349" spans="1:4" ht="18" hidden="1" x14ac:dyDescent="0.3">
      <c r="A349" s="5" t="s">
        <v>53</v>
      </c>
      <c r="B349" s="7"/>
      <c r="C349" s="7"/>
      <c r="D349" s="7">
        <f t="shared" si="5"/>
        <v>0</v>
      </c>
    </row>
    <row r="350" spans="1:4" ht="18" hidden="1" x14ac:dyDescent="0.3">
      <c r="A350" s="5" t="s">
        <v>206</v>
      </c>
      <c r="B350" s="7"/>
      <c r="C350" s="7"/>
      <c r="D350" s="7">
        <f t="shared" si="5"/>
        <v>0</v>
      </c>
    </row>
    <row r="351" spans="1:4" ht="18" hidden="1" x14ac:dyDescent="0.3">
      <c r="A351" s="10" t="s">
        <v>117</v>
      </c>
      <c r="B351" s="7"/>
      <c r="C351" s="7"/>
      <c r="D351" s="7">
        <f t="shared" si="5"/>
        <v>0</v>
      </c>
    </row>
    <row r="352" spans="1:4" ht="18" hidden="1" x14ac:dyDescent="0.3">
      <c r="A352" s="10" t="s">
        <v>286</v>
      </c>
      <c r="B352" s="7"/>
      <c r="C352" s="7"/>
      <c r="D352" s="7">
        <f t="shared" si="5"/>
        <v>0</v>
      </c>
    </row>
    <row r="353" spans="1:4" ht="18" hidden="1" x14ac:dyDescent="0.3">
      <c r="A353" s="24" t="s">
        <v>287</v>
      </c>
      <c r="B353" s="7"/>
      <c r="C353" s="7"/>
      <c r="D353" s="7">
        <f t="shared" si="5"/>
        <v>0</v>
      </c>
    </row>
    <row r="354" spans="1:4" ht="18" hidden="1" x14ac:dyDescent="0.3">
      <c r="A354" s="8" t="s">
        <v>288</v>
      </c>
      <c r="B354" s="7"/>
      <c r="C354" s="7"/>
      <c r="D354" s="7">
        <f t="shared" si="5"/>
        <v>0</v>
      </c>
    </row>
    <row r="355" spans="1:4" ht="18" x14ac:dyDescent="0.3">
      <c r="A355" s="10" t="s">
        <v>120</v>
      </c>
      <c r="B355" s="7">
        <f>1200+720</f>
        <v>1920</v>
      </c>
      <c r="C355" s="7">
        <v>7500</v>
      </c>
      <c r="D355" s="7">
        <f t="shared" si="5"/>
        <v>14400000</v>
      </c>
    </row>
    <row r="356" spans="1:4" ht="18" hidden="1" x14ac:dyDescent="0.3">
      <c r="A356" s="5" t="s">
        <v>60</v>
      </c>
      <c r="B356" s="7"/>
      <c r="C356" s="7"/>
      <c r="D356" s="7">
        <f t="shared" si="5"/>
        <v>0</v>
      </c>
    </row>
    <row r="357" spans="1:4" ht="18" hidden="1" x14ac:dyDescent="0.3">
      <c r="A357" s="5" t="s">
        <v>61</v>
      </c>
      <c r="B357" s="7"/>
      <c r="C357" s="7"/>
      <c r="D357" s="7">
        <f t="shared" si="5"/>
        <v>0</v>
      </c>
    </row>
    <row r="358" spans="1:4" ht="18" hidden="1" x14ac:dyDescent="0.3">
      <c r="A358" s="10" t="s">
        <v>270</v>
      </c>
      <c r="B358" s="7"/>
      <c r="C358" s="7"/>
      <c r="D358" s="7">
        <f t="shared" si="5"/>
        <v>0</v>
      </c>
    </row>
    <row r="359" spans="1:4" ht="18" hidden="1" x14ac:dyDescent="0.3">
      <c r="A359" s="10" t="s">
        <v>271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272</v>
      </c>
      <c r="B360" s="7"/>
      <c r="C360" s="7"/>
      <c r="D360" s="7">
        <f t="shared" si="5"/>
        <v>0</v>
      </c>
    </row>
    <row r="361" spans="1:4" ht="18" hidden="1" x14ac:dyDescent="0.3">
      <c r="A361" s="10" t="s">
        <v>273</v>
      </c>
      <c r="B361" s="7"/>
      <c r="C361" s="7"/>
      <c r="D361" s="7">
        <f t="shared" si="5"/>
        <v>0</v>
      </c>
    </row>
    <row r="362" spans="1:4" ht="18" hidden="1" x14ac:dyDescent="0.3">
      <c r="A362" s="10" t="s">
        <v>274</v>
      </c>
      <c r="B362" s="7"/>
      <c r="C362" s="7"/>
      <c r="D362" s="7">
        <f t="shared" si="5"/>
        <v>0</v>
      </c>
    </row>
    <row r="363" spans="1:4" ht="18" hidden="1" x14ac:dyDescent="0.3">
      <c r="A363" s="10" t="s">
        <v>64</v>
      </c>
      <c r="B363" s="7"/>
      <c r="C363" s="7"/>
      <c r="D363" s="7">
        <f t="shared" si="5"/>
        <v>0</v>
      </c>
    </row>
    <row r="364" spans="1:4" ht="18" hidden="1" x14ac:dyDescent="0.3">
      <c r="A364" s="5" t="s">
        <v>65</v>
      </c>
      <c r="B364" s="7"/>
      <c r="C364" s="7"/>
      <c r="D364" s="7">
        <f t="shared" si="5"/>
        <v>0</v>
      </c>
    </row>
    <row r="365" spans="1:4" ht="18" hidden="1" x14ac:dyDescent="0.3">
      <c r="A365" s="5" t="s">
        <v>66</v>
      </c>
      <c r="B365" s="7"/>
      <c r="C365" s="7"/>
      <c r="D365" s="7">
        <f t="shared" si="5"/>
        <v>0</v>
      </c>
    </row>
    <row r="366" spans="1:4" ht="18" hidden="1" x14ac:dyDescent="0.3">
      <c r="A366" s="10" t="s">
        <v>228</v>
      </c>
      <c r="B366" s="7"/>
      <c r="C366" s="7"/>
      <c r="D366" s="7">
        <f t="shared" si="5"/>
        <v>0</v>
      </c>
    </row>
    <row r="367" spans="1:4" ht="18" hidden="1" x14ac:dyDescent="0.3">
      <c r="A367" s="10" t="s">
        <v>229</v>
      </c>
      <c r="B367" s="7"/>
      <c r="C367" s="7"/>
      <c r="D367" s="7">
        <f t="shared" si="5"/>
        <v>0</v>
      </c>
    </row>
    <row r="368" spans="1:4" ht="18" hidden="1" x14ac:dyDescent="0.3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3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3">
      <c r="A370" s="10" t="s">
        <v>121</v>
      </c>
      <c r="B370" s="7"/>
      <c r="C370" s="7"/>
      <c r="D370" s="7">
        <f t="shared" si="5"/>
        <v>0</v>
      </c>
    </row>
    <row r="371" spans="1:4" ht="18" hidden="1" x14ac:dyDescent="0.3">
      <c r="A371" s="10" t="s">
        <v>149</v>
      </c>
      <c r="B371" s="7"/>
      <c r="C371" s="7"/>
      <c r="D371" s="7">
        <f t="shared" si="5"/>
        <v>0</v>
      </c>
    </row>
    <row r="372" spans="1:4" ht="18" hidden="1" x14ac:dyDescent="0.3">
      <c r="A372" s="14" t="s">
        <v>96</v>
      </c>
      <c r="B372" s="7"/>
      <c r="C372" s="7"/>
      <c r="D372" s="7">
        <f t="shared" si="5"/>
        <v>0</v>
      </c>
    </row>
    <row r="373" spans="1:4" ht="18" hidden="1" x14ac:dyDescent="0.3">
      <c r="A373" s="10" t="s">
        <v>97</v>
      </c>
      <c r="B373" s="7"/>
      <c r="C373" s="7"/>
      <c r="D373" s="7">
        <f t="shared" si="5"/>
        <v>0</v>
      </c>
    </row>
    <row r="374" spans="1:4" ht="18" hidden="1" x14ac:dyDescent="0.3">
      <c r="A374" s="10" t="s">
        <v>98</v>
      </c>
      <c r="B374" s="7"/>
      <c r="C374" s="7"/>
      <c r="D374" s="7">
        <f t="shared" si="5"/>
        <v>0</v>
      </c>
    </row>
    <row r="375" spans="1:4" ht="18" hidden="1" x14ac:dyDescent="0.3">
      <c r="A375" s="10" t="s">
        <v>275</v>
      </c>
      <c r="B375" s="7"/>
      <c r="C375" s="7"/>
      <c r="D375" s="7">
        <f t="shared" si="5"/>
        <v>0</v>
      </c>
    </row>
    <row r="376" spans="1:4" ht="18" hidden="1" x14ac:dyDescent="0.3">
      <c r="A376" s="10" t="s">
        <v>276</v>
      </c>
      <c r="B376" s="7"/>
      <c r="C376" s="7"/>
      <c r="D376" s="7">
        <f t="shared" si="5"/>
        <v>0</v>
      </c>
    </row>
    <row r="377" spans="1:4" ht="18" hidden="1" x14ac:dyDescent="0.3">
      <c r="A377" s="24" t="s">
        <v>277</v>
      </c>
      <c r="B377" s="7"/>
      <c r="C377" s="7"/>
      <c r="D377" s="7">
        <f t="shared" si="5"/>
        <v>0</v>
      </c>
    </row>
    <row r="378" spans="1:4" ht="18" hidden="1" x14ac:dyDescent="0.3">
      <c r="A378" s="8" t="s">
        <v>122</v>
      </c>
      <c r="B378" s="7"/>
      <c r="C378" s="7"/>
      <c r="D378" s="7">
        <f t="shared" si="5"/>
        <v>0</v>
      </c>
    </row>
    <row r="379" spans="1:4" ht="18" hidden="1" x14ac:dyDescent="0.3">
      <c r="A379" s="24" t="s">
        <v>123</v>
      </c>
      <c r="B379" s="7"/>
      <c r="C379" s="7"/>
      <c r="D379" s="7">
        <f t="shared" si="5"/>
        <v>0</v>
      </c>
    </row>
    <row r="380" spans="1:4" ht="18" hidden="1" x14ac:dyDescent="0.3">
      <c r="A380" s="10" t="s">
        <v>278</v>
      </c>
      <c r="B380" s="7"/>
      <c r="C380" s="7"/>
      <c r="D380" s="7">
        <f t="shared" si="5"/>
        <v>0</v>
      </c>
    </row>
    <row r="381" spans="1:4" ht="18" hidden="1" x14ac:dyDescent="0.3">
      <c r="A381" s="10" t="s">
        <v>279</v>
      </c>
      <c r="B381" s="7"/>
      <c r="C381" s="7"/>
      <c r="D381" s="7">
        <f t="shared" si="5"/>
        <v>0</v>
      </c>
    </row>
    <row r="382" spans="1:4" ht="18" x14ac:dyDescent="0.3">
      <c r="A382" s="5" t="s">
        <v>113</v>
      </c>
      <c r="B382" s="7">
        <f>80+100+40+60+120+170</f>
        <v>570</v>
      </c>
      <c r="C382" s="7">
        <v>27000</v>
      </c>
      <c r="D382" s="7">
        <f t="shared" si="5"/>
        <v>15390000</v>
      </c>
    </row>
    <row r="383" spans="1:4" ht="18" hidden="1" x14ac:dyDescent="0.3">
      <c r="A383" s="18" t="s">
        <v>151</v>
      </c>
      <c r="B383" s="7"/>
      <c r="C383" s="7"/>
      <c r="D383" s="7">
        <f t="shared" si="5"/>
        <v>0</v>
      </c>
    </row>
    <row r="384" spans="1:4" ht="18" hidden="1" x14ac:dyDescent="0.3">
      <c r="A384" s="14" t="s">
        <v>152</v>
      </c>
      <c r="B384" s="7"/>
      <c r="C384" s="7"/>
      <c r="D384" s="7">
        <f t="shared" si="5"/>
        <v>0</v>
      </c>
    </row>
    <row r="385" spans="1:4" ht="18" hidden="1" x14ac:dyDescent="0.3">
      <c r="A385" s="14" t="s">
        <v>153</v>
      </c>
      <c r="B385" s="7"/>
      <c r="C385" s="7"/>
      <c r="D385" s="7">
        <f t="shared" si="5"/>
        <v>0</v>
      </c>
    </row>
    <row r="386" spans="1:4" ht="18" hidden="1" x14ac:dyDescent="0.3">
      <c r="A386" s="14" t="s">
        <v>154</v>
      </c>
      <c r="B386" s="7"/>
      <c r="C386" s="7"/>
      <c r="D386" s="7">
        <f t="shared" si="5"/>
        <v>0</v>
      </c>
    </row>
    <row r="387" spans="1:4" ht="18" hidden="1" x14ac:dyDescent="0.3">
      <c r="A387" s="10" t="s">
        <v>155</v>
      </c>
      <c r="B387" s="7"/>
      <c r="C387" s="7"/>
      <c r="D387" s="7">
        <f t="shared" si="5"/>
        <v>0</v>
      </c>
    </row>
    <row r="388" spans="1:4" ht="18" hidden="1" x14ac:dyDescent="0.3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157</v>
      </c>
      <c r="B389" s="7"/>
      <c r="C389" s="7"/>
      <c r="D389" s="7">
        <f t="shared" si="6"/>
        <v>0</v>
      </c>
    </row>
    <row r="390" spans="1:4" ht="18" hidden="1" x14ac:dyDescent="0.3">
      <c r="A390" s="10" t="s">
        <v>158</v>
      </c>
      <c r="B390" s="7"/>
      <c r="C390" s="7"/>
      <c r="D390" s="7">
        <f t="shared" si="6"/>
        <v>0</v>
      </c>
    </row>
    <row r="391" spans="1:4" ht="18" hidden="1" x14ac:dyDescent="0.3">
      <c r="A391" s="14" t="s">
        <v>76</v>
      </c>
      <c r="B391" s="7"/>
      <c r="C391" s="7"/>
      <c r="D391" s="7">
        <f t="shared" si="6"/>
        <v>0</v>
      </c>
    </row>
    <row r="392" spans="1:4" ht="18" hidden="1" x14ac:dyDescent="0.3">
      <c r="A392" s="10" t="s">
        <v>114</v>
      </c>
      <c r="B392" s="7"/>
      <c r="C392" s="7"/>
      <c r="D392" s="7">
        <f t="shared" si="6"/>
        <v>0</v>
      </c>
    </row>
    <row r="393" spans="1:4" ht="18" hidden="1" x14ac:dyDescent="0.3">
      <c r="A393" s="34" t="s">
        <v>295</v>
      </c>
      <c r="B393" s="7"/>
      <c r="C393" s="7"/>
      <c r="D393" s="7">
        <f t="shared" si="6"/>
        <v>0</v>
      </c>
    </row>
    <row r="394" spans="1:4" ht="18" hidden="1" x14ac:dyDescent="0.3">
      <c r="A394" s="10" t="s">
        <v>159</v>
      </c>
      <c r="B394" s="7"/>
      <c r="C394" s="7"/>
      <c r="D394" s="7">
        <f t="shared" si="6"/>
        <v>0</v>
      </c>
    </row>
    <row r="395" spans="1:4" ht="18" hidden="1" x14ac:dyDescent="0.3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3">
      <c r="A397" s="41" t="s">
        <v>296</v>
      </c>
      <c r="B397" s="7"/>
      <c r="C397" s="7"/>
      <c r="D397" s="7">
        <f t="shared" si="6"/>
        <v>0</v>
      </c>
    </row>
    <row r="398" spans="1:4" ht="18" hidden="1" x14ac:dyDescent="0.3">
      <c r="A398" s="5" t="s">
        <v>3</v>
      </c>
      <c r="B398" s="7"/>
      <c r="C398" s="7"/>
      <c r="D398" s="7">
        <f t="shared" si="6"/>
        <v>0</v>
      </c>
    </row>
    <row r="399" spans="1:4" ht="18" hidden="1" x14ac:dyDescent="0.3">
      <c r="A399" s="8" t="s">
        <v>4</v>
      </c>
      <c r="B399" s="7"/>
      <c r="C399" s="7"/>
      <c r="D399" s="7">
        <f t="shared" si="6"/>
        <v>0</v>
      </c>
    </row>
    <row r="400" spans="1:4" ht="18" hidden="1" x14ac:dyDescent="0.3">
      <c r="A400" s="5" t="s">
        <v>5</v>
      </c>
      <c r="B400" s="7"/>
      <c r="C400" s="7"/>
      <c r="D400" s="7">
        <f t="shared" si="6"/>
        <v>0</v>
      </c>
    </row>
    <row r="401" spans="1:4" ht="18" hidden="1" x14ac:dyDescent="0.3">
      <c r="A401" s="5" t="s">
        <v>6</v>
      </c>
      <c r="B401" s="7"/>
      <c r="C401" s="7"/>
      <c r="D401" s="7">
        <f t="shared" si="6"/>
        <v>0</v>
      </c>
    </row>
    <row r="402" spans="1:4" ht="18" hidden="1" x14ac:dyDescent="0.3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3">
      <c r="A404" s="10" t="s">
        <v>9</v>
      </c>
      <c r="B404" s="7"/>
      <c r="C404" s="7"/>
      <c r="D404" s="7">
        <f t="shared" si="6"/>
        <v>0</v>
      </c>
    </row>
    <row r="405" spans="1:4" ht="18" hidden="1" x14ac:dyDescent="0.3">
      <c r="A405" s="10" t="s">
        <v>115</v>
      </c>
      <c r="B405" s="7"/>
      <c r="C405" s="7"/>
      <c r="D405" s="7">
        <f t="shared" si="6"/>
        <v>0</v>
      </c>
    </row>
    <row r="406" spans="1:4" ht="18" hidden="1" x14ac:dyDescent="0.3">
      <c r="A406" s="5" t="s">
        <v>116</v>
      </c>
      <c r="B406" s="7"/>
      <c r="C406" s="7"/>
      <c r="D406" s="7">
        <f t="shared" si="6"/>
        <v>0</v>
      </c>
    </row>
    <row r="407" spans="1:4" ht="18" x14ac:dyDescent="0.3">
      <c r="A407" s="10" t="s">
        <v>168</v>
      </c>
      <c r="B407" s="7">
        <f>280-5+50</f>
        <v>325</v>
      </c>
      <c r="C407" s="7">
        <v>34000</v>
      </c>
      <c r="D407" s="7">
        <f t="shared" si="6"/>
        <v>11050000</v>
      </c>
    </row>
    <row r="408" spans="1:4" ht="18" hidden="1" x14ac:dyDescent="0.3">
      <c r="A408" s="24" t="s">
        <v>169</v>
      </c>
      <c r="B408" s="7"/>
      <c r="C408" s="7"/>
      <c r="D408" s="7">
        <f t="shared" si="6"/>
        <v>0</v>
      </c>
    </row>
    <row r="409" spans="1:4" ht="18" hidden="1" x14ac:dyDescent="0.3">
      <c r="A409" s="10" t="s">
        <v>170</v>
      </c>
      <c r="B409" s="7"/>
      <c r="C409" s="7"/>
      <c r="D409" s="7">
        <f t="shared" si="6"/>
        <v>0</v>
      </c>
    </row>
    <row r="410" spans="1:4" ht="18" hidden="1" x14ac:dyDescent="0.3">
      <c r="A410" s="10" t="s">
        <v>171</v>
      </c>
      <c r="B410" s="7"/>
      <c r="C410" s="7"/>
      <c r="D410" s="7">
        <f t="shared" si="6"/>
        <v>0</v>
      </c>
    </row>
    <row r="411" spans="1:4" ht="18" hidden="1" x14ac:dyDescent="0.3">
      <c r="A411" s="10" t="s">
        <v>172</v>
      </c>
      <c r="B411" s="7"/>
      <c r="C411" s="7"/>
      <c r="D411" s="7">
        <f t="shared" si="6"/>
        <v>0</v>
      </c>
    </row>
    <row r="412" spans="1:4" ht="18" hidden="1" x14ac:dyDescent="0.3">
      <c r="A412" s="5" t="s">
        <v>10</v>
      </c>
      <c r="B412" s="12"/>
      <c r="C412" s="12"/>
      <c r="D412" s="7">
        <f t="shared" si="6"/>
        <v>0</v>
      </c>
    </row>
    <row r="413" spans="1:4" ht="18" hidden="1" x14ac:dyDescent="0.3">
      <c r="A413" s="5" t="s">
        <v>11</v>
      </c>
      <c r="B413" s="12"/>
      <c r="C413" s="12"/>
      <c r="D413" s="7">
        <f t="shared" si="6"/>
        <v>0</v>
      </c>
    </row>
    <row r="414" spans="1:4" ht="18" hidden="1" x14ac:dyDescent="0.3">
      <c r="A414" s="5" t="s">
        <v>12</v>
      </c>
      <c r="B414" s="12"/>
      <c r="C414" s="12"/>
      <c r="D414" s="7">
        <f t="shared" si="6"/>
        <v>0</v>
      </c>
    </row>
    <row r="415" spans="1:4" ht="18" hidden="1" x14ac:dyDescent="0.3">
      <c r="A415" s="10" t="s">
        <v>82</v>
      </c>
      <c r="B415" s="7"/>
      <c r="C415" s="7"/>
      <c r="D415" s="7">
        <f t="shared" si="6"/>
        <v>0</v>
      </c>
    </row>
    <row r="416" spans="1:4" ht="18" hidden="1" x14ac:dyDescent="0.3">
      <c r="A416" s="10" t="s">
        <v>83</v>
      </c>
      <c r="B416" s="7"/>
      <c r="C416" s="7"/>
      <c r="D416" s="7">
        <f t="shared" si="6"/>
        <v>0</v>
      </c>
    </row>
    <row r="417" spans="1:4" ht="18" hidden="1" x14ac:dyDescent="0.3">
      <c r="A417" s="10" t="s">
        <v>84</v>
      </c>
      <c r="B417" s="7"/>
      <c r="C417" s="7"/>
      <c r="D417" s="7">
        <f t="shared" si="6"/>
        <v>0</v>
      </c>
    </row>
    <row r="418" spans="1:4" ht="18" hidden="1" x14ac:dyDescent="0.3">
      <c r="A418" s="10" t="s">
        <v>85</v>
      </c>
      <c r="B418" s="7"/>
      <c r="C418" s="7"/>
      <c r="D418" s="7">
        <f t="shared" si="6"/>
        <v>0</v>
      </c>
    </row>
    <row r="419" spans="1:4" ht="18" hidden="1" x14ac:dyDescent="0.3">
      <c r="A419" s="10" t="s">
        <v>86</v>
      </c>
      <c r="B419" s="7"/>
      <c r="C419" s="7"/>
      <c r="D419" s="7">
        <f t="shared" si="6"/>
        <v>0</v>
      </c>
    </row>
    <row r="420" spans="1:4" ht="18" x14ac:dyDescent="0.3">
      <c r="A420" s="10" t="s">
        <v>194</v>
      </c>
      <c r="B420" s="7">
        <v>43</v>
      </c>
      <c r="C420" s="7">
        <v>8000</v>
      </c>
      <c r="D420" s="7">
        <f t="shared" si="6"/>
        <v>344000</v>
      </c>
    </row>
    <row r="421" spans="1:4" ht="18" hidden="1" x14ac:dyDescent="0.3">
      <c r="A421" s="13" t="s">
        <v>195</v>
      </c>
      <c r="B421" s="7"/>
      <c r="C421" s="7"/>
      <c r="D421" s="7">
        <f t="shared" si="6"/>
        <v>0</v>
      </c>
    </row>
    <row r="422" spans="1:4" ht="18" hidden="1" x14ac:dyDescent="0.3">
      <c r="A422" s="13" t="s">
        <v>177</v>
      </c>
      <c r="B422" s="7"/>
      <c r="C422" s="7"/>
      <c r="D422" s="7">
        <f t="shared" si="6"/>
        <v>0</v>
      </c>
    </row>
    <row r="423" spans="1:4" ht="18" hidden="1" x14ac:dyDescent="0.3">
      <c r="A423" s="13" t="s">
        <v>178</v>
      </c>
      <c r="B423" s="7"/>
      <c r="C423" s="7"/>
      <c r="D423" s="7">
        <f t="shared" si="6"/>
        <v>0</v>
      </c>
    </row>
    <row r="424" spans="1:4" ht="18" hidden="1" x14ac:dyDescent="0.3">
      <c r="A424" s="8" t="s">
        <v>179</v>
      </c>
      <c r="B424" s="7"/>
      <c r="C424" s="7"/>
      <c r="D424" s="7">
        <f t="shared" si="6"/>
        <v>0</v>
      </c>
    </row>
    <row r="425" spans="1:4" ht="18" hidden="1" x14ac:dyDescent="0.3">
      <c r="A425" s="24" t="s">
        <v>173</v>
      </c>
      <c r="B425" s="7"/>
      <c r="C425" s="7"/>
      <c r="D425" s="7">
        <f t="shared" si="6"/>
        <v>0</v>
      </c>
    </row>
    <row r="426" spans="1:4" ht="18" hidden="1" x14ac:dyDescent="0.3">
      <c r="A426" s="8" t="s">
        <v>335</v>
      </c>
      <c r="B426" s="7"/>
      <c r="C426" s="7"/>
      <c r="D426" s="7">
        <f t="shared" si="6"/>
        <v>0</v>
      </c>
    </row>
    <row r="427" spans="1:4" ht="18" hidden="1" x14ac:dyDescent="0.3">
      <c r="A427" s="10" t="s">
        <v>13</v>
      </c>
      <c r="B427" s="7"/>
      <c r="C427" s="7"/>
      <c r="D427" s="7">
        <f t="shared" si="6"/>
        <v>0</v>
      </c>
    </row>
    <row r="428" spans="1:4" ht="18" hidden="1" x14ac:dyDescent="0.3">
      <c r="A428" s="10" t="s">
        <v>14</v>
      </c>
      <c r="B428" s="7"/>
      <c r="C428" s="7"/>
      <c r="D428" s="7">
        <f t="shared" si="6"/>
        <v>0</v>
      </c>
    </row>
    <row r="429" spans="1:4" ht="18" hidden="1" x14ac:dyDescent="0.3">
      <c r="A429" s="8" t="s">
        <v>336</v>
      </c>
      <c r="B429" s="7"/>
      <c r="C429" s="7"/>
      <c r="D429" s="7">
        <f t="shared" si="6"/>
        <v>0</v>
      </c>
    </row>
    <row r="430" spans="1:4" ht="18" hidden="1" x14ac:dyDescent="0.3">
      <c r="A430" s="8" t="s">
        <v>207</v>
      </c>
      <c r="B430" s="7"/>
      <c r="C430" s="7"/>
      <c r="D430" s="7">
        <f t="shared" si="6"/>
        <v>0</v>
      </c>
    </row>
    <row r="431" spans="1:4" ht="18" hidden="1" x14ac:dyDescent="0.3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3">
      <c r="A432" s="13" t="s">
        <v>17</v>
      </c>
      <c r="B432" s="7"/>
      <c r="C432" s="7"/>
      <c r="D432" s="7">
        <f t="shared" si="6"/>
        <v>0</v>
      </c>
    </row>
    <row r="433" spans="1:4" ht="18" hidden="1" x14ac:dyDescent="0.3">
      <c r="A433" s="8" t="s">
        <v>297</v>
      </c>
      <c r="B433" s="7"/>
      <c r="C433" s="7"/>
      <c r="D433" s="7">
        <f t="shared" si="6"/>
        <v>0</v>
      </c>
    </row>
    <row r="434" spans="1:4" ht="18" hidden="1" x14ac:dyDescent="0.3">
      <c r="A434" s="8" t="s">
        <v>337</v>
      </c>
      <c r="B434" s="7"/>
      <c r="C434" s="7"/>
      <c r="D434" s="7">
        <f t="shared" si="6"/>
        <v>0</v>
      </c>
    </row>
    <row r="435" spans="1:4" ht="18" hidden="1" x14ac:dyDescent="0.3">
      <c r="A435" s="10" t="s">
        <v>47</v>
      </c>
      <c r="B435" s="7"/>
      <c r="C435" s="7"/>
      <c r="D435" s="7">
        <f t="shared" si="6"/>
        <v>0</v>
      </c>
    </row>
    <row r="436" spans="1:4" ht="18" hidden="1" x14ac:dyDescent="0.3">
      <c r="A436" s="14" t="s">
        <v>48</v>
      </c>
      <c r="B436" s="7"/>
      <c r="C436" s="7"/>
      <c r="D436" s="7">
        <f t="shared" si="6"/>
        <v>0</v>
      </c>
    </row>
    <row r="437" spans="1:4" ht="18" hidden="1" x14ac:dyDescent="0.3">
      <c r="A437" s="28" t="s">
        <v>192</v>
      </c>
      <c r="B437" s="7"/>
      <c r="C437" s="7"/>
      <c r="D437" s="7">
        <f t="shared" si="6"/>
        <v>0</v>
      </c>
    </row>
    <row r="438" spans="1:4" ht="18" hidden="1" x14ac:dyDescent="0.3">
      <c r="A438" s="28" t="s">
        <v>193</v>
      </c>
      <c r="B438" s="7"/>
      <c r="C438" s="7"/>
      <c r="D438" s="7">
        <f t="shared" si="6"/>
        <v>0</v>
      </c>
    </row>
    <row r="439" spans="1:4" ht="18" hidden="1" x14ac:dyDescent="0.3">
      <c r="A439" s="42" t="s">
        <v>49</v>
      </c>
      <c r="B439" s="7"/>
      <c r="C439" s="7"/>
      <c r="D439" s="7">
        <f t="shared" si="6"/>
        <v>0</v>
      </c>
    </row>
    <row r="440" spans="1:4" ht="18" hidden="1" x14ac:dyDescent="0.3">
      <c r="A440" s="35" t="s">
        <v>298</v>
      </c>
      <c r="B440" s="7"/>
      <c r="C440" s="7"/>
      <c r="D440" s="7">
        <f t="shared" si="6"/>
        <v>0</v>
      </c>
    </row>
    <row r="441" spans="1:4" ht="18" hidden="1" x14ac:dyDescent="0.3">
      <c r="A441" s="10" t="s">
        <v>50</v>
      </c>
      <c r="B441" s="7"/>
      <c r="C441" s="7"/>
      <c r="D441" s="7">
        <f t="shared" si="6"/>
        <v>0</v>
      </c>
    </row>
    <row r="442" spans="1:4" ht="18" hidden="1" x14ac:dyDescent="0.3">
      <c r="A442" s="10" t="s">
        <v>20</v>
      </c>
      <c r="B442" s="7"/>
      <c r="C442" s="7"/>
      <c r="D442" s="7">
        <f t="shared" si="6"/>
        <v>0</v>
      </c>
    </row>
    <row r="443" spans="1:4" ht="18" hidden="1" x14ac:dyDescent="0.3">
      <c r="A443" s="10" t="s">
        <v>21</v>
      </c>
      <c r="B443" s="7"/>
      <c r="C443" s="7"/>
      <c r="D443" s="7">
        <f t="shared" si="6"/>
        <v>0</v>
      </c>
    </row>
    <row r="444" spans="1:4" ht="18" hidden="1" x14ac:dyDescent="0.3">
      <c r="A444" s="10" t="s">
        <v>22</v>
      </c>
      <c r="B444" s="7"/>
      <c r="C444" s="7"/>
      <c r="D444" s="7">
        <f t="shared" si="6"/>
        <v>0</v>
      </c>
    </row>
    <row r="445" spans="1:4" ht="18" hidden="1" x14ac:dyDescent="0.3">
      <c r="A445" s="10" t="s">
        <v>209</v>
      </c>
      <c r="B445" s="7"/>
      <c r="C445" s="7"/>
      <c r="D445" s="7">
        <f t="shared" si="6"/>
        <v>0</v>
      </c>
    </row>
    <row r="446" spans="1:4" ht="18" hidden="1" x14ac:dyDescent="0.3">
      <c r="A446" s="10" t="s">
        <v>210</v>
      </c>
      <c r="B446" s="7"/>
      <c r="C446" s="7"/>
      <c r="D446" s="7">
        <f t="shared" si="6"/>
        <v>0</v>
      </c>
    </row>
    <row r="447" spans="1:4" ht="18" hidden="1" x14ac:dyDescent="0.3">
      <c r="A447" s="10" t="s">
        <v>338</v>
      </c>
      <c r="B447" s="7"/>
      <c r="C447" s="7"/>
      <c r="D447" s="7">
        <f t="shared" si="6"/>
        <v>0</v>
      </c>
    </row>
    <row r="448" spans="1:4" ht="18" hidden="1" x14ac:dyDescent="0.3">
      <c r="A448" s="10" t="s">
        <v>211</v>
      </c>
      <c r="B448" s="7"/>
      <c r="C448" s="7"/>
      <c r="D448" s="7">
        <f t="shared" si="6"/>
        <v>0</v>
      </c>
    </row>
    <row r="449" spans="1:4" ht="18" hidden="1" x14ac:dyDescent="0.3">
      <c r="A449" s="8" t="s">
        <v>18</v>
      </c>
      <c r="B449" s="7"/>
      <c r="C449" s="7"/>
      <c r="D449" s="7">
        <f t="shared" si="6"/>
        <v>0</v>
      </c>
    </row>
    <row r="450" spans="1:4" ht="18" hidden="1" x14ac:dyDescent="0.3">
      <c r="A450" s="13" t="s">
        <v>19</v>
      </c>
      <c r="B450" s="7"/>
      <c r="C450" s="7"/>
      <c r="D450" s="7">
        <f t="shared" si="6"/>
        <v>0</v>
      </c>
    </row>
    <row r="451" spans="1:4" ht="18" hidden="1" x14ac:dyDescent="0.3">
      <c r="A451" s="10" t="s">
        <v>299</v>
      </c>
      <c r="B451" s="7"/>
      <c r="C451" s="7"/>
      <c r="D451" s="7">
        <f t="shared" si="6"/>
        <v>0</v>
      </c>
    </row>
    <row r="452" spans="1:4" ht="18" hidden="1" x14ac:dyDescent="0.3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301</v>
      </c>
      <c r="B453" s="7"/>
      <c r="C453" s="7"/>
      <c r="D453" s="7">
        <f t="shared" si="7"/>
        <v>0</v>
      </c>
    </row>
    <row r="454" spans="1:4" ht="18" x14ac:dyDescent="0.3">
      <c r="A454" s="10" t="s">
        <v>95</v>
      </c>
      <c r="B454" s="7">
        <v>70</v>
      </c>
      <c r="C454" s="7">
        <v>10000</v>
      </c>
      <c r="D454" s="7">
        <f t="shared" si="7"/>
        <v>700000</v>
      </c>
    </row>
    <row r="455" spans="1:4" ht="18" hidden="1" x14ac:dyDescent="0.3">
      <c r="A455" s="29" t="s">
        <v>124</v>
      </c>
      <c r="B455" s="7"/>
      <c r="C455" s="7"/>
      <c r="D455" s="7">
        <f t="shared" si="7"/>
        <v>0</v>
      </c>
    </row>
    <row r="456" spans="1:4" ht="18" hidden="1" x14ac:dyDescent="0.3">
      <c r="A456" s="24" t="s">
        <v>125</v>
      </c>
      <c r="B456" s="7"/>
      <c r="C456" s="7"/>
      <c r="D456" s="7">
        <f t="shared" si="7"/>
        <v>0</v>
      </c>
    </row>
    <row r="457" spans="1:4" ht="18" hidden="1" x14ac:dyDescent="0.3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3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3">
      <c r="A461" s="33" t="s">
        <v>280</v>
      </c>
      <c r="B461" s="7"/>
      <c r="C461" s="7"/>
      <c r="D461" s="7">
        <f t="shared" si="7"/>
        <v>0</v>
      </c>
    </row>
    <row r="462" spans="1:4" ht="18" hidden="1" x14ac:dyDescent="0.3">
      <c r="A462" s="5" t="s">
        <v>281</v>
      </c>
      <c r="B462" s="12"/>
      <c r="C462" s="12"/>
      <c r="D462" s="7">
        <f t="shared" si="7"/>
        <v>0</v>
      </c>
    </row>
    <row r="463" spans="1:4" ht="18" hidden="1" x14ac:dyDescent="0.3">
      <c r="A463" s="10" t="s">
        <v>282</v>
      </c>
      <c r="B463" s="7"/>
      <c r="C463" s="7"/>
      <c r="D463" s="7">
        <f t="shared" si="7"/>
        <v>0</v>
      </c>
    </row>
    <row r="464" spans="1:4" ht="18" hidden="1" x14ac:dyDescent="0.3">
      <c r="A464" s="10" t="s">
        <v>283</v>
      </c>
      <c r="B464" s="7"/>
      <c r="C464" s="7"/>
      <c r="D464" s="7">
        <f t="shared" si="7"/>
        <v>0</v>
      </c>
    </row>
    <row r="465" spans="1:4" ht="18" x14ac:dyDescent="0.3">
      <c r="A465" s="10" t="s">
        <v>36</v>
      </c>
      <c r="B465" s="7">
        <v>160</v>
      </c>
      <c r="C465" s="7">
        <v>7000</v>
      </c>
      <c r="D465" s="7">
        <f t="shared" si="7"/>
        <v>1120000</v>
      </c>
    </row>
    <row r="466" spans="1:4" ht="18" hidden="1" x14ac:dyDescent="0.3">
      <c r="A466" s="14" t="s">
        <v>37</v>
      </c>
      <c r="B466" s="7"/>
      <c r="C466" s="7"/>
      <c r="D466" s="7">
        <f t="shared" si="7"/>
        <v>0</v>
      </c>
    </row>
    <row r="467" spans="1:4" ht="18" hidden="1" x14ac:dyDescent="0.3">
      <c r="A467" s="5" t="s">
        <v>214</v>
      </c>
      <c r="B467" s="7"/>
      <c r="C467" s="7"/>
      <c r="D467" s="7">
        <f t="shared" si="7"/>
        <v>0</v>
      </c>
    </row>
    <row r="468" spans="1:4" ht="18" hidden="1" x14ac:dyDescent="0.3">
      <c r="A468" s="5" t="s">
        <v>215</v>
      </c>
      <c r="B468" s="7"/>
      <c r="C468" s="7"/>
      <c r="D468" s="7">
        <f t="shared" si="7"/>
        <v>0</v>
      </c>
    </row>
    <row r="469" spans="1:4" ht="18" hidden="1" x14ac:dyDescent="0.3">
      <c r="A469" s="10" t="s">
        <v>216</v>
      </c>
      <c r="B469" s="7"/>
      <c r="C469" s="7"/>
      <c r="D469" s="7">
        <f t="shared" si="7"/>
        <v>0</v>
      </c>
    </row>
    <row r="470" spans="1:4" ht="18" hidden="1" x14ac:dyDescent="0.3">
      <c r="A470" s="10" t="s">
        <v>339</v>
      </c>
      <c r="B470" s="7"/>
      <c r="C470" s="7"/>
      <c r="D470" s="7">
        <f t="shared" si="7"/>
        <v>0</v>
      </c>
    </row>
    <row r="471" spans="1:4" ht="18" hidden="1" x14ac:dyDescent="0.3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3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3">
      <c r="A473" s="10" t="s">
        <v>302</v>
      </c>
      <c r="B473" s="7"/>
      <c r="C473" s="7"/>
      <c r="D473" s="7">
        <f t="shared" si="7"/>
        <v>0</v>
      </c>
    </row>
    <row r="474" spans="1:4" ht="18" hidden="1" x14ac:dyDescent="0.3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162</v>
      </c>
      <c r="B482" s="7"/>
      <c r="C482" s="7"/>
      <c r="D482" s="7">
        <f t="shared" si="7"/>
        <v>0</v>
      </c>
    </row>
    <row r="483" spans="1:4" ht="18" hidden="1" x14ac:dyDescent="0.3">
      <c r="A483" s="10" t="s">
        <v>163</v>
      </c>
      <c r="B483" s="7"/>
      <c r="C483" s="7"/>
      <c r="D483" s="7">
        <f t="shared" si="7"/>
        <v>0</v>
      </c>
    </row>
    <row r="484" spans="1:4" ht="18" hidden="1" x14ac:dyDescent="0.3">
      <c r="A484" s="10" t="s">
        <v>164</v>
      </c>
      <c r="B484" s="7"/>
      <c r="C484" s="7"/>
      <c r="D484" s="7">
        <f t="shared" si="7"/>
        <v>0</v>
      </c>
    </row>
    <row r="485" spans="1:4" ht="18" hidden="1" x14ac:dyDescent="0.3">
      <c r="A485" s="10" t="s">
        <v>165</v>
      </c>
      <c r="B485" s="7"/>
      <c r="C485" s="7"/>
      <c r="D485" s="7">
        <f t="shared" si="7"/>
        <v>0</v>
      </c>
    </row>
    <row r="486" spans="1:4" ht="18" hidden="1" x14ac:dyDescent="0.3">
      <c r="A486" s="10" t="s">
        <v>166</v>
      </c>
      <c r="B486" s="7"/>
      <c r="C486" s="7"/>
      <c r="D486" s="7">
        <f t="shared" si="7"/>
        <v>0</v>
      </c>
    </row>
    <row r="487" spans="1:4" ht="18" hidden="1" x14ac:dyDescent="0.3">
      <c r="A487" s="14" t="s">
        <v>167</v>
      </c>
      <c r="B487" s="7"/>
      <c r="C487" s="7"/>
      <c r="D487" s="7">
        <f t="shared" si="7"/>
        <v>0</v>
      </c>
    </row>
    <row r="488" spans="1:4" ht="18" hidden="1" x14ac:dyDescent="0.3">
      <c r="A488" s="10" t="s">
        <v>289</v>
      </c>
      <c r="B488" s="7"/>
      <c r="C488" s="7"/>
      <c r="D488" s="7">
        <f t="shared" si="7"/>
        <v>0</v>
      </c>
    </row>
    <row r="489" spans="1:4" ht="18" hidden="1" x14ac:dyDescent="0.3">
      <c r="A489" s="10" t="s">
        <v>290</v>
      </c>
      <c r="B489" s="7"/>
      <c r="C489" s="7"/>
      <c r="D489" s="7">
        <f t="shared" si="7"/>
        <v>0</v>
      </c>
    </row>
    <row r="490" spans="1:4" ht="18" x14ac:dyDescent="0.3">
      <c r="A490" s="10" t="s">
        <v>291</v>
      </c>
      <c r="B490" s="7">
        <v>5</v>
      </c>
      <c r="C490" s="7">
        <v>10000</v>
      </c>
      <c r="D490" s="7">
        <f t="shared" si="7"/>
        <v>50000</v>
      </c>
    </row>
    <row r="491" spans="1:4" ht="18" hidden="1" x14ac:dyDescent="0.3">
      <c r="A491" s="10" t="s">
        <v>292</v>
      </c>
      <c r="B491" s="7"/>
      <c r="C491" s="7"/>
      <c r="D491" s="7">
        <f t="shared" si="7"/>
        <v>0</v>
      </c>
    </row>
    <row r="492" spans="1:4" ht="18" hidden="1" x14ac:dyDescent="0.3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3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3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3">
      <c r="A495" s="10" t="s">
        <v>54</v>
      </c>
      <c r="B495" s="7"/>
      <c r="C495" s="7"/>
      <c r="D495" s="7">
        <f t="shared" si="7"/>
        <v>0</v>
      </c>
    </row>
    <row r="496" spans="1:4" ht="18" hidden="1" x14ac:dyDescent="0.3">
      <c r="A496" s="14" t="s">
        <v>55</v>
      </c>
      <c r="B496" s="7"/>
      <c r="C496" s="7"/>
      <c r="D496" s="7">
        <f t="shared" si="7"/>
        <v>0</v>
      </c>
    </row>
    <row r="497" spans="1:4" ht="18" x14ac:dyDescent="0.3">
      <c r="A497" s="10" t="s">
        <v>334</v>
      </c>
      <c r="B497" s="7">
        <f>225*2</f>
        <v>450</v>
      </c>
      <c r="C497" s="7">
        <v>6500</v>
      </c>
      <c r="D497" s="7">
        <f t="shared" si="7"/>
        <v>2925000</v>
      </c>
    </row>
    <row r="498" spans="1:4" ht="18" hidden="1" x14ac:dyDescent="0.3">
      <c r="A498" s="5" t="s">
        <v>199</v>
      </c>
      <c r="B498" s="7"/>
      <c r="C498" s="7"/>
      <c r="D498" s="7">
        <f t="shared" si="7"/>
        <v>0</v>
      </c>
    </row>
    <row r="499" spans="1:4" ht="18" hidden="1" x14ac:dyDescent="0.3">
      <c r="A499" s="10" t="s">
        <v>200</v>
      </c>
      <c r="B499" s="7"/>
      <c r="C499" s="7"/>
      <c r="D499" s="7">
        <f t="shared" si="7"/>
        <v>0</v>
      </c>
    </row>
    <row r="500" spans="1:4" ht="18" hidden="1" x14ac:dyDescent="0.3">
      <c r="A500" s="10" t="s">
        <v>202</v>
      </c>
      <c r="B500" s="7"/>
      <c r="C500" s="7"/>
      <c r="D500" s="7">
        <f t="shared" si="7"/>
        <v>0</v>
      </c>
    </row>
    <row r="501" spans="1:4" ht="18" hidden="1" x14ac:dyDescent="0.3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3">
      <c r="A503" s="10" t="s">
        <v>62</v>
      </c>
      <c r="B503" s="7"/>
      <c r="C503" s="7"/>
      <c r="D503" s="7">
        <f t="shared" si="7"/>
        <v>0</v>
      </c>
    </row>
    <row r="504" spans="1:4" ht="18" hidden="1" x14ac:dyDescent="0.3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3">
      <c r="A505" s="8" t="s">
        <v>304</v>
      </c>
      <c r="B505" s="7"/>
      <c r="C505" s="7"/>
      <c r="D505" s="7">
        <f t="shared" si="7"/>
        <v>0</v>
      </c>
    </row>
    <row r="506" spans="1:4" ht="18" hidden="1" x14ac:dyDescent="0.3">
      <c r="A506" s="10" t="s">
        <v>87</v>
      </c>
      <c r="B506" s="7"/>
      <c r="C506" s="7"/>
      <c r="D506" s="7">
        <f t="shared" si="7"/>
        <v>0</v>
      </c>
    </row>
    <row r="507" spans="1:4" ht="18" hidden="1" x14ac:dyDescent="0.3">
      <c r="A507" s="10" t="s">
        <v>38</v>
      </c>
      <c r="B507" s="7"/>
      <c r="C507" s="7"/>
      <c r="D507" s="7">
        <f t="shared" si="7"/>
        <v>0</v>
      </c>
    </row>
    <row r="508" spans="1:4" ht="18" hidden="1" x14ac:dyDescent="0.3">
      <c r="A508" s="5" t="s">
        <v>240</v>
      </c>
      <c r="B508" s="7"/>
      <c r="C508" s="7"/>
      <c r="D508" s="7">
        <f t="shared" si="7"/>
        <v>0</v>
      </c>
    </row>
    <row r="509" spans="1:4" ht="18" hidden="1" x14ac:dyDescent="0.3">
      <c r="A509" s="10" t="s">
        <v>241</v>
      </c>
      <c r="B509" s="7"/>
      <c r="C509" s="7"/>
      <c r="D509" s="7">
        <f t="shared" si="7"/>
        <v>0</v>
      </c>
    </row>
    <row r="510" spans="1:4" ht="18" hidden="1" x14ac:dyDescent="0.3">
      <c r="A510" s="10" t="s">
        <v>242</v>
      </c>
      <c r="B510" s="7"/>
      <c r="C510" s="7"/>
      <c r="D510" s="7">
        <f t="shared" si="7"/>
        <v>0</v>
      </c>
    </row>
    <row r="511" spans="1:4" ht="18" hidden="1" x14ac:dyDescent="0.3">
      <c r="A511" s="5" t="s">
        <v>180</v>
      </c>
      <c r="B511" s="7"/>
      <c r="C511" s="7"/>
      <c r="D511" s="7">
        <f t="shared" si="7"/>
        <v>0</v>
      </c>
    </row>
    <row r="512" spans="1:4" ht="18" hidden="1" x14ac:dyDescent="0.3">
      <c r="A512" s="5" t="s">
        <v>181</v>
      </c>
      <c r="B512" s="7"/>
      <c r="C512" s="7"/>
      <c r="D512" s="7">
        <f t="shared" si="7"/>
        <v>0</v>
      </c>
    </row>
    <row r="513" spans="1:4" ht="18" hidden="1" x14ac:dyDescent="0.3">
      <c r="A513" s="5" t="s">
        <v>182</v>
      </c>
      <c r="B513" s="7"/>
      <c r="C513" s="7"/>
      <c r="D513" s="7">
        <f t="shared" si="7"/>
        <v>0</v>
      </c>
    </row>
    <row r="514" spans="1:4" ht="18" hidden="1" x14ac:dyDescent="0.3">
      <c r="A514" s="10" t="s">
        <v>183</v>
      </c>
      <c r="B514" s="7"/>
      <c r="C514" s="7"/>
      <c r="D514" s="7">
        <f t="shared" si="7"/>
        <v>0</v>
      </c>
    </row>
    <row r="515" spans="1:4" ht="18" hidden="1" x14ac:dyDescent="0.3">
      <c r="A515" s="5" t="s">
        <v>184</v>
      </c>
      <c r="B515" s="7"/>
      <c r="C515" s="7"/>
      <c r="D515" s="7">
        <f t="shared" si="7"/>
        <v>0</v>
      </c>
    </row>
    <row r="516" spans="1:4" ht="18" hidden="1" x14ac:dyDescent="0.3">
      <c r="A516" s="5" t="s">
        <v>185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5" t="s">
        <v>186</v>
      </c>
      <c r="B517" s="7"/>
      <c r="C517" s="7"/>
      <c r="D517" s="7">
        <f t="shared" si="8"/>
        <v>0</v>
      </c>
    </row>
    <row r="518" spans="1:4" ht="18" hidden="1" x14ac:dyDescent="0.3">
      <c r="A518" s="10" t="s">
        <v>187</v>
      </c>
      <c r="B518" s="7"/>
      <c r="C518" s="7"/>
      <c r="D518" s="7">
        <f t="shared" si="8"/>
        <v>0</v>
      </c>
    </row>
    <row r="519" spans="1:4" ht="18" hidden="1" x14ac:dyDescent="0.3">
      <c r="A519" s="14" t="s">
        <v>305</v>
      </c>
      <c r="B519" s="7"/>
      <c r="C519" s="7"/>
      <c r="D519" s="7">
        <f t="shared" si="8"/>
        <v>0</v>
      </c>
    </row>
    <row r="520" spans="1:4" ht="18" hidden="1" x14ac:dyDescent="0.3">
      <c r="A520" s="14" t="s">
        <v>306</v>
      </c>
      <c r="B520" s="7"/>
      <c r="C520" s="7"/>
      <c r="D520" s="7">
        <f t="shared" si="8"/>
        <v>0</v>
      </c>
    </row>
    <row r="521" spans="1:4" ht="18" hidden="1" x14ac:dyDescent="0.3">
      <c r="A521" s="14" t="s">
        <v>307</v>
      </c>
      <c r="B521" s="7"/>
      <c r="C521" s="7"/>
      <c r="D521" s="7">
        <f t="shared" si="8"/>
        <v>0</v>
      </c>
    </row>
    <row r="522" spans="1:4" ht="18" hidden="1" x14ac:dyDescent="0.3">
      <c r="A522" s="14" t="s">
        <v>308</v>
      </c>
      <c r="B522" s="7"/>
      <c r="C522" s="7"/>
      <c r="D522" s="7">
        <f t="shared" si="8"/>
        <v>0</v>
      </c>
    </row>
    <row r="523" spans="1:4" ht="18" hidden="1" x14ac:dyDescent="0.3">
      <c r="A523" s="5" t="s">
        <v>39</v>
      </c>
      <c r="B523" s="7"/>
      <c r="C523" s="7"/>
      <c r="D523" s="7">
        <f t="shared" si="8"/>
        <v>0</v>
      </c>
    </row>
    <row r="524" spans="1:4" ht="18" hidden="1" x14ac:dyDescent="0.3">
      <c r="A524" s="10" t="s">
        <v>309</v>
      </c>
      <c r="B524" s="7"/>
      <c r="C524" s="7"/>
      <c r="D524" s="7">
        <f t="shared" si="8"/>
        <v>0</v>
      </c>
    </row>
    <row r="525" spans="1:4" ht="18" hidden="1" x14ac:dyDescent="0.3">
      <c r="A525" s="36" t="s">
        <v>310</v>
      </c>
      <c r="B525" s="7"/>
      <c r="C525" s="7"/>
      <c r="D525" s="7">
        <f t="shared" si="8"/>
        <v>0</v>
      </c>
    </row>
    <row r="526" spans="1:4" ht="18" hidden="1" x14ac:dyDescent="0.3">
      <c r="A526" s="36" t="s">
        <v>311</v>
      </c>
      <c r="B526" s="7"/>
      <c r="C526" s="7"/>
      <c r="D526" s="7">
        <f t="shared" si="8"/>
        <v>0</v>
      </c>
    </row>
    <row r="527" spans="1:4" ht="18" hidden="1" x14ac:dyDescent="0.3">
      <c r="A527" s="36" t="s">
        <v>312</v>
      </c>
      <c r="B527" s="7"/>
      <c r="C527" s="7"/>
      <c r="D527" s="7">
        <f t="shared" si="8"/>
        <v>0</v>
      </c>
    </row>
    <row r="528" spans="1:4" ht="18" hidden="1" x14ac:dyDescent="0.3">
      <c r="A528" s="36" t="s">
        <v>313</v>
      </c>
      <c r="B528" s="7"/>
      <c r="C528" s="7"/>
      <c r="D528" s="7">
        <f t="shared" si="8"/>
        <v>0</v>
      </c>
    </row>
    <row r="529" spans="1:4" ht="18" hidden="1" x14ac:dyDescent="0.3">
      <c r="A529" s="10" t="s">
        <v>56</v>
      </c>
      <c r="B529" s="7"/>
      <c r="C529" s="7"/>
      <c r="D529" s="7">
        <f t="shared" si="8"/>
        <v>0</v>
      </c>
    </row>
    <row r="530" spans="1:4" ht="18" hidden="1" x14ac:dyDescent="0.3">
      <c r="A530" s="17" t="s">
        <v>57</v>
      </c>
      <c r="B530" s="7"/>
      <c r="C530" s="7"/>
      <c r="D530" s="7">
        <f t="shared" si="8"/>
        <v>0</v>
      </c>
    </row>
    <row r="531" spans="1:4" ht="18" hidden="1" x14ac:dyDescent="0.3">
      <c r="A531" s="10" t="s">
        <v>67</v>
      </c>
      <c r="B531" s="7"/>
      <c r="C531" s="7"/>
      <c r="D531" s="7">
        <f t="shared" si="8"/>
        <v>0</v>
      </c>
    </row>
    <row r="532" spans="1:4" ht="18" hidden="1" x14ac:dyDescent="0.3">
      <c r="A532" s="5" t="s">
        <v>68</v>
      </c>
      <c r="B532" s="7"/>
      <c r="C532" s="7"/>
      <c r="D532" s="7">
        <f t="shared" si="8"/>
        <v>0</v>
      </c>
    </row>
    <row r="533" spans="1:4" ht="18" hidden="1" x14ac:dyDescent="0.3">
      <c r="A533" s="10" t="s">
        <v>69</v>
      </c>
      <c r="B533" s="7"/>
      <c r="C533" s="7"/>
      <c r="D533" s="7">
        <f t="shared" si="8"/>
        <v>0</v>
      </c>
    </row>
    <row r="534" spans="1:4" ht="18" hidden="1" x14ac:dyDescent="0.3">
      <c r="A534" s="10" t="s">
        <v>70</v>
      </c>
      <c r="B534" s="7"/>
      <c r="C534" s="7"/>
      <c r="D534" s="7">
        <f t="shared" si="8"/>
        <v>0</v>
      </c>
    </row>
    <row r="535" spans="1:4" ht="18" x14ac:dyDescent="0.3">
      <c r="A535" s="10" t="s">
        <v>146</v>
      </c>
      <c r="B535" s="7">
        <f>220+350+280+40+20+60</f>
        <v>970</v>
      </c>
      <c r="C535" s="7">
        <v>7500</v>
      </c>
      <c r="D535" s="7">
        <f t="shared" si="8"/>
        <v>7275000</v>
      </c>
    </row>
    <row r="536" spans="1:4" ht="18" hidden="1" x14ac:dyDescent="0.3">
      <c r="A536" s="27" t="s">
        <v>147</v>
      </c>
      <c r="B536" s="7"/>
      <c r="C536" s="7"/>
      <c r="D536" s="7">
        <f t="shared" si="8"/>
        <v>0</v>
      </c>
    </row>
    <row r="537" spans="1:4" ht="18" hidden="1" x14ac:dyDescent="0.3">
      <c r="A537" s="27" t="s">
        <v>148</v>
      </c>
      <c r="B537" s="7"/>
      <c r="C537" s="7"/>
      <c r="D537" s="7">
        <f t="shared" si="8"/>
        <v>0</v>
      </c>
    </row>
    <row r="538" spans="1:4" ht="18" hidden="1" x14ac:dyDescent="0.3">
      <c r="A538" s="10" t="s">
        <v>217</v>
      </c>
      <c r="B538" s="7"/>
      <c r="C538" s="7"/>
      <c r="D538" s="7">
        <f t="shared" si="8"/>
        <v>0</v>
      </c>
    </row>
    <row r="539" spans="1:4" ht="18" hidden="1" x14ac:dyDescent="0.3">
      <c r="A539" s="8" t="s">
        <v>218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219</v>
      </c>
      <c r="B540" s="7"/>
      <c r="C540" s="7"/>
      <c r="D540" s="7">
        <f t="shared" si="8"/>
        <v>0</v>
      </c>
    </row>
    <row r="541" spans="1:4" ht="18" hidden="1" x14ac:dyDescent="0.3">
      <c r="A541" s="8" t="s">
        <v>340</v>
      </c>
      <c r="B541" s="7"/>
      <c r="C541" s="7"/>
      <c r="D541" s="7">
        <f t="shared" si="8"/>
        <v>0</v>
      </c>
    </row>
    <row r="542" spans="1:4" ht="18" hidden="1" x14ac:dyDescent="0.3">
      <c r="A542" s="10" t="s">
        <v>188</v>
      </c>
      <c r="B542" s="7"/>
      <c r="C542" s="7"/>
      <c r="D542" s="7">
        <f t="shared" si="8"/>
        <v>0</v>
      </c>
    </row>
    <row r="543" spans="1:4" ht="18" hidden="1" x14ac:dyDescent="0.3">
      <c r="A543" s="10" t="s">
        <v>189</v>
      </c>
      <c r="B543" s="7"/>
      <c r="C543" s="7"/>
      <c r="D543" s="7">
        <f t="shared" si="8"/>
        <v>0</v>
      </c>
    </row>
    <row r="544" spans="1:4" ht="18" hidden="1" x14ac:dyDescent="0.3">
      <c r="A544" s="10" t="s">
        <v>190</v>
      </c>
      <c r="B544" s="7"/>
      <c r="C544" s="7"/>
      <c r="D544" s="7">
        <f t="shared" si="8"/>
        <v>0</v>
      </c>
    </row>
    <row r="545" spans="1:4" ht="18" hidden="1" x14ac:dyDescent="0.3">
      <c r="A545" s="10" t="s">
        <v>191</v>
      </c>
      <c r="B545" s="7"/>
      <c r="C545" s="7"/>
      <c r="D545" s="7">
        <f t="shared" si="8"/>
        <v>0</v>
      </c>
    </row>
    <row r="546" spans="1:4" ht="18" x14ac:dyDescent="0.3">
      <c r="A546" s="10" t="s">
        <v>41</v>
      </c>
      <c r="B546" s="7">
        <v>8</v>
      </c>
      <c r="C546" s="7">
        <v>17000</v>
      </c>
      <c r="D546" s="7">
        <f t="shared" si="8"/>
        <v>136000</v>
      </c>
    </row>
    <row r="547" spans="1:4" ht="18" hidden="1" x14ac:dyDescent="0.3">
      <c r="A547" s="15" t="s">
        <v>42</v>
      </c>
      <c r="B547" s="7"/>
      <c r="C547" s="7"/>
      <c r="D547" s="7">
        <f t="shared" si="8"/>
        <v>0</v>
      </c>
    </row>
    <row r="548" spans="1:4" ht="18" hidden="1" x14ac:dyDescent="0.3">
      <c r="A548" s="10" t="s">
        <v>43</v>
      </c>
      <c r="B548" s="7"/>
      <c r="C548" s="7"/>
      <c r="D548" s="7">
        <f t="shared" si="8"/>
        <v>0</v>
      </c>
    </row>
    <row r="549" spans="1:4" ht="18" x14ac:dyDescent="0.3">
      <c r="A549" s="10" t="s">
        <v>44</v>
      </c>
      <c r="B549" s="7">
        <f>540+40+10</f>
        <v>590</v>
      </c>
      <c r="C549" s="7">
        <v>14000</v>
      </c>
      <c r="D549" s="7">
        <f t="shared" si="8"/>
        <v>8260000</v>
      </c>
    </row>
    <row r="550" spans="1:4" ht="18" hidden="1" x14ac:dyDescent="0.3">
      <c r="A550" s="10" t="s">
        <v>45</v>
      </c>
      <c r="B550" s="7"/>
      <c r="C550" s="7"/>
      <c r="D550" s="7">
        <f t="shared" si="8"/>
        <v>0</v>
      </c>
    </row>
    <row r="551" spans="1:4" ht="18" hidden="1" x14ac:dyDescent="0.3">
      <c r="A551" s="10" t="s">
        <v>333</v>
      </c>
      <c r="B551" s="7"/>
      <c r="C551" s="7"/>
      <c r="D551" s="7">
        <f t="shared" si="8"/>
        <v>0</v>
      </c>
    </row>
    <row r="552" spans="1:4" ht="18" hidden="1" x14ac:dyDescent="0.3">
      <c r="A552" s="10" t="s">
        <v>46</v>
      </c>
      <c r="B552" s="7"/>
      <c r="C552" s="7"/>
      <c r="D552" s="7">
        <f t="shared" si="8"/>
        <v>0</v>
      </c>
    </row>
    <row r="553" spans="1:4" ht="18" hidden="1" x14ac:dyDescent="0.3">
      <c r="A553" s="14" t="s">
        <v>131</v>
      </c>
      <c r="B553" s="7"/>
      <c r="C553" s="7"/>
      <c r="D553" s="7">
        <f t="shared" si="8"/>
        <v>0</v>
      </c>
    </row>
    <row r="554" spans="1:4" ht="18" hidden="1" x14ac:dyDescent="0.3">
      <c r="A554" s="14" t="s">
        <v>132</v>
      </c>
      <c r="B554" s="7"/>
      <c r="C554" s="7"/>
      <c r="D554" s="7">
        <f t="shared" si="8"/>
        <v>0</v>
      </c>
    </row>
    <row r="555" spans="1:4" ht="18" hidden="1" x14ac:dyDescent="0.3">
      <c r="A555" s="14" t="s">
        <v>133</v>
      </c>
      <c r="B555" s="7"/>
      <c r="C555" s="7"/>
      <c r="D555" s="7">
        <f t="shared" si="8"/>
        <v>0</v>
      </c>
    </row>
    <row r="556" spans="1:4" ht="18" hidden="1" x14ac:dyDescent="0.3">
      <c r="A556" s="14" t="s">
        <v>134</v>
      </c>
      <c r="B556" s="7"/>
      <c r="C556" s="7"/>
      <c r="D556" s="7">
        <f t="shared" si="8"/>
        <v>0</v>
      </c>
    </row>
    <row r="557" spans="1:4" ht="18" hidden="1" x14ac:dyDescent="0.3">
      <c r="A557" s="10" t="s">
        <v>135</v>
      </c>
      <c r="B557" s="7"/>
      <c r="C557" s="7"/>
      <c r="D557" s="7">
        <f t="shared" si="8"/>
        <v>0</v>
      </c>
    </row>
    <row r="558" spans="1:4" ht="18" hidden="1" x14ac:dyDescent="0.3">
      <c r="A558" s="10" t="s">
        <v>136</v>
      </c>
      <c r="B558" s="7"/>
      <c r="C558" s="7"/>
      <c r="D558" s="7">
        <f t="shared" si="8"/>
        <v>0</v>
      </c>
    </row>
    <row r="559" spans="1:4" ht="18" hidden="1" x14ac:dyDescent="0.3">
      <c r="A559" s="14" t="s">
        <v>137</v>
      </c>
      <c r="B559" s="7"/>
      <c r="C559" s="7"/>
      <c r="D559" s="7">
        <f t="shared" si="8"/>
        <v>0</v>
      </c>
    </row>
    <row r="560" spans="1:4" ht="18" hidden="1" x14ac:dyDescent="0.3">
      <c r="A560" s="14" t="s">
        <v>138</v>
      </c>
      <c r="B560" s="7"/>
      <c r="C560" s="7"/>
      <c r="D560" s="7">
        <f t="shared" si="8"/>
        <v>0</v>
      </c>
    </row>
    <row r="561" spans="1:4" ht="18" hidden="1" x14ac:dyDescent="0.3">
      <c r="A561" s="8" t="s">
        <v>314</v>
      </c>
      <c r="B561" s="7"/>
      <c r="C561" s="7"/>
      <c r="D561" s="7">
        <f t="shared" si="8"/>
        <v>0</v>
      </c>
    </row>
    <row r="562" spans="1:4" ht="18" hidden="1" x14ac:dyDescent="0.3">
      <c r="A562" s="5" t="s">
        <v>205</v>
      </c>
      <c r="B562" s="7"/>
      <c r="C562" s="7"/>
      <c r="D562" s="7">
        <f t="shared" si="8"/>
        <v>0</v>
      </c>
    </row>
    <row r="563" spans="1:4" ht="18" hidden="1" x14ac:dyDescent="0.3">
      <c r="A563" s="13" t="s">
        <v>397</v>
      </c>
      <c r="B563" s="7"/>
      <c r="C563" s="7"/>
      <c r="D563" s="7">
        <f t="shared" si="8"/>
        <v>0</v>
      </c>
    </row>
    <row r="564" spans="1:4" ht="18" hidden="1" x14ac:dyDescent="0.3">
      <c r="A564" s="8" t="s">
        <v>316</v>
      </c>
      <c r="B564" s="7"/>
      <c r="C564" s="7"/>
      <c r="D564" s="7">
        <f t="shared" si="8"/>
        <v>0</v>
      </c>
    </row>
    <row r="565" spans="1:4" ht="18" hidden="1" x14ac:dyDescent="0.3">
      <c r="A565" s="8" t="s">
        <v>317</v>
      </c>
      <c r="B565" s="7"/>
      <c r="C565" s="7"/>
      <c r="D565" s="7">
        <f t="shared" si="8"/>
        <v>0</v>
      </c>
    </row>
    <row r="566" spans="1:4" ht="18" hidden="1" x14ac:dyDescent="0.3">
      <c r="A566" s="10" t="s">
        <v>58</v>
      </c>
      <c r="B566" s="7"/>
      <c r="C566" s="7"/>
      <c r="D566" s="7">
        <f t="shared" si="8"/>
        <v>0</v>
      </c>
    </row>
    <row r="567" spans="1:4" ht="18" hidden="1" x14ac:dyDescent="0.3">
      <c r="A567" s="10" t="s">
        <v>59</v>
      </c>
      <c r="B567" s="7"/>
      <c r="C567" s="7"/>
      <c r="D567" s="7">
        <f t="shared" si="8"/>
        <v>0</v>
      </c>
    </row>
    <row r="568" spans="1:4" ht="18" hidden="1" x14ac:dyDescent="0.3">
      <c r="A568" s="24" t="s">
        <v>321</v>
      </c>
      <c r="B568" s="7"/>
      <c r="C568" s="7"/>
      <c r="D568" s="7">
        <f t="shared" si="8"/>
        <v>0</v>
      </c>
    </row>
    <row r="569" spans="1:4" ht="18" hidden="1" x14ac:dyDescent="0.3">
      <c r="A569" s="24" t="s">
        <v>322</v>
      </c>
      <c r="B569" s="7"/>
      <c r="C569" s="7"/>
      <c r="D569" s="7">
        <f t="shared" si="8"/>
        <v>0</v>
      </c>
    </row>
    <row r="570" spans="1:4" ht="18" hidden="1" x14ac:dyDescent="0.3">
      <c r="A570" s="36" t="s">
        <v>323</v>
      </c>
      <c r="B570" s="7"/>
      <c r="C570" s="7"/>
      <c r="D570" s="7">
        <f t="shared" si="8"/>
        <v>0</v>
      </c>
    </row>
    <row r="571" spans="1:4" ht="18" hidden="1" x14ac:dyDescent="0.3">
      <c r="A571" s="10" t="s">
        <v>89</v>
      </c>
      <c r="B571" s="7"/>
      <c r="C571" s="7"/>
      <c r="D571" s="7">
        <f t="shared" si="8"/>
        <v>0</v>
      </c>
    </row>
    <row r="572" spans="1:4" ht="18" hidden="1" x14ac:dyDescent="0.3">
      <c r="A572" s="10" t="s">
        <v>90</v>
      </c>
      <c r="B572" s="7"/>
      <c r="C572" s="7"/>
      <c r="D572" s="7">
        <f t="shared" si="8"/>
        <v>0</v>
      </c>
    </row>
    <row r="573" spans="1:4" ht="18" hidden="1" x14ac:dyDescent="0.3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3">
      <c r="A574" s="36" t="s">
        <v>324</v>
      </c>
      <c r="B574" s="7"/>
      <c r="C574" s="7"/>
      <c r="D574" s="7">
        <f t="shared" si="8"/>
        <v>0</v>
      </c>
    </row>
    <row r="575" spans="1:4" ht="18" hidden="1" x14ac:dyDescent="0.3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3">
      <c r="A576" s="10" t="s">
        <v>220</v>
      </c>
      <c r="B576" s="7"/>
      <c r="C576" s="7"/>
      <c r="D576" s="7">
        <f t="shared" si="8"/>
        <v>0</v>
      </c>
    </row>
    <row r="577" spans="1:4" ht="18" hidden="1" x14ac:dyDescent="0.3">
      <c r="A577" s="8" t="s">
        <v>23</v>
      </c>
      <c r="B577" s="7"/>
      <c r="C577" s="7"/>
      <c r="D577" s="7">
        <f t="shared" si="8"/>
        <v>0</v>
      </c>
    </row>
    <row r="578" spans="1:4" ht="18" hidden="1" x14ac:dyDescent="0.3">
      <c r="A578" s="10" t="s">
        <v>24</v>
      </c>
      <c r="B578" s="7"/>
      <c r="C578" s="7"/>
      <c r="D578" s="7">
        <f t="shared" si="8"/>
        <v>0</v>
      </c>
    </row>
    <row r="579" spans="1:4" ht="18" hidden="1" x14ac:dyDescent="0.3">
      <c r="A579" s="10" t="s">
        <v>25</v>
      </c>
      <c r="B579" s="7"/>
      <c r="C579" s="7"/>
      <c r="D579" s="7">
        <f t="shared" si="8"/>
        <v>0</v>
      </c>
    </row>
    <row r="580" spans="1:4" ht="18" hidden="1" x14ac:dyDescent="0.3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27</v>
      </c>
      <c r="B581" s="7"/>
      <c r="C581" s="7"/>
      <c r="D581" s="7">
        <f t="shared" si="9"/>
        <v>0</v>
      </c>
    </row>
    <row r="582" spans="1:4" ht="18" hidden="1" x14ac:dyDescent="0.3">
      <c r="A582" s="10" t="s">
        <v>28</v>
      </c>
      <c r="B582" s="7"/>
      <c r="C582" s="7"/>
      <c r="D582" s="7">
        <f t="shared" si="9"/>
        <v>0</v>
      </c>
    </row>
    <row r="583" spans="1:4" ht="18" hidden="1" x14ac:dyDescent="0.3">
      <c r="A583" s="14" t="s">
        <v>232</v>
      </c>
      <c r="B583" s="7"/>
      <c r="C583" s="7"/>
      <c r="D583" s="7">
        <f t="shared" si="9"/>
        <v>0</v>
      </c>
    </row>
    <row r="584" spans="1:4" ht="18" hidden="1" x14ac:dyDescent="0.3">
      <c r="A584" s="13" t="s">
        <v>233</v>
      </c>
      <c r="B584" s="7"/>
      <c r="C584" s="7"/>
      <c r="D584" s="7">
        <f t="shared" si="9"/>
        <v>0</v>
      </c>
    </row>
    <row r="585" spans="1:4" ht="18" hidden="1" x14ac:dyDescent="0.3">
      <c r="A585" s="13" t="s">
        <v>234</v>
      </c>
      <c r="B585" s="7"/>
      <c r="C585" s="7"/>
      <c r="D585" s="7">
        <f t="shared" si="9"/>
        <v>0</v>
      </c>
    </row>
    <row r="586" spans="1:4" ht="18" hidden="1" x14ac:dyDescent="0.3">
      <c r="A586" s="10" t="s">
        <v>29</v>
      </c>
      <c r="B586" s="7"/>
      <c r="C586" s="7"/>
      <c r="D586" s="7">
        <f t="shared" si="9"/>
        <v>0</v>
      </c>
    </row>
    <row r="587" spans="1:4" ht="18" hidden="1" x14ac:dyDescent="0.3">
      <c r="A587" s="10" t="s">
        <v>30</v>
      </c>
      <c r="B587" s="7"/>
      <c r="C587" s="7"/>
      <c r="D587" s="7">
        <f t="shared" si="9"/>
        <v>0</v>
      </c>
    </row>
    <row r="588" spans="1:4" ht="18" hidden="1" x14ac:dyDescent="0.3">
      <c r="A588" s="10" t="s">
        <v>31</v>
      </c>
      <c r="B588" s="7"/>
      <c r="C588" s="7"/>
      <c r="D588" s="7">
        <f t="shared" si="9"/>
        <v>0</v>
      </c>
    </row>
    <row r="589" spans="1:4" ht="18" hidden="1" x14ac:dyDescent="0.3">
      <c r="A589" s="10" t="s">
        <v>32</v>
      </c>
      <c r="B589" s="7"/>
      <c r="C589" s="7"/>
      <c r="D589" s="7">
        <f t="shared" si="9"/>
        <v>0</v>
      </c>
    </row>
    <row r="590" spans="1:4" ht="18" hidden="1" x14ac:dyDescent="0.3">
      <c r="A590" s="10" t="s">
        <v>33</v>
      </c>
      <c r="B590" s="7"/>
      <c r="C590" s="7"/>
      <c r="D590" s="7">
        <f t="shared" si="9"/>
        <v>0</v>
      </c>
    </row>
    <row r="591" spans="1:4" ht="18" hidden="1" x14ac:dyDescent="0.3">
      <c r="A591" s="10" t="s">
        <v>34</v>
      </c>
      <c r="B591" s="7"/>
      <c r="C591" s="7"/>
      <c r="D591" s="7">
        <f t="shared" si="9"/>
        <v>0</v>
      </c>
    </row>
    <row r="592" spans="1:4" ht="18" hidden="1" x14ac:dyDescent="0.3">
      <c r="A592" s="10" t="s">
        <v>35</v>
      </c>
      <c r="B592" s="7"/>
      <c r="C592" s="7"/>
      <c r="D592" s="7">
        <f t="shared" si="9"/>
        <v>0</v>
      </c>
    </row>
    <row r="593" spans="1:4" ht="18" hidden="1" x14ac:dyDescent="0.3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3">
      <c r="A594" s="24" t="s">
        <v>92</v>
      </c>
      <c r="B594" s="7"/>
      <c r="C594" s="7"/>
      <c r="D594" s="7">
        <f t="shared" si="9"/>
        <v>0</v>
      </c>
    </row>
    <row r="595" spans="1:4" ht="18" hidden="1" x14ac:dyDescent="0.3">
      <c r="A595" s="10" t="s">
        <v>222</v>
      </c>
      <c r="B595" s="7"/>
      <c r="C595" s="7"/>
      <c r="D595" s="7">
        <f t="shared" si="9"/>
        <v>0</v>
      </c>
    </row>
    <row r="596" spans="1:4" ht="18" hidden="1" x14ac:dyDescent="0.3">
      <c r="A596" s="8" t="s">
        <v>235</v>
      </c>
      <c r="B596" s="7"/>
      <c r="C596" s="7"/>
      <c r="D596" s="7">
        <f t="shared" si="9"/>
        <v>0</v>
      </c>
    </row>
    <row r="597" spans="1:4" ht="18" hidden="1" x14ac:dyDescent="0.3">
      <c r="A597" s="8" t="s">
        <v>236</v>
      </c>
      <c r="B597" s="7"/>
      <c r="C597" s="7"/>
      <c r="D597" s="7">
        <f t="shared" si="9"/>
        <v>0</v>
      </c>
    </row>
    <row r="598" spans="1:4" ht="18" hidden="1" x14ac:dyDescent="0.3">
      <c r="A598" s="10" t="s">
        <v>237</v>
      </c>
      <c r="B598" s="7"/>
      <c r="C598" s="7"/>
      <c r="D598" s="7">
        <f t="shared" si="9"/>
        <v>0</v>
      </c>
    </row>
    <row r="599" spans="1:4" ht="18" hidden="1" x14ac:dyDescent="0.3">
      <c r="A599" s="10" t="s">
        <v>342</v>
      </c>
      <c r="B599" s="7"/>
      <c r="C599" s="7"/>
      <c r="D599" s="7">
        <f t="shared" si="9"/>
        <v>0</v>
      </c>
    </row>
    <row r="600" spans="1:4" ht="18" hidden="1" x14ac:dyDescent="0.3">
      <c r="A600" s="10" t="s">
        <v>223</v>
      </c>
      <c r="B600" s="7"/>
      <c r="C600" s="7"/>
      <c r="D600" s="7">
        <f t="shared" si="9"/>
        <v>0</v>
      </c>
    </row>
    <row r="601" spans="1:4" ht="18" hidden="1" x14ac:dyDescent="0.3">
      <c r="A601" s="10" t="s">
        <v>118</v>
      </c>
      <c r="B601" s="7"/>
      <c r="C601" s="7"/>
      <c r="D601" s="7">
        <f t="shared" si="9"/>
        <v>0</v>
      </c>
    </row>
    <row r="602" spans="1:4" ht="18" hidden="1" x14ac:dyDescent="0.3">
      <c r="A602" s="10" t="s">
        <v>238</v>
      </c>
      <c r="B602" s="7"/>
      <c r="C602" s="7"/>
      <c r="D602" s="7">
        <f t="shared" si="9"/>
        <v>0</v>
      </c>
    </row>
    <row r="603" spans="1:4" ht="18" hidden="1" x14ac:dyDescent="0.3">
      <c r="A603" s="10" t="s">
        <v>71</v>
      </c>
      <c r="B603" s="7"/>
      <c r="C603" s="7"/>
      <c r="D603" s="7">
        <f t="shared" si="9"/>
        <v>0</v>
      </c>
    </row>
    <row r="604" spans="1:4" ht="18" hidden="1" x14ac:dyDescent="0.3">
      <c r="A604" s="10" t="s">
        <v>72</v>
      </c>
      <c r="B604" s="7"/>
      <c r="C604" s="7"/>
      <c r="D604" s="7">
        <f t="shared" si="9"/>
        <v>0</v>
      </c>
    </row>
    <row r="605" spans="1:4" ht="18" hidden="1" x14ac:dyDescent="0.3">
      <c r="A605" s="36" t="s">
        <v>325</v>
      </c>
      <c r="B605" s="7"/>
      <c r="C605" s="7"/>
      <c r="D605" s="7">
        <f t="shared" si="9"/>
        <v>0</v>
      </c>
    </row>
    <row r="606" spans="1:4" ht="18" hidden="1" x14ac:dyDescent="0.3">
      <c r="A606" s="10" t="s">
        <v>150</v>
      </c>
      <c r="B606" s="7"/>
      <c r="C606" s="7"/>
      <c r="D606" s="7">
        <f t="shared" si="9"/>
        <v>0</v>
      </c>
    </row>
    <row r="607" spans="1:4" ht="18" hidden="1" x14ac:dyDescent="0.3">
      <c r="A607" s="36" t="s">
        <v>326</v>
      </c>
      <c r="B607" s="7"/>
      <c r="C607" s="7"/>
      <c r="D607" s="7">
        <f t="shared" si="9"/>
        <v>0</v>
      </c>
    </row>
    <row r="608" spans="1:4" ht="18" hidden="1" x14ac:dyDescent="0.3">
      <c r="A608" s="8" t="s">
        <v>343</v>
      </c>
      <c r="B608" s="7"/>
      <c r="C608" s="7"/>
      <c r="D608" s="7">
        <f t="shared" si="9"/>
        <v>0</v>
      </c>
    </row>
    <row r="609" spans="1:4" ht="18" hidden="1" x14ac:dyDescent="0.3">
      <c r="A609" s="36" t="s">
        <v>327</v>
      </c>
      <c r="B609" s="7"/>
      <c r="C609" s="7"/>
      <c r="D609" s="7">
        <f t="shared" si="9"/>
        <v>0</v>
      </c>
    </row>
    <row r="610" spans="1:4" ht="18" hidden="1" x14ac:dyDescent="0.3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3">
      <c r="A611" s="14" t="s">
        <v>239</v>
      </c>
      <c r="B611" s="7"/>
      <c r="C611" s="7"/>
      <c r="D611" s="7">
        <f t="shared" si="9"/>
        <v>0</v>
      </c>
    </row>
    <row r="612" spans="1:4" ht="18" hidden="1" x14ac:dyDescent="0.3">
      <c r="A612" s="14" t="s">
        <v>99</v>
      </c>
      <c r="B612" s="7"/>
      <c r="C612" s="7"/>
      <c r="D612" s="7">
        <f t="shared" si="9"/>
        <v>0</v>
      </c>
    </row>
    <row r="613" spans="1:4" ht="18" hidden="1" x14ac:dyDescent="0.3">
      <c r="A613" s="14" t="s">
        <v>100</v>
      </c>
      <c r="B613" s="7"/>
      <c r="C613" s="7"/>
      <c r="D613" s="7">
        <f t="shared" si="9"/>
        <v>0</v>
      </c>
    </row>
    <row r="614" spans="1:4" ht="18" hidden="1" x14ac:dyDescent="0.3">
      <c r="A614" s="10" t="s">
        <v>267</v>
      </c>
      <c r="B614" s="7"/>
      <c r="C614" s="7"/>
      <c r="D614" s="7">
        <f t="shared" si="9"/>
        <v>0</v>
      </c>
    </row>
    <row r="615" spans="1:4" ht="18" hidden="1" x14ac:dyDescent="0.3">
      <c r="A615" s="14" t="s">
        <v>268</v>
      </c>
      <c r="B615" s="7"/>
      <c r="C615" s="7"/>
      <c r="D615" s="7">
        <f t="shared" si="9"/>
        <v>0</v>
      </c>
    </row>
    <row r="616" spans="1:4" ht="18" hidden="1" x14ac:dyDescent="0.3">
      <c r="A616" s="10" t="s">
        <v>269</v>
      </c>
      <c r="B616" s="7"/>
      <c r="C616" s="7"/>
      <c r="D616" s="7">
        <f t="shared" si="9"/>
        <v>0</v>
      </c>
    </row>
    <row r="617" spans="1:4" ht="18" hidden="1" x14ac:dyDescent="0.3">
      <c r="A617" s="10" t="s">
        <v>284</v>
      </c>
      <c r="B617" s="7"/>
      <c r="C617" s="7"/>
      <c r="D617" s="7">
        <f t="shared" si="9"/>
        <v>0</v>
      </c>
    </row>
    <row r="618" spans="1:4" ht="18" hidden="1" x14ac:dyDescent="0.3">
      <c r="A618" s="14" t="s">
        <v>285</v>
      </c>
      <c r="B618" s="7"/>
      <c r="C618" s="7"/>
      <c r="D618" s="7">
        <f t="shared" si="9"/>
        <v>0</v>
      </c>
    </row>
    <row r="619" spans="1:4" ht="18" hidden="1" x14ac:dyDescent="0.3">
      <c r="A619" s="35" t="s">
        <v>328</v>
      </c>
      <c r="B619" s="7"/>
      <c r="C619" s="7"/>
      <c r="D619" s="7">
        <f t="shared" si="9"/>
        <v>0</v>
      </c>
    </row>
    <row r="620" spans="1:4" ht="18" hidden="1" x14ac:dyDescent="0.3">
      <c r="A620" s="10" t="s">
        <v>143</v>
      </c>
      <c r="B620" s="7"/>
      <c r="C620" s="7"/>
      <c r="D620" s="7">
        <f t="shared" si="9"/>
        <v>0</v>
      </c>
    </row>
    <row r="621" spans="1:4" ht="18" hidden="1" x14ac:dyDescent="0.3">
      <c r="A621" s="24" t="s">
        <v>144</v>
      </c>
      <c r="B621" s="7"/>
      <c r="C621" s="7"/>
      <c r="D621" s="7">
        <f t="shared" si="9"/>
        <v>0</v>
      </c>
    </row>
    <row r="622" spans="1:4" ht="18" hidden="1" x14ac:dyDescent="0.3">
      <c r="A622" s="5" t="s">
        <v>93</v>
      </c>
      <c r="B622" s="7"/>
      <c r="C622" s="7"/>
      <c r="D622" s="7">
        <f t="shared" si="9"/>
        <v>0</v>
      </c>
    </row>
    <row r="623" spans="1:4" ht="18" hidden="1" x14ac:dyDescent="0.3">
      <c r="A623" s="14" t="s">
        <v>94</v>
      </c>
      <c r="B623" s="7"/>
      <c r="C623" s="7"/>
      <c r="D623" s="7">
        <f t="shared" si="9"/>
        <v>0</v>
      </c>
    </row>
    <row r="624" spans="1:4" ht="18" hidden="1" x14ac:dyDescent="0.3">
      <c r="A624" s="24" t="s">
        <v>77</v>
      </c>
      <c r="B624" s="7"/>
      <c r="C624" s="7"/>
      <c r="D624" s="7">
        <f t="shared" si="9"/>
        <v>0</v>
      </c>
    </row>
    <row r="625" spans="1:4" ht="18" hidden="1" x14ac:dyDescent="0.3">
      <c r="A625" s="10" t="s">
        <v>225</v>
      </c>
      <c r="B625" s="7"/>
      <c r="C625" s="7"/>
      <c r="D625" s="7">
        <f t="shared" si="9"/>
        <v>0</v>
      </c>
    </row>
    <row r="626" spans="1:4" ht="18" hidden="1" x14ac:dyDescent="0.3">
      <c r="A626" s="14" t="s">
        <v>226</v>
      </c>
      <c r="B626" s="7"/>
      <c r="C626" s="7"/>
      <c r="D626" s="7">
        <f t="shared" si="9"/>
        <v>0</v>
      </c>
    </row>
    <row r="627" spans="1:4" ht="18" hidden="1" x14ac:dyDescent="0.3">
      <c r="A627" s="5" t="s">
        <v>341</v>
      </c>
      <c r="B627" s="7"/>
      <c r="C627" s="7"/>
      <c r="D627" s="7">
        <f t="shared" si="9"/>
        <v>0</v>
      </c>
    </row>
    <row r="628" spans="1:4" ht="18" hidden="1" x14ac:dyDescent="0.3">
      <c r="A628" s="10" t="s">
        <v>399</v>
      </c>
      <c r="B628" s="7"/>
      <c r="C628" s="7"/>
      <c r="D628" s="7">
        <f t="shared" si="9"/>
        <v>0</v>
      </c>
    </row>
    <row r="629" spans="1:4" ht="18" hidden="1" x14ac:dyDescent="0.3">
      <c r="A629" s="8" t="s">
        <v>330</v>
      </c>
      <c r="B629" s="7"/>
      <c r="C629" s="7"/>
      <c r="D629" s="7">
        <f t="shared" si="9"/>
        <v>0</v>
      </c>
    </row>
    <row r="630" spans="1:4" ht="18" hidden="1" x14ac:dyDescent="0.3">
      <c r="A630" s="10" t="s">
        <v>119</v>
      </c>
      <c r="B630" s="7"/>
      <c r="C630" s="7"/>
      <c r="D630" s="7">
        <f t="shared" si="9"/>
        <v>0</v>
      </c>
    </row>
    <row r="631" spans="1:4" ht="18" hidden="1" x14ac:dyDescent="0.3">
      <c r="A631" s="5" t="s">
        <v>145</v>
      </c>
      <c r="B631" s="7"/>
      <c r="C631" s="7"/>
      <c r="D631" s="7">
        <f t="shared" si="9"/>
        <v>0</v>
      </c>
    </row>
    <row r="632" spans="1:4" ht="18" hidden="1" x14ac:dyDescent="0.3">
      <c r="A632" s="5" t="s">
        <v>243</v>
      </c>
      <c r="B632" s="7"/>
      <c r="C632" s="7"/>
      <c r="D632" s="7">
        <f t="shared" si="9"/>
        <v>0</v>
      </c>
    </row>
    <row r="633" spans="1:4" ht="18" hidden="1" x14ac:dyDescent="0.3">
      <c r="A633" s="10" t="s">
        <v>174</v>
      </c>
      <c r="B633" s="7"/>
      <c r="C633" s="7"/>
      <c r="D633" s="7">
        <f t="shared" si="9"/>
        <v>0</v>
      </c>
    </row>
    <row r="634" spans="1:4" ht="18" hidden="1" x14ac:dyDescent="0.3">
      <c r="A634" s="10" t="s">
        <v>244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245</v>
      </c>
      <c r="B635" s="7"/>
      <c r="C635" s="7"/>
      <c r="D635" s="7">
        <f t="shared" si="9"/>
        <v>0</v>
      </c>
    </row>
    <row r="636" spans="1:4" ht="18" hidden="1" x14ac:dyDescent="0.3">
      <c r="A636" s="24" t="s">
        <v>78</v>
      </c>
      <c r="B636" s="7"/>
      <c r="C636" s="7"/>
      <c r="D636" s="7">
        <f t="shared" si="9"/>
        <v>0</v>
      </c>
    </row>
    <row r="637" spans="1:4" ht="18" hidden="1" x14ac:dyDescent="0.3">
      <c r="A637" s="24" t="s">
        <v>79</v>
      </c>
      <c r="B637" s="7"/>
      <c r="C637" s="7"/>
      <c r="D637" s="7">
        <f t="shared" si="9"/>
        <v>0</v>
      </c>
    </row>
    <row r="638" spans="1:4" ht="18" hidden="1" x14ac:dyDescent="0.3">
      <c r="A638" s="13" t="s">
        <v>246</v>
      </c>
      <c r="B638" s="7"/>
      <c r="C638" s="7"/>
      <c r="D638" s="7">
        <f t="shared" si="9"/>
        <v>0</v>
      </c>
    </row>
    <row r="639" spans="1:4" ht="18" hidden="1" x14ac:dyDescent="0.3">
      <c r="A639" s="24" t="s">
        <v>80</v>
      </c>
      <c r="B639" s="7"/>
      <c r="C639" s="7"/>
      <c r="D639" s="7">
        <f t="shared" si="9"/>
        <v>0</v>
      </c>
    </row>
    <row r="640" spans="1:4" ht="18" hidden="1" x14ac:dyDescent="0.3">
      <c r="A640" s="10" t="s">
        <v>247</v>
      </c>
      <c r="B640" s="7"/>
      <c r="C640" s="7"/>
      <c r="D640" s="7">
        <f t="shared" si="9"/>
        <v>0</v>
      </c>
    </row>
    <row r="641" spans="1:4" ht="18" hidden="1" x14ac:dyDescent="0.3">
      <c r="A641" s="10" t="s">
        <v>248</v>
      </c>
      <c r="B641" s="7"/>
      <c r="C641" s="7"/>
      <c r="D641" s="7">
        <f t="shared" si="9"/>
        <v>0</v>
      </c>
    </row>
    <row r="642" spans="1:4" ht="18" hidden="1" x14ac:dyDescent="0.3">
      <c r="A642" s="10" t="s">
        <v>249</v>
      </c>
      <c r="B642" s="7"/>
      <c r="C642" s="7"/>
      <c r="D642" s="7">
        <f t="shared" si="9"/>
        <v>0</v>
      </c>
    </row>
    <row r="643" spans="1:4" ht="18" hidden="1" x14ac:dyDescent="0.3">
      <c r="A643" s="10" t="s">
        <v>250</v>
      </c>
      <c r="B643" s="7"/>
      <c r="C643" s="7"/>
      <c r="D643" s="7">
        <f t="shared" si="9"/>
        <v>0</v>
      </c>
    </row>
    <row r="644" spans="1:4" ht="18" hidden="1" x14ac:dyDescent="0.3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3">
      <c r="A646" s="10" t="s">
        <v>40</v>
      </c>
      <c r="B646" s="7"/>
      <c r="C646" s="7"/>
      <c r="D646" s="7">
        <f t="shared" si="10"/>
        <v>0</v>
      </c>
    </row>
    <row r="647" spans="1:4" ht="18" hidden="1" x14ac:dyDescent="0.3">
      <c r="A647" s="5" t="s">
        <v>175</v>
      </c>
      <c r="B647" s="7"/>
      <c r="C647" s="7"/>
      <c r="D647" s="7">
        <f t="shared" si="10"/>
        <v>0</v>
      </c>
    </row>
    <row r="648" spans="1:4" ht="18" hidden="1" x14ac:dyDescent="0.3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3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3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3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3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3">
      <c r="A655" s="13" t="s">
        <v>258</v>
      </c>
      <c r="B655" s="7"/>
      <c r="C655" s="7"/>
      <c r="D655" s="7">
        <f t="shared" si="10"/>
        <v>0</v>
      </c>
    </row>
    <row r="656" spans="1:4" ht="18" hidden="1" x14ac:dyDescent="0.3">
      <c r="A656" s="10" t="s">
        <v>259</v>
      </c>
      <c r="B656" s="7"/>
      <c r="C656" s="7"/>
      <c r="D656" s="7">
        <f t="shared" si="10"/>
        <v>0</v>
      </c>
    </row>
    <row r="657" spans="1:4" ht="18" hidden="1" x14ac:dyDescent="0.3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5181</v>
      </c>
      <c r="C665" s="39"/>
      <c r="D665" s="39">
        <f t="shared" ref="D665" si="11">SUM(D338:D664)</f>
        <v>62455000</v>
      </c>
    </row>
    <row r="668" spans="1:4" ht="18" x14ac:dyDescent="0.3">
      <c r="A668" s="18" t="s">
        <v>383</v>
      </c>
      <c r="D668" s="83"/>
    </row>
    <row r="669" spans="1:4" ht="15.6" x14ac:dyDescent="0.3">
      <c r="D669" s="84">
        <f>D668+D665+D333</f>
        <v>87332500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1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668"/>
  <sheetViews>
    <sheetView workbookViewId="0">
      <selection activeCell="D669" sqref="D669"/>
    </sheetView>
  </sheetViews>
  <sheetFormatPr defaultRowHeight="14.4" x14ac:dyDescent="0.3"/>
  <cols>
    <col min="1" max="1" width="43.6640625" customWidth="1"/>
    <col min="2" max="2" width="10.6640625" customWidth="1"/>
    <col min="3" max="3" width="14.33203125" customWidth="1"/>
    <col min="4" max="4" width="23.5546875" customWidth="1"/>
  </cols>
  <sheetData>
    <row r="1" spans="1:4" x14ac:dyDescent="0.3">
      <c r="A1" s="1" t="s">
        <v>403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25</v>
      </c>
      <c r="C3" s="7">
        <v>12500</v>
      </c>
      <c r="D3" s="7">
        <f>B3*C3</f>
        <v>312500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hidden="1" x14ac:dyDescent="0.3">
      <c r="A15" s="5" t="s">
        <v>206</v>
      </c>
      <c r="B15" s="7"/>
      <c r="C15" s="7"/>
      <c r="D15" s="7">
        <f t="shared" si="0"/>
        <v>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hidden="1" x14ac:dyDescent="0.3">
      <c r="A18" s="24" t="s">
        <v>287</v>
      </c>
      <c r="B18" s="7"/>
      <c r="C18" s="7"/>
      <c r="D18" s="7">
        <f t="shared" si="0"/>
        <v>0</v>
      </c>
    </row>
    <row r="19" spans="1:4" ht="18" hidden="1" x14ac:dyDescent="0.3">
      <c r="A19" s="8" t="s">
        <v>288</v>
      </c>
      <c r="B19" s="7"/>
      <c r="C19" s="44"/>
      <c r="D19" s="7">
        <f t="shared" si="0"/>
        <v>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v>67</v>
      </c>
      <c r="C25" s="7">
        <v>10000</v>
      </c>
      <c r="D25" s="7">
        <f t="shared" si="0"/>
        <v>670000</v>
      </c>
    </row>
    <row r="26" spans="1:4" ht="18" hidden="1" x14ac:dyDescent="0.3">
      <c r="A26" s="24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v>8</v>
      </c>
      <c r="C28" s="7">
        <v>24000</v>
      </c>
      <c r="D28" s="7">
        <f t="shared" si="0"/>
        <v>192000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hidden="1" x14ac:dyDescent="0.3">
      <c r="A30" s="5" t="s">
        <v>66</v>
      </c>
      <c r="B30" s="7"/>
      <c r="C30" s="7"/>
      <c r="D30" s="7">
        <f t="shared" si="0"/>
        <v>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x14ac:dyDescent="0.3">
      <c r="A32" s="10" t="s">
        <v>229</v>
      </c>
      <c r="B32" s="7">
        <v>10</v>
      </c>
      <c r="C32" s="7">
        <v>12500</v>
      </c>
      <c r="D32" s="7">
        <f t="shared" si="0"/>
        <v>125000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/>
      <c r="C40" s="7"/>
      <c r="D40" s="7">
        <f t="shared" si="0"/>
        <v>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x14ac:dyDescent="0.3">
      <c r="A50" s="14" t="s">
        <v>153</v>
      </c>
      <c r="B50" s="7">
        <v>7</v>
      </c>
      <c r="C50" s="7">
        <v>12600</v>
      </c>
      <c r="D50" s="7">
        <f t="shared" si="0"/>
        <v>88200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x14ac:dyDescent="0.3">
      <c r="A56" s="14" t="s">
        <v>76</v>
      </c>
      <c r="B56" s="7">
        <v>12</v>
      </c>
      <c r="C56" s="7">
        <v>12000</v>
      </c>
      <c r="D56" s="7">
        <f t="shared" si="0"/>
        <v>144000</v>
      </c>
    </row>
    <row r="57" spans="1:4" ht="18" x14ac:dyDescent="0.3">
      <c r="A57" s="10" t="s">
        <v>114</v>
      </c>
      <c r="B57" s="7">
        <v>60</v>
      </c>
      <c r="C57" s="7">
        <v>24000</v>
      </c>
      <c r="D57" s="7">
        <f t="shared" si="0"/>
        <v>1440000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hidden="1" x14ac:dyDescent="0.3">
      <c r="A63" s="5" t="s">
        <v>3</v>
      </c>
      <c r="B63" s="7"/>
      <c r="C63" s="7"/>
      <c r="D63" s="7">
        <f t="shared" si="0"/>
        <v>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x14ac:dyDescent="0.3">
      <c r="A65" s="5" t="s">
        <v>5</v>
      </c>
      <c r="B65" s="7">
        <v>1</v>
      </c>
      <c r="C65" s="7">
        <v>7000</v>
      </c>
      <c r="D65" s="7">
        <f t="shared" si="0"/>
        <v>7000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x14ac:dyDescent="0.3">
      <c r="A70" s="10" t="s">
        <v>115</v>
      </c>
      <c r="B70" s="7">
        <v>140</v>
      </c>
      <c r="C70" s="7">
        <v>5000</v>
      </c>
      <c r="D70" s="7">
        <f t="shared" si="1"/>
        <v>700000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x14ac:dyDescent="0.3">
      <c r="A74" s="10" t="s">
        <v>170</v>
      </c>
      <c r="B74" s="7">
        <v>60</v>
      </c>
      <c r="C74" s="7">
        <v>34000</v>
      </c>
      <c r="D74" s="7">
        <f t="shared" si="1"/>
        <v>2040000</v>
      </c>
    </row>
    <row r="75" spans="1:4" ht="18" x14ac:dyDescent="0.3">
      <c r="A75" s="10" t="s">
        <v>171</v>
      </c>
      <c r="B75" s="7">
        <f>14+31</f>
        <v>45</v>
      </c>
      <c r="C75" s="7">
        <v>31000</v>
      </c>
      <c r="D75" s="7">
        <f t="shared" si="1"/>
        <v>1395000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hidden="1" x14ac:dyDescent="0.3">
      <c r="A81" s="10" t="s">
        <v>83</v>
      </c>
      <c r="B81" s="7"/>
      <c r="C81" s="7"/>
      <c r="D81" s="7">
        <f t="shared" si="1"/>
        <v>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x14ac:dyDescent="0.3">
      <c r="A105" s="10" t="s">
        <v>20</v>
      </c>
      <c r="B105" s="7">
        <v>13</v>
      </c>
      <c r="C105" s="7">
        <v>22000</v>
      </c>
      <c r="D105" s="7">
        <f t="shared" si="1"/>
        <v>286000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x14ac:dyDescent="0.3">
      <c r="A120" s="24" t="s">
        <v>125</v>
      </c>
      <c r="B120" s="7">
        <v>16</v>
      </c>
      <c r="C120" s="7">
        <v>9000</v>
      </c>
      <c r="D120" s="7">
        <f t="shared" si="1"/>
        <v>144000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hidden="1" x14ac:dyDescent="0.3">
      <c r="A126" s="5" t="s">
        <v>281</v>
      </c>
      <c r="B126" s="12"/>
      <c r="C126" s="12"/>
      <c r="D126" s="7">
        <f t="shared" si="1"/>
        <v>0</v>
      </c>
    </row>
    <row r="127" spans="1:4" ht="18" x14ac:dyDescent="0.3">
      <c r="A127" s="10" t="s">
        <v>282</v>
      </c>
      <c r="B127" s="7">
        <v>33</v>
      </c>
      <c r="C127" s="7">
        <v>5000</v>
      </c>
      <c r="D127" s="7">
        <f t="shared" si="1"/>
        <v>165000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x14ac:dyDescent="0.3">
      <c r="A138" s="10" t="s">
        <v>103</v>
      </c>
      <c r="B138" s="12">
        <v>2</v>
      </c>
      <c r="C138" s="12">
        <v>70000</v>
      </c>
      <c r="D138" s="7">
        <f t="shared" si="2"/>
        <v>140000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x14ac:dyDescent="0.3">
      <c r="A140" s="10" t="s">
        <v>105</v>
      </c>
      <c r="B140" s="12">
        <v>3</v>
      </c>
      <c r="C140" s="12">
        <v>80000</v>
      </c>
      <c r="D140" s="7">
        <f t="shared" si="2"/>
        <v>240000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x14ac:dyDescent="0.3">
      <c r="A148" s="10" t="s">
        <v>164</v>
      </c>
      <c r="B148" s="7">
        <v>5</v>
      </c>
      <c r="C148" s="7">
        <v>28000</v>
      </c>
      <c r="D148" s="7">
        <f t="shared" si="2"/>
        <v>140000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x14ac:dyDescent="0.3">
      <c r="A155" s="10" t="s">
        <v>292</v>
      </c>
      <c r="B155" s="7">
        <v>3</v>
      </c>
      <c r="C155" s="7">
        <v>10000</v>
      </c>
      <c r="D155" s="7">
        <f t="shared" si="2"/>
        <v>30000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hidden="1" x14ac:dyDescent="0.3">
      <c r="A163" s="10" t="s">
        <v>200</v>
      </c>
      <c r="B163" s="7"/>
      <c r="C163" s="46"/>
      <c r="D163" s="7">
        <f t="shared" si="2"/>
        <v>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v>30</v>
      </c>
      <c r="C165" s="7">
        <v>6500</v>
      </c>
      <c r="D165" s="7">
        <f t="shared" si="2"/>
        <v>195000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15</v>
      </c>
      <c r="C169" s="21">
        <v>11000</v>
      </c>
      <c r="D169" s="7">
        <f t="shared" si="2"/>
        <v>165000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hidden="1" x14ac:dyDescent="0.3">
      <c r="A171" s="10" t="s">
        <v>87</v>
      </c>
      <c r="B171" s="7"/>
      <c r="C171" s="7"/>
      <c r="D171" s="7">
        <f t="shared" si="2"/>
        <v>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x14ac:dyDescent="0.3">
      <c r="A179" s="10" t="s">
        <v>183</v>
      </c>
      <c r="B179" s="7">
        <v>180</v>
      </c>
      <c r="C179" s="7">
        <v>2100</v>
      </c>
      <c r="D179" s="7">
        <f t="shared" si="2"/>
        <v>378000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20</v>
      </c>
      <c r="C181" s="7">
        <v>20000</v>
      </c>
      <c r="D181" s="7">
        <f t="shared" si="2"/>
        <v>400000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v>360</v>
      </c>
      <c r="C196" s="7">
        <v>20000</v>
      </c>
      <c r="D196" s="7">
        <f t="shared" ref="D196:D259" si="3">B196*C196</f>
        <v>7200000</v>
      </c>
    </row>
    <row r="197" spans="1:4" ht="18" x14ac:dyDescent="0.3">
      <c r="A197" s="5" t="s">
        <v>68</v>
      </c>
      <c r="B197" s="7">
        <f>40+40+130+400</f>
        <v>610</v>
      </c>
      <c r="C197" s="7">
        <v>20000</v>
      </c>
      <c r="D197" s="7">
        <f t="shared" si="3"/>
        <v>12200000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hidden="1" x14ac:dyDescent="0.3">
      <c r="A205" s="10" t="s">
        <v>188</v>
      </c>
      <c r="B205" s="7"/>
      <c r="C205" s="7"/>
      <c r="D205" s="7">
        <f t="shared" si="3"/>
        <v>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0" t="s">
        <v>44</v>
      </c>
      <c r="B210" s="7"/>
      <c r="C210" s="7"/>
      <c r="D210" s="7">
        <f t="shared" si="3"/>
        <v>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x14ac:dyDescent="0.3">
      <c r="A215" s="14" t="s">
        <v>133</v>
      </c>
      <c r="B215" s="7">
        <v>1</v>
      </c>
      <c r="C215" s="7">
        <v>45000</v>
      </c>
      <c r="D215" s="7">
        <f t="shared" si="3"/>
        <v>45000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hidden="1" x14ac:dyDescent="0.3">
      <c r="A223" s="8" t="s">
        <v>315</v>
      </c>
      <c r="B223" s="7"/>
      <c r="C223" s="7"/>
      <c r="D223" s="7">
        <f t="shared" si="3"/>
        <v>0</v>
      </c>
    </row>
    <row r="224" spans="1:4" ht="18" hidden="1" x14ac:dyDescent="0.3">
      <c r="A224" s="14" t="s">
        <v>362</v>
      </c>
      <c r="B224" s="7"/>
      <c r="C224" s="7"/>
      <c r="D224" s="7">
        <f t="shared" si="3"/>
        <v>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x14ac:dyDescent="0.3">
      <c r="A241" s="10" t="s">
        <v>220</v>
      </c>
      <c r="B241" s="7">
        <v>10</v>
      </c>
      <c r="C241" s="7">
        <v>14000</v>
      </c>
      <c r="D241" s="7">
        <f t="shared" si="3"/>
        <v>140000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f>2+37+250</f>
        <v>289</v>
      </c>
      <c r="C244" s="7">
        <v>24000</v>
      </c>
      <c r="D244" s="7">
        <f t="shared" si="3"/>
        <v>6936000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x14ac:dyDescent="0.3">
      <c r="A247" s="10" t="s">
        <v>27</v>
      </c>
      <c r="B247" s="7">
        <v>21</v>
      </c>
      <c r="C247" s="7">
        <v>11000</v>
      </c>
      <c r="D247" s="7">
        <f t="shared" si="3"/>
        <v>231000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f>57+10</f>
        <v>67</v>
      </c>
      <c r="C252" s="7">
        <v>36000</v>
      </c>
      <c r="D252" s="7">
        <f t="shared" si="3"/>
        <v>2412000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4+45</f>
        <v>49</v>
      </c>
      <c r="C256" s="7">
        <v>22000</v>
      </c>
      <c r="D256" s="7">
        <f t="shared" si="3"/>
        <v>1078000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x14ac:dyDescent="0.3">
      <c r="A264" s="10" t="s">
        <v>237</v>
      </c>
      <c r="B264" s="7">
        <f>26+23</f>
        <v>49</v>
      </c>
      <c r="C264" s="7">
        <v>12000</v>
      </c>
      <c r="D264" s="7">
        <f t="shared" si="4"/>
        <v>588000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v>13</v>
      </c>
      <c r="C268" s="7">
        <v>16000</v>
      </c>
      <c r="D268" s="7">
        <f t="shared" si="4"/>
        <v>208000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x14ac:dyDescent="0.3">
      <c r="A281" s="10" t="s">
        <v>267</v>
      </c>
      <c r="B281" s="7">
        <v>7</v>
      </c>
      <c r="C281" s="7">
        <v>11000</v>
      </c>
      <c r="D281" s="7">
        <f t="shared" si="4"/>
        <v>77000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hidden="1" x14ac:dyDescent="0.3">
      <c r="A284" s="10" t="s">
        <v>284</v>
      </c>
      <c r="B284" s="7"/>
      <c r="C284" s="7"/>
      <c r="D284" s="7">
        <f t="shared" si="4"/>
        <v>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hidden="1" x14ac:dyDescent="0.3">
      <c r="A287" s="10" t="s">
        <v>143</v>
      </c>
      <c r="B287" s="7"/>
      <c r="C287" s="7"/>
      <c r="D287" s="7">
        <f t="shared" si="4"/>
        <v>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381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356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x14ac:dyDescent="0.3">
      <c r="A303" s="24" t="s">
        <v>78</v>
      </c>
      <c r="B303" s="7">
        <v>10</v>
      </c>
      <c r="C303" s="7">
        <v>31000</v>
      </c>
      <c r="D303" s="7">
        <f t="shared" si="4"/>
        <v>310000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hidden="1" x14ac:dyDescent="0.3">
      <c r="A320" s="10" t="s">
        <v>256</v>
      </c>
      <c r="B320" s="7"/>
      <c r="C320" s="7"/>
      <c r="D320" s="7">
        <f t="shared" si="4"/>
        <v>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2241</v>
      </c>
      <c r="C333" s="39"/>
      <c r="D333" s="7">
        <f>SUM(D3:D303)</f>
        <v>40821700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402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22" t="s">
        <v>73</v>
      </c>
      <c r="B338" s="7"/>
      <c r="C338" s="7"/>
      <c r="D338" s="7">
        <f t="shared" si="5"/>
        <v>0</v>
      </c>
    </row>
    <row r="339" spans="1:4" ht="18" hidden="1" x14ac:dyDescent="0.3">
      <c r="A339" s="23" t="s">
        <v>74</v>
      </c>
      <c r="B339" s="7"/>
      <c r="C339" s="7"/>
      <c r="D339" s="7">
        <f t="shared" si="5"/>
        <v>0</v>
      </c>
    </row>
    <row r="340" spans="1:4" ht="18" hidden="1" x14ac:dyDescent="0.3">
      <c r="A340" s="22" t="s">
        <v>75</v>
      </c>
      <c r="B340" s="7"/>
      <c r="C340" s="7"/>
      <c r="D340" s="7">
        <f t="shared" si="5"/>
        <v>0</v>
      </c>
    </row>
    <row r="341" spans="1:4" ht="18" x14ac:dyDescent="0.3">
      <c r="A341" s="22" t="s">
        <v>196</v>
      </c>
      <c r="B341" s="7">
        <v>15</v>
      </c>
      <c r="C341" s="7">
        <v>11500</v>
      </c>
      <c r="D341" s="7">
        <f t="shared" si="5"/>
        <v>172500</v>
      </c>
    </row>
    <row r="342" spans="1:4" ht="18" hidden="1" x14ac:dyDescent="0.3">
      <c r="A342" s="10" t="s">
        <v>197</v>
      </c>
      <c r="B342" s="7"/>
      <c r="C342" s="7"/>
      <c r="D342" s="7">
        <f t="shared" si="5"/>
        <v>0</v>
      </c>
    </row>
    <row r="343" spans="1:4" ht="18" hidden="1" x14ac:dyDescent="0.3">
      <c r="A343" s="29" t="s">
        <v>293</v>
      </c>
      <c r="B343" s="7"/>
      <c r="C343" s="7"/>
      <c r="D343" s="7">
        <f t="shared" si="5"/>
        <v>0</v>
      </c>
    </row>
    <row r="344" spans="1:4" ht="18" hidden="1" x14ac:dyDescent="0.3">
      <c r="A344" s="22" t="s">
        <v>294</v>
      </c>
      <c r="B344" s="7"/>
      <c r="C344" s="7"/>
      <c r="D344" s="7">
        <f t="shared" si="5"/>
        <v>0</v>
      </c>
    </row>
    <row r="345" spans="1:4" ht="18" hidden="1" x14ac:dyDescent="0.3">
      <c r="A345" s="22" t="s">
        <v>198</v>
      </c>
      <c r="B345" s="7"/>
      <c r="C345" s="7"/>
      <c r="D345" s="7">
        <f t="shared" si="5"/>
        <v>0</v>
      </c>
    </row>
    <row r="346" spans="1:4" ht="18" hidden="1" x14ac:dyDescent="0.3">
      <c r="A346" s="8" t="s">
        <v>227</v>
      </c>
      <c r="B346" s="7"/>
      <c r="C346" s="7"/>
      <c r="D346" s="7">
        <f t="shared" si="5"/>
        <v>0</v>
      </c>
    </row>
    <row r="347" spans="1:4" ht="18" hidden="1" x14ac:dyDescent="0.3">
      <c r="A347" s="10" t="s">
        <v>51</v>
      </c>
      <c r="B347" s="7"/>
      <c r="C347" s="7"/>
      <c r="D347" s="7">
        <f t="shared" si="5"/>
        <v>0</v>
      </c>
    </row>
    <row r="348" spans="1:4" ht="18" hidden="1" x14ac:dyDescent="0.3">
      <c r="A348" s="10" t="s">
        <v>52</v>
      </c>
      <c r="B348" s="7"/>
      <c r="C348" s="7"/>
      <c r="D348" s="7">
        <f t="shared" si="5"/>
        <v>0</v>
      </c>
    </row>
    <row r="349" spans="1:4" ht="18" hidden="1" x14ac:dyDescent="0.3">
      <c r="A349" s="5" t="s">
        <v>53</v>
      </c>
      <c r="B349" s="7"/>
      <c r="C349" s="7"/>
      <c r="D349" s="7">
        <f t="shared" si="5"/>
        <v>0</v>
      </c>
    </row>
    <row r="350" spans="1:4" ht="18" hidden="1" x14ac:dyDescent="0.3">
      <c r="A350" s="5" t="s">
        <v>206</v>
      </c>
      <c r="B350" s="7"/>
      <c r="C350" s="7"/>
      <c r="D350" s="7">
        <f t="shared" si="5"/>
        <v>0</v>
      </c>
    </row>
    <row r="351" spans="1:4" ht="18" hidden="1" x14ac:dyDescent="0.3">
      <c r="A351" s="10" t="s">
        <v>117</v>
      </c>
      <c r="B351" s="7"/>
      <c r="C351" s="7"/>
      <c r="D351" s="7">
        <f t="shared" si="5"/>
        <v>0</v>
      </c>
    </row>
    <row r="352" spans="1:4" ht="18" hidden="1" x14ac:dyDescent="0.3">
      <c r="A352" s="10" t="s">
        <v>286</v>
      </c>
      <c r="B352" s="7"/>
      <c r="C352" s="7"/>
      <c r="D352" s="7">
        <f t="shared" si="5"/>
        <v>0</v>
      </c>
    </row>
    <row r="353" spans="1:4" ht="18" hidden="1" x14ac:dyDescent="0.3">
      <c r="A353" s="24" t="s">
        <v>287</v>
      </c>
      <c r="B353" s="7"/>
      <c r="C353" s="7"/>
      <c r="D353" s="7">
        <f t="shared" si="5"/>
        <v>0</v>
      </c>
    </row>
    <row r="354" spans="1:4" ht="18" hidden="1" x14ac:dyDescent="0.3">
      <c r="A354" s="8" t="s">
        <v>288</v>
      </c>
      <c r="B354" s="7"/>
      <c r="C354" s="7"/>
      <c r="D354" s="7">
        <f t="shared" si="5"/>
        <v>0</v>
      </c>
    </row>
    <row r="355" spans="1:4" ht="18" x14ac:dyDescent="0.3">
      <c r="A355" s="10" t="s">
        <v>120</v>
      </c>
      <c r="B355" s="7">
        <f>460+720</f>
        <v>1180</v>
      </c>
      <c r="C355" s="7">
        <v>7500</v>
      </c>
      <c r="D355" s="7">
        <f t="shared" si="5"/>
        <v>8850000</v>
      </c>
    </row>
    <row r="356" spans="1:4" ht="18" hidden="1" x14ac:dyDescent="0.3">
      <c r="A356" s="5" t="s">
        <v>60</v>
      </c>
      <c r="B356" s="7"/>
      <c r="C356" s="7"/>
      <c r="D356" s="7">
        <f t="shared" si="5"/>
        <v>0</v>
      </c>
    </row>
    <row r="357" spans="1:4" ht="18" hidden="1" x14ac:dyDescent="0.3">
      <c r="A357" s="5" t="s">
        <v>61</v>
      </c>
      <c r="B357" s="7"/>
      <c r="C357" s="7"/>
      <c r="D357" s="7">
        <f t="shared" si="5"/>
        <v>0</v>
      </c>
    </row>
    <row r="358" spans="1:4" ht="18" hidden="1" x14ac:dyDescent="0.3">
      <c r="A358" s="10" t="s">
        <v>270</v>
      </c>
      <c r="B358" s="7"/>
      <c r="C358" s="7"/>
      <c r="D358" s="7">
        <f t="shared" si="5"/>
        <v>0</v>
      </c>
    </row>
    <row r="359" spans="1:4" ht="18" hidden="1" x14ac:dyDescent="0.3">
      <c r="A359" s="10" t="s">
        <v>271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272</v>
      </c>
      <c r="B360" s="7"/>
      <c r="C360" s="7"/>
      <c r="D360" s="7">
        <f t="shared" si="5"/>
        <v>0</v>
      </c>
    </row>
    <row r="361" spans="1:4" ht="18" hidden="1" x14ac:dyDescent="0.3">
      <c r="A361" s="10" t="s">
        <v>273</v>
      </c>
      <c r="B361" s="7"/>
      <c r="C361" s="7"/>
      <c r="D361" s="7">
        <f t="shared" si="5"/>
        <v>0</v>
      </c>
    </row>
    <row r="362" spans="1:4" ht="18" hidden="1" x14ac:dyDescent="0.3">
      <c r="A362" s="10" t="s">
        <v>274</v>
      </c>
      <c r="B362" s="7"/>
      <c r="C362" s="7"/>
      <c r="D362" s="7">
        <f t="shared" si="5"/>
        <v>0</v>
      </c>
    </row>
    <row r="363" spans="1:4" ht="18" hidden="1" x14ac:dyDescent="0.3">
      <c r="A363" s="10" t="s">
        <v>64</v>
      </c>
      <c r="B363" s="7"/>
      <c r="C363" s="7"/>
      <c r="D363" s="7">
        <f t="shared" si="5"/>
        <v>0</v>
      </c>
    </row>
    <row r="364" spans="1:4" ht="18" hidden="1" x14ac:dyDescent="0.3">
      <c r="A364" s="5" t="s">
        <v>65</v>
      </c>
      <c r="B364" s="7"/>
      <c r="C364" s="7"/>
      <c r="D364" s="7">
        <f t="shared" si="5"/>
        <v>0</v>
      </c>
    </row>
    <row r="365" spans="1:4" ht="18" hidden="1" x14ac:dyDescent="0.3">
      <c r="A365" s="5" t="s">
        <v>66</v>
      </c>
      <c r="B365" s="7"/>
      <c r="C365" s="7"/>
      <c r="D365" s="7">
        <f t="shared" si="5"/>
        <v>0</v>
      </c>
    </row>
    <row r="366" spans="1:4" ht="18" hidden="1" x14ac:dyDescent="0.3">
      <c r="A366" s="10" t="s">
        <v>228</v>
      </c>
      <c r="B366" s="7"/>
      <c r="C366" s="7"/>
      <c r="D366" s="7">
        <f t="shared" si="5"/>
        <v>0</v>
      </c>
    </row>
    <row r="367" spans="1:4" ht="18" hidden="1" x14ac:dyDescent="0.3">
      <c r="A367" s="10" t="s">
        <v>229</v>
      </c>
      <c r="B367" s="7"/>
      <c r="C367" s="7"/>
      <c r="D367" s="7">
        <f t="shared" si="5"/>
        <v>0</v>
      </c>
    </row>
    <row r="368" spans="1:4" ht="18" hidden="1" x14ac:dyDescent="0.3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3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3">
      <c r="A370" s="10" t="s">
        <v>121</v>
      </c>
      <c r="B370" s="7"/>
      <c r="C370" s="7"/>
      <c r="D370" s="7">
        <f t="shared" si="5"/>
        <v>0</v>
      </c>
    </row>
    <row r="371" spans="1:4" ht="18" hidden="1" x14ac:dyDescent="0.3">
      <c r="A371" s="10" t="s">
        <v>149</v>
      </c>
      <c r="B371" s="7"/>
      <c r="C371" s="7"/>
      <c r="D371" s="7">
        <f t="shared" si="5"/>
        <v>0</v>
      </c>
    </row>
    <row r="372" spans="1:4" ht="18" hidden="1" x14ac:dyDescent="0.3">
      <c r="A372" s="14" t="s">
        <v>96</v>
      </c>
      <c r="B372" s="7"/>
      <c r="C372" s="7"/>
      <c r="D372" s="7">
        <f t="shared" si="5"/>
        <v>0</v>
      </c>
    </row>
    <row r="373" spans="1:4" ht="18" hidden="1" x14ac:dyDescent="0.3">
      <c r="A373" s="10" t="s">
        <v>97</v>
      </c>
      <c r="B373" s="7"/>
      <c r="C373" s="7"/>
      <c r="D373" s="7">
        <f t="shared" si="5"/>
        <v>0</v>
      </c>
    </row>
    <row r="374" spans="1:4" ht="18" hidden="1" x14ac:dyDescent="0.3">
      <c r="A374" s="10" t="s">
        <v>98</v>
      </c>
      <c r="B374" s="7"/>
      <c r="C374" s="7"/>
      <c r="D374" s="7">
        <f t="shared" si="5"/>
        <v>0</v>
      </c>
    </row>
    <row r="375" spans="1:4" ht="18" hidden="1" x14ac:dyDescent="0.3">
      <c r="A375" s="10" t="s">
        <v>275</v>
      </c>
      <c r="B375" s="7"/>
      <c r="C375" s="7"/>
      <c r="D375" s="7">
        <f t="shared" si="5"/>
        <v>0</v>
      </c>
    </row>
    <row r="376" spans="1:4" ht="18" hidden="1" x14ac:dyDescent="0.3">
      <c r="A376" s="10" t="s">
        <v>276</v>
      </c>
      <c r="B376" s="7"/>
      <c r="C376" s="7"/>
      <c r="D376" s="7">
        <f t="shared" si="5"/>
        <v>0</v>
      </c>
    </row>
    <row r="377" spans="1:4" ht="18" hidden="1" x14ac:dyDescent="0.3">
      <c r="A377" s="24" t="s">
        <v>277</v>
      </c>
      <c r="B377" s="7"/>
      <c r="C377" s="7"/>
      <c r="D377" s="7">
        <f t="shared" si="5"/>
        <v>0</v>
      </c>
    </row>
    <row r="378" spans="1:4" ht="18" hidden="1" x14ac:dyDescent="0.3">
      <c r="A378" s="8" t="s">
        <v>122</v>
      </c>
      <c r="B378" s="7"/>
      <c r="C378" s="7"/>
      <c r="D378" s="7">
        <f t="shared" si="5"/>
        <v>0</v>
      </c>
    </row>
    <row r="379" spans="1:4" ht="18" hidden="1" x14ac:dyDescent="0.3">
      <c r="A379" s="24" t="s">
        <v>123</v>
      </c>
      <c r="B379" s="7"/>
      <c r="C379" s="7"/>
      <c r="D379" s="7">
        <f t="shared" si="5"/>
        <v>0</v>
      </c>
    </row>
    <row r="380" spans="1:4" ht="18" hidden="1" x14ac:dyDescent="0.3">
      <c r="A380" s="10" t="s">
        <v>278</v>
      </c>
      <c r="B380" s="7"/>
      <c r="C380" s="7"/>
      <c r="D380" s="7">
        <f t="shared" si="5"/>
        <v>0</v>
      </c>
    </row>
    <row r="381" spans="1:4" ht="18" hidden="1" x14ac:dyDescent="0.3">
      <c r="A381" s="10" t="s">
        <v>279</v>
      </c>
      <c r="B381" s="7"/>
      <c r="C381" s="7"/>
      <c r="D381" s="7">
        <f t="shared" si="5"/>
        <v>0</v>
      </c>
    </row>
    <row r="382" spans="1:4" ht="18" x14ac:dyDescent="0.3">
      <c r="A382" s="5" t="s">
        <v>113</v>
      </c>
      <c r="B382" s="7">
        <f>100+160+80+60+40</f>
        <v>440</v>
      </c>
      <c r="C382" s="7">
        <v>25000</v>
      </c>
      <c r="D382" s="7">
        <f t="shared" si="5"/>
        <v>11000000</v>
      </c>
    </row>
    <row r="383" spans="1:4" ht="18" hidden="1" x14ac:dyDescent="0.3">
      <c r="A383" s="18" t="s">
        <v>151</v>
      </c>
      <c r="B383" s="7"/>
      <c r="C383" s="7"/>
      <c r="D383" s="7">
        <f t="shared" si="5"/>
        <v>0</v>
      </c>
    </row>
    <row r="384" spans="1:4" ht="18" hidden="1" x14ac:dyDescent="0.3">
      <c r="A384" s="14" t="s">
        <v>152</v>
      </c>
      <c r="B384" s="7"/>
      <c r="C384" s="7"/>
      <c r="D384" s="7">
        <f t="shared" si="5"/>
        <v>0</v>
      </c>
    </row>
    <row r="385" spans="1:4" ht="18" hidden="1" x14ac:dyDescent="0.3">
      <c r="A385" s="14" t="s">
        <v>153</v>
      </c>
      <c r="B385" s="7"/>
      <c r="C385" s="7"/>
      <c r="D385" s="7">
        <f t="shared" si="5"/>
        <v>0</v>
      </c>
    </row>
    <row r="386" spans="1:4" ht="18" hidden="1" x14ac:dyDescent="0.3">
      <c r="A386" s="14" t="s">
        <v>154</v>
      </c>
      <c r="B386" s="7"/>
      <c r="C386" s="7"/>
      <c r="D386" s="7">
        <f t="shared" si="5"/>
        <v>0</v>
      </c>
    </row>
    <row r="387" spans="1:4" ht="18" hidden="1" x14ac:dyDescent="0.3">
      <c r="A387" s="10" t="s">
        <v>155</v>
      </c>
      <c r="B387" s="7"/>
      <c r="C387" s="7"/>
      <c r="D387" s="7">
        <f t="shared" si="5"/>
        <v>0</v>
      </c>
    </row>
    <row r="388" spans="1:4" ht="18" hidden="1" x14ac:dyDescent="0.3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157</v>
      </c>
      <c r="B389" s="7"/>
      <c r="C389" s="7"/>
      <c r="D389" s="7">
        <f t="shared" si="6"/>
        <v>0</v>
      </c>
    </row>
    <row r="390" spans="1:4" ht="18" hidden="1" x14ac:dyDescent="0.3">
      <c r="A390" s="10" t="s">
        <v>158</v>
      </c>
      <c r="B390" s="7"/>
      <c r="C390" s="7"/>
      <c r="D390" s="7">
        <f t="shared" si="6"/>
        <v>0</v>
      </c>
    </row>
    <row r="391" spans="1:4" ht="18" hidden="1" x14ac:dyDescent="0.3">
      <c r="A391" s="14" t="s">
        <v>76</v>
      </c>
      <c r="B391" s="7"/>
      <c r="C391" s="7"/>
      <c r="D391" s="7">
        <f t="shared" si="6"/>
        <v>0</v>
      </c>
    </row>
    <row r="392" spans="1:4" ht="18" hidden="1" x14ac:dyDescent="0.3">
      <c r="A392" s="10" t="s">
        <v>114</v>
      </c>
      <c r="B392" s="7"/>
      <c r="C392" s="7"/>
      <c r="D392" s="7">
        <f t="shared" si="6"/>
        <v>0</v>
      </c>
    </row>
    <row r="393" spans="1:4" ht="18" hidden="1" x14ac:dyDescent="0.3">
      <c r="A393" s="34" t="s">
        <v>295</v>
      </c>
      <c r="B393" s="7"/>
      <c r="C393" s="7"/>
      <c r="D393" s="7">
        <f t="shared" si="6"/>
        <v>0</v>
      </c>
    </row>
    <row r="394" spans="1:4" ht="18" hidden="1" x14ac:dyDescent="0.3">
      <c r="A394" s="10" t="s">
        <v>159</v>
      </c>
      <c r="B394" s="7"/>
      <c r="C394" s="7"/>
      <c r="D394" s="7">
        <f t="shared" si="6"/>
        <v>0</v>
      </c>
    </row>
    <row r="395" spans="1:4" ht="18" hidden="1" x14ac:dyDescent="0.3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3">
      <c r="A397" s="41" t="s">
        <v>296</v>
      </c>
      <c r="B397" s="7"/>
      <c r="C397" s="7"/>
      <c r="D397" s="7">
        <f t="shared" si="6"/>
        <v>0</v>
      </c>
    </row>
    <row r="398" spans="1:4" ht="18" hidden="1" x14ac:dyDescent="0.3">
      <c r="A398" s="5" t="s">
        <v>3</v>
      </c>
      <c r="B398" s="7"/>
      <c r="C398" s="7"/>
      <c r="D398" s="7">
        <f t="shared" si="6"/>
        <v>0</v>
      </c>
    </row>
    <row r="399" spans="1:4" ht="18" hidden="1" x14ac:dyDescent="0.3">
      <c r="A399" s="8" t="s">
        <v>4</v>
      </c>
      <c r="B399" s="7"/>
      <c r="C399" s="7"/>
      <c r="D399" s="7">
        <f t="shared" si="6"/>
        <v>0</v>
      </c>
    </row>
    <row r="400" spans="1:4" ht="18" hidden="1" x14ac:dyDescent="0.3">
      <c r="A400" s="5" t="s">
        <v>5</v>
      </c>
      <c r="B400" s="7"/>
      <c r="C400" s="7"/>
      <c r="D400" s="7">
        <f t="shared" si="6"/>
        <v>0</v>
      </c>
    </row>
    <row r="401" spans="1:4" ht="18" hidden="1" x14ac:dyDescent="0.3">
      <c r="A401" s="5" t="s">
        <v>6</v>
      </c>
      <c r="B401" s="7"/>
      <c r="C401" s="7"/>
      <c r="D401" s="7">
        <f t="shared" si="6"/>
        <v>0</v>
      </c>
    </row>
    <row r="402" spans="1:4" ht="18" hidden="1" x14ac:dyDescent="0.3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3">
      <c r="A404" s="10" t="s">
        <v>9</v>
      </c>
      <c r="B404" s="7"/>
      <c r="C404" s="7"/>
      <c r="D404" s="7">
        <f t="shared" si="6"/>
        <v>0</v>
      </c>
    </row>
    <row r="405" spans="1:4" ht="18" hidden="1" x14ac:dyDescent="0.3">
      <c r="A405" s="10" t="s">
        <v>115</v>
      </c>
      <c r="B405" s="7"/>
      <c r="C405" s="7"/>
      <c r="D405" s="7">
        <f t="shared" si="6"/>
        <v>0</v>
      </c>
    </row>
    <row r="406" spans="1:4" ht="18" hidden="1" x14ac:dyDescent="0.3">
      <c r="A406" s="5" t="s">
        <v>116</v>
      </c>
      <c r="B406" s="7"/>
      <c r="C406" s="7"/>
      <c r="D406" s="7">
        <f t="shared" si="6"/>
        <v>0</v>
      </c>
    </row>
    <row r="407" spans="1:4" ht="18" x14ac:dyDescent="0.3">
      <c r="A407" s="10" t="s">
        <v>168</v>
      </c>
      <c r="B407" s="7">
        <v>140</v>
      </c>
      <c r="C407" s="7">
        <v>34000</v>
      </c>
      <c r="D407" s="7">
        <f t="shared" si="6"/>
        <v>4760000</v>
      </c>
    </row>
    <row r="408" spans="1:4" ht="18" hidden="1" x14ac:dyDescent="0.3">
      <c r="A408" s="24" t="s">
        <v>169</v>
      </c>
      <c r="B408" s="7"/>
      <c r="C408" s="7"/>
      <c r="D408" s="7">
        <f t="shared" si="6"/>
        <v>0</v>
      </c>
    </row>
    <row r="409" spans="1:4" ht="18" hidden="1" x14ac:dyDescent="0.3">
      <c r="A409" s="10" t="s">
        <v>170</v>
      </c>
      <c r="B409" s="7"/>
      <c r="C409" s="7"/>
      <c r="D409" s="7">
        <f t="shared" si="6"/>
        <v>0</v>
      </c>
    </row>
    <row r="410" spans="1:4" ht="18" hidden="1" x14ac:dyDescent="0.3">
      <c r="A410" s="10" t="s">
        <v>171</v>
      </c>
      <c r="B410" s="7"/>
      <c r="C410" s="7"/>
      <c r="D410" s="7">
        <f t="shared" si="6"/>
        <v>0</v>
      </c>
    </row>
    <row r="411" spans="1:4" ht="18" hidden="1" x14ac:dyDescent="0.3">
      <c r="A411" s="10" t="s">
        <v>172</v>
      </c>
      <c r="B411" s="7"/>
      <c r="C411" s="7"/>
      <c r="D411" s="7">
        <f t="shared" si="6"/>
        <v>0</v>
      </c>
    </row>
    <row r="412" spans="1:4" ht="18" hidden="1" x14ac:dyDescent="0.3">
      <c r="A412" s="5" t="s">
        <v>10</v>
      </c>
      <c r="B412" s="12"/>
      <c r="C412" s="12"/>
      <c r="D412" s="7">
        <f t="shared" si="6"/>
        <v>0</v>
      </c>
    </row>
    <row r="413" spans="1:4" ht="18" hidden="1" x14ac:dyDescent="0.3">
      <c r="A413" s="5" t="s">
        <v>11</v>
      </c>
      <c r="B413" s="12"/>
      <c r="C413" s="12"/>
      <c r="D413" s="7">
        <f t="shared" si="6"/>
        <v>0</v>
      </c>
    </row>
    <row r="414" spans="1:4" ht="18" hidden="1" x14ac:dyDescent="0.3">
      <c r="A414" s="5" t="s">
        <v>12</v>
      </c>
      <c r="B414" s="12"/>
      <c r="C414" s="12"/>
      <c r="D414" s="7">
        <f t="shared" si="6"/>
        <v>0</v>
      </c>
    </row>
    <row r="415" spans="1:4" ht="18" hidden="1" x14ac:dyDescent="0.3">
      <c r="A415" s="10" t="s">
        <v>82</v>
      </c>
      <c r="B415" s="7"/>
      <c r="C415" s="7"/>
      <c r="D415" s="7">
        <f t="shared" si="6"/>
        <v>0</v>
      </c>
    </row>
    <row r="416" spans="1:4" ht="18" hidden="1" x14ac:dyDescent="0.3">
      <c r="A416" s="10" t="s">
        <v>83</v>
      </c>
      <c r="B416" s="7"/>
      <c r="C416" s="7"/>
      <c r="D416" s="7">
        <f t="shared" si="6"/>
        <v>0</v>
      </c>
    </row>
    <row r="417" spans="1:4" ht="18" hidden="1" x14ac:dyDescent="0.3">
      <c r="A417" s="10" t="s">
        <v>84</v>
      </c>
      <c r="B417" s="7"/>
      <c r="C417" s="7"/>
      <c r="D417" s="7">
        <f t="shared" si="6"/>
        <v>0</v>
      </c>
    </row>
    <row r="418" spans="1:4" ht="18" hidden="1" x14ac:dyDescent="0.3">
      <c r="A418" s="10" t="s">
        <v>85</v>
      </c>
      <c r="B418" s="7"/>
      <c r="C418" s="7"/>
      <c r="D418" s="7">
        <f t="shared" si="6"/>
        <v>0</v>
      </c>
    </row>
    <row r="419" spans="1:4" ht="18" hidden="1" x14ac:dyDescent="0.3">
      <c r="A419" s="10" t="s">
        <v>86</v>
      </c>
      <c r="B419" s="7"/>
      <c r="C419" s="7"/>
      <c r="D419" s="7">
        <f t="shared" si="6"/>
        <v>0</v>
      </c>
    </row>
    <row r="420" spans="1:4" ht="18" x14ac:dyDescent="0.3">
      <c r="A420" s="10" t="s">
        <v>194</v>
      </c>
      <c r="B420" s="7">
        <v>30</v>
      </c>
      <c r="C420" s="7">
        <v>9000</v>
      </c>
      <c r="D420" s="7">
        <f t="shared" si="6"/>
        <v>270000</v>
      </c>
    </row>
    <row r="421" spans="1:4" ht="18" hidden="1" x14ac:dyDescent="0.3">
      <c r="A421" s="13" t="s">
        <v>195</v>
      </c>
      <c r="B421" s="7"/>
      <c r="C421" s="7"/>
      <c r="D421" s="7">
        <f t="shared" si="6"/>
        <v>0</v>
      </c>
    </row>
    <row r="422" spans="1:4" ht="18" hidden="1" x14ac:dyDescent="0.3">
      <c r="A422" s="13" t="s">
        <v>177</v>
      </c>
      <c r="B422" s="7"/>
      <c r="C422" s="7"/>
      <c r="D422" s="7">
        <f t="shared" si="6"/>
        <v>0</v>
      </c>
    </row>
    <row r="423" spans="1:4" ht="18" hidden="1" x14ac:dyDescent="0.3">
      <c r="A423" s="13" t="s">
        <v>178</v>
      </c>
      <c r="B423" s="7"/>
      <c r="C423" s="7"/>
      <c r="D423" s="7">
        <f t="shared" si="6"/>
        <v>0</v>
      </c>
    </row>
    <row r="424" spans="1:4" ht="18" hidden="1" x14ac:dyDescent="0.3">
      <c r="A424" s="8" t="s">
        <v>179</v>
      </c>
      <c r="B424" s="7"/>
      <c r="C424" s="7"/>
      <c r="D424" s="7">
        <f t="shared" si="6"/>
        <v>0</v>
      </c>
    </row>
    <row r="425" spans="1:4" ht="18" hidden="1" x14ac:dyDescent="0.3">
      <c r="A425" s="24" t="s">
        <v>173</v>
      </c>
      <c r="B425" s="7"/>
      <c r="C425" s="7"/>
      <c r="D425" s="7">
        <f t="shared" si="6"/>
        <v>0</v>
      </c>
    </row>
    <row r="426" spans="1:4" ht="18" hidden="1" x14ac:dyDescent="0.3">
      <c r="A426" s="8" t="s">
        <v>335</v>
      </c>
      <c r="B426" s="7"/>
      <c r="C426" s="7"/>
      <c r="D426" s="7">
        <f t="shared" si="6"/>
        <v>0</v>
      </c>
    </row>
    <row r="427" spans="1:4" ht="18" hidden="1" x14ac:dyDescent="0.3">
      <c r="A427" s="10" t="s">
        <v>13</v>
      </c>
      <c r="B427" s="7"/>
      <c r="C427" s="7"/>
      <c r="D427" s="7">
        <f t="shared" si="6"/>
        <v>0</v>
      </c>
    </row>
    <row r="428" spans="1:4" ht="18" hidden="1" x14ac:dyDescent="0.3">
      <c r="A428" s="10" t="s">
        <v>14</v>
      </c>
      <c r="B428" s="7"/>
      <c r="C428" s="7"/>
      <c r="D428" s="7">
        <f t="shared" si="6"/>
        <v>0</v>
      </c>
    </row>
    <row r="429" spans="1:4" ht="18" hidden="1" x14ac:dyDescent="0.3">
      <c r="A429" s="8" t="s">
        <v>336</v>
      </c>
      <c r="B429" s="7"/>
      <c r="C429" s="7"/>
      <c r="D429" s="7">
        <f t="shared" si="6"/>
        <v>0</v>
      </c>
    </row>
    <row r="430" spans="1:4" ht="18" hidden="1" x14ac:dyDescent="0.3">
      <c r="A430" s="8" t="s">
        <v>207</v>
      </c>
      <c r="B430" s="7"/>
      <c r="C430" s="7"/>
      <c r="D430" s="7">
        <f t="shared" si="6"/>
        <v>0</v>
      </c>
    </row>
    <row r="431" spans="1:4" ht="18" hidden="1" x14ac:dyDescent="0.3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3">
      <c r="A432" s="13" t="s">
        <v>17</v>
      </c>
      <c r="B432" s="7"/>
      <c r="C432" s="7"/>
      <c r="D432" s="7">
        <f t="shared" si="6"/>
        <v>0</v>
      </c>
    </row>
    <row r="433" spans="1:4" ht="18" hidden="1" x14ac:dyDescent="0.3">
      <c r="A433" s="8" t="s">
        <v>297</v>
      </c>
      <c r="B433" s="7"/>
      <c r="C433" s="7"/>
      <c r="D433" s="7">
        <f t="shared" si="6"/>
        <v>0</v>
      </c>
    </row>
    <row r="434" spans="1:4" ht="18" hidden="1" x14ac:dyDescent="0.3">
      <c r="A434" s="8" t="s">
        <v>337</v>
      </c>
      <c r="B434" s="7"/>
      <c r="C434" s="7"/>
      <c r="D434" s="7">
        <f t="shared" si="6"/>
        <v>0</v>
      </c>
    </row>
    <row r="435" spans="1:4" ht="18" hidden="1" x14ac:dyDescent="0.3">
      <c r="A435" s="10" t="s">
        <v>47</v>
      </c>
      <c r="B435" s="7"/>
      <c r="C435" s="7"/>
      <c r="D435" s="7">
        <f t="shared" si="6"/>
        <v>0</v>
      </c>
    </row>
    <row r="436" spans="1:4" ht="18" hidden="1" x14ac:dyDescent="0.3">
      <c r="A436" s="14" t="s">
        <v>48</v>
      </c>
      <c r="B436" s="7"/>
      <c r="C436" s="7"/>
      <c r="D436" s="7">
        <f t="shared" si="6"/>
        <v>0</v>
      </c>
    </row>
    <row r="437" spans="1:4" ht="18" hidden="1" x14ac:dyDescent="0.3">
      <c r="A437" s="28" t="s">
        <v>192</v>
      </c>
      <c r="B437" s="7"/>
      <c r="C437" s="7"/>
      <c r="D437" s="7">
        <f t="shared" si="6"/>
        <v>0</v>
      </c>
    </row>
    <row r="438" spans="1:4" ht="18" hidden="1" x14ac:dyDescent="0.3">
      <c r="A438" s="28" t="s">
        <v>193</v>
      </c>
      <c r="B438" s="7"/>
      <c r="C438" s="7"/>
      <c r="D438" s="7">
        <f t="shared" si="6"/>
        <v>0</v>
      </c>
    </row>
    <row r="439" spans="1:4" ht="18" hidden="1" x14ac:dyDescent="0.3">
      <c r="A439" s="42" t="s">
        <v>49</v>
      </c>
      <c r="B439" s="7"/>
      <c r="C439" s="7"/>
      <c r="D439" s="7">
        <f t="shared" si="6"/>
        <v>0</v>
      </c>
    </row>
    <row r="440" spans="1:4" ht="18" hidden="1" x14ac:dyDescent="0.3">
      <c r="A440" s="35" t="s">
        <v>298</v>
      </c>
      <c r="B440" s="7"/>
      <c r="C440" s="7"/>
      <c r="D440" s="7">
        <f t="shared" si="6"/>
        <v>0</v>
      </c>
    </row>
    <row r="441" spans="1:4" ht="18" hidden="1" x14ac:dyDescent="0.3">
      <c r="A441" s="10" t="s">
        <v>50</v>
      </c>
      <c r="B441" s="7"/>
      <c r="C441" s="7"/>
      <c r="D441" s="7">
        <f t="shared" si="6"/>
        <v>0</v>
      </c>
    </row>
    <row r="442" spans="1:4" ht="18" hidden="1" x14ac:dyDescent="0.3">
      <c r="A442" s="10" t="s">
        <v>20</v>
      </c>
      <c r="B442" s="7"/>
      <c r="C442" s="7"/>
      <c r="D442" s="7">
        <f t="shared" si="6"/>
        <v>0</v>
      </c>
    </row>
    <row r="443" spans="1:4" ht="18" hidden="1" x14ac:dyDescent="0.3">
      <c r="A443" s="10" t="s">
        <v>21</v>
      </c>
      <c r="B443" s="7"/>
      <c r="C443" s="7"/>
      <c r="D443" s="7">
        <f t="shared" si="6"/>
        <v>0</v>
      </c>
    </row>
    <row r="444" spans="1:4" ht="18" hidden="1" x14ac:dyDescent="0.3">
      <c r="A444" s="10" t="s">
        <v>22</v>
      </c>
      <c r="B444" s="7"/>
      <c r="C444" s="7"/>
      <c r="D444" s="7">
        <f t="shared" si="6"/>
        <v>0</v>
      </c>
    </row>
    <row r="445" spans="1:4" ht="18" hidden="1" x14ac:dyDescent="0.3">
      <c r="A445" s="10" t="s">
        <v>209</v>
      </c>
      <c r="B445" s="7"/>
      <c r="C445" s="7"/>
      <c r="D445" s="7">
        <f t="shared" si="6"/>
        <v>0</v>
      </c>
    </row>
    <row r="446" spans="1:4" ht="18" hidden="1" x14ac:dyDescent="0.3">
      <c r="A446" s="10" t="s">
        <v>210</v>
      </c>
      <c r="B446" s="7"/>
      <c r="C446" s="7"/>
      <c r="D446" s="7">
        <f t="shared" si="6"/>
        <v>0</v>
      </c>
    </row>
    <row r="447" spans="1:4" ht="18" hidden="1" x14ac:dyDescent="0.3">
      <c r="A447" s="10" t="s">
        <v>338</v>
      </c>
      <c r="B447" s="7"/>
      <c r="C447" s="7"/>
      <c r="D447" s="7">
        <f t="shared" si="6"/>
        <v>0</v>
      </c>
    </row>
    <row r="448" spans="1:4" ht="18" hidden="1" x14ac:dyDescent="0.3">
      <c r="A448" s="10" t="s">
        <v>211</v>
      </c>
      <c r="B448" s="7"/>
      <c r="C448" s="7"/>
      <c r="D448" s="7">
        <f t="shared" si="6"/>
        <v>0</v>
      </c>
    </row>
    <row r="449" spans="1:4" ht="18" hidden="1" x14ac:dyDescent="0.3">
      <c r="A449" s="8" t="s">
        <v>18</v>
      </c>
      <c r="B449" s="7"/>
      <c r="C449" s="7"/>
      <c r="D449" s="7">
        <f t="shared" si="6"/>
        <v>0</v>
      </c>
    </row>
    <row r="450" spans="1:4" ht="18" hidden="1" x14ac:dyDescent="0.3">
      <c r="A450" s="13" t="s">
        <v>19</v>
      </c>
      <c r="B450" s="7"/>
      <c r="C450" s="7"/>
      <c r="D450" s="7">
        <f t="shared" si="6"/>
        <v>0</v>
      </c>
    </row>
    <row r="451" spans="1:4" ht="18" hidden="1" x14ac:dyDescent="0.3">
      <c r="A451" s="10" t="s">
        <v>299</v>
      </c>
      <c r="B451" s="7"/>
      <c r="C451" s="7"/>
      <c r="D451" s="7">
        <f t="shared" si="6"/>
        <v>0</v>
      </c>
    </row>
    <row r="452" spans="1:4" ht="18" hidden="1" x14ac:dyDescent="0.3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301</v>
      </c>
      <c r="B453" s="7"/>
      <c r="C453" s="7"/>
      <c r="D453" s="7">
        <f t="shared" si="7"/>
        <v>0</v>
      </c>
    </row>
    <row r="454" spans="1:4" ht="18" x14ac:dyDescent="0.3">
      <c r="A454" s="10" t="s">
        <v>95</v>
      </c>
      <c r="B454" s="7">
        <v>190</v>
      </c>
      <c r="C454" s="7">
        <v>10000</v>
      </c>
      <c r="D454" s="7">
        <f t="shared" si="7"/>
        <v>1900000</v>
      </c>
    </row>
    <row r="455" spans="1:4" ht="18" hidden="1" x14ac:dyDescent="0.3">
      <c r="A455" s="29" t="s">
        <v>124</v>
      </c>
      <c r="B455" s="7"/>
      <c r="C455" s="7"/>
      <c r="D455" s="7">
        <f t="shared" si="7"/>
        <v>0</v>
      </c>
    </row>
    <row r="456" spans="1:4" ht="18" hidden="1" x14ac:dyDescent="0.3">
      <c r="A456" s="24" t="s">
        <v>125</v>
      </c>
      <c r="B456" s="7"/>
      <c r="C456" s="7"/>
      <c r="D456" s="7">
        <f t="shared" si="7"/>
        <v>0</v>
      </c>
    </row>
    <row r="457" spans="1:4" ht="18" hidden="1" x14ac:dyDescent="0.3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3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3">
      <c r="A461" s="33" t="s">
        <v>280</v>
      </c>
      <c r="B461" s="7"/>
      <c r="C461" s="7"/>
      <c r="D461" s="7">
        <f t="shared" si="7"/>
        <v>0</v>
      </c>
    </row>
    <row r="462" spans="1:4" ht="18" hidden="1" x14ac:dyDescent="0.3">
      <c r="A462" s="5" t="s">
        <v>281</v>
      </c>
      <c r="B462" s="12"/>
      <c r="C462" s="12"/>
      <c r="D462" s="7">
        <f t="shared" si="7"/>
        <v>0</v>
      </c>
    </row>
    <row r="463" spans="1:4" ht="18" hidden="1" x14ac:dyDescent="0.3">
      <c r="A463" s="10" t="s">
        <v>282</v>
      </c>
      <c r="B463" s="7"/>
      <c r="C463" s="7"/>
      <c r="D463" s="7">
        <f t="shared" si="7"/>
        <v>0</v>
      </c>
    </row>
    <row r="464" spans="1:4" ht="18" hidden="1" x14ac:dyDescent="0.3">
      <c r="A464" s="10" t="s">
        <v>283</v>
      </c>
      <c r="B464" s="7"/>
      <c r="C464" s="7"/>
      <c r="D464" s="7">
        <f t="shared" si="7"/>
        <v>0</v>
      </c>
    </row>
    <row r="465" spans="1:4" ht="18" x14ac:dyDescent="0.3">
      <c r="A465" s="10" t="s">
        <v>36</v>
      </c>
      <c r="B465" s="7">
        <f>60+60+15</f>
        <v>135</v>
      </c>
      <c r="C465" s="7">
        <v>7000</v>
      </c>
      <c r="D465" s="7">
        <f t="shared" si="7"/>
        <v>945000</v>
      </c>
    </row>
    <row r="466" spans="1:4" ht="18" hidden="1" x14ac:dyDescent="0.3">
      <c r="A466" s="14" t="s">
        <v>37</v>
      </c>
      <c r="B466" s="7"/>
      <c r="C466" s="7"/>
      <c r="D466" s="7">
        <f t="shared" si="7"/>
        <v>0</v>
      </c>
    </row>
    <row r="467" spans="1:4" ht="18" hidden="1" x14ac:dyDescent="0.3">
      <c r="A467" s="5" t="s">
        <v>214</v>
      </c>
      <c r="B467" s="7"/>
      <c r="C467" s="7"/>
      <c r="D467" s="7">
        <f t="shared" si="7"/>
        <v>0</v>
      </c>
    </row>
    <row r="468" spans="1:4" ht="18" hidden="1" x14ac:dyDescent="0.3">
      <c r="A468" s="5" t="s">
        <v>215</v>
      </c>
      <c r="B468" s="7"/>
      <c r="C468" s="7"/>
      <c r="D468" s="7">
        <f t="shared" si="7"/>
        <v>0</v>
      </c>
    </row>
    <row r="469" spans="1:4" ht="18" hidden="1" x14ac:dyDescent="0.3">
      <c r="A469" s="10" t="s">
        <v>216</v>
      </c>
      <c r="B469" s="7"/>
      <c r="C469" s="7"/>
      <c r="D469" s="7">
        <f t="shared" si="7"/>
        <v>0</v>
      </c>
    </row>
    <row r="470" spans="1:4" ht="18" hidden="1" x14ac:dyDescent="0.3">
      <c r="A470" s="10" t="s">
        <v>339</v>
      </c>
      <c r="B470" s="7"/>
      <c r="C470" s="7"/>
      <c r="D470" s="7">
        <f t="shared" si="7"/>
        <v>0</v>
      </c>
    </row>
    <row r="471" spans="1:4" ht="18" hidden="1" x14ac:dyDescent="0.3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3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3">
      <c r="A473" s="10" t="s">
        <v>302</v>
      </c>
      <c r="B473" s="7"/>
      <c r="C473" s="7"/>
      <c r="D473" s="7">
        <f t="shared" si="7"/>
        <v>0</v>
      </c>
    </row>
    <row r="474" spans="1:4" ht="18" hidden="1" x14ac:dyDescent="0.3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162</v>
      </c>
      <c r="B482" s="7"/>
      <c r="C482" s="7"/>
      <c r="D482" s="7">
        <f t="shared" si="7"/>
        <v>0</v>
      </c>
    </row>
    <row r="483" spans="1:4" ht="18" hidden="1" x14ac:dyDescent="0.3">
      <c r="A483" s="10" t="s">
        <v>163</v>
      </c>
      <c r="B483" s="7"/>
      <c r="C483" s="7"/>
      <c r="D483" s="7">
        <f t="shared" si="7"/>
        <v>0</v>
      </c>
    </row>
    <row r="484" spans="1:4" ht="18" hidden="1" x14ac:dyDescent="0.3">
      <c r="A484" s="10" t="s">
        <v>164</v>
      </c>
      <c r="B484" s="7"/>
      <c r="C484" s="7"/>
      <c r="D484" s="7">
        <f t="shared" si="7"/>
        <v>0</v>
      </c>
    </row>
    <row r="485" spans="1:4" ht="18" hidden="1" x14ac:dyDescent="0.3">
      <c r="A485" s="10" t="s">
        <v>165</v>
      </c>
      <c r="B485" s="7"/>
      <c r="C485" s="7"/>
      <c r="D485" s="7">
        <f t="shared" si="7"/>
        <v>0</v>
      </c>
    </row>
    <row r="486" spans="1:4" ht="18" hidden="1" x14ac:dyDescent="0.3">
      <c r="A486" s="10" t="s">
        <v>166</v>
      </c>
      <c r="B486" s="7"/>
      <c r="C486" s="7"/>
      <c r="D486" s="7">
        <f t="shared" si="7"/>
        <v>0</v>
      </c>
    </row>
    <row r="487" spans="1:4" ht="18" hidden="1" x14ac:dyDescent="0.3">
      <c r="A487" s="14" t="s">
        <v>167</v>
      </c>
      <c r="B487" s="7"/>
      <c r="C487" s="7"/>
      <c r="D487" s="7">
        <f t="shared" si="7"/>
        <v>0</v>
      </c>
    </row>
    <row r="488" spans="1:4" ht="18" hidden="1" x14ac:dyDescent="0.3">
      <c r="A488" s="10" t="s">
        <v>289</v>
      </c>
      <c r="B488" s="7"/>
      <c r="C488" s="7"/>
      <c r="D488" s="7">
        <f t="shared" si="7"/>
        <v>0</v>
      </c>
    </row>
    <row r="489" spans="1:4" ht="18" hidden="1" x14ac:dyDescent="0.3">
      <c r="A489" s="10" t="s">
        <v>290</v>
      </c>
      <c r="B489" s="7"/>
      <c r="C489" s="7"/>
      <c r="D489" s="7">
        <f t="shared" si="7"/>
        <v>0</v>
      </c>
    </row>
    <row r="490" spans="1:4" ht="18" hidden="1" x14ac:dyDescent="0.3">
      <c r="A490" s="10" t="s">
        <v>291</v>
      </c>
      <c r="B490" s="7"/>
      <c r="C490" s="7"/>
      <c r="D490" s="7">
        <f t="shared" si="7"/>
        <v>0</v>
      </c>
    </row>
    <row r="491" spans="1:4" ht="18" hidden="1" x14ac:dyDescent="0.3">
      <c r="A491" s="10" t="s">
        <v>292</v>
      </c>
      <c r="B491" s="7"/>
      <c r="C491" s="7"/>
      <c r="D491" s="7">
        <f t="shared" si="7"/>
        <v>0</v>
      </c>
    </row>
    <row r="492" spans="1:4" ht="18" hidden="1" x14ac:dyDescent="0.3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3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3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3">
      <c r="A495" s="10" t="s">
        <v>54</v>
      </c>
      <c r="B495" s="7"/>
      <c r="C495" s="7"/>
      <c r="D495" s="7">
        <f t="shared" si="7"/>
        <v>0</v>
      </c>
    </row>
    <row r="496" spans="1:4" ht="18" hidden="1" x14ac:dyDescent="0.3">
      <c r="A496" s="14" t="s">
        <v>55</v>
      </c>
      <c r="B496" s="7"/>
      <c r="C496" s="7"/>
      <c r="D496" s="7">
        <f t="shared" si="7"/>
        <v>0</v>
      </c>
    </row>
    <row r="497" spans="1:4" ht="18" x14ac:dyDescent="0.3">
      <c r="A497" s="10" t="s">
        <v>334</v>
      </c>
      <c r="B497" s="7">
        <f>190*2</f>
        <v>380</v>
      </c>
      <c r="C497" s="7">
        <v>6500</v>
      </c>
      <c r="D497" s="7">
        <f t="shared" si="7"/>
        <v>2470000</v>
      </c>
    </row>
    <row r="498" spans="1:4" ht="18" hidden="1" x14ac:dyDescent="0.3">
      <c r="A498" s="5" t="s">
        <v>199</v>
      </c>
      <c r="B498" s="7"/>
      <c r="C498" s="7"/>
      <c r="D498" s="7">
        <f t="shared" si="7"/>
        <v>0</v>
      </c>
    </row>
    <row r="499" spans="1:4" ht="18" hidden="1" x14ac:dyDescent="0.3">
      <c r="A499" s="10" t="s">
        <v>200</v>
      </c>
      <c r="B499" s="7"/>
      <c r="C499" s="7"/>
      <c r="D499" s="7">
        <f t="shared" si="7"/>
        <v>0</v>
      </c>
    </row>
    <row r="500" spans="1:4" ht="18" hidden="1" x14ac:dyDescent="0.3">
      <c r="A500" s="10" t="s">
        <v>202</v>
      </c>
      <c r="B500" s="7"/>
      <c r="C500" s="7"/>
      <c r="D500" s="7">
        <f t="shared" si="7"/>
        <v>0</v>
      </c>
    </row>
    <row r="501" spans="1:4" ht="18" hidden="1" x14ac:dyDescent="0.3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3">
      <c r="A503" s="10" t="s">
        <v>62</v>
      </c>
      <c r="B503" s="7"/>
      <c r="C503" s="7"/>
      <c r="D503" s="7">
        <f t="shared" si="7"/>
        <v>0</v>
      </c>
    </row>
    <row r="504" spans="1:4" ht="18" hidden="1" x14ac:dyDescent="0.3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3">
      <c r="A505" s="8" t="s">
        <v>304</v>
      </c>
      <c r="B505" s="7"/>
      <c r="C505" s="7"/>
      <c r="D505" s="7">
        <f t="shared" si="7"/>
        <v>0</v>
      </c>
    </row>
    <row r="506" spans="1:4" ht="18" hidden="1" x14ac:dyDescent="0.3">
      <c r="A506" s="10" t="s">
        <v>87</v>
      </c>
      <c r="B506" s="7"/>
      <c r="C506" s="7"/>
      <c r="D506" s="7">
        <f t="shared" si="7"/>
        <v>0</v>
      </c>
    </row>
    <row r="507" spans="1:4" ht="18" hidden="1" x14ac:dyDescent="0.3">
      <c r="A507" s="10" t="s">
        <v>38</v>
      </c>
      <c r="B507" s="7"/>
      <c r="C507" s="7"/>
      <c r="D507" s="7">
        <f t="shared" si="7"/>
        <v>0</v>
      </c>
    </row>
    <row r="508" spans="1:4" ht="18" hidden="1" x14ac:dyDescent="0.3">
      <c r="A508" s="5" t="s">
        <v>240</v>
      </c>
      <c r="B508" s="7"/>
      <c r="C508" s="7"/>
      <c r="D508" s="7">
        <f t="shared" si="7"/>
        <v>0</v>
      </c>
    </row>
    <row r="509" spans="1:4" ht="18" hidden="1" x14ac:dyDescent="0.3">
      <c r="A509" s="10" t="s">
        <v>241</v>
      </c>
      <c r="B509" s="7"/>
      <c r="C509" s="7"/>
      <c r="D509" s="7">
        <f t="shared" si="7"/>
        <v>0</v>
      </c>
    </row>
    <row r="510" spans="1:4" ht="18" hidden="1" x14ac:dyDescent="0.3">
      <c r="A510" s="10" t="s">
        <v>242</v>
      </c>
      <c r="B510" s="7"/>
      <c r="C510" s="7"/>
      <c r="D510" s="7">
        <f t="shared" si="7"/>
        <v>0</v>
      </c>
    </row>
    <row r="511" spans="1:4" ht="18" hidden="1" x14ac:dyDescent="0.3">
      <c r="A511" s="5" t="s">
        <v>180</v>
      </c>
      <c r="B511" s="7"/>
      <c r="C511" s="7"/>
      <c r="D511" s="7">
        <f t="shared" si="7"/>
        <v>0</v>
      </c>
    </row>
    <row r="512" spans="1:4" ht="18" hidden="1" x14ac:dyDescent="0.3">
      <c r="A512" s="5" t="s">
        <v>181</v>
      </c>
      <c r="B512" s="7"/>
      <c r="C512" s="7"/>
      <c r="D512" s="7">
        <f t="shared" si="7"/>
        <v>0</v>
      </c>
    </row>
    <row r="513" spans="1:4" ht="18" x14ac:dyDescent="0.3">
      <c r="A513" s="5" t="s">
        <v>182</v>
      </c>
      <c r="B513" s="7">
        <f>1086+60+200+80</f>
        <v>1426</v>
      </c>
      <c r="C513" s="7">
        <v>8000</v>
      </c>
      <c r="D513" s="7">
        <f t="shared" si="7"/>
        <v>11408000</v>
      </c>
    </row>
    <row r="514" spans="1:4" ht="18" hidden="1" x14ac:dyDescent="0.3">
      <c r="A514" s="10" t="s">
        <v>183</v>
      </c>
      <c r="B514" s="7"/>
      <c r="C514" s="7"/>
      <c r="D514" s="7">
        <f t="shared" si="7"/>
        <v>0</v>
      </c>
    </row>
    <row r="515" spans="1:4" ht="18" hidden="1" x14ac:dyDescent="0.3">
      <c r="A515" s="5" t="s">
        <v>184</v>
      </c>
      <c r="B515" s="7"/>
      <c r="C515" s="7"/>
      <c r="D515" s="7">
        <f t="shared" si="7"/>
        <v>0</v>
      </c>
    </row>
    <row r="516" spans="1:4" ht="18" hidden="1" x14ac:dyDescent="0.3">
      <c r="A516" s="5" t="s">
        <v>185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5" t="s">
        <v>186</v>
      </c>
      <c r="B517" s="7"/>
      <c r="C517" s="7"/>
      <c r="D517" s="7">
        <f t="shared" si="8"/>
        <v>0</v>
      </c>
    </row>
    <row r="518" spans="1:4" ht="18" hidden="1" x14ac:dyDescent="0.3">
      <c r="A518" s="10" t="s">
        <v>187</v>
      </c>
      <c r="B518" s="7"/>
      <c r="C518" s="7"/>
      <c r="D518" s="7">
        <f t="shared" si="8"/>
        <v>0</v>
      </c>
    </row>
    <row r="519" spans="1:4" ht="18" hidden="1" x14ac:dyDescent="0.3">
      <c r="A519" s="14" t="s">
        <v>305</v>
      </c>
      <c r="B519" s="7"/>
      <c r="C519" s="7"/>
      <c r="D519" s="7">
        <f t="shared" si="8"/>
        <v>0</v>
      </c>
    </row>
    <row r="520" spans="1:4" ht="18" hidden="1" x14ac:dyDescent="0.3">
      <c r="A520" s="14" t="s">
        <v>306</v>
      </c>
      <c r="B520" s="7"/>
      <c r="C520" s="7"/>
      <c r="D520" s="7">
        <f t="shared" si="8"/>
        <v>0</v>
      </c>
    </row>
    <row r="521" spans="1:4" ht="18" hidden="1" x14ac:dyDescent="0.3">
      <c r="A521" s="14" t="s">
        <v>307</v>
      </c>
      <c r="B521" s="7"/>
      <c r="C521" s="7"/>
      <c r="D521" s="7">
        <f t="shared" si="8"/>
        <v>0</v>
      </c>
    </row>
    <row r="522" spans="1:4" ht="18" hidden="1" x14ac:dyDescent="0.3">
      <c r="A522" s="14" t="s">
        <v>308</v>
      </c>
      <c r="B522" s="7"/>
      <c r="C522" s="7"/>
      <c r="D522" s="7">
        <f t="shared" si="8"/>
        <v>0</v>
      </c>
    </row>
    <row r="523" spans="1:4" ht="18" hidden="1" x14ac:dyDescent="0.3">
      <c r="A523" s="5" t="s">
        <v>39</v>
      </c>
      <c r="B523" s="7"/>
      <c r="C523" s="7"/>
      <c r="D523" s="7">
        <f t="shared" si="8"/>
        <v>0</v>
      </c>
    </row>
    <row r="524" spans="1:4" ht="18" hidden="1" x14ac:dyDescent="0.3">
      <c r="A524" s="10" t="s">
        <v>309</v>
      </c>
      <c r="B524" s="7"/>
      <c r="C524" s="7"/>
      <c r="D524" s="7">
        <f t="shared" si="8"/>
        <v>0</v>
      </c>
    </row>
    <row r="525" spans="1:4" ht="18" hidden="1" x14ac:dyDescent="0.3">
      <c r="A525" s="36" t="s">
        <v>310</v>
      </c>
      <c r="B525" s="7"/>
      <c r="C525" s="7"/>
      <c r="D525" s="7">
        <f t="shared" si="8"/>
        <v>0</v>
      </c>
    </row>
    <row r="526" spans="1:4" ht="18" hidden="1" x14ac:dyDescent="0.3">
      <c r="A526" s="36" t="s">
        <v>311</v>
      </c>
      <c r="B526" s="7"/>
      <c r="C526" s="7"/>
      <c r="D526" s="7">
        <f t="shared" si="8"/>
        <v>0</v>
      </c>
    </row>
    <row r="527" spans="1:4" ht="18" hidden="1" x14ac:dyDescent="0.3">
      <c r="A527" s="36" t="s">
        <v>312</v>
      </c>
      <c r="B527" s="7"/>
      <c r="C527" s="7"/>
      <c r="D527" s="7">
        <f t="shared" si="8"/>
        <v>0</v>
      </c>
    </row>
    <row r="528" spans="1:4" ht="18" hidden="1" x14ac:dyDescent="0.3">
      <c r="A528" s="36" t="s">
        <v>313</v>
      </c>
      <c r="B528" s="7"/>
      <c r="C528" s="7"/>
      <c r="D528" s="7">
        <f t="shared" si="8"/>
        <v>0</v>
      </c>
    </row>
    <row r="529" spans="1:4" ht="18" hidden="1" x14ac:dyDescent="0.3">
      <c r="A529" s="10" t="s">
        <v>56</v>
      </c>
      <c r="B529" s="7"/>
      <c r="C529" s="7"/>
      <c r="D529" s="7">
        <f t="shared" si="8"/>
        <v>0</v>
      </c>
    </row>
    <row r="530" spans="1:4" ht="18" hidden="1" x14ac:dyDescent="0.3">
      <c r="A530" s="17" t="s">
        <v>57</v>
      </c>
      <c r="B530" s="7"/>
      <c r="C530" s="7"/>
      <c r="D530" s="7">
        <f t="shared" si="8"/>
        <v>0</v>
      </c>
    </row>
    <row r="531" spans="1:4" ht="18" hidden="1" x14ac:dyDescent="0.3">
      <c r="A531" s="10" t="s">
        <v>67</v>
      </c>
      <c r="B531" s="7"/>
      <c r="C531" s="7"/>
      <c r="D531" s="7">
        <f t="shared" si="8"/>
        <v>0</v>
      </c>
    </row>
    <row r="532" spans="1:4" ht="18" hidden="1" x14ac:dyDescent="0.3">
      <c r="A532" s="5" t="s">
        <v>68</v>
      </c>
      <c r="B532" s="7"/>
      <c r="C532" s="7"/>
      <c r="D532" s="7">
        <f t="shared" si="8"/>
        <v>0</v>
      </c>
    </row>
    <row r="533" spans="1:4" ht="18" hidden="1" x14ac:dyDescent="0.3">
      <c r="A533" s="10" t="s">
        <v>69</v>
      </c>
      <c r="B533" s="7"/>
      <c r="C533" s="7"/>
      <c r="D533" s="7">
        <f t="shared" si="8"/>
        <v>0</v>
      </c>
    </row>
    <row r="534" spans="1:4" ht="18" hidden="1" x14ac:dyDescent="0.3">
      <c r="A534" s="10" t="s">
        <v>70</v>
      </c>
      <c r="B534" s="7"/>
      <c r="C534" s="7"/>
      <c r="D534" s="7">
        <f t="shared" si="8"/>
        <v>0</v>
      </c>
    </row>
    <row r="535" spans="1:4" ht="18" x14ac:dyDescent="0.3">
      <c r="A535" s="10" t="s">
        <v>146</v>
      </c>
      <c r="B535" s="7">
        <f>240+100+10+215+140+120</f>
        <v>825</v>
      </c>
      <c r="C535" s="7">
        <v>7500</v>
      </c>
      <c r="D535" s="7">
        <f t="shared" si="8"/>
        <v>6187500</v>
      </c>
    </row>
    <row r="536" spans="1:4" ht="18" hidden="1" x14ac:dyDescent="0.3">
      <c r="A536" s="27" t="s">
        <v>147</v>
      </c>
      <c r="B536" s="7"/>
      <c r="C536" s="7"/>
      <c r="D536" s="7">
        <f t="shared" si="8"/>
        <v>0</v>
      </c>
    </row>
    <row r="537" spans="1:4" ht="18" hidden="1" x14ac:dyDescent="0.3">
      <c r="A537" s="27" t="s">
        <v>148</v>
      </c>
      <c r="B537" s="7"/>
      <c r="C537" s="7"/>
      <c r="D537" s="7">
        <f t="shared" si="8"/>
        <v>0</v>
      </c>
    </row>
    <row r="538" spans="1:4" ht="18" hidden="1" x14ac:dyDescent="0.3">
      <c r="A538" s="10" t="s">
        <v>217</v>
      </c>
      <c r="B538" s="7"/>
      <c r="C538" s="7"/>
      <c r="D538" s="7">
        <f t="shared" si="8"/>
        <v>0</v>
      </c>
    </row>
    <row r="539" spans="1:4" ht="18" hidden="1" x14ac:dyDescent="0.3">
      <c r="A539" s="8" t="s">
        <v>218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219</v>
      </c>
      <c r="B540" s="7"/>
      <c r="C540" s="7"/>
      <c r="D540" s="7">
        <f t="shared" si="8"/>
        <v>0</v>
      </c>
    </row>
    <row r="541" spans="1:4" ht="18" hidden="1" x14ac:dyDescent="0.3">
      <c r="A541" s="8" t="s">
        <v>340</v>
      </c>
      <c r="B541" s="7"/>
      <c r="C541" s="7"/>
      <c r="D541" s="7">
        <f t="shared" si="8"/>
        <v>0</v>
      </c>
    </row>
    <row r="542" spans="1:4" ht="18" hidden="1" x14ac:dyDescent="0.3">
      <c r="A542" s="10" t="s">
        <v>188</v>
      </c>
      <c r="B542" s="7"/>
      <c r="C542" s="7"/>
      <c r="D542" s="7">
        <f t="shared" si="8"/>
        <v>0</v>
      </c>
    </row>
    <row r="543" spans="1:4" ht="18" hidden="1" x14ac:dyDescent="0.3">
      <c r="A543" s="10" t="s">
        <v>189</v>
      </c>
      <c r="B543" s="7"/>
      <c r="C543" s="7"/>
      <c r="D543" s="7">
        <f t="shared" si="8"/>
        <v>0</v>
      </c>
    </row>
    <row r="544" spans="1:4" ht="18" hidden="1" x14ac:dyDescent="0.3">
      <c r="A544" s="10" t="s">
        <v>190</v>
      </c>
      <c r="B544" s="7"/>
      <c r="C544" s="7"/>
      <c r="D544" s="7">
        <f t="shared" si="8"/>
        <v>0</v>
      </c>
    </row>
    <row r="545" spans="1:4" ht="18" hidden="1" x14ac:dyDescent="0.3">
      <c r="A545" s="10" t="s">
        <v>191</v>
      </c>
      <c r="B545" s="7"/>
      <c r="C545" s="7"/>
      <c r="D545" s="7">
        <f t="shared" si="8"/>
        <v>0</v>
      </c>
    </row>
    <row r="546" spans="1:4" ht="18" x14ac:dyDescent="0.3">
      <c r="A546" s="10" t="s">
        <v>41</v>
      </c>
      <c r="B546" s="7">
        <v>27</v>
      </c>
      <c r="C546" s="7">
        <v>17000</v>
      </c>
      <c r="D546" s="7">
        <f t="shared" si="8"/>
        <v>459000</v>
      </c>
    </row>
    <row r="547" spans="1:4" ht="18" hidden="1" x14ac:dyDescent="0.3">
      <c r="A547" s="15" t="s">
        <v>42</v>
      </c>
      <c r="B547" s="7"/>
      <c r="C547" s="7"/>
      <c r="D547" s="7">
        <f t="shared" si="8"/>
        <v>0</v>
      </c>
    </row>
    <row r="548" spans="1:4" ht="18" hidden="1" x14ac:dyDescent="0.3">
      <c r="A548" s="10" t="s">
        <v>43</v>
      </c>
      <c r="B548" s="7"/>
      <c r="C548" s="7"/>
      <c r="D548" s="7">
        <f t="shared" si="8"/>
        <v>0</v>
      </c>
    </row>
    <row r="549" spans="1:4" ht="18" x14ac:dyDescent="0.3">
      <c r="A549" s="10" t="s">
        <v>44</v>
      </c>
      <c r="B549" s="7">
        <v>580</v>
      </c>
      <c r="C549" s="7">
        <v>14000</v>
      </c>
      <c r="D549" s="7">
        <f t="shared" si="8"/>
        <v>8120000</v>
      </c>
    </row>
    <row r="550" spans="1:4" ht="18" hidden="1" x14ac:dyDescent="0.3">
      <c r="A550" s="10" t="s">
        <v>45</v>
      </c>
      <c r="B550" s="7"/>
      <c r="C550" s="7"/>
      <c r="D550" s="7">
        <f t="shared" si="8"/>
        <v>0</v>
      </c>
    </row>
    <row r="551" spans="1:4" ht="18" hidden="1" x14ac:dyDescent="0.3">
      <c r="A551" s="10" t="s">
        <v>333</v>
      </c>
      <c r="B551" s="7"/>
      <c r="C551" s="7"/>
      <c r="D551" s="7">
        <f t="shared" si="8"/>
        <v>0</v>
      </c>
    </row>
    <row r="552" spans="1:4" ht="18" hidden="1" x14ac:dyDescent="0.3">
      <c r="A552" s="10" t="s">
        <v>46</v>
      </c>
      <c r="B552" s="7"/>
      <c r="C552" s="7"/>
      <c r="D552" s="7">
        <f t="shared" si="8"/>
        <v>0</v>
      </c>
    </row>
    <row r="553" spans="1:4" ht="18" hidden="1" x14ac:dyDescent="0.3">
      <c r="A553" s="14" t="s">
        <v>131</v>
      </c>
      <c r="B553" s="7"/>
      <c r="C553" s="7"/>
      <c r="D553" s="7">
        <f t="shared" si="8"/>
        <v>0</v>
      </c>
    </row>
    <row r="554" spans="1:4" ht="18" hidden="1" x14ac:dyDescent="0.3">
      <c r="A554" s="14" t="s">
        <v>132</v>
      </c>
      <c r="B554" s="7"/>
      <c r="C554" s="7"/>
      <c r="D554" s="7">
        <f t="shared" si="8"/>
        <v>0</v>
      </c>
    </row>
    <row r="555" spans="1:4" ht="18" hidden="1" x14ac:dyDescent="0.3">
      <c r="A555" s="14" t="s">
        <v>133</v>
      </c>
      <c r="B555" s="7"/>
      <c r="C555" s="7"/>
      <c r="D555" s="7">
        <f t="shared" si="8"/>
        <v>0</v>
      </c>
    </row>
    <row r="556" spans="1:4" ht="18" hidden="1" x14ac:dyDescent="0.3">
      <c r="A556" s="14" t="s">
        <v>134</v>
      </c>
      <c r="B556" s="7"/>
      <c r="C556" s="7"/>
      <c r="D556" s="7">
        <f t="shared" si="8"/>
        <v>0</v>
      </c>
    </row>
    <row r="557" spans="1:4" ht="18" hidden="1" x14ac:dyDescent="0.3">
      <c r="A557" s="10" t="s">
        <v>135</v>
      </c>
      <c r="B557" s="7"/>
      <c r="C557" s="7"/>
      <c r="D557" s="7">
        <f t="shared" si="8"/>
        <v>0</v>
      </c>
    </row>
    <row r="558" spans="1:4" ht="18" hidden="1" x14ac:dyDescent="0.3">
      <c r="A558" s="10" t="s">
        <v>136</v>
      </c>
      <c r="B558" s="7"/>
      <c r="C558" s="7"/>
      <c r="D558" s="7">
        <f t="shared" si="8"/>
        <v>0</v>
      </c>
    </row>
    <row r="559" spans="1:4" ht="18" hidden="1" x14ac:dyDescent="0.3">
      <c r="A559" s="14" t="s">
        <v>137</v>
      </c>
      <c r="B559" s="7"/>
      <c r="C559" s="7"/>
      <c r="D559" s="7">
        <f t="shared" si="8"/>
        <v>0</v>
      </c>
    </row>
    <row r="560" spans="1:4" ht="18" hidden="1" x14ac:dyDescent="0.3">
      <c r="A560" s="14" t="s">
        <v>138</v>
      </c>
      <c r="B560" s="7"/>
      <c r="C560" s="7"/>
      <c r="D560" s="7">
        <f t="shared" si="8"/>
        <v>0</v>
      </c>
    </row>
    <row r="561" spans="1:4" ht="18" hidden="1" x14ac:dyDescent="0.3">
      <c r="A561" s="8" t="s">
        <v>314</v>
      </c>
      <c r="B561" s="7"/>
      <c r="C561" s="7"/>
      <c r="D561" s="7">
        <f t="shared" si="8"/>
        <v>0</v>
      </c>
    </row>
    <row r="562" spans="1:4" ht="18" hidden="1" x14ac:dyDescent="0.3">
      <c r="A562" s="5" t="s">
        <v>205</v>
      </c>
      <c r="B562" s="7"/>
      <c r="C562" s="7"/>
      <c r="D562" s="7">
        <f t="shared" si="8"/>
        <v>0</v>
      </c>
    </row>
    <row r="563" spans="1:4" ht="18" hidden="1" x14ac:dyDescent="0.3">
      <c r="A563" s="13" t="s">
        <v>397</v>
      </c>
      <c r="B563" s="7"/>
      <c r="C563" s="7"/>
      <c r="D563" s="7">
        <f t="shared" si="8"/>
        <v>0</v>
      </c>
    </row>
    <row r="564" spans="1:4" ht="18" hidden="1" x14ac:dyDescent="0.3">
      <c r="A564" s="8" t="s">
        <v>316</v>
      </c>
      <c r="B564" s="7"/>
      <c r="C564" s="7"/>
      <c r="D564" s="7">
        <f t="shared" si="8"/>
        <v>0</v>
      </c>
    </row>
    <row r="565" spans="1:4" ht="18" hidden="1" x14ac:dyDescent="0.3">
      <c r="A565" s="8" t="s">
        <v>317</v>
      </c>
      <c r="B565" s="7"/>
      <c r="C565" s="7"/>
      <c r="D565" s="7">
        <f t="shared" si="8"/>
        <v>0</v>
      </c>
    </row>
    <row r="566" spans="1:4" ht="18" hidden="1" x14ac:dyDescent="0.3">
      <c r="A566" s="10" t="s">
        <v>58</v>
      </c>
      <c r="B566" s="7"/>
      <c r="C566" s="7"/>
      <c r="D566" s="7">
        <f t="shared" si="8"/>
        <v>0</v>
      </c>
    </row>
    <row r="567" spans="1:4" ht="18" hidden="1" x14ac:dyDescent="0.3">
      <c r="A567" s="10" t="s">
        <v>59</v>
      </c>
      <c r="B567" s="7"/>
      <c r="C567" s="7"/>
      <c r="D567" s="7">
        <f t="shared" si="8"/>
        <v>0</v>
      </c>
    </row>
    <row r="568" spans="1:4" ht="18" hidden="1" x14ac:dyDescent="0.3">
      <c r="A568" s="24" t="s">
        <v>321</v>
      </c>
      <c r="B568" s="7"/>
      <c r="C568" s="7"/>
      <c r="D568" s="7">
        <f t="shared" si="8"/>
        <v>0</v>
      </c>
    </row>
    <row r="569" spans="1:4" ht="18" hidden="1" x14ac:dyDescent="0.3">
      <c r="A569" s="24" t="s">
        <v>322</v>
      </c>
      <c r="B569" s="7"/>
      <c r="C569" s="7"/>
      <c r="D569" s="7">
        <f t="shared" si="8"/>
        <v>0</v>
      </c>
    </row>
    <row r="570" spans="1:4" ht="18" hidden="1" x14ac:dyDescent="0.3">
      <c r="A570" s="36" t="s">
        <v>323</v>
      </c>
      <c r="B570" s="7"/>
      <c r="C570" s="7"/>
      <c r="D570" s="7">
        <f t="shared" si="8"/>
        <v>0</v>
      </c>
    </row>
    <row r="571" spans="1:4" ht="18" hidden="1" x14ac:dyDescent="0.3">
      <c r="A571" s="10" t="s">
        <v>89</v>
      </c>
      <c r="B571" s="7"/>
      <c r="C571" s="7"/>
      <c r="D571" s="7">
        <f t="shared" si="8"/>
        <v>0</v>
      </c>
    </row>
    <row r="572" spans="1:4" ht="18" hidden="1" x14ac:dyDescent="0.3">
      <c r="A572" s="10" t="s">
        <v>90</v>
      </c>
      <c r="B572" s="7"/>
      <c r="C572" s="7"/>
      <c r="D572" s="7">
        <f t="shared" si="8"/>
        <v>0</v>
      </c>
    </row>
    <row r="573" spans="1:4" ht="18" hidden="1" x14ac:dyDescent="0.3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3">
      <c r="A574" s="36" t="s">
        <v>324</v>
      </c>
      <c r="B574" s="7"/>
      <c r="C574" s="7"/>
      <c r="D574" s="7">
        <f t="shared" si="8"/>
        <v>0</v>
      </c>
    </row>
    <row r="575" spans="1:4" ht="18" hidden="1" x14ac:dyDescent="0.3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3">
      <c r="A576" s="10" t="s">
        <v>220</v>
      </c>
      <c r="B576" s="7"/>
      <c r="C576" s="7"/>
      <c r="D576" s="7">
        <f t="shared" si="8"/>
        <v>0</v>
      </c>
    </row>
    <row r="577" spans="1:4" ht="18" hidden="1" x14ac:dyDescent="0.3">
      <c r="A577" s="8" t="s">
        <v>23</v>
      </c>
      <c r="B577" s="7"/>
      <c r="C577" s="7"/>
      <c r="D577" s="7">
        <f t="shared" si="8"/>
        <v>0</v>
      </c>
    </row>
    <row r="578" spans="1:4" ht="18" hidden="1" x14ac:dyDescent="0.3">
      <c r="A578" s="10" t="s">
        <v>24</v>
      </c>
      <c r="B578" s="7"/>
      <c r="C578" s="7"/>
      <c r="D578" s="7">
        <f t="shared" si="8"/>
        <v>0</v>
      </c>
    </row>
    <row r="579" spans="1:4" ht="18" hidden="1" x14ac:dyDescent="0.3">
      <c r="A579" s="10" t="s">
        <v>25</v>
      </c>
      <c r="B579" s="7"/>
      <c r="C579" s="7"/>
      <c r="D579" s="7">
        <f t="shared" si="8"/>
        <v>0</v>
      </c>
    </row>
    <row r="580" spans="1:4" ht="18" hidden="1" x14ac:dyDescent="0.3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27</v>
      </c>
      <c r="B581" s="7"/>
      <c r="C581" s="7"/>
      <c r="D581" s="7">
        <f t="shared" si="9"/>
        <v>0</v>
      </c>
    </row>
    <row r="582" spans="1:4" ht="18" hidden="1" x14ac:dyDescent="0.3">
      <c r="A582" s="10" t="s">
        <v>28</v>
      </c>
      <c r="B582" s="7"/>
      <c r="C582" s="7"/>
      <c r="D582" s="7">
        <f t="shared" si="9"/>
        <v>0</v>
      </c>
    </row>
    <row r="583" spans="1:4" ht="18" hidden="1" x14ac:dyDescent="0.3">
      <c r="A583" s="14" t="s">
        <v>232</v>
      </c>
      <c r="B583" s="7"/>
      <c r="C583" s="7"/>
      <c r="D583" s="7">
        <f t="shared" si="9"/>
        <v>0</v>
      </c>
    </row>
    <row r="584" spans="1:4" ht="18" hidden="1" x14ac:dyDescent="0.3">
      <c r="A584" s="13" t="s">
        <v>233</v>
      </c>
      <c r="B584" s="7"/>
      <c r="C584" s="7"/>
      <c r="D584" s="7">
        <f t="shared" si="9"/>
        <v>0</v>
      </c>
    </row>
    <row r="585" spans="1:4" ht="18" hidden="1" x14ac:dyDescent="0.3">
      <c r="A585" s="13" t="s">
        <v>234</v>
      </c>
      <c r="B585" s="7"/>
      <c r="C585" s="7"/>
      <c r="D585" s="7">
        <f t="shared" si="9"/>
        <v>0</v>
      </c>
    </row>
    <row r="586" spans="1:4" ht="18" x14ac:dyDescent="0.3">
      <c r="A586" s="10" t="s">
        <v>29</v>
      </c>
      <c r="B586" s="7">
        <v>6</v>
      </c>
      <c r="C586" s="7">
        <v>36000</v>
      </c>
      <c r="D586" s="7">
        <f t="shared" si="9"/>
        <v>216000</v>
      </c>
    </row>
    <row r="587" spans="1:4" ht="18" hidden="1" x14ac:dyDescent="0.3">
      <c r="A587" s="10" t="s">
        <v>30</v>
      </c>
      <c r="B587" s="7"/>
      <c r="C587" s="7"/>
      <c r="D587" s="7">
        <f t="shared" si="9"/>
        <v>0</v>
      </c>
    </row>
    <row r="588" spans="1:4" ht="18" hidden="1" x14ac:dyDescent="0.3">
      <c r="A588" s="10" t="s">
        <v>31</v>
      </c>
      <c r="B588" s="7"/>
      <c r="C588" s="7"/>
      <c r="D588" s="7">
        <f t="shared" si="9"/>
        <v>0</v>
      </c>
    </row>
    <row r="589" spans="1:4" ht="18" hidden="1" x14ac:dyDescent="0.3">
      <c r="A589" s="10" t="s">
        <v>32</v>
      </c>
      <c r="B589" s="7"/>
      <c r="C589" s="7"/>
      <c r="D589" s="7">
        <f t="shared" si="9"/>
        <v>0</v>
      </c>
    </row>
    <row r="590" spans="1:4" ht="18" hidden="1" x14ac:dyDescent="0.3">
      <c r="A590" s="10" t="s">
        <v>33</v>
      </c>
      <c r="B590" s="7"/>
      <c r="C590" s="7"/>
      <c r="D590" s="7">
        <f t="shared" si="9"/>
        <v>0</v>
      </c>
    </row>
    <row r="591" spans="1:4" ht="18" hidden="1" x14ac:dyDescent="0.3">
      <c r="A591" s="10" t="s">
        <v>34</v>
      </c>
      <c r="B591" s="7"/>
      <c r="C591" s="7"/>
      <c r="D591" s="7">
        <f t="shared" si="9"/>
        <v>0</v>
      </c>
    </row>
    <row r="592" spans="1:4" ht="18" hidden="1" x14ac:dyDescent="0.3">
      <c r="A592" s="10" t="s">
        <v>35</v>
      </c>
      <c r="B592" s="7"/>
      <c r="C592" s="7"/>
      <c r="D592" s="7">
        <f t="shared" si="9"/>
        <v>0</v>
      </c>
    </row>
    <row r="593" spans="1:4" ht="18" hidden="1" x14ac:dyDescent="0.3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3">
      <c r="A594" s="24" t="s">
        <v>92</v>
      </c>
      <c r="B594" s="7"/>
      <c r="C594" s="7"/>
      <c r="D594" s="7">
        <f t="shared" si="9"/>
        <v>0</v>
      </c>
    </row>
    <row r="595" spans="1:4" ht="18" hidden="1" x14ac:dyDescent="0.3">
      <c r="A595" s="10" t="s">
        <v>222</v>
      </c>
      <c r="B595" s="7"/>
      <c r="C595" s="7"/>
      <c r="D595" s="7">
        <f t="shared" si="9"/>
        <v>0</v>
      </c>
    </row>
    <row r="596" spans="1:4" ht="18" hidden="1" x14ac:dyDescent="0.3">
      <c r="A596" s="8" t="s">
        <v>235</v>
      </c>
      <c r="B596" s="7"/>
      <c r="C596" s="7"/>
      <c r="D596" s="7">
        <f t="shared" si="9"/>
        <v>0</v>
      </c>
    </row>
    <row r="597" spans="1:4" ht="18" hidden="1" x14ac:dyDescent="0.3">
      <c r="A597" s="8" t="s">
        <v>236</v>
      </c>
      <c r="B597" s="7"/>
      <c r="C597" s="7"/>
      <c r="D597" s="7">
        <f t="shared" si="9"/>
        <v>0</v>
      </c>
    </row>
    <row r="598" spans="1:4" ht="18" hidden="1" x14ac:dyDescent="0.3">
      <c r="A598" s="10" t="s">
        <v>237</v>
      </c>
      <c r="B598" s="7"/>
      <c r="C598" s="7"/>
      <c r="D598" s="7">
        <f t="shared" si="9"/>
        <v>0</v>
      </c>
    </row>
    <row r="599" spans="1:4" ht="18" hidden="1" x14ac:dyDescent="0.3">
      <c r="A599" s="10" t="s">
        <v>342</v>
      </c>
      <c r="B599" s="7"/>
      <c r="C599" s="7"/>
      <c r="D599" s="7">
        <f t="shared" si="9"/>
        <v>0</v>
      </c>
    </row>
    <row r="600" spans="1:4" ht="18" hidden="1" x14ac:dyDescent="0.3">
      <c r="A600" s="10" t="s">
        <v>223</v>
      </c>
      <c r="B600" s="7"/>
      <c r="C600" s="7"/>
      <c r="D600" s="7">
        <f t="shared" si="9"/>
        <v>0</v>
      </c>
    </row>
    <row r="601" spans="1:4" ht="18" hidden="1" x14ac:dyDescent="0.3">
      <c r="A601" s="10" t="s">
        <v>118</v>
      </c>
      <c r="B601" s="7"/>
      <c r="C601" s="7"/>
      <c r="D601" s="7">
        <f t="shared" si="9"/>
        <v>0</v>
      </c>
    </row>
    <row r="602" spans="1:4" ht="18" hidden="1" x14ac:dyDescent="0.3">
      <c r="A602" s="10" t="s">
        <v>238</v>
      </c>
      <c r="B602" s="7"/>
      <c r="C602" s="7"/>
      <c r="D602" s="7">
        <f t="shared" si="9"/>
        <v>0</v>
      </c>
    </row>
    <row r="603" spans="1:4" ht="18" hidden="1" x14ac:dyDescent="0.3">
      <c r="A603" s="10" t="s">
        <v>71</v>
      </c>
      <c r="B603" s="7"/>
      <c r="C603" s="7"/>
      <c r="D603" s="7">
        <f t="shared" si="9"/>
        <v>0</v>
      </c>
    </row>
    <row r="604" spans="1:4" ht="18" hidden="1" x14ac:dyDescent="0.3">
      <c r="A604" s="10" t="s">
        <v>72</v>
      </c>
      <c r="B604" s="7"/>
      <c r="C604" s="7"/>
      <c r="D604" s="7">
        <f t="shared" si="9"/>
        <v>0</v>
      </c>
    </row>
    <row r="605" spans="1:4" ht="18" hidden="1" x14ac:dyDescent="0.3">
      <c r="A605" s="36" t="s">
        <v>325</v>
      </c>
      <c r="B605" s="7"/>
      <c r="C605" s="7"/>
      <c r="D605" s="7">
        <f t="shared" si="9"/>
        <v>0</v>
      </c>
    </row>
    <row r="606" spans="1:4" ht="18" hidden="1" x14ac:dyDescent="0.3">
      <c r="A606" s="10" t="s">
        <v>150</v>
      </c>
      <c r="B606" s="7"/>
      <c r="C606" s="7"/>
      <c r="D606" s="7">
        <f t="shared" si="9"/>
        <v>0</v>
      </c>
    </row>
    <row r="607" spans="1:4" ht="18" hidden="1" x14ac:dyDescent="0.3">
      <c r="A607" s="36" t="s">
        <v>326</v>
      </c>
      <c r="B607" s="7"/>
      <c r="C607" s="7"/>
      <c r="D607" s="7">
        <f t="shared" si="9"/>
        <v>0</v>
      </c>
    </row>
    <row r="608" spans="1:4" ht="18" hidden="1" x14ac:dyDescent="0.3">
      <c r="A608" s="8" t="s">
        <v>343</v>
      </c>
      <c r="B608" s="7"/>
      <c r="C608" s="7"/>
      <c r="D608" s="7">
        <f t="shared" si="9"/>
        <v>0</v>
      </c>
    </row>
    <row r="609" spans="1:4" ht="18" hidden="1" x14ac:dyDescent="0.3">
      <c r="A609" s="36" t="s">
        <v>327</v>
      </c>
      <c r="B609" s="7"/>
      <c r="C609" s="7"/>
      <c r="D609" s="7">
        <f t="shared" si="9"/>
        <v>0</v>
      </c>
    </row>
    <row r="610" spans="1:4" ht="18" hidden="1" x14ac:dyDescent="0.3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3">
      <c r="A611" s="14" t="s">
        <v>239</v>
      </c>
      <c r="B611" s="7"/>
      <c r="C611" s="7"/>
      <c r="D611" s="7">
        <f t="shared" si="9"/>
        <v>0</v>
      </c>
    </row>
    <row r="612" spans="1:4" ht="18" hidden="1" x14ac:dyDescent="0.3">
      <c r="A612" s="14" t="s">
        <v>99</v>
      </c>
      <c r="B612" s="7"/>
      <c r="C612" s="7"/>
      <c r="D612" s="7">
        <f t="shared" si="9"/>
        <v>0</v>
      </c>
    </row>
    <row r="613" spans="1:4" ht="18" hidden="1" x14ac:dyDescent="0.3">
      <c r="A613" s="14" t="s">
        <v>100</v>
      </c>
      <c r="B613" s="7"/>
      <c r="C613" s="7"/>
      <c r="D613" s="7">
        <f t="shared" si="9"/>
        <v>0</v>
      </c>
    </row>
    <row r="614" spans="1:4" ht="18" hidden="1" x14ac:dyDescent="0.3">
      <c r="A614" s="10" t="s">
        <v>267</v>
      </c>
      <c r="B614" s="7"/>
      <c r="C614" s="7"/>
      <c r="D614" s="7">
        <f t="shared" si="9"/>
        <v>0</v>
      </c>
    </row>
    <row r="615" spans="1:4" ht="18" hidden="1" x14ac:dyDescent="0.3">
      <c r="A615" s="14" t="s">
        <v>268</v>
      </c>
      <c r="B615" s="7"/>
      <c r="C615" s="7"/>
      <c r="D615" s="7">
        <f t="shared" si="9"/>
        <v>0</v>
      </c>
    </row>
    <row r="616" spans="1:4" ht="18" hidden="1" x14ac:dyDescent="0.3">
      <c r="A616" s="10" t="s">
        <v>269</v>
      </c>
      <c r="B616" s="7"/>
      <c r="C616" s="7"/>
      <c r="D616" s="7">
        <f t="shared" si="9"/>
        <v>0</v>
      </c>
    </row>
    <row r="617" spans="1:4" ht="18" hidden="1" x14ac:dyDescent="0.3">
      <c r="A617" s="10" t="s">
        <v>284</v>
      </c>
      <c r="B617" s="7"/>
      <c r="C617" s="7"/>
      <c r="D617" s="7">
        <f t="shared" si="9"/>
        <v>0</v>
      </c>
    </row>
    <row r="618" spans="1:4" ht="18" hidden="1" x14ac:dyDescent="0.3">
      <c r="A618" s="14" t="s">
        <v>285</v>
      </c>
      <c r="B618" s="7"/>
      <c r="C618" s="7"/>
      <c r="D618" s="7">
        <f t="shared" si="9"/>
        <v>0</v>
      </c>
    </row>
    <row r="619" spans="1:4" ht="18" hidden="1" x14ac:dyDescent="0.3">
      <c r="A619" s="35" t="s">
        <v>328</v>
      </c>
      <c r="B619" s="7"/>
      <c r="C619" s="7"/>
      <c r="D619" s="7">
        <f t="shared" si="9"/>
        <v>0</v>
      </c>
    </row>
    <row r="620" spans="1:4" ht="18" hidden="1" x14ac:dyDescent="0.3">
      <c r="A620" s="10" t="s">
        <v>143</v>
      </c>
      <c r="B620" s="7"/>
      <c r="C620" s="7"/>
      <c r="D620" s="7">
        <f t="shared" si="9"/>
        <v>0</v>
      </c>
    </row>
    <row r="621" spans="1:4" ht="18" hidden="1" x14ac:dyDescent="0.3">
      <c r="A621" s="24" t="s">
        <v>144</v>
      </c>
      <c r="B621" s="7"/>
      <c r="C621" s="7"/>
      <c r="D621" s="7">
        <f t="shared" si="9"/>
        <v>0</v>
      </c>
    </row>
    <row r="622" spans="1:4" ht="18" hidden="1" x14ac:dyDescent="0.3">
      <c r="A622" s="5" t="s">
        <v>93</v>
      </c>
      <c r="B622" s="7"/>
      <c r="C622" s="7"/>
      <c r="D622" s="7">
        <f t="shared" si="9"/>
        <v>0</v>
      </c>
    </row>
    <row r="623" spans="1:4" ht="18" hidden="1" x14ac:dyDescent="0.3">
      <c r="A623" s="14" t="s">
        <v>94</v>
      </c>
      <c r="B623" s="7"/>
      <c r="C623" s="7"/>
      <c r="D623" s="7">
        <f t="shared" si="9"/>
        <v>0</v>
      </c>
    </row>
    <row r="624" spans="1:4" ht="18" hidden="1" x14ac:dyDescent="0.3">
      <c r="A624" s="24" t="s">
        <v>77</v>
      </c>
      <c r="B624" s="7"/>
      <c r="C624" s="7"/>
      <c r="D624" s="7">
        <f t="shared" si="9"/>
        <v>0</v>
      </c>
    </row>
    <row r="625" spans="1:4" ht="18" hidden="1" x14ac:dyDescent="0.3">
      <c r="A625" s="10" t="s">
        <v>225</v>
      </c>
      <c r="B625" s="7"/>
      <c r="C625" s="7"/>
      <c r="D625" s="7">
        <f t="shared" si="9"/>
        <v>0</v>
      </c>
    </row>
    <row r="626" spans="1:4" ht="18" hidden="1" x14ac:dyDescent="0.3">
      <c r="A626" s="14" t="s">
        <v>226</v>
      </c>
      <c r="B626" s="7"/>
      <c r="C626" s="7"/>
      <c r="D626" s="7">
        <f t="shared" si="9"/>
        <v>0</v>
      </c>
    </row>
    <row r="627" spans="1:4" ht="18" hidden="1" x14ac:dyDescent="0.3">
      <c r="A627" s="5" t="s">
        <v>341</v>
      </c>
      <c r="B627" s="7"/>
      <c r="C627" s="7"/>
      <c r="D627" s="7">
        <f t="shared" si="9"/>
        <v>0</v>
      </c>
    </row>
    <row r="628" spans="1:4" ht="18" hidden="1" x14ac:dyDescent="0.3">
      <c r="A628" s="10" t="s">
        <v>399</v>
      </c>
      <c r="B628" s="7"/>
      <c r="C628" s="7"/>
      <c r="D628" s="7">
        <f t="shared" si="9"/>
        <v>0</v>
      </c>
    </row>
    <row r="629" spans="1:4" ht="18" hidden="1" x14ac:dyDescent="0.3">
      <c r="A629" s="8" t="s">
        <v>330</v>
      </c>
      <c r="B629" s="7"/>
      <c r="C629" s="7"/>
      <c r="D629" s="7">
        <f t="shared" si="9"/>
        <v>0</v>
      </c>
    </row>
    <row r="630" spans="1:4" ht="18" hidden="1" x14ac:dyDescent="0.3">
      <c r="A630" s="10" t="s">
        <v>119</v>
      </c>
      <c r="B630" s="7"/>
      <c r="C630" s="7"/>
      <c r="D630" s="7">
        <f t="shared" si="9"/>
        <v>0</v>
      </c>
    </row>
    <row r="631" spans="1:4" ht="18" hidden="1" x14ac:dyDescent="0.3">
      <c r="A631" s="5" t="s">
        <v>145</v>
      </c>
      <c r="B631" s="7"/>
      <c r="C631" s="7"/>
      <c r="D631" s="7">
        <f t="shared" si="9"/>
        <v>0</v>
      </c>
    </row>
    <row r="632" spans="1:4" ht="18" hidden="1" x14ac:dyDescent="0.3">
      <c r="A632" s="5" t="s">
        <v>243</v>
      </c>
      <c r="B632" s="7"/>
      <c r="C632" s="7"/>
      <c r="D632" s="7">
        <f t="shared" si="9"/>
        <v>0</v>
      </c>
    </row>
    <row r="633" spans="1:4" ht="18" hidden="1" x14ac:dyDescent="0.3">
      <c r="A633" s="10" t="s">
        <v>174</v>
      </c>
      <c r="B633" s="7"/>
      <c r="C633" s="7"/>
      <c r="D633" s="7">
        <f t="shared" si="9"/>
        <v>0</v>
      </c>
    </row>
    <row r="634" spans="1:4" ht="18" hidden="1" x14ac:dyDescent="0.3">
      <c r="A634" s="10" t="s">
        <v>244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245</v>
      </c>
      <c r="B635" s="7"/>
      <c r="C635" s="7"/>
      <c r="D635" s="7">
        <f t="shared" si="9"/>
        <v>0</v>
      </c>
    </row>
    <row r="636" spans="1:4" ht="18" hidden="1" x14ac:dyDescent="0.3">
      <c r="A636" s="24" t="s">
        <v>78</v>
      </c>
      <c r="B636" s="7"/>
      <c r="C636" s="7"/>
      <c r="D636" s="7">
        <f t="shared" si="9"/>
        <v>0</v>
      </c>
    </row>
    <row r="637" spans="1:4" ht="18" hidden="1" x14ac:dyDescent="0.3">
      <c r="A637" s="24" t="s">
        <v>79</v>
      </c>
      <c r="B637" s="7"/>
      <c r="C637" s="7"/>
      <c r="D637" s="7">
        <f t="shared" si="9"/>
        <v>0</v>
      </c>
    </row>
    <row r="638" spans="1:4" ht="18" hidden="1" x14ac:dyDescent="0.3">
      <c r="A638" s="13" t="s">
        <v>246</v>
      </c>
      <c r="B638" s="7"/>
      <c r="C638" s="7"/>
      <c r="D638" s="7">
        <f t="shared" si="9"/>
        <v>0</v>
      </c>
    </row>
    <row r="639" spans="1:4" ht="18" hidden="1" x14ac:dyDescent="0.3">
      <c r="A639" s="24" t="s">
        <v>80</v>
      </c>
      <c r="B639" s="7"/>
      <c r="C639" s="7"/>
      <c r="D639" s="7">
        <f t="shared" si="9"/>
        <v>0</v>
      </c>
    </row>
    <row r="640" spans="1:4" ht="18" hidden="1" x14ac:dyDescent="0.3">
      <c r="A640" s="10" t="s">
        <v>247</v>
      </c>
      <c r="B640" s="7"/>
      <c r="C640" s="7"/>
      <c r="D640" s="7">
        <f t="shared" si="9"/>
        <v>0</v>
      </c>
    </row>
    <row r="641" spans="1:4" ht="18" hidden="1" x14ac:dyDescent="0.3">
      <c r="A641" s="10" t="s">
        <v>248</v>
      </c>
      <c r="B641" s="7"/>
      <c r="C641" s="7"/>
      <c r="D641" s="7">
        <f t="shared" si="9"/>
        <v>0</v>
      </c>
    </row>
    <row r="642" spans="1:4" ht="18" hidden="1" x14ac:dyDescent="0.3">
      <c r="A642" s="10" t="s">
        <v>249</v>
      </c>
      <c r="B642" s="7"/>
      <c r="C642" s="7"/>
      <c r="D642" s="7">
        <f t="shared" si="9"/>
        <v>0</v>
      </c>
    </row>
    <row r="643" spans="1:4" ht="18" hidden="1" x14ac:dyDescent="0.3">
      <c r="A643" s="10" t="s">
        <v>250</v>
      </c>
      <c r="B643" s="7"/>
      <c r="C643" s="7"/>
      <c r="D643" s="7">
        <f t="shared" si="9"/>
        <v>0</v>
      </c>
    </row>
    <row r="644" spans="1:4" ht="18" hidden="1" x14ac:dyDescent="0.3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3">
      <c r="A646" s="10" t="s">
        <v>40</v>
      </c>
      <c r="B646" s="7"/>
      <c r="C646" s="7"/>
      <c r="D646" s="7">
        <f t="shared" si="10"/>
        <v>0</v>
      </c>
    </row>
    <row r="647" spans="1:4" ht="18" hidden="1" x14ac:dyDescent="0.3">
      <c r="A647" s="5" t="s">
        <v>175</v>
      </c>
      <c r="B647" s="7"/>
      <c r="C647" s="7"/>
      <c r="D647" s="7">
        <f t="shared" si="10"/>
        <v>0</v>
      </c>
    </row>
    <row r="648" spans="1:4" ht="18" hidden="1" x14ac:dyDescent="0.3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3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3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3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3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3">
      <c r="A655" s="13" t="s">
        <v>258</v>
      </c>
      <c r="B655" s="7"/>
      <c r="C655" s="7"/>
      <c r="D655" s="7">
        <f t="shared" si="10"/>
        <v>0</v>
      </c>
    </row>
    <row r="656" spans="1:4" ht="18" hidden="1" x14ac:dyDescent="0.3">
      <c r="A656" s="10" t="s">
        <v>259</v>
      </c>
      <c r="B656" s="7"/>
      <c r="C656" s="7"/>
      <c r="D656" s="7">
        <f t="shared" si="10"/>
        <v>0</v>
      </c>
    </row>
    <row r="657" spans="1:4" ht="18" hidden="1" x14ac:dyDescent="0.3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5374</v>
      </c>
      <c r="C665" s="39"/>
      <c r="D665" s="39">
        <f t="shared" ref="D665" si="11">SUM(D338:D664)</f>
        <v>56758000</v>
      </c>
    </row>
    <row r="667" spans="1:4" ht="18" x14ac:dyDescent="0.3">
      <c r="A667" s="18" t="s">
        <v>383</v>
      </c>
      <c r="D667" s="70"/>
    </row>
    <row r="668" spans="1:4" x14ac:dyDescent="0.3">
      <c r="D668" s="55">
        <f>D667+D665+D333</f>
        <v>97579700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2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D668"/>
  <sheetViews>
    <sheetView topLeftCell="A241" workbookViewId="0">
      <selection activeCell="D673" sqref="D673"/>
    </sheetView>
  </sheetViews>
  <sheetFormatPr defaultRowHeight="14.4" x14ac:dyDescent="0.3"/>
  <cols>
    <col min="1" max="1" width="36.109375" customWidth="1"/>
    <col min="4" max="4" width="23.33203125" customWidth="1"/>
  </cols>
  <sheetData>
    <row r="1" spans="1:4" x14ac:dyDescent="0.3">
      <c r="A1" s="1" t="s">
        <v>404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24</v>
      </c>
      <c r="C3" s="7">
        <v>12500</v>
      </c>
      <c r="D3" s="7">
        <f>B3*C3</f>
        <v>300000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hidden="1" x14ac:dyDescent="0.3">
      <c r="A15" s="5" t="s">
        <v>206</v>
      </c>
      <c r="B15" s="7"/>
      <c r="C15" s="7"/>
      <c r="D15" s="7">
        <f t="shared" si="0"/>
        <v>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f>33+33+74</f>
        <v>140</v>
      </c>
      <c r="C18" s="7">
        <v>3500</v>
      </c>
      <c r="D18" s="7">
        <f t="shared" si="0"/>
        <v>490000</v>
      </c>
    </row>
    <row r="19" spans="1:4" ht="18" hidden="1" x14ac:dyDescent="0.3">
      <c r="A19" s="8" t="s">
        <v>288</v>
      </c>
      <c r="B19" s="7"/>
      <c r="C19" s="44"/>
      <c r="D19" s="7">
        <f t="shared" si="0"/>
        <v>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f>15+9+45+10</f>
        <v>79</v>
      </c>
      <c r="C25" s="7">
        <v>10000</v>
      </c>
      <c r="D25" s="7">
        <f t="shared" si="0"/>
        <v>790000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v>7</v>
      </c>
      <c r="C28" s="7">
        <v>24000</v>
      </c>
      <c r="D28" s="7">
        <f t="shared" si="0"/>
        <v>168000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hidden="1" x14ac:dyDescent="0.3">
      <c r="A30" s="5" t="s">
        <v>66</v>
      </c>
      <c r="B30" s="7"/>
      <c r="C30" s="7"/>
      <c r="D30" s="7">
        <f t="shared" si="0"/>
        <v>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/>
      <c r="C40" s="7"/>
      <c r="D40" s="7">
        <f t="shared" si="0"/>
        <v>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hidden="1" x14ac:dyDescent="0.3">
      <c r="A50" s="14" t="s">
        <v>153</v>
      </c>
      <c r="B50" s="7"/>
      <c r="C50" s="7"/>
      <c r="D50" s="7">
        <f t="shared" si="0"/>
        <v>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x14ac:dyDescent="0.3">
      <c r="A57" s="10" t="s">
        <v>114</v>
      </c>
      <c r="B57" s="7">
        <v>20</v>
      </c>
      <c r="C57" s="7">
        <v>24000</v>
      </c>
      <c r="D57" s="7">
        <f t="shared" si="0"/>
        <v>480000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x14ac:dyDescent="0.3">
      <c r="A63" s="5" t="s">
        <v>3</v>
      </c>
      <c r="B63" s="7">
        <f>16+14</f>
        <v>30</v>
      </c>
      <c r="C63" s="7">
        <v>7000</v>
      </c>
      <c r="D63" s="7">
        <f t="shared" si="0"/>
        <v>210000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x14ac:dyDescent="0.3">
      <c r="A74" s="10" t="s">
        <v>170</v>
      </c>
      <c r="B74" s="7">
        <v>40</v>
      </c>
      <c r="C74" s="7">
        <v>35000</v>
      </c>
      <c r="D74" s="7">
        <f t="shared" si="1"/>
        <v>1400000</v>
      </c>
    </row>
    <row r="75" spans="1:4" ht="18" x14ac:dyDescent="0.3">
      <c r="A75" s="10" t="s">
        <v>171</v>
      </c>
      <c r="B75" s="7">
        <f>17+19</f>
        <v>36</v>
      </c>
      <c r="C75" s="7">
        <v>26000</v>
      </c>
      <c r="D75" s="7">
        <f t="shared" si="1"/>
        <v>936000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hidden="1" x14ac:dyDescent="0.3">
      <c r="A81" s="10" t="s">
        <v>83</v>
      </c>
      <c r="B81" s="7"/>
      <c r="C81" s="7"/>
      <c r="D81" s="7">
        <f t="shared" si="1"/>
        <v>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x14ac:dyDescent="0.3">
      <c r="A120" s="24" t="s">
        <v>125</v>
      </c>
      <c r="B120" s="7">
        <v>13</v>
      </c>
      <c r="C120" s="7">
        <v>9000</v>
      </c>
      <c r="D120" s="7">
        <f t="shared" si="1"/>
        <v>117000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hidden="1" x14ac:dyDescent="0.3">
      <c r="A126" s="5" t="s">
        <v>281</v>
      </c>
      <c r="B126" s="12"/>
      <c r="C126" s="12"/>
      <c r="D126" s="7">
        <f t="shared" si="1"/>
        <v>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101</v>
      </c>
      <c r="B135" s="12"/>
      <c r="C135" s="12"/>
      <c r="D135" s="7">
        <f t="shared" si="2"/>
        <v>0</v>
      </c>
    </row>
    <row r="136" spans="1:4" ht="18" hidden="1" x14ac:dyDescent="0.3">
      <c r="A136" s="10" t="s">
        <v>102</v>
      </c>
      <c r="B136" s="12"/>
      <c r="C136" s="12"/>
      <c r="D136" s="7">
        <f t="shared" si="2"/>
        <v>0</v>
      </c>
    </row>
    <row r="137" spans="1:4" ht="18" hidden="1" x14ac:dyDescent="0.3">
      <c r="A137" s="10" t="s">
        <v>302</v>
      </c>
      <c r="B137" s="7"/>
      <c r="C137" s="7"/>
      <c r="D137" s="7">
        <f t="shared" si="2"/>
        <v>0</v>
      </c>
    </row>
    <row r="138" spans="1:4" ht="18" x14ac:dyDescent="0.3">
      <c r="A138" s="10" t="s">
        <v>103</v>
      </c>
      <c r="B138" s="12">
        <v>2</v>
      </c>
      <c r="C138" s="12">
        <v>70000</v>
      </c>
      <c r="D138" s="7">
        <f t="shared" si="2"/>
        <v>140000</v>
      </c>
    </row>
    <row r="139" spans="1:4" ht="18" hidden="1" x14ac:dyDescent="0.3">
      <c r="A139" s="10" t="s">
        <v>104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105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106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130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107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108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109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162</v>
      </c>
      <c r="B146" s="7"/>
      <c r="C146" s="7"/>
      <c r="D146" s="7">
        <f t="shared" si="2"/>
        <v>0</v>
      </c>
    </row>
    <row r="147" spans="1:4" ht="18" hidden="1" x14ac:dyDescent="0.3">
      <c r="A147" s="10" t="s">
        <v>163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x14ac:dyDescent="0.3">
      <c r="A160" s="10" t="s">
        <v>54</v>
      </c>
      <c r="B160" s="7">
        <v>25</v>
      </c>
      <c r="C160" s="7">
        <v>7000</v>
      </c>
      <c r="D160" s="7">
        <f t="shared" si="2"/>
        <v>175000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674</v>
      </c>
      <c r="C163" s="46">
        <v>6500</v>
      </c>
      <c r="D163" s="7">
        <f t="shared" si="2"/>
        <v>4381000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v>4</v>
      </c>
      <c r="C165" s="7">
        <v>11000</v>
      </c>
      <c r="D165" s="7">
        <f t="shared" si="2"/>
        <v>44000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14</v>
      </c>
      <c r="C169" s="21">
        <v>9000</v>
      </c>
      <c r="D169" s="7">
        <f t="shared" si="2"/>
        <v>126000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x14ac:dyDescent="0.3">
      <c r="A171" s="10" t="s">
        <v>87</v>
      </c>
      <c r="B171" s="7">
        <v>10</v>
      </c>
      <c r="C171" s="7">
        <v>45000</v>
      </c>
      <c r="D171" s="7">
        <f t="shared" si="2"/>
        <v>450000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x14ac:dyDescent="0.3">
      <c r="A179" s="10" t="s">
        <v>183</v>
      </c>
      <c r="B179" s="7">
        <f>40/0.3</f>
        <v>133.33333333333334</v>
      </c>
      <c r="C179" s="7">
        <v>2100</v>
      </c>
      <c r="D179" s="7">
        <f t="shared" si="2"/>
        <v>280000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20</v>
      </c>
      <c r="C181" s="7">
        <v>20000</v>
      </c>
      <c r="D181" s="7">
        <f t="shared" si="2"/>
        <v>400000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f>120+80+120</f>
        <v>320</v>
      </c>
      <c r="C196" s="7">
        <v>22000</v>
      </c>
      <c r="D196" s="7">
        <f t="shared" ref="D196:D259" si="3">B196*C196</f>
        <v>7040000</v>
      </c>
    </row>
    <row r="197" spans="1:4" ht="18" x14ac:dyDescent="0.3">
      <c r="A197" s="5" t="s">
        <v>68</v>
      </c>
      <c r="B197" s="7">
        <f>480+30+10</f>
        <v>520</v>
      </c>
      <c r="C197" s="7">
        <v>20000</v>
      </c>
      <c r="D197" s="7">
        <f t="shared" si="3"/>
        <v>10400000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hidden="1" x14ac:dyDescent="0.3">
      <c r="A205" s="10" t="s">
        <v>188</v>
      </c>
      <c r="B205" s="7"/>
      <c r="C205" s="7"/>
      <c r="D205" s="7">
        <f t="shared" si="3"/>
        <v>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0" t="s">
        <v>44</v>
      </c>
      <c r="B210" s="7"/>
      <c r="C210" s="7"/>
      <c r="D210" s="7">
        <f t="shared" si="3"/>
        <v>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hidden="1" x14ac:dyDescent="0.3">
      <c r="A223" s="8" t="s">
        <v>315</v>
      </c>
      <c r="B223" s="7"/>
      <c r="C223" s="7"/>
      <c r="D223" s="7">
        <f t="shared" si="3"/>
        <v>0</v>
      </c>
    </row>
    <row r="224" spans="1:4" ht="18" hidden="1" x14ac:dyDescent="0.3">
      <c r="A224" s="14" t="s">
        <v>362</v>
      </c>
      <c r="B224" s="7"/>
      <c r="C224" s="7"/>
      <c r="D224" s="7">
        <f t="shared" si="3"/>
        <v>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x14ac:dyDescent="0.3">
      <c r="A241" s="10" t="s">
        <v>220</v>
      </c>
      <c r="B241" s="7">
        <v>8</v>
      </c>
      <c r="C241" s="7">
        <v>14000</v>
      </c>
      <c r="D241" s="7">
        <f t="shared" si="3"/>
        <v>112000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v>70</v>
      </c>
      <c r="C244" s="7">
        <v>24000</v>
      </c>
      <c r="D244" s="7">
        <f t="shared" si="3"/>
        <v>1680000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x14ac:dyDescent="0.3">
      <c r="A247" s="10" t="s">
        <v>27</v>
      </c>
      <c r="B247" s="7">
        <f>52+27+3</f>
        <v>82</v>
      </c>
      <c r="C247" s="7">
        <v>11000</v>
      </c>
      <c r="D247" s="7">
        <f t="shared" si="3"/>
        <v>902000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f>52+7+10+8+6+40</f>
        <v>123</v>
      </c>
      <c r="C252" s="7">
        <v>36000</v>
      </c>
      <c r="D252" s="7">
        <f t="shared" si="3"/>
        <v>4428000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36+10+10+8</f>
        <v>64</v>
      </c>
      <c r="C256" s="7">
        <v>22000</v>
      </c>
      <c r="D256" s="7">
        <f t="shared" si="3"/>
        <v>1408000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x14ac:dyDescent="0.3">
      <c r="A264" s="10" t="s">
        <v>237</v>
      </c>
      <c r="B264" s="7">
        <v>29</v>
      </c>
      <c r="C264" s="7">
        <v>12000</v>
      </c>
      <c r="D264" s="7">
        <f t="shared" si="4"/>
        <v>348000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v>4</v>
      </c>
      <c r="C268" s="7">
        <v>16000</v>
      </c>
      <c r="D268" s="7">
        <f t="shared" si="4"/>
        <v>64000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hidden="1" x14ac:dyDescent="0.3">
      <c r="A281" s="10" t="s">
        <v>267</v>
      </c>
      <c r="B281" s="7"/>
      <c r="C281" s="7"/>
      <c r="D281" s="7">
        <f t="shared" si="4"/>
        <v>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hidden="1" x14ac:dyDescent="0.3">
      <c r="A284" s="10" t="s">
        <v>284</v>
      </c>
      <c r="B284" s="7"/>
      <c r="C284" s="7"/>
      <c r="D284" s="7">
        <f t="shared" si="4"/>
        <v>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x14ac:dyDescent="0.3">
      <c r="A287" s="10" t="s">
        <v>143</v>
      </c>
      <c r="B287" s="7">
        <v>70</v>
      </c>
      <c r="C287" s="7">
        <v>12000</v>
      </c>
      <c r="D287" s="7">
        <f t="shared" si="4"/>
        <v>840000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381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356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x14ac:dyDescent="0.3">
      <c r="A320" s="10" t="s">
        <v>256</v>
      </c>
      <c r="B320" s="7">
        <v>2</v>
      </c>
      <c r="C320" s="7">
        <v>30000</v>
      </c>
      <c r="D320" s="7">
        <f t="shared" si="4"/>
        <v>60000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x14ac:dyDescent="0.3">
      <c r="A327" s="10" t="s">
        <v>263</v>
      </c>
      <c r="B327" s="7">
        <f>30+24</f>
        <v>54</v>
      </c>
      <c r="C327" s="7">
        <v>6800</v>
      </c>
      <c r="D327" s="7">
        <f t="shared" si="5"/>
        <v>367200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2617.333333333333</v>
      </c>
      <c r="C333" s="39"/>
      <c r="D333" s="7">
        <f>SUM(D3:D327)</f>
        <v>38536200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405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22" t="s">
        <v>73</v>
      </c>
      <c r="B338" s="7"/>
      <c r="C338" s="7"/>
      <c r="D338" s="7">
        <f t="shared" si="5"/>
        <v>0</v>
      </c>
    </row>
    <row r="339" spans="1:4" ht="18" hidden="1" x14ac:dyDescent="0.3">
      <c r="A339" s="23" t="s">
        <v>74</v>
      </c>
      <c r="B339" s="7"/>
      <c r="C339" s="7"/>
      <c r="D339" s="7">
        <f t="shared" si="5"/>
        <v>0</v>
      </c>
    </row>
    <row r="340" spans="1:4" ht="18" hidden="1" x14ac:dyDescent="0.3">
      <c r="A340" s="22" t="s">
        <v>75</v>
      </c>
      <c r="B340" s="7"/>
      <c r="C340" s="7"/>
      <c r="D340" s="7">
        <f t="shared" si="5"/>
        <v>0</v>
      </c>
    </row>
    <row r="341" spans="1:4" ht="18" hidden="1" x14ac:dyDescent="0.3">
      <c r="A341" s="22" t="s">
        <v>196</v>
      </c>
      <c r="B341" s="7"/>
      <c r="C341" s="7"/>
      <c r="D341" s="7">
        <f t="shared" si="5"/>
        <v>0</v>
      </c>
    </row>
    <row r="342" spans="1:4" ht="18" hidden="1" x14ac:dyDescent="0.3">
      <c r="A342" s="10" t="s">
        <v>197</v>
      </c>
      <c r="B342" s="7"/>
      <c r="C342" s="7"/>
      <c r="D342" s="7">
        <f t="shared" si="5"/>
        <v>0</v>
      </c>
    </row>
    <row r="343" spans="1:4" ht="18" hidden="1" x14ac:dyDescent="0.3">
      <c r="A343" s="29" t="s">
        <v>293</v>
      </c>
      <c r="B343" s="7"/>
      <c r="C343" s="7"/>
      <c r="D343" s="7">
        <f t="shared" si="5"/>
        <v>0</v>
      </c>
    </row>
    <row r="344" spans="1:4" ht="18" hidden="1" x14ac:dyDescent="0.3">
      <c r="A344" s="22" t="s">
        <v>294</v>
      </c>
      <c r="B344" s="7"/>
      <c r="C344" s="7"/>
      <c r="D344" s="7">
        <f t="shared" si="5"/>
        <v>0</v>
      </c>
    </row>
    <row r="345" spans="1:4" ht="18" hidden="1" x14ac:dyDescent="0.3">
      <c r="A345" s="22" t="s">
        <v>198</v>
      </c>
      <c r="B345" s="7"/>
      <c r="C345" s="7"/>
      <c r="D345" s="7">
        <f t="shared" si="5"/>
        <v>0</v>
      </c>
    </row>
    <row r="346" spans="1:4" ht="18" hidden="1" x14ac:dyDescent="0.3">
      <c r="A346" s="8" t="s">
        <v>227</v>
      </c>
      <c r="B346" s="7"/>
      <c r="C346" s="7"/>
      <c r="D346" s="7">
        <f t="shared" si="5"/>
        <v>0</v>
      </c>
    </row>
    <row r="347" spans="1:4" ht="18" hidden="1" x14ac:dyDescent="0.3">
      <c r="A347" s="10" t="s">
        <v>51</v>
      </c>
      <c r="B347" s="7"/>
      <c r="C347" s="7"/>
      <c r="D347" s="7">
        <f t="shared" si="5"/>
        <v>0</v>
      </c>
    </row>
    <row r="348" spans="1:4" ht="18" x14ac:dyDescent="0.3">
      <c r="A348" s="10" t="s">
        <v>52</v>
      </c>
      <c r="B348" s="7">
        <v>35</v>
      </c>
      <c r="C348" s="7">
        <v>10000</v>
      </c>
      <c r="D348" s="7">
        <f t="shared" si="5"/>
        <v>350000</v>
      </c>
    </row>
    <row r="349" spans="1:4" ht="18" hidden="1" x14ac:dyDescent="0.3">
      <c r="A349" s="5" t="s">
        <v>53</v>
      </c>
      <c r="B349" s="7"/>
      <c r="C349" s="7"/>
      <c r="D349" s="7">
        <f t="shared" si="5"/>
        <v>0</v>
      </c>
    </row>
    <row r="350" spans="1:4" ht="18" hidden="1" x14ac:dyDescent="0.3">
      <c r="A350" s="5" t="s">
        <v>206</v>
      </c>
      <c r="B350" s="7"/>
      <c r="C350" s="7"/>
      <c r="D350" s="7">
        <f t="shared" si="5"/>
        <v>0</v>
      </c>
    </row>
    <row r="351" spans="1:4" ht="18" hidden="1" x14ac:dyDescent="0.3">
      <c r="A351" s="10" t="s">
        <v>117</v>
      </c>
      <c r="B351" s="7"/>
      <c r="C351" s="7"/>
      <c r="D351" s="7">
        <f t="shared" si="5"/>
        <v>0</v>
      </c>
    </row>
    <row r="352" spans="1:4" ht="18" hidden="1" x14ac:dyDescent="0.3">
      <c r="A352" s="10" t="s">
        <v>286</v>
      </c>
      <c r="B352" s="7"/>
      <c r="C352" s="7"/>
      <c r="D352" s="7">
        <f t="shared" si="5"/>
        <v>0</v>
      </c>
    </row>
    <row r="353" spans="1:4" ht="18" hidden="1" x14ac:dyDescent="0.3">
      <c r="A353" s="24" t="s">
        <v>287</v>
      </c>
      <c r="B353" s="7"/>
      <c r="C353" s="7"/>
      <c r="D353" s="7">
        <f t="shared" si="5"/>
        <v>0</v>
      </c>
    </row>
    <row r="354" spans="1:4" ht="18" hidden="1" x14ac:dyDescent="0.3">
      <c r="A354" s="8" t="s">
        <v>288</v>
      </c>
      <c r="B354" s="7"/>
      <c r="C354" s="7"/>
      <c r="D354" s="7">
        <f t="shared" si="5"/>
        <v>0</v>
      </c>
    </row>
    <row r="355" spans="1:4" ht="18" x14ac:dyDescent="0.3">
      <c r="A355" s="10" t="s">
        <v>120</v>
      </c>
      <c r="B355" s="7">
        <f>1500+120+360</f>
        <v>1980</v>
      </c>
      <c r="C355" s="68">
        <v>8500</v>
      </c>
      <c r="D355" s="7">
        <f t="shared" si="5"/>
        <v>16830000</v>
      </c>
    </row>
    <row r="356" spans="1:4" ht="18" hidden="1" x14ac:dyDescent="0.3">
      <c r="A356" s="5" t="s">
        <v>60</v>
      </c>
      <c r="B356" s="7"/>
      <c r="C356" s="7"/>
      <c r="D356" s="7">
        <f t="shared" si="5"/>
        <v>0</v>
      </c>
    </row>
    <row r="357" spans="1:4" ht="18" hidden="1" x14ac:dyDescent="0.3">
      <c r="A357" s="5" t="s">
        <v>61</v>
      </c>
      <c r="B357" s="7"/>
      <c r="C357" s="7"/>
      <c r="D357" s="7">
        <f t="shared" si="5"/>
        <v>0</v>
      </c>
    </row>
    <row r="358" spans="1:4" ht="18" hidden="1" x14ac:dyDescent="0.3">
      <c r="A358" s="10" t="s">
        <v>270</v>
      </c>
      <c r="B358" s="7"/>
      <c r="C358" s="7"/>
      <c r="D358" s="7">
        <f t="shared" si="5"/>
        <v>0</v>
      </c>
    </row>
    <row r="359" spans="1:4" ht="18" hidden="1" x14ac:dyDescent="0.3">
      <c r="A359" s="10" t="s">
        <v>271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272</v>
      </c>
      <c r="B360" s="7"/>
      <c r="C360" s="7"/>
      <c r="D360" s="7">
        <f t="shared" si="5"/>
        <v>0</v>
      </c>
    </row>
    <row r="361" spans="1:4" ht="18" hidden="1" x14ac:dyDescent="0.3">
      <c r="A361" s="10" t="s">
        <v>273</v>
      </c>
      <c r="B361" s="7"/>
      <c r="C361" s="7"/>
      <c r="D361" s="7">
        <f t="shared" si="5"/>
        <v>0</v>
      </c>
    </row>
    <row r="362" spans="1:4" ht="18" hidden="1" x14ac:dyDescent="0.3">
      <c r="A362" s="10" t="s">
        <v>274</v>
      </c>
      <c r="B362" s="7"/>
      <c r="C362" s="7"/>
      <c r="D362" s="7">
        <f t="shared" si="5"/>
        <v>0</v>
      </c>
    </row>
    <row r="363" spans="1:4" ht="18" hidden="1" x14ac:dyDescent="0.3">
      <c r="A363" s="10" t="s">
        <v>64</v>
      </c>
      <c r="B363" s="7"/>
      <c r="C363" s="7"/>
      <c r="D363" s="7">
        <f t="shared" si="5"/>
        <v>0</v>
      </c>
    </row>
    <row r="364" spans="1:4" ht="18" hidden="1" x14ac:dyDescent="0.3">
      <c r="A364" s="5" t="s">
        <v>65</v>
      </c>
      <c r="B364" s="7"/>
      <c r="C364" s="7"/>
      <c r="D364" s="7">
        <f t="shared" si="5"/>
        <v>0</v>
      </c>
    </row>
    <row r="365" spans="1:4" ht="18" hidden="1" x14ac:dyDescent="0.3">
      <c r="A365" s="5" t="s">
        <v>66</v>
      </c>
      <c r="B365" s="7"/>
      <c r="C365" s="7"/>
      <c r="D365" s="7">
        <f t="shared" si="5"/>
        <v>0</v>
      </c>
    </row>
    <row r="366" spans="1:4" ht="18" hidden="1" x14ac:dyDescent="0.3">
      <c r="A366" s="10" t="s">
        <v>228</v>
      </c>
      <c r="B366" s="7"/>
      <c r="C366" s="7"/>
      <c r="D366" s="7">
        <f t="shared" si="5"/>
        <v>0</v>
      </c>
    </row>
    <row r="367" spans="1:4" ht="18" hidden="1" x14ac:dyDescent="0.3">
      <c r="A367" s="10" t="s">
        <v>229</v>
      </c>
      <c r="B367" s="7"/>
      <c r="C367" s="7"/>
      <c r="D367" s="7">
        <f t="shared" si="5"/>
        <v>0</v>
      </c>
    </row>
    <row r="368" spans="1:4" ht="18" hidden="1" x14ac:dyDescent="0.3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3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3">
      <c r="A370" s="10" t="s">
        <v>121</v>
      </c>
      <c r="B370" s="7"/>
      <c r="C370" s="7"/>
      <c r="D370" s="7">
        <f t="shared" si="5"/>
        <v>0</v>
      </c>
    </row>
    <row r="371" spans="1:4" ht="18" hidden="1" x14ac:dyDescent="0.3">
      <c r="A371" s="10" t="s">
        <v>149</v>
      </c>
      <c r="B371" s="7"/>
      <c r="C371" s="7"/>
      <c r="D371" s="7">
        <f t="shared" si="5"/>
        <v>0</v>
      </c>
    </row>
    <row r="372" spans="1:4" ht="18" hidden="1" x14ac:dyDescent="0.3">
      <c r="A372" s="14" t="s">
        <v>96</v>
      </c>
      <c r="B372" s="7"/>
      <c r="C372" s="7"/>
      <c r="D372" s="7">
        <f t="shared" si="5"/>
        <v>0</v>
      </c>
    </row>
    <row r="373" spans="1:4" ht="18" hidden="1" x14ac:dyDescent="0.3">
      <c r="A373" s="10" t="s">
        <v>97</v>
      </c>
      <c r="B373" s="7"/>
      <c r="C373" s="7"/>
      <c r="D373" s="7">
        <f t="shared" si="5"/>
        <v>0</v>
      </c>
    </row>
    <row r="374" spans="1:4" ht="18" hidden="1" x14ac:dyDescent="0.3">
      <c r="A374" s="10" t="s">
        <v>98</v>
      </c>
      <c r="B374" s="7"/>
      <c r="C374" s="7"/>
      <c r="D374" s="7">
        <f t="shared" si="5"/>
        <v>0</v>
      </c>
    </row>
    <row r="375" spans="1:4" ht="18" hidden="1" x14ac:dyDescent="0.3">
      <c r="A375" s="10" t="s">
        <v>275</v>
      </c>
      <c r="B375" s="7"/>
      <c r="C375" s="7"/>
      <c r="D375" s="7">
        <f t="shared" si="5"/>
        <v>0</v>
      </c>
    </row>
    <row r="376" spans="1:4" ht="18" hidden="1" x14ac:dyDescent="0.3">
      <c r="A376" s="10" t="s">
        <v>276</v>
      </c>
      <c r="B376" s="7"/>
      <c r="C376" s="7"/>
      <c r="D376" s="7">
        <f t="shared" si="5"/>
        <v>0</v>
      </c>
    </row>
    <row r="377" spans="1:4" ht="18" hidden="1" x14ac:dyDescent="0.3">
      <c r="A377" s="24" t="s">
        <v>277</v>
      </c>
      <c r="B377" s="7"/>
      <c r="C377" s="7"/>
      <c r="D377" s="7">
        <f t="shared" si="5"/>
        <v>0</v>
      </c>
    </row>
    <row r="378" spans="1:4" ht="18" hidden="1" x14ac:dyDescent="0.3">
      <c r="A378" s="8" t="s">
        <v>122</v>
      </c>
      <c r="B378" s="7"/>
      <c r="C378" s="7"/>
      <c r="D378" s="7">
        <f t="shared" si="5"/>
        <v>0</v>
      </c>
    </row>
    <row r="379" spans="1:4" ht="18" hidden="1" x14ac:dyDescent="0.3">
      <c r="A379" s="24" t="s">
        <v>123</v>
      </c>
      <c r="B379" s="7"/>
      <c r="C379" s="7"/>
      <c r="D379" s="7">
        <f t="shared" si="5"/>
        <v>0</v>
      </c>
    </row>
    <row r="380" spans="1:4" ht="18" x14ac:dyDescent="0.3">
      <c r="A380" s="10" t="s">
        <v>278</v>
      </c>
      <c r="B380" s="7">
        <v>4</v>
      </c>
      <c r="C380" s="7">
        <v>21000</v>
      </c>
      <c r="D380" s="7">
        <f t="shared" si="5"/>
        <v>84000</v>
      </c>
    </row>
    <row r="381" spans="1:4" ht="18" hidden="1" x14ac:dyDescent="0.3">
      <c r="A381" s="10" t="s">
        <v>279</v>
      </c>
      <c r="B381" s="7"/>
      <c r="C381" s="7"/>
      <c r="D381" s="7">
        <f t="shared" si="5"/>
        <v>0</v>
      </c>
    </row>
    <row r="382" spans="1:4" ht="18" x14ac:dyDescent="0.3">
      <c r="A382" s="5" t="s">
        <v>113</v>
      </c>
      <c r="B382" s="7">
        <f>50+300+120+60+20</f>
        <v>550</v>
      </c>
      <c r="C382" s="7">
        <v>27000</v>
      </c>
      <c r="D382" s="7">
        <f t="shared" si="5"/>
        <v>14850000</v>
      </c>
    </row>
    <row r="383" spans="1:4" ht="18" hidden="1" x14ac:dyDescent="0.3">
      <c r="A383" s="18" t="s">
        <v>151</v>
      </c>
      <c r="B383" s="7"/>
      <c r="C383" s="7"/>
      <c r="D383" s="7">
        <f t="shared" si="5"/>
        <v>0</v>
      </c>
    </row>
    <row r="384" spans="1:4" ht="18" hidden="1" x14ac:dyDescent="0.3">
      <c r="A384" s="14" t="s">
        <v>152</v>
      </c>
      <c r="B384" s="7"/>
      <c r="C384" s="7"/>
      <c r="D384" s="7">
        <f t="shared" si="5"/>
        <v>0</v>
      </c>
    </row>
    <row r="385" spans="1:4" ht="18" hidden="1" x14ac:dyDescent="0.3">
      <c r="A385" s="14" t="s">
        <v>153</v>
      </c>
      <c r="B385" s="7"/>
      <c r="C385" s="7"/>
      <c r="D385" s="7">
        <f t="shared" si="5"/>
        <v>0</v>
      </c>
    </row>
    <row r="386" spans="1:4" ht="18" hidden="1" x14ac:dyDescent="0.3">
      <c r="A386" s="14" t="s">
        <v>154</v>
      </c>
      <c r="B386" s="7"/>
      <c r="C386" s="7"/>
      <c r="D386" s="7">
        <f t="shared" si="5"/>
        <v>0</v>
      </c>
    </row>
    <row r="387" spans="1:4" ht="18" hidden="1" x14ac:dyDescent="0.3">
      <c r="A387" s="10" t="s">
        <v>155</v>
      </c>
      <c r="B387" s="7"/>
      <c r="C387" s="7"/>
      <c r="D387" s="7">
        <f t="shared" si="5"/>
        <v>0</v>
      </c>
    </row>
    <row r="388" spans="1:4" ht="18" hidden="1" x14ac:dyDescent="0.3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157</v>
      </c>
      <c r="B389" s="7"/>
      <c r="C389" s="7"/>
      <c r="D389" s="7">
        <f t="shared" si="6"/>
        <v>0</v>
      </c>
    </row>
    <row r="390" spans="1:4" ht="18" hidden="1" x14ac:dyDescent="0.3">
      <c r="A390" s="10" t="s">
        <v>158</v>
      </c>
      <c r="B390" s="7"/>
      <c r="C390" s="7"/>
      <c r="D390" s="7">
        <f t="shared" si="6"/>
        <v>0</v>
      </c>
    </row>
    <row r="391" spans="1:4" ht="18" hidden="1" x14ac:dyDescent="0.3">
      <c r="A391" s="14" t="s">
        <v>76</v>
      </c>
      <c r="B391" s="7"/>
      <c r="C391" s="7"/>
      <c r="D391" s="7">
        <f t="shared" si="6"/>
        <v>0</v>
      </c>
    </row>
    <row r="392" spans="1:4" ht="18" hidden="1" x14ac:dyDescent="0.3">
      <c r="A392" s="10" t="s">
        <v>114</v>
      </c>
      <c r="B392" s="7"/>
      <c r="C392" s="7"/>
      <c r="D392" s="7">
        <f t="shared" si="6"/>
        <v>0</v>
      </c>
    </row>
    <row r="393" spans="1:4" ht="18" hidden="1" x14ac:dyDescent="0.3">
      <c r="A393" s="34" t="s">
        <v>295</v>
      </c>
      <c r="B393" s="7"/>
      <c r="C393" s="7"/>
      <c r="D393" s="7">
        <f t="shared" si="6"/>
        <v>0</v>
      </c>
    </row>
    <row r="394" spans="1:4" ht="18" hidden="1" x14ac:dyDescent="0.3">
      <c r="A394" s="10" t="s">
        <v>159</v>
      </c>
      <c r="B394" s="7"/>
      <c r="C394" s="7"/>
      <c r="D394" s="7">
        <f t="shared" si="6"/>
        <v>0</v>
      </c>
    </row>
    <row r="395" spans="1:4" ht="18" hidden="1" x14ac:dyDescent="0.3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3">
      <c r="A397" s="41" t="s">
        <v>296</v>
      </c>
      <c r="B397" s="7"/>
      <c r="C397" s="7"/>
      <c r="D397" s="7">
        <f t="shared" si="6"/>
        <v>0</v>
      </c>
    </row>
    <row r="398" spans="1:4" ht="18" hidden="1" x14ac:dyDescent="0.3">
      <c r="A398" s="5" t="s">
        <v>3</v>
      </c>
      <c r="B398" s="7"/>
      <c r="C398" s="7"/>
      <c r="D398" s="7">
        <f t="shared" si="6"/>
        <v>0</v>
      </c>
    </row>
    <row r="399" spans="1:4" ht="18" hidden="1" x14ac:dyDescent="0.3">
      <c r="A399" s="8" t="s">
        <v>4</v>
      </c>
      <c r="B399" s="7"/>
      <c r="C399" s="7"/>
      <c r="D399" s="7">
        <f t="shared" si="6"/>
        <v>0</v>
      </c>
    </row>
    <row r="400" spans="1:4" ht="18" hidden="1" x14ac:dyDescent="0.3">
      <c r="A400" s="5" t="s">
        <v>5</v>
      </c>
      <c r="B400" s="7"/>
      <c r="C400" s="7"/>
      <c r="D400" s="7">
        <f t="shared" si="6"/>
        <v>0</v>
      </c>
    </row>
    <row r="401" spans="1:4" ht="18" hidden="1" x14ac:dyDescent="0.3">
      <c r="A401" s="5" t="s">
        <v>6</v>
      </c>
      <c r="B401" s="7"/>
      <c r="C401" s="7"/>
      <c r="D401" s="7">
        <f t="shared" si="6"/>
        <v>0</v>
      </c>
    </row>
    <row r="402" spans="1:4" ht="18" hidden="1" x14ac:dyDescent="0.3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3">
      <c r="A404" s="10" t="s">
        <v>9</v>
      </c>
      <c r="B404" s="7"/>
      <c r="C404" s="7"/>
      <c r="D404" s="7">
        <f t="shared" si="6"/>
        <v>0</v>
      </c>
    </row>
    <row r="405" spans="1:4" ht="18" hidden="1" x14ac:dyDescent="0.3">
      <c r="A405" s="10" t="s">
        <v>115</v>
      </c>
      <c r="B405" s="7"/>
      <c r="C405" s="7"/>
      <c r="D405" s="7">
        <f t="shared" si="6"/>
        <v>0</v>
      </c>
    </row>
    <row r="406" spans="1:4" ht="18" hidden="1" x14ac:dyDescent="0.3">
      <c r="A406" s="5" t="s">
        <v>116</v>
      </c>
      <c r="B406" s="7"/>
      <c r="C406" s="7"/>
      <c r="D406" s="7">
        <f t="shared" si="6"/>
        <v>0</v>
      </c>
    </row>
    <row r="407" spans="1:4" ht="18" x14ac:dyDescent="0.3">
      <c r="A407" s="10" t="s">
        <v>168</v>
      </c>
      <c r="B407" s="7">
        <f>20+20+30+15+15</f>
        <v>100</v>
      </c>
      <c r="C407" s="7">
        <v>32000</v>
      </c>
      <c r="D407" s="7">
        <f t="shared" si="6"/>
        <v>3200000</v>
      </c>
    </row>
    <row r="408" spans="1:4" ht="18" hidden="1" x14ac:dyDescent="0.3">
      <c r="A408" s="24" t="s">
        <v>169</v>
      </c>
      <c r="B408" s="7"/>
      <c r="C408" s="7"/>
      <c r="D408" s="7">
        <f t="shared" si="6"/>
        <v>0</v>
      </c>
    </row>
    <row r="409" spans="1:4" ht="18" hidden="1" x14ac:dyDescent="0.3">
      <c r="A409" s="10" t="s">
        <v>170</v>
      </c>
      <c r="B409" s="7"/>
      <c r="C409" s="7"/>
      <c r="D409" s="7">
        <f t="shared" si="6"/>
        <v>0</v>
      </c>
    </row>
    <row r="410" spans="1:4" ht="18" hidden="1" x14ac:dyDescent="0.3">
      <c r="A410" s="10" t="s">
        <v>171</v>
      </c>
      <c r="B410" s="7"/>
      <c r="C410" s="7"/>
      <c r="D410" s="7">
        <f t="shared" si="6"/>
        <v>0</v>
      </c>
    </row>
    <row r="411" spans="1:4" ht="18" hidden="1" x14ac:dyDescent="0.3">
      <c r="A411" s="10" t="s">
        <v>172</v>
      </c>
      <c r="B411" s="7"/>
      <c r="C411" s="7"/>
      <c r="D411" s="7">
        <f t="shared" si="6"/>
        <v>0</v>
      </c>
    </row>
    <row r="412" spans="1:4" ht="18" hidden="1" x14ac:dyDescent="0.3">
      <c r="A412" s="5" t="s">
        <v>10</v>
      </c>
      <c r="B412" s="12"/>
      <c r="C412" s="12"/>
      <c r="D412" s="7">
        <f t="shared" si="6"/>
        <v>0</v>
      </c>
    </row>
    <row r="413" spans="1:4" ht="18" hidden="1" x14ac:dyDescent="0.3">
      <c r="A413" s="5" t="s">
        <v>11</v>
      </c>
      <c r="B413" s="12"/>
      <c r="C413" s="12"/>
      <c r="D413" s="7">
        <f t="shared" si="6"/>
        <v>0</v>
      </c>
    </row>
    <row r="414" spans="1:4" ht="18" hidden="1" x14ac:dyDescent="0.3">
      <c r="A414" s="5" t="s">
        <v>12</v>
      </c>
      <c r="B414" s="12"/>
      <c r="C414" s="12"/>
      <c r="D414" s="7">
        <f t="shared" si="6"/>
        <v>0</v>
      </c>
    </row>
    <row r="415" spans="1:4" ht="18" hidden="1" x14ac:dyDescent="0.3">
      <c r="A415" s="10" t="s">
        <v>82</v>
      </c>
      <c r="B415" s="7"/>
      <c r="C415" s="7"/>
      <c r="D415" s="7">
        <f t="shared" si="6"/>
        <v>0</v>
      </c>
    </row>
    <row r="416" spans="1:4" ht="18" hidden="1" x14ac:dyDescent="0.3">
      <c r="A416" s="10" t="s">
        <v>83</v>
      </c>
      <c r="B416" s="7"/>
      <c r="C416" s="7"/>
      <c r="D416" s="7">
        <f t="shared" si="6"/>
        <v>0</v>
      </c>
    </row>
    <row r="417" spans="1:4" ht="18" hidden="1" x14ac:dyDescent="0.3">
      <c r="A417" s="10" t="s">
        <v>84</v>
      </c>
      <c r="B417" s="7"/>
      <c r="C417" s="7"/>
      <c r="D417" s="7">
        <f t="shared" si="6"/>
        <v>0</v>
      </c>
    </row>
    <row r="418" spans="1:4" ht="18" hidden="1" x14ac:dyDescent="0.3">
      <c r="A418" s="10" t="s">
        <v>85</v>
      </c>
      <c r="B418" s="7"/>
      <c r="C418" s="7"/>
      <c r="D418" s="7">
        <f t="shared" si="6"/>
        <v>0</v>
      </c>
    </row>
    <row r="419" spans="1:4" ht="18" hidden="1" x14ac:dyDescent="0.3">
      <c r="A419" s="10" t="s">
        <v>86</v>
      </c>
      <c r="B419" s="7"/>
      <c r="C419" s="7"/>
      <c r="D419" s="7">
        <f t="shared" si="6"/>
        <v>0</v>
      </c>
    </row>
    <row r="420" spans="1:4" ht="18" x14ac:dyDescent="0.3">
      <c r="A420" s="10" t="s">
        <v>194</v>
      </c>
      <c r="B420" s="7">
        <f>10+33</f>
        <v>43</v>
      </c>
      <c r="C420" s="7">
        <v>9000</v>
      </c>
      <c r="D420" s="7">
        <f t="shared" si="6"/>
        <v>387000</v>
      </c>
    </row>
    <row r="421" spans="1:4" ht="18" hidden="1" x14ac:dyDescent="0.3">
      <c r="A421" s="13" t="s">
        <v>195</v>
      </c>
      <c r="B421" s="7"/>
      <c r="C421" s="7"/>
      <c r="D421" s="7">
        <f t="shared" si="6"/>
        <v>0</v>
      </c>
    </row>
    <row r="422" spans="1:4" ht="18" hidden="1" x14ac:dyDescent="0.3">
      <c r="A422" s="13" t="s">
        <v>177</v>
      </c>
      <c r="B422" s="7"/>
      <c r="C422" s="7"/>
      <c r="D422" s="7">
        <f t="shared" si="6"/>
        <v>0</v>
      </c>
    </row>
    <row r="423" spans="1:4" ht="18" hidden="1" x14ac:dyDescent="0.3">
      <c r="A423" s="13" t="s">
        <v>178</v>
      </c>
      <c r="B423" s="7"/>
      <c r="C423" s="7"/>
      <c r="D423" s="7">
        <f t="shared" si="6"/>
        <v>0</v>
      </c>
    </row>
    <row r="424" spans="1:4" ht="18" hidden="1" x14ac:dyDescent="0.3">
      <c r="A424" s="8" t="s">
        <v>179</v>
      </c>
      <c r="B424" s="7"/>
      <c r="C424" s="7"/>
      <c r="D424" s="7">
        <f t="shared" si="6"/>
        <v>0</v>
      </c>
    </row>
    <row r="425" spans="1:4" ht="18" hidden="1" x14ac:dyDescent="0.3">
      <c r="A425" s="24" t="s">
        <v>173</v>
      </c>
      <c r="B425" s="7"/>
      <c r="C425" s="7"/>
      <c r="D425" s="7">
        <f t="shared" si="6"/>
        <v>0</v>
      </c>
    </row>
    <row r="426" spans="1:4" ht="18" hidden="1" x14ac:dyDescent="0.3">
      <c r="A426" s="8" t="s">
        <v>335</v>
      </c>
      <c r="B426" s="7"/>
      <c r="C426" s="7"/>
      <c r="D426" s="7">
        <f t="shared" si="6"/>
        <v>0</v>
      </c>
    </row>
    <row r="427" spans="1:4" ht="18" hidden="1" x14ac:dyDescent="0.3">
      <c r="A427" s="10" t="s">
        <v>13</v>
      </c>
      <c r="B427" s="7"/>
      <c r="C427" s="7"/>
      <c r="D427" s="7">
        <f t="shared" si="6"/>
        <v>0</v>
      </c>
    </row>
    <row r="428" spans="1:4" ht="18" hidden="1" x14ac:dyDescent="0.3">
      <c r="A428" s="10" t="s">
        <v>14</v>
      </c>
      <c r="B428" s="7"/>
      <c r="C428" s="7"/>
      <c r="D428" s="7">
        <f t="shared" si="6"/>
        <v>0</v>
      </c>
    </row>
    <row r="429" spans="1:4" ht="18" hidden="1" x14ac:dyDescent="0.3">
      <c r="A429" s="8" t="s">
        <v>336</v>
      </c>
      <c r="B429" s="7"/>
      <c r="C429" s="7"/>
      <c r="D429" s="7">
        <f t="shared" si="6"/>
        <v>0</v>
      </c>
    </row>
    <row r="430" spans="1:4" ht="18" hidden="1" x14ac:dyDescent="0.3">
      <c r="A430" s="8" t="s">
        <v>207</v>
      </c>
      <c r="B430" s="7"/>
      <c r="C430" s="7"/>
      <c r="D430" s="7">
        <f t="shared" si="6"/>
        <v>0</v>
      </c>
    </row>
    <row r="431" spans="1:4" ht="18" hidden="1" x14ac:dyDescent="0.3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3">
      <c r="A432" s="13" t="s">
        <v>17</v>
      </c>
      <c r="B432" s="7"/>
      <c r="C432" s="7"/>
      <c r="D432" s="7">
        <f t="shared" si="6"/>
        <v>0</v>
      </c>
    </row>
    <row r="433" spans="1:4" ht="18" hidden="1" x14ac:dyDescent="0.3">
      <c r="A433" s="8" t="s">
        <v>297</v>
      </c>
      <c r="B433" s="7"/>
      <c r="C433" s="7"/>
      <c r="D433" s="7">
        <f t="shared" si="6"/>
        <v>0</v>
      </c>
    </row>
    <row r="434" spans="1:4" ht="18" hidden="1" x14ac:dyDescent="0.3">
      <c r="A434" s="8" t="s">
        <v>337</v>
      </c>
      <c r="B434" s="7"/>
      <c r="C434" s="7"/>
      <c r="D434" s="7">
        <f t="shared" si="6"/>
        <v>0</v>
      </c>
    </row>
    <row r="435" spans="1:4" ht="18" hidden="1" x14ac:dyDescent="0.3">
      <c r="A435" s="10" t="s">
        <v>47</v>
      </c>
      <c r="B435" s="7"/>
      <c r="C435" s="7"/>
      <c r="D435" s="7">
        <f t="shared" si="6"/>
        <v>0</v>
      </c>
    </row>
    <row r="436" spans="1:4" ht="18" hidden="1" x14ac:dyDescent="0.3">
      <c r="A436" s="14" t="s">
        <v>48</v>
      </c>
      <c r="B436" s="7"/>
      <c r="C436" s="7"/>
      <c r="D436" s="7">
        <f t="shared" si="6"/>
        <v>0</v>
      </c>
    </row>
    <row r="437" spans="1:4" ht="18" hidden="1" x14ac:dyDescent="0.3">
      <c r="A437" s="28" t="s">
        <v>192</v>
      </c>
      <c r="B437" s="7"/>
      <c r="C437" s="7"/>
      <c r="D437" s="7">
        <f t="shared" si="6"/>
        <v>0</v>
      </c>
    </row>
    <row r="438" spans="1:4" ht="18" hidden="1" x14ac:dyDescent="0.3">
      <c r="A438" s="28" t="s">
        <v>193</v>
      </c>
      <c r="B438" s="7"/>
      <c r="C438" s="7"/>
      <c r="D438" s="7">
        <f t="shared" si="6"/>
        <v>0</v>
      </c>
    </row>
    <row r="439" spans="1:4" ht="18" hidden="1" x14ac:dyDescent="0.3">
      <c r="A439" s="42" t="s">
        <v>49</v>
      </c>
      <c r="B439" s="7"/>
      <c r="C439" s="7"/>
      <c r="D439" s="7">
        <f t="shared" si="6"/>
        <v>0</v>
      </c>
    </row>
    <row r="440" spans="1:4" ht="18" hidden="1" x14ac:dyDescent="0.3">
      <c r="A440" s="35" t="s">
        <v>298</v>
      </c>
      <c r="B440" s="7"/>
      <c r="C440" s="7"/>
      <c r="D440" s="7">
        <f t="shared" si="6"/>
        <v>0</v>
      </c>
    </row>
    <row r="441" spans="1:4" ht="18" hidden="1" x14ac:dyDescent="0.3">
      <c r="A441" s="10" t="s">
        <v>50</v>
      </c>
      <c r="B441" s="7"/>
      <c r="C441" s="7"/>
      <c r="D441" s="7">
        <f t="shared" si="6"/>
        <v>0</v>
      </c>
    </row>
    <row r="442" spans="1:4" ht="18" hidden="1" x14ac:dyDescent="0.3">
      <c r="A442" s="10" t="s">
        <v>20</v>
      </c>
      <c r="B442" s="7"/>
      <c r="C442" s="7"/>
      <c r="D442" s="7">
        <f t="shared" si="6"/>
        <v>0</v>
      </c>
    </row>
    <row r="443" spans="1:4" ht="18" hidden="1" x14ac:dyDescent="0.3">
      <c r="A443" s="10" t="s">
        <v>21</v>
      </c>
      <c r="B443" s="7"/>
      <c r="C443" s="7"/>
      <c r="D443" s="7">
        <f t="shared" si="6"/>
        <v>0</v>
      </c>
    </row>
    <row r="444" spans="1:4" ht="18" hidden="1" x14ac:dyDescent="0.3">
      <c r="A444" s="10" t="s">
        <v>22</v>
      </c>
      <c r="B444" s="7"/>
      <c r="C444" s="7"/>
      <c r="D444" s="7">
        <f t="shared" si="6"/>
        <v>0</v>
      </c>
    </row>
    <row r="445" spans="1:4" ht="18" hidden="1" x14ac:dyDescent="0.3">
      <c r="A445" s="10" t="s">
        <v>209</v>
      </c>
      <c r="B445" s="7"/>
      <c r="C445" s="7"/>
      <c r="D445" s="7">
        <f t="shared" si="6"/>
        <v>0</v>
      </c>
    </row>
    <row r="446" spans="1:4" ht="18" hidden="1" x14ac:dyDescent="0.3">
      <c r="A446" s="10" t="s">
        <v>210</v>
      </c>
      <c r="B446" s="7"/>
      <c r="C446" s="7"/>
      <c r="D446" s="7">
        <f t="shared" si="6"/>
        <v>0</v>
      </c>
    </row>
    <row r="447" spans="1:4" ht="18" hidden="1" x14ac:dyDescent="0.3">
      <c r="A447" s="10" t="s">
        <v>338</v>
      </c>
      <c r="B447" s="7"/>
      <c r="C447" s="7"/>
      <c r="D447" s="7">
        <f t="shared" si="6"/>
        <v>0</v>
      </c>
    </row>
    <row r="448" spans="1:4" ht="18" hidden="1" x14ac:dyDescent="0.3">
      <c r="A448" s="10" t="s">
        <v>211</v>
      </c>
      <c r="B448" s="7"/>
      <c r="C448" s="7"/>
      <c r="D448" s="7">
        <f t="shared" si="6"/>
        <v>0</v>
      </c>
    </row>
    <row r="449" spans="1:4" ht="18" hidden="1" x14ac:dyDescent="0.3">
      <c r="A449" s="8" t="s">
        <v>18</v>
      </c>
      <c r="B449" s="7"/>
      <c r="C449" s="7"/>
      <c r="D449" s="7">
        <f t="shared" si="6"/>
        <v>0</v>
      </c>
    </row>
    <row r="450" spans="1:4" ht="18" hidden="1" x14ac:dyDescent="0.3">
      <c r="A450" s="13" t="s">
        <v>19</v>
      </c>
      <c r="B450" s="7"/>
      <c r="C450" s="7"/>
      <c r="D450" s="7">
        <f t="shared" si="6"/>
        <v>0</v>
      </c>
    </row>
    <row r="451" spans="1:4" ht="18" hidden="1" x14ac:dyDescent="0.3">
      <c r="A451" s="10" t="s">
        <v>299</v>
      </c>
      <c r="B451" s="7"/>
      <c r="C451" s="7"/>
      <c r="D451" s="7">
        <f t="shared" si="6"/>
        <v>0</v>
      </c>
    </row>
    <row r="452" spans="1:4" ht="18" hidden="1" x14ac:dyDescent="0.3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301</v>
      </c>
      <c r="B453" s="7"/>
      <c r="C453" s="7"/>
      <c r="D453" s="7">
        <f t="shared" si="7"/>
        <v>0</v>
      </c>
    </row>
    <row r="454" spans="1:4" ht="18" x14ac:dyDescent="0.3">
      <c r="A454" s="10" t="s">
        <v>95</v>
      </c>
      <c r="B454" s="7">
        <v>80</v>
      </c>
      <c r="C454" s="7">
        <v>10000</v>
      </c>
      <c r="D454" s="7">
        <f t="shared" si="7"/>
        <v>800000</v>
      </c>
    </row>
    <row r="455" spans="1:4" ht="18" hidden="1" x14ac:dyDescent="0.3">
      <c r="A455" s="29" t="s">
        <v>124</v>
      </c>
      <c r="B455" s="7"/>
      <c r="C455" s="7"/>
      <c r="D455" s="7">
        <f t="shared" si="7"/>
        <v>0</v>
      </c>
    </row>
    <row r="456" spans="1:4" ht="18" hidden="1" x14ac:dyDescent="0.3">
      <c r="A456" s="24" t="s">
        <v>125</v>
      </c>
      <c r="B456" s="7"/>
      <c r="C456" s="7"/>
      <c r="D456" s="7">
        <f t="shared" si="7"/>
        <v>0</v>
      </c>
    </row>
    <row r="457" spans="1:4" ht="18" hidden="1" x14ac:dyDescent="0.3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3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3">
      <c r="A461" s="33" t="s">
        <v>280</v>
      </c>
      <c r="B461" s="7"/>
      <c r="C461" s="7"/>
      <c r="D461" s="7">
        <f t="shared" si="7"/>
        <v>0</v>
      </c>
    </row>
    <row r="462" spans="1:4" ht="18" hidden="1" x14ac:dyDescent="0.3">
      <c r="A462" s="5" t="s">
        <v>281</v>
      </c>
      <c r="B462" s="12"/>
      <c r="C462" s="12"/>
      <c r="D462" s="7">
        <f t="shared" si="7"/>
        <v>0</v>
      </c>
    </row>
    <row r="463" spans="1:4" ht="18" hidden="1" x14ac:dyDescent="0.3">
      <c r="A463" s="10" t="s">
        <v>282</v>
      </c>
      <c r="B463" s="7"/>
      <c r="C463" s="7"/>
      <c r="D463" s="7">
        <f t="shared" si="7"/>
        <v>0</v>
      </c>
    </row>
    <row r="464" spans="1:4" ht="18" hidden="1" x14ac:dyDescent="0.3">
      <c r="A464" s="10" t="s">
        <v>283</v>
      </c>
      <c r="B464" s="7"/>
      <c r="C464" s="7"/>
      <c r="D464" s="7">
        <f t="shared" si="7"/>
        <v>0</v>
      </c>
    </row>
    <row r="465" spans="1:4" ht="18" x14ac:dyDescent="0.3">
      <c r="A465" s="10" t="s">
        <v>36</v>
      </c>
      <c r="B465" s="7">
        <v>150</v>
      </c>
      <c r="C465" s="7">
        <v>7000</v>
      </c>
      <c r="D465" s="7">
        <f t="shared" si="7"/>
        <v>1050000</v>
      </c>
    </row>
    <row r="466" spans="1:4" ht="18" hidden="1" x14ac:dyDescent="0.3">
      <c r="A466" s="14" t="s">
        <v>37</v>
      </c>
      <c r="B466" s="7"/>
      <c r="C466" s="7"/>
      <c r="D466" s="7">
        <f t="shared" si="7"/>
        <v>0</v>
      </c>
    </row>
    <row r="467" spans="1:4" ht="18" hidden="1" x14ac:dyDescent="0.3">
      <c r="A467" s="5" t="s">
        <v>214</v>
      </c>
      <c r="B467" s="7"/>
      <c r="C467" s="7"/>
      <c r="D467" s="7">
        <f t="shared" si="7"/>
        <v>0</v>
      </c>
    </row>
    <row r="468" spans="1:4" ht="18" hidden="1" x14ac:dyDescent="0.3">
      <c r="A468" s="5" t="s">
        <v>215</v>
      </c>
      <c r="B468" s="7"/>
      <c r="C468" s="7"/>
      <c r="D468" s="7">
        <f t="shared" si="7"/>
        <v>0</v>
      </c>
    </row>
    <row r="469" spans="1:4" ht="18" hidden="1" x14ac:dyDescent="0.3">
      <c r="A469" s="10" t="s">
        <v>216</v>
      </c>
      <c r="B469" s="7"/>
      <c r="C469" s="7"/>
      <c r="D469" s="7">
        <f t="shared" si="7"/>
        <v>0</v>
      </c>
    </row>
    <row r="470" spans="1:4" ht="18" hidden="1" x14ac:dyDescent="0.3">
      <c r="A470" s="10" t="s">
        <v>339</v>
      </c>
      <c r="B470" s="7"/>
      <c r="C470" s="7"/>
      <c r="D470" s="7">
        <f t="shared" si="7"/>
        <v>0</v>
      </c>
    </row>
    <row r="471" spans="1:4" ht="18" hidden="1" x14ac:dyDescent="0.3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3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3">
      <c r="A473" s="10" t="s">
        <v>302</v>
      </c>
      <c r="B473" s="7"/>
      <c r="C473" s="7"/>
      <c r="D473" s="7">
        <f t="shared" si="7"/>
        <v>0</v>
      </c>
    </row>
    <row r="474" spans="1:4" ht="18" hidden="1" x14ac:dyDescent="0.3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162</v>
      </c>
      <c r="B482" s="7"/>
      <c r="C482" s="7"/>
      <c r="D482" s="7">
        <f t="shared" si="7"/>
        <v>0</v>
      </c>
    </row>
    <row r="483" spans="1:4" ht="18" hidden="1" x14ac:dyDescent="0.3">
      <c r="A483" s="10" t="s">
        <v>163</v>
      </c>
      <c r="B483" s="7"/>
      <c r="C483" s="7"/>
      <c r="D483" s="7">
        <f t="shared" si="7"/>
        <v>0</v>
      </c>
    </row>
    <row r="484" spans="1:4" ht="18" hidden="1" x14ac:dyDescent="0.3">
      <c r="A484" s="10" t="s">
        <v>164</v>
      </c>
      <c r="B484" s="7"/>
      <c r="C484" s="7"/>
      <c r="D484" s="7">
        <f t="shared" si="7"/>
        <v>0</v>
      </c>
    </row>
    <row r="485" spans="1:4" ht="18" x14ac:dyDescent="0.3">
      <c r="A485" s="10" t="s">
        <v>165</v>
      </c>
      <c r="B485" s="7">
        <v>7</v>
      </c>
      <c r="C485" s="7">
        <v>14000</v>
      </c>
      <c r="D485" s="7">
        <f t="shared" si="7"/>
        <v>98000</v>
      </c>
    </row>
    <row r="486" spans="1:4" ht="18" hidden="1" x14ac:dyDescent="0.3">
      <c r="A486" s="10" t="s">
        <v>166</v>
      </c>
      <c r="B486" s="7"/>
      <c r="C486" s="7"/>
      <c r="D486" s="7">
        <f t="shared" si="7"/>
        <v>0</v>
      </c>
    </row>
    <row r="487" spans="1:4" ht="18" hidden="1" x14ac:dyDescent="0.3">
      <c r="A487" s="14" t="s">
        <v>167</v>
      </c>
      <c r="B487" s="7"/>
      <c r="C487" s="7"/>
      <c r="D487" s="7">
        <f t="shared" si="7"/>
        <v>0</v>
      </c>
    </row>
    <row r="488" spans="1:4" ht="18" hidden="1" x14ac:dyDescent="0.3">
      <c r="A488" s="10" t="s">
        <v>289</v>
      </c>
      <c r="B488" s="7"/>
      <c r="C488" s="7"/>
      <c r="D488" s="7">
        <f t="shared" si="7"/>
        <v>0</v>
      </c>
    </row>
    <row r="489" spans="1:4" ht="18" hidden="1" x14ac:dyDescent="0.3">
      <c r="A489" s="10" t="s">
        <v>290</v>
      </c>
      <c r="B489" s="7"/>
      <c r="C489" s="7"/>
      <c r="D489" s="7">
        <f t="shared" si="7"/>
        <v>0</v>
      </c>
    </row>
    <row r="490" spans="1:4" ht="18" hidden="1" x14ac:dyDescent="0.3">
      <c r="A490" s="10" t="s">
        <v>291</v>
      </c>
      <c r="B490" s="7"/>
      <c r="C490" s="7"/>
      <c r="D490" s="7">
        <f t="shared" si="7"/>
        <v>0</v>
      </c>
    </row>
    <row r="491" spans="1:4" ht="18" hidden="1" x14ac:dyDescent="0.3">
      <c r="A491" s="10" t="s">
        <v>292</v>
      </c>
      <c r="B491" s="7"/>
      <c r="C491" s="7"/>
      <c r="D491" s="7">
        <f t="shared" si="7"/>
        <v>0</v>
      </c>
    </row>
    <row r="492" spans="1:4" ht="18" hidden="1" x14ac:dyDescent="0.3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3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3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3">
      <c r="A495" s="10" t="s">
        <v>54</v>
      </c>
      <c r="B495" s="7"/>
      <c r="C495" s="7"/>
      <c r="D495" s="7">
        <f t="shared" si="7"/>
        <v>0</v>
      </c>
    </row>
    <row r="496" spans="1:4" ht="18" hidden="1" x14ac:dyDescent="0.3">
      <c r="A496" s="14" t="s">
        <v>55</v>
      </c>
      <c r="B496" s="7"/>
      <c r="C496" s="7"/>
      <c r="D496" s="7">
        <f t="shared" si="7"/>
        <v>0</v>
      </c>
    </row>
    <row r="497" spans="1:4" ht="18" x14ac:dyDescent="0.3">
      <c r="A497" s="10" t="s">
        <v>334</v>
      </c>
      <c r="B497" s="7">
        <v>338</v>
      </c>
      <c r="C497" s="7">
        <v>6500</v>
      </c>
      <c r="D497" s="7">
        <f t="shared" si="7"/>
        <v>2197000</v>
      </c>
    </row>
    <row r="498" spans="1:4" ht="18" hidden="1" x14ac:dyDescent="0.3">
      <c r="A498" s="5" t="s">
        <v>199</v>
      </c>
      <c r="B498" s="7"/>
      <c r="C498" s="7"/>
      <c r="D498" s="7">
        <f t="shared" si="7"/>
        <v>0</v>
      </c>
    </row>
    <row r="499" spans="1:4" ht="18" hidden="1" x14ac:dyDescent="0.3">
      <c r="A499" s="10" t="s">
        <v>200</v>
      </c>
      <c r="B499" s="7"/>
      <c r="C499" s="7"/>
      <c r="D499" s="7">
        <f t="shared" si="7"/>
        <v>0</v>
      </c>
    </row>
    <row r="500" spans="1:4" ht="18" hidden="1" x14ac:dyDescent="0.3">
      <c r="A500" s="10" t="s">
        <v>202</v>
      </c>
      <c r="B500" s="7"/>
      <c r="C500" s="7"/>
      <c r="D500" s="7">
        <f t="shared" si="7"/>
        <v>0</v>
      </c>
    </row>
    <row r="501" spans="1:4" ht="18" hidden="1" x14ac:dyDescent="0.3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3">
      <c r="A503" s="10" t="s">
        <v>62</v>
      </c>
      <c r="B503" s="7"/>
      <c r="C503" s="7"/>
      <c r="D503" s="7">
        <f t="shared" si="7"/>
        <v>0</v>
      </c>
    </row>
    <row r="504" spans="1:4" ht="18" hidden="1" x14ac:dyDescent="0.3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3">
      <c r="A505" s="8" t="s">
        <v>304</v>
      </c>
      <c r="B505" s="7"/>
      <c r="C505" s="7"/>
      <c r="D505" s="7">
        <f t="shared" si="7"/>
        <v>0</v>
      </c>
    </row>
    <row r="506" spans="1:4" ht="18" hidden="1" x14ac:dyDescent="0.3">
      <c r="A506" s="10" t="s">
        <v>87</v>
      </c>
      <c r="B506" s="7"/>
      <c r="C506" s="7"/>
      <c r="D506" s="7">
        <f t="shared" si="7"/>
        <v>0</v>
      </c>
    </row>
    <row r="507" spans="1:4" ht="18" hidden="1" x14ac:dyDescent="0.3">
      <c r="A507" s="10" t="s">
        <v>38</v>
      </c>
      <c r="B507" s="7"/>
      <c r="C507" s="7"/>
      <c r="D507" s="7">
        <f t="shared" si="7"/>
        <v>0</v>
      </c>
    </row>
    <row r="508" spans="1:4" ht="18" hidden="1" x14ac:dyDescent="0.3">
      <c r="A508" s="5" t="s">
        <v>240</v>
      </c>
      <c r="B508" s="7"/>
      <c r="C508" s="7"/>
      <c r="D508" s="7">
        <f t="shared" si="7"/>
        <v>0</v>
      </c>
    </row>
    <row r="509" spans="1:4" ht="18" hidden="1" x14ac:dyDescent="0.3">
      <c r="A509" s="10" t="s">
        <v>241</v>
      </c>
      <c r="B509" s="7"/>
      <c r="C509" s="7"/>
      <c r="D509" s="7">
        <f t="shared" si="7"/>
        <v>0</v>
      </c>
    </row>
    <row r="510" spans="1:4" ht="18" hidden="1" x14ac:dyDescent="0.3">
      <c r="A510" s="10" t="s">
        <v>242</v>
      </c>
      <c r="B510" s="7"/>
      <c r="C510" s="7"/>
      <c r="D510" s="7">
        <f t="shared" si="7"/>
        <v>0</v>
      </c>
    </row>
    <row r="511" spans="1:4" ht="18" hidden="1" x14ac:dyDescent="0.3">
      <c r="A511" s="5" t="s">
        <v>180</v>
      </c>
      <c r="B511" s="7"/>
      <c r="C511" s="7"/>
      <c r="D511" s="7">
        <f t="shared" si="7"/>
        <v>0</v>
      </c>
    </row>
    <row r="512" spans="1:4" ht="18" hidden="1" x14ac:dyDescent="0.3">
      <c r="A512" s="5" t="s">
        <v>181</v>
      </c>
      <c r="B512" s="7"/>
      <c r="C512" s="7"/>
      <c r="D512" s="7">
        <f t="shared" si="7"/>
        <v>0</v>
      </c>
    </row>
    <row r="513" spans="1:4" ht="18" x14ac:dyDescent="0.3">
      <c r="A513" s="5" t="s">
        <v>182</v>
      </c>
      <c r="B513" s="7">
        <f>500+20+890+60</f>
        <v>1470</v>
      </c>
      <c r="C513" s="7">
        <v>8000</v>
      </c>
      <c r="D513" s="7">
        <f t="shared" si="7"/>
        <v>11760000</v>
      </c>
    </row>
    <row r="514" spans="1:4" ht="18" hidden="1" x14ac:dyDescent="0.3">
      <c r="A514" s="10" t="s">
        <v>183</v>
      </c>
      <c r="B514" s="7"/>
      <c r="C514" s="7"/>
      <c r="D514" s="7">
        <f t="shared" si="7"/>
        <v>0</v>
      </c>
    </row>
    <row r="515" spans="1:4" ht="18" hidden="1" x14ac:dyDescent="0.3">
      <c r="A515" s="5" t="s">
        <v>184</v>
      </c>
      <c r="B515" s="7"/>
      <c r="C515" s="7"/>
      <c r="D515" s="7">
        <f t="shared" si="7"/>
        <v>0</v>
      </c>
    </row>
    <row r="516" spans="1:4" ht="18" hidden="1" x14ac:dyDescent="0.3">
      <c r="A516" s="5" t="s">
        <v>185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5" t="s">
        <v>186</v>
      </c>
      <c r="B517" s="7"/>
      <c r="C517" s="7"/>
      <c r="D517" s="7">
        <f t="shared" si="8"/>
        <v>0</v>
      </c>
    </row>
    <row r="518" spans="1:4" ht="18" hidden="1" x14ac:dyDescent="0.3">
      <c r="A518" s="10" t="s">
        <v>187</v>
      </c>
      <c r="B518" s="7"/>
      <c r="C518" s="7"/>
      <c r="D518" s="7">
        <f t="shared" si="8"/>
        <v>0</v>
      </c>
    </row>
    <row r="519" spans="1:4" ht="18" hidden="1" x14ac:dyDescent="0.3">
      <c r="A519" s="14" t="s">
        <v>305</v>
      </c>
      <c r="B519" s="7"/>
      <c r="C519" s="7"/>
      <c r="D519" s="7">
        <f t="shared" si="8"/>
        <v>0</v>
      </c>
    </row>
    <row r="520" spans="1:4" ht="18" hidden="1" x14ac:dyDescent="0.3">
      <c r="A520" s="14" t="s">
        <v>306</v>
      </c>
      <c r="B520" s="7"/>
      <c r="C520" s="7"/>
      <c r="D520" s="7">
        <f t="shared" si="8"/>
        <v>0</v>
      </c>
    </row>
    <row r="521" spans="1:4" ht="18" hidden="1" x14ac:dyDescent="0.3">
      <c r="A521" s="14" t="s">
        <v>307</v>
      </c>
      <c r="B521" s="7"/>
      <c r="C521" s="7"/>
      <c r="D521" s="7">
        <f t="shared" si="8"/>
        <v>0</v>
      </c>
    </row>
    <row r="522" spans="1:4" ht="18" hidden="1" x14ac:dyDescent="0.3">
      <c r="A522" s="14" t="s">
        <v>308</v>
      </c>
      <c r="B522" s="7"/>
      <c r="C522" s="7"/>
      <c r="D522" s="7">
        <f t="shared" si="8"/>
        <v>0</v>
      </c>
    </row>
    <row r="523" spans="1:4" ht="18" hidden="1" x14ac:dyDescent="0.3">
      <c r="A523" s="5" t="s">
        <v>39</v>
      </c>
      <c r="B523" s="7"/>
      <c r="C523" s="7"/>
      <c r="D523" s="7">
        <f t="shared" si="8"/>
        <v>0</v>
      </c>
    </row>
    <row r="524" spans="1:4" ht="18" hidden="1" x14ac:dyDescent="0.3">
      <c r="A524" s="10" t="s">
        <v>309</v>
      </c>
      <c r="B524" s="7"/>
      <c r="C524" s="7"/>
      <c r="D524" s="7">
        <f t="shared" si="8"/>
        <v>0</v>
      </c>
    </row>
    <row r="525" spans="1:4" ht="18" hidden="1" x14ac:dyDescent="0.3">
      <c r="A525" s="36" t="s">
        <v>310</v>
      </c>
      <c r="B525" s="7"/>
      <c r="C525" s="7"/>
      <c r="D525" s="7">
        <f t="shared" si="8"/>
        <v>0</v>
      </c>
    </row>
    <row r="526" spans="1:4" ht="18" hidden="1" x14ac:dyDescent="0.3">
      <c r="A526" s="36" t="s">
        <v>311</v>
      </c>
      <c r="B526" s="7"/>
      <c r="C526" s="7"/>
      <c r="D526" s="7">
        <f t="shared" si="8"/>
        <v>0</v>
      </c>
    </row>
    <row r="527" spans="1:4" ht="18" hidden="1" x14ac:dyDescent="0.3">
      <c r="A527" s="36" t="s">
        <v>312</v>
      </c>
      <c r="B527" s="7"/>
      <c r="C527" s="7"/>
      <c r="D527" s="7">
        <f t="shared" si="8"/>
        <v>0</v>
      </c>
    </row>
    <row r="528" spans="1:4" ht="18" hidden="1" x14ac:dyDescent="0.3">
      <c r="A528" s="36" t="s">
        <v>313</v>
      </c>
      <c r="B528" s="7"/>
      <c r="C528" s="7"/>
      <c r="D528" s="7">
        <f t="shared" si="8"/>
        <v>0</v>
      </c>
    </row>
    <row r="529" spans="1:4" ht="18" hidden="1" x14ac:dyDescent="0.3">
      <c r="A529" s="10" t="s">
        <v>56</v>
      </c>
      <c r="B529" s="7"/>
      <c r="C529" s="7"/>
      <c r="D529" s="7">
        <f t="shared" si="8"/>
        <v>0</v>
      </c>
    </row>
    <row r="530" spans="1:4" ht="18" hidden="1" x14ac:dyDescent="0.3">
      <c r="A530" s="17" t="s">
        <v>57</v>
      </c>
      <c r="B530" s="7"/>
      <c r="C530" s="7"/>
      <c r="D530" s="7">
        <f t="shared" si="8"/>
        <v>0</v>
      </c>
    </row>
    <row r="531" spans="1:4" ht="18" hidden="1" x14ac:dyDescent="0.3">
      <c r="A531" s="10" t="s">
        <v>67</v>
      </c>
      <c r="B531" s="7"/>
      <c r="C531" s="7"/>
      <c r="D531" s="7">
        <f t="shared" si="8"/>
        <v>0</v>
      </c>
    </row>
    <row r="532" spans="1:4" ht="18" hidden="1" x14ac:dyDescent="0.3">
      <c r="A532" s="5" t="s">
        <v>68</v>
      </c>
      <c r="B532" s="7"/>
      <c r="C532" s="7"/>
      <c r="D532" s="7">
        <f t="shared" si="8"/>
        <v>0</v>
      </c>
    </row>
    <row r="533" spans="1:4" ht="18" hidden="1" x14ac:dyDescent="0.3">
      <c r="A533" s="10" t="s">
        <v>69</v>
      </c>
      <c r="B533" s="7"/>
      <c r="C533" s="7"/>
      <c r="D533" s="7">
        <f t="shared" si="8"/>
        <v>0</v>
      </c>
    </row>
    <row r="534" spans="1:4" ht="18" hidden="1" x14ac:dyDescent="0.3">
      <c r="A534" s="10" t="s">
        <v>70</v>
      </c>
      <c r="B534" s="7"/>
      <c r="C534" s="7"/>
      <c r="D534" s="7">
        <f t="shared" si="8"/>
        <v>0</v>
      </c>
    </row>
    <row r="535" spans="1:4" ht="18" x14ac:dyDescent="0.3">
      <c r="A535" s="10" t="s">
        <v>146</v>
      </c>
      <c r="B535" s="7">
        <f>300+240+100</f>
        <v>640</v>
      </c>
      <c r="C535" s="7">
        <v>7500</v>
      </c>
      <c r="D535" s="7">
        <f t="shared" si="8"/>
        <v>4800000</v>
      </c>
    </row>
    <row r="536" spans="1:4" ht="18" hidden="1" x14ac:dyDescent="0.3">
      <c r="A536" s="27" t="s">
        <v>147</v>
      </c>
      <c r="B536" s="7"/>
      <c r="C536" s="7"/>
      <c r="D536" s="7">
        <f t="shared" si="8"/>
        <v>0</v>
      </c>
    </row>
    <row r="537" spans="1:4" ht="18" hidden="1" x14ac:dyDescent="0.3">
      <c r="A537" s="27" t="s">
        <v>148</v>
      </c>
      <c r="B537" s="7"/>
      <c r="C537" s="7"/>
      <c r="D537" s="7">
        <f t="shared" si="8"/>
        <v>0</v>
      </c>
    </row>
    <row r="538" spans="1:4" ht="18" hidden="1" x14ac:dyDescent="0.3">
      <c r="A538" s="10" t="s">
        <v>217</v>
      </c>
      <c r="B538" s="7"/>
      <c r="C538" s="7"/>
      <c r="D538" s="7">
        <f t="shared" si="8"/>
        <v>0</v>
      </c>
    </row>
    <row r="539" spans="1:4" ht="18" hidden="1" x14ac:dyDescent="0.3">
      <c r="A539" s="8" t="s">
        <v>218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219</v>
      </c>
      <c r="B540" s="7"/>
      <c r="C540" s="7"/>
      <c r="D540" s="7">
        <f t="shared" si="8"/>
        <v>0</v>
      </c>
    </row>
    <row r="541" spans="1:4" ht="18" hidden="1" x14ac:dyDescent="0.3">
      <c r="A541" s="8" t="s">
        <v>340</v>
      </c>
      <c r="B541" s="7"/>
      <c r="C541" s="7"/>
      <c r="D541" s="7">
        <f t="shared" si="8"/>
        <v>0</v>
      </c>
    </row>
    <row r="542" spans="1:4" ht="18" hidden="1" x14ac:dyDescent="0.3">
      <c r="A542" s="10" t="s">
        <v>188</v>
      </c>
      <c r="B542" s="7"/>
      <c r="C542" s="7"/>
      <c r="D542" s="7">
        <f t="shared" si="8"/>
        <v>0</v>
      </c>
    </row>
    <row r="543" spans="1:4" ht="18" hidden="1" x14ac:dyDescent="0.3">
      <c r="A543" s="10" t="s">
        <v>189</v>
      </c>
      <c r="B543" s="7"/>
      <c r="C543" s="7"/>
      <c r="D543" s="7">
        <f t="shared" si="8"/>
        <v>0</v>
      </c>
    </row>
    <row r="544" spans="1:4" ht="18" hidden="1" x14ac:dyDescent="0.3">
      <c r="A544" s="10" t="s">
        <v>190</v>
      </c>
      <c r="B544" s="7"/>
      <c r="C544" s="7"/>
      <c r="D544" s="7">
        <f t="shared" si="8"/>
        <v>0</v>
      </c>
    </row>
    <row r="545" spans="1:4" ht="18" hidden="1" x14ac:dyDescent="0.3">
      <c r="A545" s="10" t="s">
        <v>191</v>
      </c>
      <c r="B545" s="7"/>
      <c r="C545" s="7"/>
      <c r="D545" s="7">
        <f t="shared" si="8"/>
        <v>0</v>
      </c>
    </row>
    <row r="546" spans="1:4" ht="18" hidden="1" x14ac:dyDescent="0.3">
      <c r="A546" s="10" t="s">
        <v>41</v>
      </c>
      <c r="B546" s="7"/>
      <c r="C546" s="7"/>
      <c r="D546" s="7">
        <f t="shared" si="8"/>
        <v>0</v>
      </c>
    </row>
    <row r="547" spans="1:4" ht="18" hidden="1" x14ac:dyDescent="0.3">
      <c r="A547" s="15" t="s">
        <v>42</v>
      </c>
      <c r="B547" s="7"/>
      <c r="C547" s="7"/>
      <c r="D547" s="7">
        <f t="shared" si="8"/>
        <v>0</v>
      </c>
    </row>
    <row r="548" spans="1:4" ht="18" hidden="1" x14ac:dyDescent="0.3">
      <c r="A548" s="10" t="s">
        <v>43</v>
      </c>
      <c r="B548" s="7"/>
      <c r="C548" s="7"/>
      <c r="D548" s="7">
        <f t="shared" si="8"/>
        <v>0</v>
      </c>
    </row>
    <row r="549" spans="1:4" ht="18" x14ac:dyDescent="0.3">
      <c r="A549" s="10" t="s">
        <v>44</v>
      </c>
      <c r="B549" s="7">
        <f>500+20+20+65+20+10</f>
        <v>635</v>
      </c>
      <c r="C549" s="7">
        <v>14500</v>
      </c>
      <c r="D549" s="7">
        <f t="shared" si="8"/>
        <v>9207500</v>
      </c>
    </row>
    <row r="550" spans="1:4" ht="18" hidden="1" x14ac:dyDescent="0.3">
      <c r="A550" s="10" t="s">
        <v>45</v>
      </c>
      <c r="B550" s="7"/>
      <c r="C550" s="7"/>
      <c r="D550" s="7">
        <f t="shared" si="8"/>
        <v>0</v>
      </c>
    </row>
    <row r="551" spans="1:4" ht="18" hidden="1" x14ac:dyDescent="0.3">
      <c r="A551" s="10" t="s">
        <v>333</v>
      </c>
      <c r="B551" s="7"/>
      <c r="C551" s="7"/>
      <c r="D551" s="7">
        <f t="shared" si="8"/>
        <v>0</v>
      </c>
    </row>
    <row r="552" spans="1:4" ht="18" hidden="1" x14ac:dyDescent="0.3">
      <c r="A552" s="10" t="s">
        <v>46</v>
      </c>
      <c r="B552" s="7"/>
      <c r="C552" s="7"/>
      <c r="D552" s="7">
        <f t="shared" si="8"/>
        <v>0</v>
      </c>
    </row>
    <row r="553" spans="1:4" ht="18" hidden="1" x14ac:dyDescent="0.3">
      <c r="A553" s="14" t="s">
        <v>131</v>
      </c>
      <c r="B553" s="7"/>
      <c r="C553" s="7"/>
      <c r="D553" s="7">
        <f t="shared" si="8"/>
        <v>0</v>
      </c>
    </row>
    <row r="554" spans="1:4" ht="18" hidden="1" x14ac:dyDescent="0.3">
      <c r="A554" s="14" t="s">
        <v>132</v>
      </c>
      <c r="B554" s="7"/>
      <c r="C554" s="7"/>
      <c r="D554" s="7">
        <f t="shared" si="8"/>
        <v>0</v>
      </c>
    </row>
    <row r="555" spans="1:4" ht="18" hidden="1" x14ac:dyDescent="0.3">
      <c r="A555" s="14" t="s">
        <v>133</v>
      </c>
      <c r="B555" s="7"/>
      <c r="C555" s="7"/>
      <c r="D555" s="7">
        <f t="shared" si="8"/>
        <v>0</v>
      </c>
    </row>
    <row r="556" spans="1:4" ht="18" hidden="1" x14ac:dyDescent="0.3">
      <c r="A556" s="14" t="s">
        <v>134</v>
      </c>
      <c r="B556" s="7"/>
      <c r="C556" s="7"/>
      <c r="D556" s="7">
        <f t="shared" si="8"/>
        <v>0</v>
      </c>
    </row>
    <row r="557" spans="1:4" ht="18" hidden="1" x14ac:dyDescent="0.3">
      <c r="A557" s="10" t="s">
        <v>135</v>
      </c>
      <c r="B557" s="7"/>
      <c r="C557" s="7"/>
      <c r="D557" s="7">
        <f t="shared" si="8"/>
        <v>0</v>
      </c>
    </row>
    <row r="558" spans="1:4" ht="18" hidden="1" x14ac:dyDescent="0.3">
      <c r="A558" s="10" t="s">
        <v>136</v>
      </c>
      <c r="B558" s="7"/>
      <c r="C558" s="7"/>
      <c r="D558" s="7">
        <f t="shared" si="8"/>
        <v>0</v>
      </c>
    </row>
    <row r="559" spans="1:4" ht="18" hidden="1" x14ac:dyDescent="0.3">
      <c r="A559" s="14" t="s">
        <v>137</v>
      </c>
      <c r="B559" s="7"/>
      <c r="C559" s="7"/>
      <c r="D559" s="7">
        <f t="shared" si="8"/>
        <v>0</v>
      </c>
    </row>
    <row r="560" spans="1:4" ht="18" hidden="1" x14ac:dyDescent="0.3">
      <c r="A560" s="14" t="s">
        <v>138</v>
      </c>
      <c r="B560" s="7"/>
      <c r="C560" s="7"/>
      <c r="D560" s="7">
        <f t="shared" si="8"/>
        <v>0</v>
      </c>
    </row>
    <row r="561" spans="1:4" ht="18" hidden="1" x14ac:dyDescent="0.3">
      <c r="A561" s="8" t="s">
        <v>314</v>
      </c>
      <c r="B561" s="7"/>
      <c r="C561" s="7"/>
      <c r="D561" s="7">
        <f t="shared" si="8"/>
        <v>0</v>
      </c>
    </row>
    <row r="562" spans="1:4" ht="18" hidden="1" x14ac:dyDescent="0.3">
      <c r="A562" s="5" t="s">
        <v>205</v>
      </c>
      <c r="B562" s="7"/>
      <c r="C562" s="7"/>
      <c r="D562" s="7">
        <f t="shared" si="8"/>
        <v>0</v>
      </c>
    </row>
    <row r="563" spans="1:4" ht="18" hidden="1" x14ac:dyDescent="0.3">
      <c r="A563" s="13" t="s">
        <v>397</v>
      </c>
      <c r="B563" s="7"/>
      <c r="C563" s="7"/>
      <c r="D563" s="7">
        <f t="shared" si="8"/>
        <v>0</v>
      </c>
    </row>
    <row r="564" spans="1:4" ht="18" hidden="1" x14ac:dyDescent="0.3">
      <c r="A564" s="8" t="s">
        <v>316</v>
      </c>
      <c r="B564" s="7"/>
      <c r="C564" s="7"/>
      <c r="D564" s="7">
        <f t="shared" si="8"/>
        <v>0</v>
      </c>
    </row>
    <row r="565" spans="1:4" ht="18" hidden="1" x14ac:dyDescent="0.3">
      <c r="A565" s="8" t="s">
        <v>317</v>
      </c>
      <c r="B565" s="7"/>
      <c r="C565" s="7"/>
      <c r="D565" s="7">
        <f t="shared" si="8"/>
        <v>0</v>
      </c>
    </row>
    <row r="566" spans="1:4" ht="18" hidden="1" x14ac:dyDescent="0.3">
      <c r="A566" s="10" t="s">
        <v>58</v>
      </c>
      <c r="B566" s="7"/>
      <c r="C566" s="7"/>
      <c r="D566" s="7">
        <f t="shared" si="8"/>
        <v>0</v>
      </c>
    </row>
    <row r="567" spans="1:4" ht="18" hidden="1" x14ac:dyDescent="0.3">
      <c r="A567" s="10" t="s">
        <v>59</v>
      </c>
      <c r="B567" s="7"/>
      <c r="C567" s="7"/>
      <c r="D567" s="7">
        <f t="shared" si="8"/>
        <v>0</v>
      </c>
    </row>
    <row r="568" spans="1:4" ht="18" hidden="1" x14ac:dyDescent="0.3">
      <c r="A568" s="24" t="s">
        <v>321</v>
      </c>
      <c r="B568" s="7"/>
      <c r="C568" s="7"/>
      <c r="D568" s="7">
        <f t="shared" si="8"/>
        <v>0</v>
      </c>
    </row>
    <row r="569" spans="1:4" ht="18" hidden="1" x14ac:dyDescent="0.3">
      <c r="A569" s="24" t="s">
        <v>322</v>
      </c>
      <c r="B569" s="7"/>
      <c r="C569" s="7"/>
      <c r="D569" s="7">
        <f t="shared" si="8"/>
        <v>0</v>
      </c>
    </row>
    <row r="570" spans="1:4" ht="18" hidden="1" x14ac:dyDescent="0.3">
      <c r="A570" s="36" t="s">
        <v>323</v>
      </c>
      <c r="B570" s="7"/>
      <c r="C570" s="7"/>
      <c r="D570" s="7">
        <f t="shared" si="8"/>
        <v>0</v>
      </c>
    </row>
    <row r="571" spans="1:4" ht="18" hidden="1" x14ac:dyDescent="0.3">
      <c r="A571" s="10" t="s">
        <v>89</v>
      </c>
      <c r="B571" s="7"/>
      <c r="C571" s="7"/>
      <c r="D571" s="7">
        <f t="shared" si="8"/>
        <v>0</v>
      </c>
    </row>
    <row r="572" spans="1:4" ht="18" hidden="1" x14ac:dyDescent="0.3">
      <c r="A572" s="10" t="s">
        <v>90</v>
      </c>
      <c r="B572" s="7"/>
      <c r="C572" s="7"/>
      <c r="D572" s="7">
        <f t="shared" si="8"/>
        <v>0</v>
      </c>
    </row>
    <row r="573" spans="1:4" ht="18" hidden="1" x14ac:dyDescent="0.3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3">
      <c r="A574" s="36" t="s">
        <v>324</v>
      </c>
      <c r="B574" s="7"/>
      <c r="C574" s="7"/>
      <c r="D574" s="7">
        <f t="shared" si="8"/>
        <v>0</v>
      </c>
    </row>
    <row r="575" spans="1:4" ht="18" hidden="1" x14ac:dyDescent="0.3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3">
      <c r="A576" s="10" t="s">
        <v>220</v>
      </c>
      <c r="B576" s="7"/>
      <c r="C576" s="7"/>
      <c r="D576" s="7">
        <f t="shared" si="8"/>
        <v>0</v>
      </c>
    </row>
    <row r="577" spans="1:4" ht="18" hidden="1" x14ac:dyDescent="0.3">
      <c r="A577" s="8" t="s">
        <v>23</v>
      </c>
      <c r="B577" s="7"/>
      <c r="C577" s="7"/>
      <c r="D577" s="7">
        <f t="shared" si="8"/>
        <v>0</v>
      </c>
    </row>
    <row r="578" spans="1:4" ht="18" hidden="1" x14ac:dyDescent="0.3">
      <c r="A578" s="10" t="s">
        <v>24</v>
      </c>
      <c r="B578" s="7"/>
      <c r="C578" s="7"/>
      <c r="D578" s="7">
        <f t="shared" si="8"/>
        <v>0</v>
      </c>
    </row>
    <row r="579" spans="1:4" ht="18" hidden="1" x14ac:dyDescent="0.3">
      <c r="A579" s="10" t="s">
        <v>25</v>
      </c>
      <c r="B579" s="7"/>
      <c r="C579" s="7"/>
      <c r="D579" s="7">
        <f t="shared" si="8"/>
        <v>0</v>
      </c>
    </row>
    <row r="580" spans="1:4" ht="18" hidden="1" x14ac:dyDescent="0.3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27</v>
      </c>
      <c r="B581" s="7"/>
      <c r="C581" s="7"/>
      <c r="D581" s="7">
        <f t="shared" si="9"/>
        <v>0</v>
      </c>
    </row>
    <row r="582" spans="1:4" ht="18" hidden="1" x14ac:dyDescent="0.3">
      <c r="A582" s="10" t="s">
        <v>28</v>
      </c>
      <c r="B582" s="7"/>
      <c r="C582" s="7"/>
      <c r="D582" s="7">
        <f t="shared" si="9"/>
        <v>0</v>
      </c>
    </row>
    <row r="583" spans="1:4" ht="18" hidden="1" x14ac:dyDescent="0.3">
      <c r="A583" s="14" t="s">
        <v>232</v>
      </c>
      <c r="B583" s="7"/>
      <c r="C583" s="7"/>
      <c r="D583" s="7">
        <f t="shared" si="9"/>
        <v>0</v>
      </c>
    </row>
    <row r="584" spans="1:4" ht="18" hidden="1" x14ac:dyDescent="0.3">
      <c r="A584" s="13" t="s">
        <v>233</v>
      </c>
      <c r="B584" s="7"/>
      <c r="C584" s="7"/>
      <c r="D584" s="7">
        <f t="shared" si="9"/>
        <v>0</v>
      </c>
    </row>
    <row r="585" spans="1:4" ht="18" hidden="1" x14ac:dyDescent="0.3">
      <c r="A585" s="13" t="s">
        <v>234</v>
      </c>
      <c r="B585" s="7"/>
      <c r="C585" s="7"/>
      <c r="D585" s="7">
        <f t="shared" si="9"/>
        <v>0</v>
      </c>
    </row>
    <row r="586" spans="1:4" ht="18" hidden="1" x14ac:dyDescent="0.3">
      <c r="A586" s="10" t="s">
        <v>29</v>
      </c>
      <c r="B586" s="7"/>
      <c r="C586" s="7"/>
      <c r="D586" s="7">
        <f t="shared" si="9"/>
        <v>0</v>
      </c>
    </row>
    <row r="587" spans="1:4" ht="18" hidden="1" x14ac:dyDescent="0.3">
      <c r="A587" s="10" t="s">
        <v>30</v>
      </c>
      <c r="B587" s="7"/>
      <c r="C587" s="7"/>
      <c r="D587" s="7">
        <f t="shared" si="9"/>
        <v>0</v>
      </c>
    </row>
    <row r="588" spans="1:4" ht="18" hidden="1" x14ac:dyDescent="0.3">
      <c r="A588" s="10" t="s">
        <v>31</v>
      </c>
      <c r="B588" s="7"/>
      <c r="C588" s="7"/>
      <c r="D588" s="7">
        <f t="shared" si="9"/>
        <v>0</v>
      </c>
    </row>
    <row r="589" spans="1:4" ht="18" hidden="1" x14ac:dyDescent="0.3">
      <c r="A589" s="10" t="s">
        <v>32</v>
      </c>
      <c r="B589" s="7"/>
      <c r="C589" s="7"/>
      <c r="D589" s="7">
        <f t="shared" si="9"/>
        <v>0</v>
      </c>
    </row>
    <row r="590" spans="1:4" ht="18" hidden="1" x14ac:dyDescent="0.3">
      <c r="A590" s="10" t="s">
        <v>33</v>
      </c>
      <c r="B590" s="7"/>
      <c r="C590" s="7"/>
      <c r="D590" s="7">
        <f t="shared" si="9"/>
        <v>0</v>
      </c>
    </row>
    <row r="591" spans="1:4" ht="18" hidden="1" x14ac:dyDescent="0.3">
      <c r="A591" s="10" t="s">
        <v>34</v>
      </c>
      <c r="B591" s="7"/>
      <c r="C591" s="7"/>
      <c r="D591" s="7">
        <f t="shared" si="9"/>
        <v>0</v>
      </c>
    </row>
    <row r="592" spans="1:4" ht="18" hidden="1" x14ac:dyDescent="0.3">
      <c r="A592" s="10" t="s">
        <v>35</v>
      </c>
      <c r="B592" s="7"/>
      <c r="C592" s="7"/>
      <c r="D592" s="7">
        <f t="shared" si="9"/>
        <v>0</v>
      </c>
    </row>
    <row r="593" spans="1:4" ht="18" hidden="1" x14ac:dyDescent="0.3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3">
      <c r="A594" s="24" t="s">
        <v>92</v>
      </c>
      <c r="B594" s="7"/>
      <c r="C594" s="7"/>
      <c r="D594" s="7">
        <f t="shared" si="9"/>
        <v>0</v>
      </c>
    </row>
    <row r="595" spans="1:4" ht="18" hidden="1" x14ac:dyDescent="0.3">
      <c r="A595" s="10" t="s">
        <v>222</v>
      </c>
      <c r="B595" s="7"/>
      <c r="C595" s="7"/>
      <c r="D595" s="7">
        <f t="shared" si="9"/>
        <v>0</v>
      </c>
    </row>
    <row r="596" spans="1:4" ht="18" hidden="1" x14ac:dyDescent="0.3">
      <c r="A596" s="8" t="s">
        <v>235</v>
      </c>
      <c r="B596" s="7"/>
      <c r="C596" s="7"/>
      <c r="D596" s="7">
        <f t="shared" si="9"/>
        <v>0</v>
      </c>
    </row>
    <row r="597" spans="1:4" ht="18" hidden="1" x14ac:dyDescent="0.3">
      <c r="A597" s="8" t="s">
        <v>236</v>
      </c>
      <c r="B597" s="7"/>
      <c r="C597" s="7"/>
      <c r="D597" s="7">
        <f t="shared" si="9"/>
        <v>0</v>
      </c>
    </row>
    <row r="598" spans="1:4" ht="18" hidden="1" x14ac:dyDescent="0.3">
      <c r="A598" s="10" t="s">
        <v>237</v>
      </c>
      <c r="B598" s="7"/>
      <c r="C598" s="7"/>
      <c r="D598" s="7">
        <f t="shared" si="9"/>
        <v>0</v>
      </c>
    </row>
    <row r="599" spans="1:4" ht="18" hidden="1" x14ac:dyDescent="0.3">
      <c r="A599" s="10" t="s">
        <v>342</v>
      </c>
      <c r="B599" s="7"/>
      <c r="C599" s="7"/>
      <c r="D599" s="7">
        <f t="shared" si="9"/>
        <v>0</v>
      </c>
    </row>
    <row r="600" spans="1:4" ht="18" hidden="1" x14ac:dyDescent="0.3">
      <c r="A600" s="10" t="s">
        <v>223</v>
      </c>
      <c r="B600" s="7"/>
      <c r="C600" s="7"/>
      <c r="D600" s="7">
        <f t="shared" si="9"/>
        <v>0</v>
      </c>
    </row>
    <row r="601" spans="1:4" ht="18" hidden="1" x14ac:dyDescent="0.3">
      <c r="A601" s="10" t="s">
        <v>118</v>
      </c>
      <c r="B601" s="7"/>
      <c r="C601" s="7"/>
      <c r="D601" s="7">
        <f t="shared" si="9"/>
        <v>0</v>
      </c>
    </row>
    <row r="602" spans="1:4" ht="18" hidden="1" x14ac:dyDescent="0.3">
      <c r="A602" s="10" t="s">
        <v>238</v>
      </c>
      <c r="B602" s="7"/>
      <c r="C602" s="7"/>
      <c r="D602" s="7">
        <f t="shared" si="9"/>
        <v>0</v>
      </c>
    </row>
    <row r="603" spans="1:4" ht="18" hidden="1" x14ac:dyDescent="0.3">
      <c r="A603" s="10" t="s">
        <v>71</v>
      </c>
      <c r="B603" s="7"/>
      <c r="C603" s="7"/>
      <c r="D603" s="7">
        <f t="shared" si="9"/>
        <v>0</v>
      </c>
    </row>
    <row r="604" spans="1:4" ht="18" hidden="1" x14ac:dyDescent="0.3">
      <c r="A604" s="10" t="s">
        <v>72</v>
      </c>
      <c r="B604" s="7"/>
      <c r="C604" s="7"/>
      <c r="D604" s="7">
        <f t="shared" si="9"/>
        <v>0</v>
      </c>
    </row>
    <row r="605" spans="1:4" ht="18" hidden="1" x14ac:dyDescent="0.3">
      <c r="A605" s="36" t="s">
        <v>325</v>
      </c>
      <c r="B605" s="7"/>
      <c r="C605" s="7"/>
      <c r="D605" s="7">
        <f t="shared" si="9"/>
        <v>0</v>
      </c>
    </row>
    <row r="606" spans="1:4" ht="18" hidden="1" x14ac:dyDescent="0.3">
      <c r="A606" s="10" t="s">
        <v>150</v>
      </c>
      <c r="B606" s="7"/>
      <c r="C606" s="7"/>
      <c r="D606" s="7">
        <f t="shared" si="9"/>
        <v>0</v>
      </c>
    </row>
    <row r="607" spans="1:4" ht="18" hidden="1" x14ac:dyDescent="0.3">
      <c r="A607" s="36" t="s">
        <v>326</v>
      </c>
      <c r="B607" s="7"/>
      <c r="C607" s="7"/>
      <c r="D607" s="7">
        <f t="shared" si="9"/>
        <v>0</v>
      </c>
    </row>
    <row r="608" spans="1:4" ht="18" hidden="1" x14ac:dyDescent="0.3">
      <c r="A608" s="8" t="s">
        <v>343</v>
      </c>
      <c r="B608" s="7"/>
      <c r="C608" s="7"/>
      <c r="D608" s="7">
        <f t="shared" si="9"/>
        <v>0</v>
      </c>
    </row>
    <row r="609" spans="1:4" ht="18" hidden="1" x14ac:dyDescent="0.3">
      <c r="A609" s="36" t="s">
        <v>327</v>
      </c>
      <c r="B609" s="7"/>
      <c r="C609" s="7"/>
      <c r="D609" s="7">
        <f t="shared" si="9"/>
        <v>0</v>
      </c>
    </row>
    <row r="610" spans="1:4" ht="18" hidden="1" x14ac:dyDescent="0.3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3">
      <c r="A611" s="14" t="s">
        <v>239</v>
      </c>
      <c r="B611" s="7"/>
      <c r="C611" s="7"/>
      <c r="D611" s="7">
        <f t="shared" si="9"/>
        <v>0</v>
      </c>
    </row>
    <row r="612" spans="1:4" ht="18" hidden="1" x14ac:dyDescent="0.3">
      <c r="A612" s="14" t="s">
        <v>99</v>
      </c>
      <c r="B612" s="7"/>
      <c r="C612" s="7"/>
      <c r="D612" s="7">
        <f t="shared" si="9"/>
        <v>0</v>
      </c>
    </row>
    <row r="613" spans="1:4" ht="18" hidden="1" x14ac:dyDescent="0.3">
      <c r="A613" s="14" t="s">
        <v>100</v>
      </c>
      <c r="B613" s="7"/>
      <c r="C613" s="7"/>
      <c r="D613" s="7">
        <f t="shared" si="9"/>
        <v>0</v>
      </c>
    </row>
    <row r="614" spans="1:4" ht="18" hidden="1" x14ac:dyDescent="0.3">
      <c r="A614" s="10" t="s">
        <v>267</v>
      </c>
      <c r="B614" s="7"/>
      <c r="C614" s="7"/>
      <c r="D614" s="7">
        <f t="shared" si="9"/>
        <v>0</v>
      </c>
    </row>
    <row r="615" spans="1:4" ht="18" hidden="1" x14ac:dyDescent="0.3">
      <c r="A615" s="14" t="s">
        <v>268</v>
      </c>
      <c r="B615" s="7"/>
      <c r="C615" s="7"/>
      <c r="D615" s="7">
        <f t="shared" si="9"/>
        <v>0</v>
      </c>
    </row>
    <row r="616" spans="1:4" ht="18" hidden="1" x14ac:dyDescent="0.3">
      <c r="A616" s="10" t="s">
        <v>269</v>
      </c>
      <c r="B616" s="7"/>
      <c r="C616" s="7"/>
      <c r="D616" s="7">
        <f t="shared" si="9"/>
        <v>0</v>
      </c>
    </row>
    <row r="617" spans="1:4" ht="18" hidden="1" x14ac:dyDescent="0.3">
      <c r="A617" s="10" t="s">
        <v>284</v>
      </c>
      <c r="B617" s="7"/>
      <c r="C617" s="7"/>
      <c r="D617" s="7">
        <f t="shared" si="9"/>
        <v>0</v>
      </c>
    </row>
    <row r="618" spans="1:4" ht="18" hidden="1" x14ac:dyDescent="0.3">
      <c r="A618" s="14" t="s">
        <v>285</v>
      </c>
      <c r="B618" s="7"/>
      <c r="C618" s="7"/>
      <c r="D618" s="7">
        <f t="shared" si="9"/>
        <v>0</v>
      </c>
    </row>
    <row r="619" spans="1:4" ht="18" hidden="1" x14ac:dyDescent="0.3">
      <c r="A619" s="35" t="s">
        <v>328</v>
      </c>
      <c r="B619" s="7"/>
      <c r="C619" s="7"/>
      <c r="D619" s="7">
        <f t="shared" si="9"/>
        <v>0</v>
      </c>
    </row>
    <row r="620" spans="1:4" ht="18" hidden="1" x14ac:dyDescent="0.3">
      <c r="A620" s="10" t="s">
        <v>143</v>
      </c>
      <c r="B620" s="7"/>
      <c r="C620" s="7"/>
      <c r="D620" s="7">
        <f t="shared" si="9"/>
        <v>0</v>
      </c>
    </row>
    <row r="621" spans="1:4" ht="18" hidden="1" x14ac:dyDescent="0.3">
      <c r="A621" s="24" t="s">
        <v>144</v>
      </c>
      <c r="B621" s="7"/>
      <c r="C621" s="7"/>
      <c r="D621" s="7">
        <f t="shared" si="9"/>
        <v>0</v>
      </c>
    </row>
    <row r="622" spans="1:4" ht="18" hidden="1" x14ac:dyDescent="0.3">
      <c r="A622" s="5" t="s">
        <v>93</v>
      </c>
      <c r="B622" s="7"/>
      <c r="C622" s="7"/>
      <c r="D622" s="7">
        <f t="shared" si="9"/>
        <v>0</v>
      </c>
    </row>
    <row r="623" spans="1:4" ht="18" hidden="1" x14ac:dyDescent="0.3">
      <c r="A623" s="14" t="s">
        <v>94</v>
      </c>
      <c r="B623" s="7"/>
      <c r="C623" s="7"/>
      <c r="D623" s="7">
        <f t="shared" si="9"/>
        <v>0</v>
      </c>
    </row>
    <row r="624" spans="1:4" ht="18" hidden="1" x14ac:dyDescent="0.3">
      <c r="A624" s="24" t="s">
        <v>77</v>
      </c>
      <c r="B624" s="7"/>
      <c r="C624" s="7"/>
      <c r="D624" s="7">
        <f t="shared" si="9"/>
        <v>0</v>
      </c>
    </row>
    <row r="625" spans="1:4" ht="18" hidden="1" x14ac:dyDescent="0.3">
      <c r="A625" s="10" t="s">
        <v>225</v>
      </c>
      <c r="B625" s="7"/>
      <c r="C625" s="7"/>
      <c r="D625" s="7">
        <f t="shared" si="9"/>
        <v>0</v>
      </c>
    </row>
    <row r="626" spans="1:4" ht="18" hidden="1" x14ac:dyDescent="0.3">
      <c r="A626" s="14" t="s">
        <v>226</v>
      </c>
      <c r="B626" s="7"/>
      <c r="C626" s="7"/>
      <c r="D626" s="7">
        <f t="shared" si="9"/>
        <v>0</v>
      </c>
    </row>
    <row r="627" spans="1:4" ht="18" hidden="1" x14ac:dyDescent="0.3">
      <c r="A627" s="5" t="s">
        <v>341</v>
      </c>
      <c r="B627" s="7"/>
      <c r="C627" s="7"/>
      <c r="D627" s="7">
        <f t="shared" si="9"/>
        <v>0</v>
      </c>
    </row>
    <row r="628" spans="1:4" ht="18" hidden="1" x14ac:dyDescent="0.3">
      <c r="A628" s="10" t="s">
        <v>399</v>
      </c>
      <c r="B628" s="7"/>
      <c r="C628" s="7"/>
      <c r="D628" s="7">
        <f t="shared" si="9"/>
        <v>0</v>
      </c>
    </row>
    <row r="629" spans="1:4" ht="18" hidden="1" x14ac:dyDescent="0.3">
      <c r="A629" s="8" t="s">
        <v>330</v>
      </c>
      <c r="B629" s="7"/>
      <c r="C629" s="7"/>
      <c r="D629" s="7">
        <f t="shared" si="9"/>
        <v>0</v>
      </c>
    </row>
    <row r="630" spans="1:4" ht="18" hidden="1" x14ac:dyDescent="0.3">
      <c r="A630" s="10" t="s">
        <v>119</v>
      </c>
      <c r="B630" s="7"/>
      <c r="C630" s="7"/>
      <c r="D630" s="7">
        <f t="shared" si="9"/>
        <v>0</v>
      </c>
    </row>
    <row r="631" spans="1:4" ht="18" hidden="1" x14ac:dyDescent="0.3">
      <c r="A631" s="5" t="s">
        <v>145</v>
      </c>
      <c r="B631" s="7"/>
      <c r="C631" s="7"/>
      <c r="D631" s="7">
        <f t="shared" si="9"/>
        <v>0</v>
      </c>
    </row>
    <row r="632" spans="1:4" ht="18" hidden="1" x14ac:dyDescent="0.3">
      <c r="A632" s="5" t="s">
        <v>243</v>
      </c>
      <c r="B632" s="7"/>
      <c r="C632" s="7"/>
      <c r="D632" s="7">
        <f t="shared" si="9"/>
        <v>0</v>
      </c>
    </row>
    <row r="633" spans="1:4" ht="18" hidden="1" x14ac:dyDescent="0.3">
      <c r="A633" s="10" t="s">
        <v>174</v>
      </c>
      <c r="B633" s="7"/>
      <c r="C633" s="7"/>
      <c r="D633" s="7">
        <f t="shared" si="9"/>
        <v>0</v>
      </c>
    </row>
    <row r="634" spans="1:4" ht="18" hidden="1" x14ac:dyDescent="0.3">
      <c r="A634" s="10" t="s">
        <v>244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245</v>
      </c>
      <c r="B635" s="7"/>
      <c r="C635" s="7"/>
      <c r="D635" s="7">
        <f t="shared" si="9"/>
        <v>0</v>
      </c>
    </row>
    <row r="636" spans="1:4" ht="18" hidden="1" x14ac:dyDescent="0.3">
      <c r="A636" s="24" t="s">
        <v>78</v>
      </c>
      <c r="B636" s="7"/>
      <c r="C636" s="7"/>
      <c r="D636" s="7">
        <f t="shared" si="9"/>
        <v>0</v>
      </c>
    </row>
    <row r="637" spans="1:4" ht="18" hidden="1" x14ac:dyDescent="0.3">
      <c r="A637" s="24" t="s">
        <v>79</v>
      </c>
      <c r="B637" s="7"/>
      <c r="C637" s="7"/>
      <c r="D637" s="7">
        <f t="shared" si="9"/>
        <v>0</v>
      </c>
    </row>
    <row r="638" spans="1:4" ht="18" hidden="1" x14ac:dyDescent="0.3">
      <c r="A638" s="13" t="s">
        <v>246</v>
      </c>
      <c r="B638" s="7"/>
      <c r="C638" s="7"/>
      <c r="D638" s="7">
        <f t="shared" si="9"/>
        <v>0</v>
      </c>
    </row>
    <row r="639" spans="1:4" ht="18" hidden="1" x14ac:dyDescent="0.3">
      <c r="A639" s="24" t="s">
        <v>80</v>
      </c>
      <c r="B639" s="7"/>
      <c r="C639" s="7"/>
      <c r="D639" s="7">
        <f t="shared" si="9"/>
        <v>0</v>
      </c>
    </row>
    <row r="640" spans="1:4" ht="18" hidden="1" x14ac:dyDescent="0.3">
      <c r="A640" s="10" t="s">
        <v>247</v>
      </c>
      <c r="B640" s="7"/>
      <c r="C640" s="7"/>
      <c r="D640" s="7">
        <f t="shared" si="9"/>
        <v>0</v>
      </c>
    </row>
    <row r="641" spans="1:4" ht="18" hidden="1" x14ac:dyDescent="0.3">
      <c r="A641" s="10" t="s">
        <v>248</v>
      </c>
      <c r="B641" s="7"/>
      <c r="C641" s="7"/>
      <c r="D641" s="7">
        <f t="shared" si="9"/>
        <v>0</v>
      </c>
    </row>
    <row r="642" spans="1:4" ht="18" hidden="1" x14ac:dyDescent="0.3">
      <c r="A642" s="10" t="s">
        <v>249</v>
      </c>
      <c r="B642" s="7"/>
      <c r="C642" s="7"/>
      <c r="D642" s="7">
        <f t="shared" si="9"/>
        <v>0</v>
      </c>
    </row>
    <row r="643" spans="1:4" ht="18" hidden="1" x14ac:dyDescent="0.3">
      <c r="A643" s="10" t="s">
        <v>250</v>
      </c>
      <c r="B643" s="7"/>
      <c r="C643" s="7"/>
      <c r="D643" s="7">
        <f t="shared" si="9"/>
        <v>0</v>
      </c>
    </row>
    <row r="644" spans="1:4" ht="18" hidden="1" x14ac:dyDescent="0.3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3">
      <c r="A646" s="10" t="s">
        <v>40</v>
      </c>
      <c r="B646" s="7"/>
      <c r="C646" s="7"/>
      <c r="D646" s="7">
        <f t="shared" si="10"/>
        <v>0</v>
      </c>
    </row>
    <row r="647" spans="1:4" ht="18" hidden="1" x14ac:dyDescent="0.3">
      <c r="A647" s="5" t="s">
        <v>175</v>
      </c>
      <c r="B647" s="7"/>
      <c r="C647" s="7"/>
      <c r="D647" s="7">
        <f t="shared" si="10"/>
        <v>0</v>
      </c>
    </row>
    <row r="648" spans="1:4" ht="18" hidden="1" x14ac:dyDescent="0.3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3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3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3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3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3">
      <c r="A655" s="13" t="s">
        <v>258</v>
      </c>
      <c r="B655" s="7"/>
      <c r="C655" s="7"/>
      <c r="D655" s="7">
        <f t="shared" si="10"/>
        <v>0</v>
      </c>
    </row>
    <row r="656" spans="1:4" ht="18" hidden="1" x14ac:dyDescent="0.3">
      <c r="A656" s="10" t="s">
        <v>259</v>
      </c>
      <c r="B656" s="7"/>
      <c r="C656" s="7"/>
      <c r="D656" s="7">
        <f t="shared" si="10"/>
        <v>0</v>
      </c>
    </row>
    <row r="657" spans="1:4" ht="18" hidden="1" x14ac:dyDescent="0.3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6032</v>
      </c>
      <c r="C665" s="39"/>
      <c r="D665" s="39">
        <f t="shared" ref="D665" si="11">SUM(D338:D664)</f>
        <v>65613500</v>
      </c>
    </row>
    <row r="668" spans="1:4" x14ac:dyDescent="0.3">
      <c r="D668" s="55">
        <f>D665+D333</f>
        <v>104149700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3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WUK664"/>
  <sheetViews>
    <sheetView workbookViewId="0">
      <pane xSplit="1" ySplit="15" topLeftCell="B206" activePane="bottomRight" state="frozen"/>
      <selection pane="topRight" activeCell="B1" sqref="B1"/>
      <selection pane="bottomLeft" activeCell="A16" sqref="A16"/>
      <selection pane="bottomRight" activeCell="C353" sqref="C353"/>
    </sheetView>
  </sheetViews>
  <sheetFormatPr defaultColWidth="0" defaultRowHeight="16.8" x14ac:dyDescent="0.3"/>
  <cols>
    <col min="1" max="1" width="41.44140625" style="98" customWidth="1"/>
    <col min="2" max="2" width="6.44140625" style="99" customWidth="1"/>
    <col min="3" max="3" width="13" style="98" customWidth="1"/>
    <col min="4" max="4" width="15.5546875" style="116" customWidth="1"/>
    <col min="5" max="5" width="24.5546875" style="117" customWidth="1"/>
    <col min="6" max="6" width="9.44140625" style="98" customWidth="1"/>
    <col min="7" max="7" width="8.88671875" style="98" customWidth="1"/>
    <col min="8" max="8" width="9.44140625" style="98" customWidth="1"/>
    <col min="9" max="9" width="10.109375" style="98" customWidth="1"/>
    <col min="10" max="14" width="11.44140625" style="98" hidden="1" customWidth="1"/>
    <col min="15" max="15" width="6.44140625" style="98" customWidth="1"/>
    <col min="16" max="16" width="6.88671875" style="98" customWidth="1"/>
    <col min="17" max="18" width="6.5546875" style="98" customWidth="1"/>
    <col min="19" max="19" width="6.33203125" style="98" customWidth="1"/>
    <col min="20" max="20" width="7.5546875" style="98" customWidth="1"/>
    <col min="21" max="21" width="11" style="98" customWidth="1"/>
    <col min="22" max="22" width="6.44140625" style="98" hidden="1" customWidth="1"/>
    <col min="23" max="23" width="13.44140625" style="98" customWidth="1"/>
    <col min="24" max="24" width="11.44140625" style="98" customWidth="1"/>
    <col min="25" max="25" width="56.88671875" style="98" customWidth="1"/>
    <col min="26" max="26" width="9.109375" style="98" bestFit="1" customWidth="1"/>
    <col min="27" max="27" width="24.5546875" style="98" customWidth="1"/>
    <col min="28" max="28" width="15.44140625" style="98" customWidth="1"/>
    <col min="29" max="29" width="27.33203125" style="98" customWidth="1"/>
    <col min="30" max="30" width="5" style="98" customWidth="1"/>
    <col min="31" max="32" width="6.44140625" style="98" hidden="1" customWidth="1"/>
    <col min="33" max="33" width="5" style="98" customWidth="1"/>
    <col min="34" max="34" width="8" style="98" hidden="1" customWidth="1"/>
    <col min="35" max="35" width="0" style="98" hidden="1" customWidth="1"/>
    <col min="36" max="36" width="5" style="98" customWidth="1"/>
    <col min="37" max="37" width="6.109375" style="98" hidden="1" customWidth="1"/>
    <col min="38" max="38" width="0" style="98" hidden="1" customWidth="1"/>
    <col min="39" max="39" width="5" style="98" customWidth="1"/>
    <col min="40" max="40" width="6.44140625" style="98" hidden="1" customWidth="1"/>
    <col min="41" max="41" width="0" style="98" hidden="1" customWidth="1"/>
    <col min="42" max="42" width="5" style="98" customWidth="1"/>
    <col min="43" max="43" width="6.44140625" style="98" hidden="1" customWidth="1"/>
    <col min="44" max="44" width="0" style="98" hidden="1" customWidth="1"/>
    <col min="45" max="45" width="5" style="98" customWidth="1"/>
    <col min="46" max="47" width="6.44140625" style="98" hidden="1" customWidth="1"/>
    <col min="48" max="48" width="6.44140625" style="98" customWidth="1"/>
    <col min="49" max="49" width="6.44140625" style="98" hidden="1" customWidth="1"/>
    <col min="50" max="50" width="0" style="98" hidden="1" customWidth="1"/>
    <col min="51" max="51" width="9" style="98" hidden="1" customWidth="1"/>
    <col min="52" max="52" width="6" style="98" hidden="1" customWidth="1"/>
    <col min="53" max="53" width="0" style="98" hidden="1" customWidth="1"/>
    <col min="54" max="55" width="6.44140625" style="98" hidden="1" customWidth="1"/>
    <col min="56" max="56" width="0" style="98" hidden="1" customWidth="1"/>
    <col min="57" max="57" width="6.88671875" style="98" customWidth="1"/>
    <col min="58" max="58" width="6.44140625" style="98" hidden="1" customWidth="1"/>
    <col min="59" max="59" width="0" style="98" hidden="1" customWidth="1"/>
    <col min="60" max="60" width="6.44140625" style="98" customWidth="1"/>
    <col min="61" max="61" width="6.44140625" style="98" hidden="1" customWidth="1"/>
    <col min="62" max="62" width="0" style="98" hidden="1" customWidth="1"/>
    <col min="63" max="63" width="5.44140625" style="98" customWidth="1"/>
    <col min="64" max="64" width="6.44140625" style="98" hidden="1" customWidth="1"/>
    <col min="65" max="65" width="0" style="98" hidden="1" customWidth="1"/>
    <col min="66" max="66" width="4.88671875" style="98" customWidth="1"/>
    <col min="67" max="67" width="6.44140625" style="98" hidden="1" customWidth="1"/>
    <col min="68" max="68" width="0" style="98" hidden="1" customWidth="1"/>
    <col min="69" max="70" width="6.44140625" style="98" hidden="1" customWidth="1"/>
    <col min="71" max="71" width="6.109375" style="98" hidden="1" customWidth="1"/>
    <col min="72" max="72" width="8.44140625" style="98" customWidth="1"/>
    <col min="73" max="73" width="6" style="98" hidden="1" customWidth="1"/>
    <col min="74" max="74" width="0" style="98" hidden="1" customWidth="1"/>
    <col min="75" max="75" width="5.44140625" style="98" customWidth="1"/>
    <col min="76" max="76" width="6.44140625" style="98" hidden="1" customWidth="1"/>
    <col min="77" max="77" width="7.44140625" style="98" hidden="1" customWidth="1"/>
    <col min="78" max="78" width="8.44140625" style="98" customWidth="1"/>
    <col min="79" max="79" width="5" style="98" hidden="1" customWidth="1"/>
    <col min="80" max="80" width="6.44140625" style="98" hidden="1" customWidth="1"/>
    <col min="81" max="81" width="5.88671875" style="98" customWidth="1"/>
    <col min="82" max="82" width="6.44140625" style="98" hidden="1" customWidth="1"/>
    <col min="83" max="83" width="0" style="98" hidden="1" customWidth="1"/>
    <col min="84" max="84" width="5.44140625" style="98" customWidth="1"/>
    <col min="85" max="86" width="0" style="98" hidden="1" customWidth="1"/>
    <col min="87" max="87" width="5.44140625" style="98" customWidth="1"/>
    <col min="88" max="88" width="0" style="98" hidden="1" customWidth="1"/>
    <col min="89" max="89" width="6.44140625" style="98" hidden="1" customWidth="1"/>
    <col min="90" max="90" width="6" style="98" customWidth="1"/>
    <col min="91" max="91" width="0" style="98" hidden="1" customWidth="1"/>
    <col min="92" max="93" width="6.44140625" style="98" hidden="1" customWidth="1"/>
    <col min="94" max="94" width="0" style="98" hidden="1" customWidth="1"/>
    <col min="95" max="95" width="6.44140625" style="98" hidden="1" customWidth="1"/>
    <col min="96" max="96" width="5" style="98" customWidth="1"/>
    <col min="97" max="97" width="0" style="98" hidden="1" customWidth="1"/>
    <col min="98" max="99" width="6.44140625" style="98" hidden="1" customWidth="1"/>
    <col min="100" max="100" width="0" style="98" hidden="1" customWidth="1"/>
    <col min="101" max="102" width="6.44140625" style="98" hidden="1" customWidth="1"/>
    <col min="103" max="103" width="0" style="98" hidden="1" customWidth="1"/>
    <col min="104" max="104" width="9.44140625" style="98" hidden="1" customWidth="1"/>
    <col min="105" max="105" width="5" style="98" customWidth="1"/>
    <col min="106" max="106" width="6.44140625" style="98" hidden="1" customWidth="1"/>
    <col min="107" max="107" width="5" style="98" customWidth="1"/>
    <col min="108" max="108" width="9.44140625" style="98" customWidth="1"/>
    <col min="109" max="109" width="6.44140625" style="98" hidden="1" customWidth="1"/>
    <col min="110" max="110" width="5" style="98" customWidth="1"/>
    <col min="111" max="112" width="6.44140625" style="98" hidden="1" customWidth="1"/>
    <col min="113" max="113" width="5" style="98" customWidth="1"/>
    <col min="114" max="115" width="6.44140625" style="98" hidden="1" customWidth="1"/>
    <col min="116" max="116" width="5" style="98" customWidth="1"/>
    <col min="117" max="118" width="6.44140625" style="98" hidden="1" customWidth="1"/>
    <col min="119" max="119" width="5" style="98" customWidth="1"/>
    <col min="120" max="121" width="6.44140625" style="98" hidden="1" customWidth="1"/>
    <col min="122" max="122" width="5" style="98" customWidth="1"/>
    <col min="123" max="124" width="6.44140625" style="98" hidden="1" customWidth="1"/>
    <col min="125" max="125" width="5" style="98" customWidth="1"/>
    <col min="126" max="126" width="6.44140625" style="98" hidden="1" customWidth="1"/>
    <col min="127" max="127" width="6.44140625" style="98" customWidth="1"/>
    <col min="128" max="128" width="0" style="98" hidden="1" customWidth="1"/>
    <col min="129" max="129" width="7.109375" style="98" customWidth="1"/>
    <col min="130" max="130" width="0" style="98" hidden="1" customWidth="1"/>
    <col min="131" max="131" width="6.44140625" style="98" hidden="1" customWidth="1"/>
    <col min="132" max="132" width="7.109375" style="98" customWidth="1"/>
    <col min="133" max="133" width="0" style="98" hidden="1" customWidth="1"/>
    <col min="134" max="134" width="9.44140625" style="98" hidden="1" customWidth="1"/>
    <col min="135" max="135" width="7.109375" style="98" customWidth="1"/>
    <col min="136" max="136" width="0" style="98" hidden="1" customWidth="1"/>
    <col min="137" max="137" width="9.44140625" style="98" hidden="1" customWidth="1"/>
    <col min="138" max="138" width="7.109375" style="98" customWidth="1"/>
    <col min="139" max="139" width="0" style="98" hidden="1" customWidth="1"/>
    <col min="140" max="140" width="9.44140625" style="98" hidden="1" customWidth="1"/>
    <col min="141" max="141" width="7.109375" style="98" customWidth="1"/>
    <col min="142" max="142" width="7.44140625" style="98" hidden="1" customWidth="1"/>
    <col min="143" max="143" width="9.44140625" style="98" hidden="1" customWidth="1"/>
    <col min="144" max="144" width="7.109375" style="98" customWidth="1"/>
    <col min="145" max="145" width="0" style="98" hidden="1" customWidth="1"/>
    <col min="146" max="146" width="9.44140625" style="98" hidden="1" customWidth="1"/>
    <col min="147" max="147" width="7.109375" style="98" customWidth="1"/>
    <col min="148" max="148" width="0" style="98" hidden="1" customWidth="1"/>
    <col min="149" max="149" width="9.44140625" style="98" hidden="1" customWidth="1"/>
    <col min="150" max="150" width="7.109375" style="98" customWidth="1"/>
    <col min="151" max="151" width="5" style="98" hidden="1" customWidth="1"/>
    <col min="152" max="152" width="6.44140625" style="98" customWidth="1"/>
    <col min="153" max="154" width="6.44140625" style="98" hidden="1" customWidth="1"/>
    <col min="155" max="155" width="6.88671875" style="98" customWidth="1"/>
    <col min="156" max="156" width="6.88671875" style="98" hidden="1" customWidth="1"/>
    <col min="157" max="157" width="6.44140625" style="98" hidden="1" customWidth="1"/>
    <col min="158" max="158" width="6.88671875" style="98" customWidth="1"/>
    <col min="159" max="159" width="5.88671875" style="98" hidden="1" customWidth="1"/>
    <col min="160" max="160" width="7" style="98" hidden="1" customWidth="1"/>
    <col min="161" max="161" width="6.44140625" style="98" customWidth="1"/>
    <col min="162" max="164" width="6.44140625" style="98" hidden="1" customWidth="1"/>
    <col min="165" max="165" width="8.44140625" style="98" hidden="1" customWidth="1"/>
    <col min="166" max="166" width="6.44140625" style="98" hidden="1" customWidth="1"/>
    <col min="167" max="167" width="6.44140625" style="98" customWidth="1"/>
    <col min="168" max="169" width="6.44140625" style="98" hidden="1" customWidth="1"/>
    <col min="170" max="170" width="7.5546875" style="98" customWidth="1"/>
    <col min="171" max="171" width="6.44140625" style="98" hidden="1" customWidth="1"/>
    <col min="172" max="172" width="9.44140625" style="98" customWidth="1"/>
    <col min="173" max="174" width="6.44140625" style="98" hidden="1" customWidth="1"/>
    <col min="175" max="175" width="8.44140625" style="98" hidden="1" customWidth="1"/>
    <col min="176" max="177" width="6.44140625" style="98" hidden="1" customWidth="1"/>
    <col min="178" max="178" width="8.44140625" style="98" hidden="1" customWidth="1"/>
    <col min="179" max="179" width="7.44140625" style="98" hidden="1" customWidth="1"/>
    <col min="180" max="181" width="6.44140625" style="98" hidden="1" customWidth="1"/>
    <col min="182" max="182" width="9" style="98" hidden="1" customWidth="1"/>
    <col min="183" max="183" width="0" style="98" hidden="1" customWidth="1"/>
    <col min="184" max="184" width="11" style="98" hidden="1" customWidth="1"/>
    <col min="185" max="185" width="6.44140625" style="98" hidden="1" customWidth="1"/>
    <col min="186" max="186" width="0" style="98" hidden="1" customWidth="1"/>
    <col min="187" max="188" width="6.44140625" style="98" hidden="1" customWidth="1"/>
    <col min="189" max="189" width="0" style="98" hidden="1" customWidth="1"/>
    <col min="190" max="190" width="7" style="98" hidden="1" customWidth="1"/>
    <col min="191" max="191" width="8.88671875" style="98" hidden="1" customWidth="1"/>
    <col min="192" max="192" width="0" style="98" hidden="1" customWidth="1"/>
    <col min="193" max="193" width="7" style="98" hidden="1" customWidth="1"/>
    <col min="194" max="194" width="8.88671875" style="98" hidden="1" customWidth="1"/>
    <col min="195" max="197" width="0" style="98" hidden="1" customWidth="1"/>
    <col min="198" max="198" width="7" style="98" hidden="1" customWidth="1"/>
    <col min="199" max="199" width="8.88671875" style="98" hidden="1" customWidth="1"/>
    <col min="200" max="200" width="0" style="98" hidden="1" customWidth="1"/>
    <col min="201" max="201" width="7" style="98" hidden="1" customWidth="1"/>
    <col min="202" max="202" width="8.88671875" style="98" hidden="1" customWidth="1"/>
    <col min="203" max="203" width="0" style="98" hidden="1" customWidth="1"/>
    <col min="204" max="204" width="7" style="98" hidden="1" customWidth="1"/>
    <col min="205" max="205" width="9" style="98" customWidth="1"/>
    <col min="206" max="206" width="0" style="98" hidden="1" customWidth="1"/>
    <col min="207" max="207" width="7" style="98" hidden="1" customWidth="1"/>
    <col min="208" max="208" width="8.5546875" style="98" customWidth="1"/>
    <col min="209" max="209" width="0" style="98" hidden="1" customWidth="1"/>
    <col min="210" max="210" width="7" style="98" hidden="1" customWidth="1"/>
    <col min="211" max="211" width="6.44140625" style="98" customWidth="1"/>
    <col min="212" max="212" width="8.44140625" style="98" hidden="1" customWidth="1"/>
    <col min="213" max="213" width="11.44140625" style="98" hidden="1" customWidth="1"/>
    <col min="214" max="214" width="7" style="98" customWidth="1"/>
    <col min="215" max="216" width="11.44140625" style="98" hidden="1" customWidth="1"/>
    <col min="217" max="219" width="7" style="98" customWidth="1"/>
    <col min="220" max="221" width="11.44140625" style="98" hidden="1" customWidth="1"/>
    <col min="222" max="222" width="7.5546875" style="98" customWidth="1"/>
    <col min="223" max="223" width="11.44140625" style="98" hidden="1" customWidth="1"/>
    <col min="224" max="224" width="7" style="98" hidden="1" customWidth="1"/>
    <col min="225" max="225" width="7" style="98" customWidth="1"/>
    <col min="226" max="227" width="0" style="98" hidden="1" customWidth="1"/>
    <col min="228" max="228" width="7" style="98" customWidth="1"/>
    <col min="229" max="229" width="8.88671875" style="98" hidden="1" customWidth="1"/>
    <col min="230" max="230" width="0" style="98" hidden="1" customWidth="1"/>
    <col min="231" max="231" width="7" style="98" customWidth="1"/>
    <col min="232" max="232" width="8.88671875" style="98" hidden="1" customWidth="1"/>
    <col min="233" max="233" width="6.44140625" style="98" customWidth="1"/>
    <col min="234" max="234" width="7" style="98" hidden="1" customWidth="1"/>
    <col min="235" max="235" width="8.88671875" style="98" hidden="1" customWidth="1"/>
    <col min="236" max="236" width="0" style="98" hidden="1" customWidth="1"/>
    <col min="237" max="237" width="7" style="98" hidden="1" customWidth="1"/>
    <col min="238" max="238" width="8.88671875" style="98" hidden="1" customWidth="1"/>
    <col min="239" max="239" width="0" style="98" hidden="1" customWidth="1"/>
    <col min="240" max="240" width="7" style="98" hidden="1" customWidth="1"/>
    <col min="241" max="241" width="0" style="98" hidden="1" customWidth="1"/>
    <col min="242" max="242" width="8.44140625" style="98" hidden="1" customWidth="1"/>
    <col min="243" max="243" width="11.44140625" style="98" hidden="1" customWidth="1"/>
    <col min="244" max="246" width="11.44140625" style="98" hidden="1"/>
    <col min="247" max="247" width="41.44140625" style="98" customWidth="1"/>
    <col min="248" max="248" width="6.44140625" style="98" customWidth="1"/>
    <col min="249" max="249" width="14.6640625" style="98" customWidth="1"/>
    <col min="250" max="250" width="11.44140625" style="98" customWidth="1"/>
    <col min="251" max="251" width="13" style="98" customWidth="1"/>
    <col min="252" max="252" width="13.33203125" style="98" customWidth="1"/>
    <col min="253" max="262" width="9.44140625" style="98" customWidth="1"/>
    <col min="263" max="263" width="8.88671875" style="98" customWidth="1"/>
    <col min="264" max="264" width="9.44140625" style="98" customWidth="1"/>
    <col min="265" max="265" width="10.109375" style="98" customWidth="1"/>
    <col min="266" max="270" width="11.44140625" style="98" hidden="1" customWidth="1"/>
    <col min="271" max="271" width="6.44140625" style="98" customWidth="1"/>
    <col min="272" max="272" width="6.88671875" style="98" customWidth="1"/>
    <col min="273" max="274" width="6.5546875" style="98" customWidth="1"/>
    <col min="275" max="275" width="6.33203125" style="98" customWidth="1"/>
    <col min="276" max="276" width="7.5546875" style="98" customWidth="1"/>
    <col min="277" max="277" width="11" style="98" customWidth="1"/>
    <col min="278" max="278" width="11.44140625" style="98" hidden="1" customWidth="1"/>
    <col min="279" max="279" width="13.44140625" style="98" customWidth="1"/>
    <col min="280" max="280" width="11.44140625" style="98" customWidth="1"/>
    <col min="281" max="281" width="56.88671875" style="98" customWidth="1"/>
    <col min="282" max="282" width="9.109375" style="98" bestFit="1" customWidth="1"/>
    <col min="283" max="283" width="24.5546875" style="98" customWidth="1"/>
    <col min="284" max="284" width="15.44140625" style="98" customWidth="1"/>
    <col min="285" max="285" width="27.33203125" style="98" customWidth="1"/>
    <col min="286" max="286" width="5" style="98" customWidth="1"/>
    <col min="287" max="288" width="11.44140625" style="98" hidden="1" customWidth="1"/>
    <col min="289" max="289" width="5" style="98" customWidth="1"/>
    <col min="290" max="291" width="11.44140625" style="98" hidden="1" customWidth="1"/>
    <col min="292" max="292" width="5" style="98" customWidth="1"/>
    <col min="293" max="294" width="11.44140625" style="98" hidden="1" customWidth="1"/>
    <col min="295" max="295" width="5" style="98" customWidth="1"/>
    <col min="296" max="297" width="11.44140625" style="98" hidden="1" customWidth="1"/>
    <col min="298" max="298" width="5" style="98" customWidth="1"/>
    <col min="299" max="300" width="11.44140625" style="98" hidden="1" customWidth="1"/>
    <col min="301" max="301" width="5" style="98" customWidth="1"/>
    <col min="302" max="303" width="11.44140625" style="98" hidden="1" customWidth="1"/>
    <col min="304" max="304" width="6.44140625" style="98" customWidth="1"/>
    <col min="305" max="312" width="11.44140625" style="98" hidden="1" customWidth="1"/>
    <col min="313" max="313" width="6.88671875" style="98" customWidth="1"/>
    <col min="314" max="315" width="11.44140625" style="98" hidden="1" customWidth="1"/>
    <col min="316" max="316" width="6.44140625" style="98" customWidth="1"/>
    <col min="317" max="318" width="11.44140625" style="98" hidden="1" customWidth="1"/>
    <col min="319" max="319" width="5.44140625" style="98" customWidth="1"/>
    <col min="320" max="321" width="11.44140625" style="98" hidden="1" customWidth="1"/>
    <col min="322" max="322" width="4.88671875" style="98" customWidth="1"/>
    <col min="323" max="327" width="11.44140625" style="98" hidden="1" customWidth="1"/>
    <col min="328" max="328" width="8.44140625" style="98" customWidth="1"/>
    <col min="329" max="330" width="11.44140625" style="98" hidden="1" customWidth="1"/>
    <col min="331" max="331" width="5.44140625" style="98" customWidth="1"/>
    <col min="332" max="333" width="11.44140625" style="98" hidden="1" customWidth="1"/>
    <col min="334" max="334" width="8.44140625" style="98" customWidth="1"/>
    <col min="335" max="336" width="11.44140625" style="98" hidden="1" customWidth="1"/>
    <col min="337" max="337" width="5.88671875" style="98" customWidth="1"/>
    <col min="338" max="339" width="11.44140625" style="98" hidden="1" customWidth="1"/>
    <col min="340" max="340" width="5.44140625" style="98" customWidth="1"/>
    <col min="341" max="342" width="11.44140625" style="98" hidden="1" customWidth="1"/>
    <col min="343" max="343" width="5.44140625" style="98" customWidth="1"/>
    <col min="344" max="345" width="11.44140625" style="98" hidden="1" customWidth="1"/>
    <col min="346" max="346" width="6" style="98" customWidth="1"/>
    <col min="347" max="351" width="11.44140625" style="98" hidden="1" customWidth="1"/>
    <col min="352" max="352" width="5" style="98" customWidth="1"/>
    <col min="353" max="360" width="11.44140625" style="98" hidden="1" customWidth="1"/>
    <col min="361" max="361" width="5" style="98" customWidth="1"/>
    <col min="362" max="362" width="11.44140625" style="98" hidden="1" customWidth="1"/>
    <col min="363" max="363" width="5" style="98" customWidth="1"/>
    <col min="364" max="364" width="9.44140625" style="98" customWidth="1"/>
    <col min="365" max="365" width="11.44140625" style="98" hidden="1" customWidth="1"/>
    <col min="366" max="366" width="5" style="98" customWidth="1"/>
    <col min="367" max="368" width="11.44140625" style="98" hidden="1" customWidth="1"/>
    <col min="369" max="369" width="5" style="98" customWidth="1"/>
    <col min="370" max="371" width="11.44140625" style="98" hidden="1" customWidth="1"/>
    <col min="372" max="372" width="5" style="98" customWidth="1"/>
    <col min="373" max="374" width="11.44140625" style="98" hidden="1" customWidth="1"/>
    <col min="375" max="375" width="5" style="98" customWidth="1"/>
    <col min="376" max="377" width="11.44140625" style="98" hidden="1" customWidth="1"/>
    <col min="378" max="378" width="5" style="98" customWidth="1"/>
    <col min="379" max="380" width="11.44140625" style="98" hidden="1" customWidth="1"/>
    <col min="381" max="381" width="5" style="98" customWidth="1"/>
    <col min="382" max="382" width="11.44140625" style="98" hidden="1" customWidth="1"/>
    <col min="383" max="383" width="6.44140625" style="98" customWidth="1"/>
    <col min="384" max="384" width="11.44140625" style="98" hidden="1" customWidth="1"/>
    <col min="385" max="385" width="7.109375" style="98" customWidth="1"/>
    <col min="386" max="387" width="11.44140625" style="98" hidden="1" customWidth="1"/>
    <col min="388" max="388" width="7.109375" style="98" customWidth="1"/>
    <col min="389" max="390" width="11.44140625" style="98" hidden="1" customWidth="1"/>
    <col min="391" max="391" width="7.109375" style="98" customWidth="1"/>
    <col min="392" max="393" width="11.44140625" style="98" hidden="1" customWidth="1"/>
    <col min="394" max="394" width="7.109375" style="98" customWidth="1"/>
    <col min="395" max="396" width="11.44140625" style="98" hidden="1" customWidth="1"/>
    <col min="397" max="397" width="7.109375" style="98" customWidth="1"/>
    <col min="398" max="399" width="11.44140625" style="98" hidden="1" customWidth="1"/>
    <col min="400" max="400" width="7.109375" style="98" customWidth="1"/>
    <col min="401" max="402" width="11.44140625" style="98" hidden="1" customWidth="1"/>
    <col min="403" max="403" width="7.109375" style="98" customWidth="1"/>
    <col min="404" max="405" width="11.44140625" style="98" hidden="1" customWidth="1"/>
    <col min="406" max="406" width="7.109375" style="98" customWidth="1"/>
    <col min="407" max="407" width="11.44140625" style="98" hidden="1" customWidth="1"/>
    <col min="408" max="408" width="6.44140625" style="98" customWidth="1"/>
    <col min="409" max="410" width="11.44140625" style="98" hidden="1" customWidth="1"/>
    <col min="411" max="411" width="6.88671875" style="98" customWidth="1"/>
    <col min="412" max="413" width="11.44140625" style="98" hidden="1" customWidth="1"/>
    <col min="414" max="414" width="6.88671875" style="98" customWidth="1"/>
    <col min="415" max="416" width="11.44140625" style="98" hidden="1" customWidth="1"/>
    <col min="417" max="417" width="6.44140625" style="98" customWidth="1"/>
    <col min="418" max="422" width="11.44140625" style="98" hidden="1" customWidth="1"/>
    <col min="423" max="423" width="6.44140625" style="98" customWidth="1"/>
    <col min="424" max="425" width="11.44140625" style="98" hidden="1" customWidth="1"/>
    <col min="426" max="426" width="7.5546875" style="98" customWidth="1"/>
    <col min="427" max="427" width="11.44140625" style="98" hidden="1" customWidth="1"/>
    <col min="428" max="428" width="9.44140625" style="98" customWidth="1"/>
    <col min="429" max="460" width="11.44140625" style="98" hidden="1" customWidth="1"/>
    <col min="461" max="461" width="9" style="98" customWidth="1"/>
    <col min="462" max="463" width="11.44140625" style="98" hidden="1" customWidth="1"/>
    <col min="464" max="464" width="8.5546875" style="98" customWidth="1"/>
    <col min="465" max="466" width="11.44140625" style="98" hidden="1" customWidth="1"/>
    <col min="467" max="467" width="6.44140625" style="98" customWidth="1"/>
    <col min="468" max="469" width="11.44140625" style="98" hidden="1" customWidth="1"/>
    <col min="470" max="470" width="7" style="98" customWidth="1"/>
    <col min="471" max="472" width="11.44140625" style="98" hidden="1" customWidth="1"/>
    <col min="473" max="475" width="7" style="98" customWidth="1"/>
    <col min="476" max="477" width="11.44140625" style="98" hidden="1" customWidth="1"/>
    <col min="478" max="478" width="7.5546875" style="98" customWidth="1"/>
    <col min="479" max="480" width="11.44140625" style="98" hidden="1" customWidth="1"/>
    <col min="481" max="481" width="7" style="98" customWidth="1"/>
    <col min="482" max="483" width="11.44140625" style="98" hidden="1" customWidth="1"/>
    <col min="484" max="484" width="7" style="98" customWidth="1"/>
    <col min="485" max="486" width="11.44140625" style="98" hidden="1" customWidth="1"/>
    <col min="487" max="487" width="7" style="98" customWidth="1"/>
    <col min="488" max="488" width="11.44140625" style="98" hidden="1" customWidth="1"/>
    <col min="489" max="489" width="6.44140625" style="98" customWidth="1"/>
    <col min="490" max="499" width="11.44140625" style="98" hidden="1" customWidth="1"/>
    <col min="500" max="502" width="11.44140625" style="98" hidden="1"/>
    <col min="503" max="503" width="41.44140625" style="98" customWidth="1"/>
    <col min="504" max="504" width="6.44140625" style="98" customWidth="1"/>
    <col min="505" max="505" width="14.6640625" style="98" customWidth="1"/>
    <col min="506" max="506" width="11.44140625" style="98" customWidth="1"/>
    <col min="507" max="507" width="13" style="98" customWidth="1"/>
    <col min="508" max="508" width="13.33203125" style="98" customWidth="1"/>
    <col min="509" max="518" width="9.44140625" style="98" customWidth="1"/>
    <col min="519" max="519" width="8.88671875" style="98" customWidth="1"/>
    <col min="520" max="520" width="9.44140625" style="98" customWidth="1"/>
    <col min="521" max="521" width="10.109375" style="98" customWidth="1"/>
    <col min="522" max="526" width="11.44140625" style="98" hidden="1" customWidth="1"/>
    <col min="527" max="527" width="6.44140625" style="98" customWidth="1"/>
    <col min="528" max="528" width="6.88671875" style="98" customWidth="1"/>
    <col min="529" max="530" width="6.5546875" style="98" customWidth="1"/>
    <col min="531" max="531" width="6.33203125" style="98" customWidth="1"/>
    <col min="532" max="532" width="7.5546875" style="98" customWidth="1"/>
    <col min="533" max="533" width="11" style="98" customWidth="1"/>
    <col min="534" max="534" width="11.44140625" style="98" hidden="1" customWidth="1"/>
    <col min="535" max="535" width="13.44140625" style="98" customWidth="1"/>
    <col min="536" max="536" width="11.44140625" style="98" customWidth="1"/>
    <col min="537" max="537" width="56.88671875" style="98" customWidth="1"/>
    <col min="538" max="538" width="9.109375" style="98" bestFit="1" customWidth="1"/>
    <col min="539" max="539" width="24.5546875" style="98" customWidth="1"/>
    <col min="540" max="540" width="15.44140625" style="98" customWidth="1"/>
    <col min="541" max="541" width="27.33203125" style="98" customWidth="1"/>
    <col min="542" max="542" width="5" style="98" customWidth="1"/>
    <col min="543" max="544" width="11.44140625" style="98" hidden="1" customWidth="1"/>
    <col min="545" max="545" width="5" style="98" customWidth="1"/>
    <col min="546" max="547" width="11.44140625" style="98" hidden="1" customWidth="1"/>
    <col min="548" max="548" width="5" style="98" customWidth="1"/>
    <col min="549" max="550" width="11.44140625" style="98" hidden="1" customWidth="1"/>
    <col min="551" max="551" width="5" style="98" customWidth="1"/>
    <col min="552" max="553" width="11.44140625" style="98" hidden="1" customWidth="1"/>
    <col min="554" max="554" width="5" style="98" customWidth="1"/>
    <col min="555" max="556" width="11.44140625" style="98" hidden="1" customWidth="1"/>
    <col min="557" max="557" width="5" style="98" customWidth="1"/>
    <col min="558" max="559" width="11.44140625" style="98" hidden="1" customWidth="1"/>
    <col min="560" max="560" width="6.44140625" style="98" customWidth="1"/>
    <col min="561" max="568" width="11.44140625" style="98" hidden="1" customWidth="1"/>
    <col min="569" max="569" width="6.88671875" style="98" customWidth="1"/>
    <col min="570" max="571" width="11.44140625" style="98" hidden="1" customWidth="1"/>
    <col min="572" max="572" width="6.44140625" style="98" customWidth="1"/>
    <col min="573" max="574" width="11.44140625" style="98" hidden="1" customWidth="1"/>
    <col min="575" max="575" width="5.44140625" style="98" customWidth="1"/>
    <col min="576" max="577" width="11.44140625" style="98" hidden="1" customWidth="1"/>
    <col min="578" max="578" width="4.88671875" style="98" customWidth="1"/>
    <col min="579" max="583" width="11.44140625" style="98" hidden="1" customWidth="1"/>
    <col min="584" max="584" width="8.44140625" style="98" customWidth="1"/>
    <col min="585" max="586" width="11.44140625" style="98" hidden="1" customWidth="1"/>
    <col min="587" max="587" width="5.44140625" style="98" customWidth="1"/>
    <col min="588" max="589" width="11.44140625" style="98" hidden="1" customWidth="1"/>
    <col min="590" max="590" width="8.44140625" style="98" customWidth="1"/>
    <col min="591" max="592" width="11.44140625" style="98" hidden="1" customWidth="1"/>
    <col min="593" max="593" width="5.88671875" style="98" customWidth="1"/>
    <col min="594" max="595" width="11.44140625" style="98" hidden="1" customWidth="1"/>
    <col min="596" max="596" width="5.44140625" style="98" customWidth="1"/>
    <col min="597" max="598" width="11.44140625" style="98" hidden="1" customWidth="1"/>
    <col min="599" max="599" width="5.44140625" style="98" customWidth="1"/>
    <col min="600" max="601" width="11.44140625" style="98" hidden="1" customWidth="1"/>
    <col min="602" max="602" width="6" style="98" customWidth="1"/>
    <col min="603" max="607" width="11.44140625" style="98" hidden="1" customWidth="1"/>
    <col min="608" max="608" width="5" style="98" customWidth="1"/>
    <col min="609" max="616" width="11.44140625" style="98" hidden="1" customWidth="1"/>
    <col min="617" max="617" width="5" style="98" customWidth="1"/>
    <col min="618" max="618" width="11.44140625" style="98" hidden="1" customWidth="1"/>
    <col min="619" max="619" width="5" style="98" customWidth="1"/>
    <col min="620" max="620" width="9.44140625" style="98" customWidth="1"/>
    <col min="621" max="621" width="11.44140625" style="98" hidden="1" customWidth="1"/>
    <col min="622" max="622" width="5" style="98" customWidth="1"/>
    <col min="623" max="624" width="11.44140625" style="98" hidden="1" customWidth="1"/>
    <col min="625" max="625" width="5" style="98" customWidth="1"/>
    <col min="626" max="627" width="11.44140625" style="98" hidden="1" customWidth="1"/>
    <col min="628" max="628" width="5" style="98" customWidth="1"/>
    <col min="629" max="630" width="11.44140625" style="98" hidden="1" customWidth="1"/>
    <col min="631" max="631" width="5" style="98" customWidth="1"/>
    <col min="632" max="633" width="11.44140625" style="98" hidden="1" customWidth="1"/>
    <col min="634" max="634" width="5" style="98" customWidth="1"/>
    <col min="635" max="636" width="11.44140625" style="98" hidden="1" customWidth="1"/>
    <col min="637" max="637" width="5" style="98" customWidth="1"/>
    <col min="638" max="638" width="11.44140625" style="98" hidden="1" customWidth="1"/>
    <col min="639" max="639" width="6.44140625" style="98" customWidth="1"/>
    <col min="640" max="640" width="11.44140625" style="98" hidden="1" customWidth="1"/>
    <col min="641" max="641" width="7.109375" style="98" customWidth="1"/>
    <col min="642" max="643" width="11.44140625" style="98" hidden="1" customWidth="1"/>
    <col min="644" max="644" width="7.109375" style="98" customWidth="1"/>
    <col min="645" max="646" width="11.44140625" style="98" hidden="1" customWidth="1"/>
    <col min="647" max="647" width="7.109375" style="98" customWidth="1"/>
    <col min="648" max="649" width="11.44140625" style="98" hidden="1" customWidth="1"/>
    <col min="650" max="650" width="7.109375" style="98" customWidth="1"/>
    <col min="651" max="652" width="11.44140625" style="98" hidden="1" customWidth="1"/>
    <col min="653" max="653" width="7.109375" style="98" customWidth="1"/>
    <col min="654" max="655" width="11.44140625" style="98" hidden="1" customWidth="1"/>
    <col min="656" max="656" width="7.109375" style="98" customWidth="1"/>
    <col min="657" max="658" width="11.44140625" style="98" hidden="1" customWidth="1"/>
    <col min="659" max="659" width="7.109375" style="98" customWidth="1"/>
    <col min="660" max="661" width="11.44140625" style="98" hidden="1" customWidth="1"/>
    <col min="662" max="662" width="7.109375" style="98" customWidth="1"/>
    <col min="663" max="663" width="11.44140625" style="98" hidden="1" customWidth="1"/>
    <col min="664" max="664" width="6.44140625" style="98" customWidth="1"/>
    <col min="665" max="666" width="11.44140625" style="98" hidden="1" customWidth="1"/>
    <col min="667" max="667" width="6.88671875" style="98" customWidth="1"/>
    <col min="668" max="669" width="11.44140625" style="98" hidden="1" customWidth="1"/>
    <col min="670" max="670" width="6.88671875" style="98" customWidth="1"/>
    <col min="671" max="672" width="11.44140625" style="98" hidden="1" customWidth="1"/>
    <col min="673" max="673" width="6.44140625" style="98" customWidth="1"/>
    <col min="674" max="678" width="11.44140625" style="98" hidden="1" customWidth="1"/>
    <col min="679" max="679" width="6.44140625" style="98" customWidth="1"/>
    <col min="680" max="681" width="11.44140625" style="98" hidden="1" customWidth="1"/>
    <col min="682" max="682" width="7.5546875" style="98" customWidth="1"/>
    <col min="683" max="683" width="11.44140625" style="98" hidden="1" customWidth="1"/>
    <col min="684" max="684" width="9.44140625" style="98" customWidth="1"/>
    <col min="685" max="716" width="11.44140625" style="98" hidden="1" customWidth="1"/>
    <col min="717" max="717" width="9" style="98" customWidth="1"/>
    <col min="718" max="719" width="11.44140625" style="98" hidden="1" customWidth="1"/>
    <col min="720" max="720" width="8.5546875" style="98" customWidth="1"/>
    <col min="721" max="722" width="11.44140625" style="98" hidden="1" customWidth="1"/>
    <col min="723" max="723" width="6.44140625" style="98" customWidth="1"/>
    <col min="724" max="725" width="11.44140625" style="98" hidden="1" customWidth="1"/>
    <col min="726" max="726" width="7" style="98" customWidth="1"/>
    <col min="727" max="728" width="11.44140625" style="98" hidden="1" customWidth="1"/>
    <col min="729" max="731" width="7" style="98" customWidth="1"/>
    <col min="732" max="733" width="11.44140625" style="98" hidden="1" customWidth="1"/>
    <col min="734" max="734" width="7.5546875" style="98" customWidth="1"/>
    <col min="735" max="736" width="11.44140625" style="98" hidden="1" customWidth="1"/>
    <col min="737" max="737" width="7" style="98" customWidth="1"/>
    <col min="738" max="739" width="11.44140625" style="98" hidden="1" customWidth="1"/>
    <col min="740" max="740" width="7" style="98" customWidth="1"/>
    <col min="741" max="742" width="11.44140625" style="98" hidden="1" customWidth="1"/>
    <col min="743" max="743" width="7" style="98" customWidth="1"/>
    <col min="744" max="744" width="11.44140625" style="98" hidden="1" customWidth="1"/>
    <col min="745" max="745" width="6.44140625" style="98" customWidth="1"/>
    <col min="746" max="755" width="11.44140625" style="98" hidden="1" customWidth="1"/>
    <col min="756" max="758" width="11.44140625" style="98" hidden="1"/>
    <col min="759" max="759" width="41.44140625" style="98" customWidth="1"/>
    <col min="760" max="760" width="6.44140625" style="98" customWidth="1"/>
    <col min="761" max="761" width="14.6640625" style="98" customWidth="1"/>
    <col min="762" max="762" width="11.44140625" style="98" customWidth="1"/>
    <col min="763" max="763" width="13" style="98" customWidth="1"/>
    <col min="764" max="764" width="13.33203125" style="98" customWidth="1"/>
    <col min="765" max="774" width="9.44140625" style="98" customWidth="1"/>
    <col min="775" max="775" width="8.88671875" style="98" customWidth="1"/>
    <col min="776" max="776" width="9.44140625" style="98" customWidth="1"/>
    <col min="777" max="777" width="10.109375" style="98" customWidth="1"/>
    <col min="778" max="782" width="11.44140625" style="98" hidden="1" customWidth="1"/>
    <col min="783" max="783" width="6.44140625" style="98" customWidth="1"/>
    <col min="784" max="784" width="6.88671875" style="98" customWidth="1"/>
    <col min="785" max="786" width="6.5546875" style="98" customWidth="1"/>
    <col min="787" max="787" width="6.33203125" style="98" customWidth="1"/>
    <col min="788" max="788" width="7.5546875" style="98" customWidth="1"/>
    <col min="789" max="789" width="11" style="98" customWidth="1"/>
    <col min="790" max="790" width="11.44140625" style="98" hidden="1" customWidth="1"/>
    <col min="791" max="791" width="13.44140625" style="98" customWidth="1"/>
    <col min="792" max="792" width="11.44140625" style="98" customWidth="1"/>
    <col min="793" max="793" width="56.88671875" style="98" customWidth="1"/>
    <col min="794" max="794" width="9.109375" style="98" bestFit="1" customWidth="1"/>
    <col min="795" max="795" width="24.5546875" style="98" customWidth="1"/>
    <col min="796" max="796" width="15.44140625" style="98" customWidth="1"/>
    <col min="797" max="797" width="27.33203125" style="98" customWidth="1"/>
    <col min="798" max="798" width="5" style="98" customWidth="1"/>
    <col min="799" max="800" width="11.44140625" style="98" hidden="1" customWidth="1"/>
    <col min="801" max="801" width="5" style="98" customWidth="1"/>
    <col min="802" max="803" width="11.44140625" style="98" hidden="1" customWidth="1"/>
    <col min="804" max="804" width="5" style="98" customWidth="1"/>
    <col min="805" max="806" width="11.44140625" style="98" hidden="1" customWidth="1"/>
    <col min="807" max="807" width="5" style="98" customWidth="1"/>
    <col min="808" max="809" width="11.44140625" style="98" hidden="1" customWidth="1"/>
    <col min="810" max="810" width="5" style="98" customWidth="1"/>
    <col min="811" max="812" width="11.44140625" style="98" hidden="1" customWidth="1"/>
    <col min="813" max="813" width="5" style="98" customWidth="1"/>
    <col min="814" max="815" width="11.44140625" style="98" hidden="1" customWidth="1"/>
    <col min="816" max="816" width="6.44140625" style="98" customWidth="1"/>
    <col min="817" max="824" width="11.44140625" style="98" hidden="1" customWidth="1"/>
    <col min="825" max="825" width="6.88671875" style="98" customWidth="1"/>
    <col min="826" max="827" width="11.44140625" style="98" hidden="1" customWidth="1"/>
    <col min="828" max="828" width="6.44140625" style="98" customWidth="1"/>
    <col min="829" max="830" width="11.44140625" style="98" hidden="1" customWidth="1"/>
    <col min="831" max="831" width="5.44140625" style="98" customWidth="1"/>
    <col min="832" max="833" width="11.44140625" style="98" hidden="1" customWidth="1"/>
    <col min="834" max="834" width="4.88671875" style="98" customWidth="1"/>
    <col min="835" max="839" width="11.44140625" style="98" hidden="1" customWidth="1"/>
    <col min="840" max="840" width="8.44140625" style="98" customWidth="1"/>
    <col min="841" max="842" width="11.44140625" style="98" hidden="1" customWidth="1"/>
    <col min="843" max="843" width="5.44140625" style="98" customWidth="1"/>
    <col min="844" max="845" width="11.44140625" style="98" hidden="1" customWidth="1"/>
    <col min="846" max="846" width="8.44140625" style="98" customWidth="1"/>
    <col min="847" max="848" width="11.44140625" style="98" hidden="1" customWidth="1"/>
    <col min="849" max="849" width="5.88671875" style="98" customWidth="1"/>
    <col min="850" max="851" width="11.44140625" style="98" hidden="1" customWidth="1"/>
    <col min="852" max="852" width="5.44140625" style="98" customWidth="1"/>
    <col min="853" max="854" width="11.44140625" style="98" hidden="1" customWidth="1"/>
    <col min="855" max="855" width="5.44140625" style="98" customWidth="1"/>
    <col min="856" max="857" width="11.44140625" style="98" hidden="1" customWidth="1"/>
    <col min="858" max="858" width="6" style="98" customWidth="1"/>
    <col min="859" max="863" width="11.44140625" style="98" hidden="1" customWidth="1"/>
    <col min="864" max="864" width="5" style="98" customWidth="1"/>
    <col min="865" max="872" width="11.44140625" style="98" hidden="1" customWidth="1"/>
    <col min="873" max="873" width="5" style="98" customWidth="1"/>
    <col min="874" max="874" width="11.44140625" style="98" hidden="1" customWidth="1"/>
    <col min="875" max="875" width="5" style="98" customWidth="1"/>
    <col min="876" max="876" width="9.44140625" style="98" customWidth="1"/>
    <col min="877" max="877" width="11.44140625" style="98" hidden="1" customWidth="1"/>
    <col min="878" max="878" width="5" style="98" customWidth="1"/>
    <col min="879" max="880" width="11.44140625" style="98" hidden="1" customWidth="1"/>
    <col min="881" max="881" width="5" style="98" customWidth="1"/>
    <col min="882" max="883" width="11.44140625" style="98" hidden="1" customWidth="1"/>
    <col min="884" max="884" width="5" style="98" customWidth="1"/>
    <col min="885" max="886" width="11.44140625" style="98" hidden="1" customWidth="1"/>
    <col min="887" max="887" width="5" style="98" customWidth="1"/>
    <col min="888" max="889" width="11.44140625" style="98" hidden="1" customWidth="1"/>
    <col min="890" max="890" width="5" style="98" customWidth="1"/>
    <col min="891" max="892" width="11.44140625" style="98" hidden="1" customWidth="1"/>
    <col min="893" max="893" width="5" style="98" customWidth="1"/>
    <col min="894" max="894" width="11.44140625" style="98" hidden="1" customWidth="1"/>
    <col min="895" max="895" width="6.44140625" style="98" customWidth="1"/>
    <col min="896" max="896" width="11.44140625" style="98" hidden="1" customWidth="1"/>
    <col min="897" max="897" width="7.109375" style="98" customWidth="1"/>
    <col min="898" max="899" width="11.44140625" style="98" hidden="1" customWidth="1"/>
    <col min="900" max="900" width="7.109375" style="98" customWidth="1"/>
    <col min="901" max="902" width="11.44140625" style="98" hidden="1" customWidth="1"/>
    <col min="903" max="903" width="7.109375" style="98" customWidth="1"/>
    <col min="904" max="905" width="11.44140625" style="98" hidden="1" customWidth="1"/>
    <col min="906" max="906" width="7.109375" style="98" customWidth="1"/>
    <col min="907" max="908" width="11.44140625" style="98" hidden="1" customWidth="1"/>
    <col min="909" max="909" width="7.109375" style="98" customWidth="1"/>
    <col min="910" max="911" width="11.44140625" style="98" hidden="1" customWidth="1"/>
    <col min="912" max="912" width="7.109375" style="98" customWidth="1"/>
    <col min="913" max="914" width="11.44140625" style="98" hidden="1" customWidth="1"/>
    <col min="915" max="915" width="7.109375" style="98" customWidth="1"/>
    <col min="916" max="917" width="11.44140625" style="98" hidden="1" customWidth="1"/>
    <col min="918" max="918" width="7.109375" style="98" customWidth="1"/>
    <col min="919" max="919" width="11.44140625" style="98" hidden="1" customWidth="1"/>
    <col min="920" max="920" width="6.44140625" style="98" customWidth="1"/>
    <col min="921" max="922" width="11.44140625" style="98" hidden="1" customWidth="1"/>
    <col min="923" max="923" width="6.88671875" style="98" customWidth="1"/>
    <col min="924" max="925" width="11.44140625" style="98" hidden="1" customWidth="1"/>
    <col min="926" max="926" width="6.88671875" style="98" customWidth="1"/>
    <col min="927" max="928" width="11.44140625" style="98" hidden="1" customWidth="1"/>
    <col min="929" max="929" width="6.44140625" style="98" customWidth="1"/>
    <col min="930" max="934" width="11.44140625" style="98" hidden="1" customWidth="1"/>
    <col min="935" max="935" width="6.44140625" style="98" customWidth="1"/>
    <col min="936" max="937" width="11.44140625" style="98" hidden="1" customWidth="1"/>
    <col min="938" max="938" width="7.5546875" style="98" customWidth="1"/>
    <col min="939" max="939" width="11.44140625" style="98" hidden="1" customWidth="1"/>
    <col min="940" max="940" width="9.44140625" style="98" customWidth="1"/>
    <col min="941" max="972" width="11.44140625" style="98" hidden="1" customWidth="1"/>
    <col min="973" max="973" width="9" style="98" customWidth="1"/>
    <col min="974" max="975" width="11.44140625" style="98" hidden="1" customWidth="1"/>
    <col min="976" max="976" width="8.5546875" style="98" customWidth="1"/>
    <col min="977" max="978" width="11.44140625" style="98" hidden="1" customWidth="1"/>
    <col min="979" max="979" width="6.44140625" style="98" customWidth="1"/>
    <col min="980" max="981" width="11.44140625" style="98" hidden="1" customWidth="1"/>
    <col min="982" max="982" width="7" style="98" customWidth="1"/>
    <col min="983" max="984" width="11.44140625" style="98" hidden="1" customWidth="1"/>
    <col min="985" max="987" width="7" style="98" customWidth="1"/>
    <col min="988" max="989" width="11.44140625" style="98" hidden="1" customWidth="1"/>
    <col min="990" max="990" width="7.5546875" style="98" customWidth="1"/>
    <col min="991" max="992" width="11.44140625" style="98" hidden="1" customWidth="1"/>
    <col min="993" max="993" width="7" style="98" customWidth="1"/>
    <col min="994" max="995" width="11.44140625" style="98" hidden="1" customWidth="1"/>
    <col min="996" max="996" width="7" style="98" customWidth="1"/>
    <col min="997" max="998" width="11.44140625" style="98" hidden="1" customWidth="1"/>
    <col min="999" max="999" width="7" style="98" customWidth="1"/>
    <col min="1000" max="1000" width="11.44140625" style="98" hidden="1" customWidth="1"/>
    <col min="1001" max="1001" width="6.44140625" style="98" customWidth="1"/>
    <col min="1002" max="1011" width="11.44140625" style="98" hidden="1" customWidth="1"/>
    <col min="1012" max="1014" width="11.44140625" style="98" hidden="1"/>
    <col min="1015" max="1015" width="41.44140625" style="98" customWidth="1"/>
    <col min="1016" max="1016" width="6.44140625" style="98" customWidth="1"/>
    <col min="1017" max="1017" width="14.6640625" style="98" customWidth="1"/>
    <col min="1018" max="1018" width="11.44140625" style="98" customWidth="1"/>
    <col min="1019" max="1019" width="13" style="98" customWidth="1"/>
    <col min="1020" max="1020" width="13.33203125" style="98" customWidth="1"/>
    <col min="1021" max="1030" width="9.44140625" style="98" customWidth="1"/>
    <col min="1031" max="1031" width="8.88671875" style="98" customWidth="1"/>
    <col min="1032" max="1032" width="9.44140625" style="98" customWidth="1"/>
    <col min="1033" max="1033" width="10.109375" style="98" customWidth="1"/>
    <col min="1034" max="1038" width="11.44140625" style="98" hidden="1" customWidth="1"/>
    <col min="1039" max="1039" width="6.44140625" style="98" customWidth="1"/>
    <col min="1040" max="1040" width="6.88671875" style="98" customWidth="1"/>
    <col min="1041" max="1042" width="6.5546875" style="98" customWidth="1"/>
    <col min="1043" max="1043" width="6.33203125" style="98" customWidth="1"/>
    <col min="1044" max="1044" width="7.5546875" style="98" customWidth="1"/>
    <col min="1045" max="1045" width="11" style="98" customWidth="1"/>
    <col min="1046" max="1046" width="11.44140625" style="98" hidden="1" customWidth="1"/>
    <col min="1047" max="1047" width="13.44140625" style="98" customWidth="1"/>
    <col min="1048" max="1048" width="11.44140625" style="98" customWidth="1"/>
    <col min="1049" max="1049" width="56.88671875" style="98" customWidth="1"/>
    <col min="1050" max="1050" width="9.109375" style="98" bestFit="1" customWidth="1"/>
    <col min="1051" max="1051" width="24.5546875" style="98" customWidth="1"/>
    <col min="1052" max="1052" width="15.44140625" style="98" customWidth="1"/>
    <col min="1053" max="1053" width="27.33203125" style="98" customWidth="1"/>
    <col min="1054" max="1054" width="5" style="98" customWidth="1"/>
    <col min="1055" max="1056" width="11.44140625" style="98" hidden="1" customWidth="1"/>
    <col min="1057" max="1057" width="5" style="98" customWidth="1"/>
    <col min="1058" max="1059" width="11.44140625" style="98" hidden="1" customWidth="1"/>
    <col min="1060" max="1060" width="5" style="98" customWidth="1"/>
    <col min="1061" max="1062" width="11.44140625" style="98" hidden="1" customWidth="1"/>
    <col min="1063" max="1063" width="5" style="98" customWidth="1"/>
    <col min="1064" max="1065" width="11.44140625" style="98" hidden="1" customWidth="1"/>
    <col min="1066" max="1066" width="5" style="98" customWidth="1"/>
    <col min="1067" max="1068" width="11.44140625" style="98" hidden="1" customWidth="1"/>
    <col min="1069" max="1069" width="5" style="98" customWidth="1"/>
    <col min="1070" max="1071" width="11.44140625" style="98" hidden="1" customWidth="1"/>
    <col min="1072" max="1072" width="6.44140625" style="98" customWidth="1"/>
    <col min="1073" max="1080" width="11.44140625" style="98" hidden="1" customWidth="1"/>
    <col min="1081" max="1081" width="6.88671875" style="98" customWidth="1"/>
    <col min="1082" max="1083" width="11.44140625" style="98" hidden="1" customWidth="1"/>
    <col min="1084" max="1084" width="6.44140625" style="98" customWidth="1"/>
    <col min="1085" max="1086" width="11.44140625" style="98" hidden="1" customWidth="1"/>
    <col min="1087" max="1087" width="5.44140625" style="98" customWidth="1"/>
    <col min="1088" max="1089" width="11.44140625" style="98" hidden="1" customWidth="1"/>
    <col min="1090" max="1090" width="4.88671875" style="98" customWidth="1"/>
    <col min="1091" max="1095" width="11.44140625" style="98" hidden="1" customWidth="1"/>
    <col min="1096" max="1096" width="8.44140625" style="98" customWidth="1"/>
    <col min="1097" max="1098" width="11.44140625" style="98" hidden="1" customWidth="1"/>
    <col min="1099" max="1099" width="5.44140625" style="98" customWidth="1"/>
    <col min="1100" max="1101" width="11.44140625" style="98" hidden="1" customWidth="1"/>
    <col min="1102" max="1102" width="8.44140625" style="98" customWidth="1"/>
    <col min="1103" max="1104" width="11.44140625" style="98" hidden="1" customWidth="1"/>
    <col min="1105" max="1105" width="5.88671875" style="98" customWidth="1"/>
    <col min="1106" max="1107" width="11.44140625" style="98" hidden="1" customWidth="1"/>
    <col min="1108" max="1108" width="5.44140625" style="98" customWidth="1"/>
    <col min="1109" max="1110" width="11.44140625" style="98" hidden="1" customWidth="1"/>
    <col min="1111" max="1111" width="5.44140625" style="98" customWidth="1"/>
    <col min="1112" max="1113" width="11.44140625" style="98" hidden="1" customWidth="1"/>
    <col min="1114" max="1114" width="6" style="98" customWidth="1"/>
    <col min="1115" max="1119" width="11.44140625" style="98" hidden="1" customWidth="1"/>
    <col min="1120" max="1120" width="5" style="98" customWidth="1"/>
    <col min="1121" max="1128" width="11.44140625" style="98" hidden="1" customWidth="1"/>
    <col min="1129" max="1129" width="5" style="98" customWidth="1"/>
    <col min="1130" max="1130" width="11.44140625" style="98" hidden="1" customWidth="1"/>
    <col min="1131" max="1131" width="5" style="98" customWidth="1"/>
    <col min="1132" max="1132" width="9.44140625" style="98" customWidth="1"/>
    <col min="1133" max="1133" width="11.44140625" style="98" hidden="1" customWidth="1"/>
    <col min="1134" max="1134" width="5" style="98" customWidth="1"/>
    <col min="1135" max="1136" width="11.44140625" style="98" hidden="1" customWidth="1"/>
    <col min="1137" max="1137" width="5" style="98" customWidth="1"/>
    <col min="1138" max="1139" width="11.44140625" style="98" hidden="1" customWidth="1"/>
    <col min="1140" max="1140" width="5" style="98" customWidth="1"/>
    <col min="1141" max="1142" width="11.44140625" style="98" hidden="1" customWidth="1"/>
    <col min="1143" max="1143" width="5" style="98" customWidth="1"/>
    <col min="1144" max="1145" width="11.44140625" style="98" hidden="1" customWidth="1"/>
    <col min="1146" max="1146" width="5" style="98" customWidth="1"/>
    <col min="1147" max="1148" width="11.44140625" style="98" hidden="1" customWidth="1"/>
    <col min="1149" max="1149" width="5" style="98" customWidth="1"/>
    <col min="1150" max="1150" width="11.44140625" style="98" hidden="1" customWidth="1"/>
    <col min="1151" max="1151" width="6.44140625" style="98" customWidth="1"/>
    <col min="1152" max="1152" width="11.44140625" style="98" hidden="1" customWidth="1"/>
    <col min="1153" max="1153" width="7.109375" style="98" customWidth="1"/>
    <col min="1154" max="1155" width="11.44140625" style="98" hidden="1" customWidth="1"/>
    <col min="1156" max="1156" width="7.109375" style="98" customWidth="1"/>
    <col min="1157" max="1158" width="11.44140625" style="98" hidden="1" customWidth="1"/>
    <col min="1159" max="1159" width="7.109375" style="98" customWidth="1"/>
    <col min="1160" max="1161" width="11.44140625" style="98" hidden="1" customWidth="1"/>
    <col min="1162" max="1162" width="7.109375" style="98" customWidth="1"/>
    <col min="1163" max="1164" width="11.44140625" style="98" hidden="1" customWidth="1"/>
    <col min="1165" max="1165" width="7.109375" style="98" customWidth="1"/>
    <col min="1166" max="1167" width="11.44140625" style="98" hidden="1" customWidth="1"/>
    <col min="1168" max="1168" width="7.109375" style="98" customWidth="1"/>
    <col min="1169" max="1170" width="11.44140625" style="98" hidden="1" customWidth="1"/>
    <col min="1171" max="1171" width="7.109375" style="98" customWidth="1"/>
    <col min="1172" max="1173" width="11.44140625" style="98" hidden="1" customWidth="1"/>
    <col min="1174" max="1174" width="7.109375" style="98" customWidth="1"/>
    <col min="1175" max="1175" width="11.44140625" style="98" hidden="1" customWidth="1"/>
    <col min="1176" max="1176" width="6.44140625" style="98" customWidth="1"/>
    <col min="1177" max="1178" width="11.44140625" style="98" hidden="1" customWidth="1"/>
    <col min="1179" max="1179" width="6.88671875" style="98" customWidth="1"/>
    <col min="1180" max="1181" width="11.44140625" style="98" hidden="1" customWidth="1"/>
    <col min="1182" max="1182" width="6.88671875" style="98" customWidth="1"/>
    <col min="1183" max="1184" width="11.44140625" style="98" hidden="1" customWidth="1"/>
    <col min="1185" max="1185" width="6.44140625" style="98" customWidth="1"/>
    <col min="1186" max="1190" width="11.44140625" style="98" hidden="1" customWidth="1"/>
    <col min="1191" max="1191" width="6.44140625" style="98" customWidth="1"/>
    <col min="1192" max="1193" width="11.44140625" style="98" hidden="1" customWidth="1"/>
    <col min="1194" max="1194" width="7.5546875" style="98" customWidth="1"/>
    <col min="1195" max="1195" width="11.44140625" style="98" hidden="1" customWidth="1"/>
    <col min="1196" max="1196" width="9.44140625" style="98" customWidth="1"/>
    <col min="1197" max="1228" width="11.44140625" style="98" hidden="1" customWidth="1"/>
    <col min="1229" max="1229" width="9" style="98" customWidth="1"/>
    <col min="1230" max="1231" width="11.44140625" style="98" hidden="1" customWidth="1"/>
    <col min="1232" max="1232" width="8.5546875" style="98" customWidth="1"/>
    <col min="1233" max="1234" width="11.44140625" style="98" hidden="1" customWidth="1"/>
    <col min="1235" max="1235" width="6.44140625" style="98" customWidth="1"/>
    <col min="1236" max="1237" width="11.44140625" style="98" hidden="1" customWidth="1"/>
    <col min="1238" max="1238" width="7" style="98" customWidth="1"/>
    <col min="1239" max="1240" width="11.44140625" style="98" hidden="1" customWidth="1"/>
    <col min="1241" max="1243" width="7" style="98" customWidth="1"/>
    <col min="1244" max="1245" width="11.44140625" style="98" hidden="1" customWidth="1"/>
    <col min="1246" max="1246" width="7.5546875" style="98" customWidth="1"/>
    <col min="1247" max="1248" width="11.44140625" style="98" hidden="1" customWidth="1"/>
    <col min="1249" max="1249" width="7" style="98" customWidth="1"/>
    <col min="1250" max="1251" width="11.44140625" style="98" hidden="1" customWidth="1"/>
    <col min="1252" max="1252" width="7" style="98" customWidth="1"/>
    <col min="1253" max="1254" width="11.44140625" style="98" hidden="1" customWidth="1"/>
    <col min="1255" max="1255" width="7" style="98" customWidth="1"/>
    <col min="1256" max="1256" width="11.44140625" style="98" hidden="1" customWidth="1"/>
    <col min="1257" max="1257" width="6.44140625" style="98" customWidth="1"/>
    <col min="1258" max="1267" width="11.44140625" style="98" hidden="1" customWidth="1"/>
    <col min="1268" max="1270" width="11.44140625" style="98" hidden="1"/>
    <col min="1271" max="1271" width="41.44140625" style="98" customWidth="1"/>
    <col min="1272" max="1272" width="6.44140625" style="98" customWidth="1"/>
    <col min="1273" max="1273" width="14.6640625" style="98" customWidth="1"/>
    <col min="1274" max="1274" width="11.44140625" style="98" customWidth="1"/>
    <col min="1275" max="1275" width="13" style="98" customWidth="1"/>
    <col min="1276" max="1276" width="13.33203125" style="98" customWidth="1"/>
    <col min="1277" max="1286" width="9.44140625" style="98" customWidth="1"/>
    <col min="1287" max="1287" width="8.88671875" style="98" customWidth="1"/>
    <col min="1288" max="1288" width="9.44140625" style="98" customWidth="1"/>
    <col min="1289" max="1289" width="10.109375" style="98" customWidth="1"/>
    <col min="1290" max="1294" width="11.44140625" style="98" hidden="1" customWidth="1"/>
    <col min="1295" max="1295" width="6.44140625" style="98" customWidth="1"/>
    <col min="1296" max="1296" width="6.88671875" style="98" customWidth="1"/>
    <col min="1297" max="1298" width="6.5546875" style="98" customWidth="1"/>
    <col min="1299" max="1299" width="6.33203125" style="98" customWidth="1"/>
    <col min="1300" max="1300" width="7.5546875" style="98" customWidth="1"/>
    <col min="1301" max="1301" width="11" style="98" customWidth="1"/>
    <col min="1302" max="1302" width="11.44140625" style="98" hidden="1" customWidth="1"/>
    <col min="1303" max="1303" width="13.44140625" style="98" customWidth="1"/>
    <col min="1304" max="1304" width="11.44140625" style="98" customWidth="1"/>
    <col min="1305" max="1305" width="56.88671875" style="98" customWidth="1"/>
    <col min="1306" max="1306" width="9.109375" style="98" bestFit="1" customWidth="1"/>
    <col min="1307" max="1307" width="24.5546875" style="98" customWidth="1"/>
    <col min="1308" max="1308" width="15.44140625" style="98" customWidth="1"/>
    <col min="1309" max="1309" width="27.33203125" style="98" customWidth="1"/>
    <col min="1310" max="1310" width="5" style="98" customWidth="1"/>
    <col min="1311" max="1312" width="11.44140625" style="98" hidden="1" customWidth="1"/>
    <col min="1313" max="1313" width="5" style="98" customWidth="1"/>
    <col min="1314" max="1315" width="11.44140625" style="98" hidden="1" customWidth="1"/>
    <col min="1316" max="1316" width="5" style="98" customWidth="1"/>
    <col min="1317" max="1318" width="11.44140625" style="98" hidden="1" customWidth="1"/>
    <col min="1319" max="1319" width="5" style="98" customWidth="1"/>
    <col min="1320" max="1321" width="11.44140625" style="98" hidden="1" customWidth="1"/>
    <col min="1322" max="1322" width="5" style="98" customWidth="1"/>
    <col min="1323" max="1324" width="11.44140625" style="98" hidden="1" customWidth="1"/>
    <col min="1325" max="1325" width="5" style="98" customWidth="1"/>
    <col min="1326" max="1327" width="11.44140625" style="98" hidden="1" customWidth="1"/>
    <col min="1328" max="1328" width="6.44140625" style="98" customWidth="1"/>
    <col min="1329" max="1336" width="11.44140625" style="98" hidden="1" customWidth="1"/>
    <col min="1337" max="1337" width="6.88671875" style="98" customWidth="1"/>
    <col min="1338" max="1339" width="11.44140625" style="98" hidden="1" customWidth="1"/>
    <col min="1340" max="1340" width="6.44140625" style="98" customWidth="1"/>
    <col min="1341" max="1342" width="11.44140625" style="98" hidden="1" customWidth="1"/>
    <col min="1343" max="1343" width="5.44140625" style="98" customWidth="1"/>
    <col min="1344" max="1345" width="11.44140625" style="98" hidden="1" customWidth="1"/>
    <col min="1346" max="1346" width="4.88671875" style="98" customWidth="1"/>
    <col min="1347" max="1351" width="11.44140625" style="98" hidden="1" customWidth="1"/>
    <col min="1352" max="1352" width="8.44140625" style="98" customWidth="1"/>
    <col min="1353" max="1354" width="11.44140625" style="98" hidden="1" customWidth="1"/>
    <col min="1355" max="1355" width="5.44140625" style="98" customWidth="1"/>
    <col min="1356" max="1357" width="11.44140625" style="98" hidden="1" customWidth="1"/>
    <col min="1358" max="1358" width="8.44140625" style="98" customWidth="1"/>
    <col min="1359" max="1360" width="11.44140625" style="98" hidden="1" customWidth="1"/>
    <col min="1361" max="1361" width="5.88671875" style="98" customWidth="1"/>
    <col min="1362" max="1363" width="11.44140625" style="98" hidden="1" customWidth="1"/>
    <col min="1364" max="1364" width="5.44140625" style="98" customWidth="1"/>
    <col min="1365" max="1366" width="11.44140625" style="98" hidden="1" customWidth="1"/>
    <col min="1367" max="1367" width="5.44140625" style="98" customWidth="1"/>
    <col min="1368" max="1369" width="11.44140625" style="98" hidden="1" customWidth="1"/>
    <col min="1370" max="1370" width="6" style="98" customWidth="1"/>
    <col min="1371" max="1375" width="11.44140625" style="98" hidden="1" customWidth="1"/>
    <col min="1376" max="1376" width="5" style="98" customWidth="1"/>
    <col min="1377" max="1384" width="11.44140625" style="98" hidden="1" customWidth="1"/>
    <col min="1385" max="1385" width="5" style="98" customWidth="1"/>
    <col min="1386" max="1386" width="11.44140625" style="98" hidden="1" customWidth="1"/>
    <col min="1387" max="1387" width="5" style="98" customWidth="1"/>
    <col min="1388" max="1388" width="9.44140625" style="98" customWidth="1"/>
    <col min="1389" max="1389" width="11.44140625" style="98" hidden="1" customWidth="1"/>
    <col min="1390" max="1390" width="5" style="98" customWidth="1"/>
    <col min="1391" max="1392" width="11.44140625" style="98" hidden="1" customWidth="1"/>
    <col min="1393" max="1393" width="5" style="98" customWidth="1"/>
    <col min="1394" max="1395" width="11.44140625" style="98" hidden="1" customWidth="1"/>
    <col min="1396" max="1396" width="5" style="98" customWidth="1"/>
    <col min="1397" max="1398" width="11.44140625" style="98" hidden="1" customWidth="1"/>
    <col min="1399" max="1399" width="5" style="98" customWidth="1"/>
    <col min="1400" max="1401" width="11.44140625" style="98" hidden="1" customWidth="1"/>
    <col min="1402" max="1402" width="5" style="98" customWidth="1"/>
    <col min="1403" max="1404" width="11.44140625" style="98" hidden="1" customWidth="1"/>
    <col min="1405" max="1405" width="5" style="98" customWidth="1"/>
    <col min="1406" max="1406" width="11.44140625" style="98" hidden="1" customWidth="1"/>
    <col min="1407" max="1407" width="6.44140625" style="98" customWidth="1"/>
    <col min="1408" max="1408" width="11.44140625" style="98" hidden="1" customWidth="1"/>
    <col min="1409" max="1409" width="7.109375" style="98" customWidth="1"/>
    <col min="1410" max="1411" width="11.44140625" style="98" hidden="1" customWidth="1"/>
    <col min="1412" max="1412" width="7.109375" style="98" customWidth="1"/>
    <col min="1413" max="1414" width="11.44140625" style="98" hidden="1" customWidth="1"/>
    <col min="1415" max="1415" width="7.109375" style="98" customWidth="1"/>
    <col min="1416" max="1417" width="11.44140625" style="98" hidden="1" customWidth="1"/>
    <col min="1418" max="1418" width="7.109375" style="98" customWidth="1"/>
    <col min="1419" max="1420" width="11.44140625" style="98" hidden="1" customWidth="1"/>
    <col min="1421" max="1421" width="7.109375" style="98" customWidth="1"/>
    <col min="1422" max="1423" width="11.44140625" style="98" hidden="1" customWidth="1"/>
    <col min="1424" max="1424" width="7.109375" style="98" customWidth="1"/>
    <col min="1425" max="1426" width="11.44140625" style="98" hidden="1" customWidth="1"/>
    <col min="1427" max="1427" width="7.109375" style="98" customWidth="1"/>
    <col min="1428" max="1429" width="11.44140625" style="98" hidden="1" customWidth="1"/>
    <col min="1430" max="1430" width="7.109375" style="98" customWidth="1"/>
    <col min="1431" max="1431" width="11.44140625" style="98" hidden="1" customWidth="1"/>
    <col min="1432" max="1432" width="6.44140625" style="98" customWidth="1"/>
    <col min="1433" max="1434" width="11.44140625" style="98" hidden="1" customWidth="1"/>
    <col min="1435" max="1435" width="6.88671875" style="98" customWidth="1"/>
    <col min="1436" max="1437" width="11.44140625" style="98" hidden="1" customWidth="1"/>
    <col min="1438" max="1438" width="6.88671875" style="98" customWidth="1"/>
    <col min="1439" max="1440" width="11.44140625" style="98" hidden="1" customWidth="1"/>
    <col min="1441" max="1441" width="6.44140625" style="98" customWidth="1"/>
    <col min="1442" max="1446" width="11.44140625" style="98" hidden="1" customWidth="1"/>
    <col min="1447" max="1447" width="6.44140625" style="98" customWidth="1"/>
    <col min="1448" max="1449" width="11.44140625" style="98" hidden="1" customWidth="1"/>
    <col min="1450" max="1450" width="7.5546875" style="98" customWidth="1"/>
    <col min="1451" max="1451" width="11.44140625" style="98" hidden="1" customWidth="1"/>
    <col min="1452" max="1452" width="9.44140625" style="98" customWidth="1"/>
    <col min="1453" max="1484" width="11.44140625" style="98" hidden="1" customWidth="1"/>
    <col min="1485" max="1485" width="9" style="98" customWidth="1"/>
    <col min="1486" max="1487" width="11.44140625" style="98" hidden="1" customWidth="1"/>
    <col min="1488" max="1488" width="8.5546875" style="98" customWidth="1"/>
    <col min="1489" max="1490" width="11.44140625" style="98" hidden="1" customWidth="1"/>
    <col min="1491" max="1491" width="6.44140625" style="98" customWidth="1"/>
    <col min="1492" max="1493" width="11.44140625" style="98" hidden="1" customWidth="1"/>
    <col min="1494" max="1494" width="7" style="98" customWidth="1"/>
    <col min="1495" max="1496" width="11.44140625" style="98" hidden="1" customWidth="1"/>
    <col min="1497" max="1499" width="7" style="98" customWidth="1"/>
    <col min="1500" max="1501" width="11.44140625" style="98" hidden="1" customWidth="1"/>
    <col min="1502" max="1502" width="7.5546875" style="98" customWidth="1"/>
    <col min="1503" max="1504" width="11.44140625" style="98" hidden="1" customWidth="1"/>
    <col min="1505" max="1505" width="7" style="98" customWidth="1"/>
    <col min="1506" max="1507" width="11.44140625" style="98" hidden="1" customWidth="1"/>
    <col min="1508" max="1508" width="7" style="98" customWidth="1"/>
    <col min="1509" max="1510" width="11.44140625" style="98" hidden="1" customWidth="1"/>
    <col min="1511" max="1511" width="7" style="98" customWidth="1"/>
    <col min="1512" max="1512" width="11.44140625" style="98" hidden="1" customWidth="1"/>
    <col min="1513" max="1513" width="6.44140625" style="98" customWidth="1"/>
    <col min="1514" max="1523" width="11.44140625" style="98" hidden="1" customWidth="1"/>
    <col min="1524" max="1526" width="11.44140625" style="98" hidden="1"/>
    <col min="1527" max="1527" width="41.44140625" style="98" customWidth="1"/>
    <col min="1528" max="1528" width="6.44140625" style="98" customWidth="1"/>
    <col min="1529" max="1529" width="14.6640625" style="98" customWidth="1"/>
    <col min="1530" max="1530" width="11.44140625" style="98" customWidth="1"/>
    <col min="1531" max="1531" width="13" style="98" customWidth="1"/>
    <col min="1532" max="1532" width="13.33203125" style="98" customWidth="1"/>
    <col min="1533" max="1542" width="9.44140625" style="98" customWidth="1"/>
    <col min="1543" max="1543" width="8.88671875" style="98" customWidth="1"/>
    <col min="1544" max="1544" width="9.44140625" style="98" customWidth="1"/>
    <col min="1545" max="1545" width="10.109375" style="98" customWidth="1"/>
    <col min="1546" max="1550" width="11.44140625" style="98" hidden="1" customWidth="1"/>
    <col min="1551" max="1551" width="6.44140625" style="98" customWidth="1"/>
    <col min="1552" max="1552" width="6.88671875" style="98" customWidth="1"/>
    <col min="1553" max="1554" width="6.5546875" style="98" customWidth="1"/>
    <col min="1555" max="1555" width="6.33203125" style="98" customWidth="1"/>
    <col min="1556" max="1556" width="7.5546875" style="98" customWidth="1"/>
    <col min="1557" max="1557" width="11" style="98" customWidth="1"/>
    <col min="1558" max="1558" width="11.44140625" style="98" hidden="1" customWidth="1"/>
    <col min="1559" max="1559" width="13.44140625" style="98" customWidth="1"/>
    <col min="1560" max="1560" width="11.44140625" style="98" customWidth="1"/>
    <col min="1561" max="1561" width="56.88671875" style="98" customWidth="1"/>
    <col min="1562" max="1562" width="9.109375" style="98" bestFit="1" customWidth="1"/>
    <col min="1563" max="1563" width="24.5546875" style="98" customWidth="1"/>
    <col min="1564" max="1564" width="15.44140625" style="98" customWidth="1"/>
    <col min="1565" max="1565" width="27.33203125" style="98" customWidth="1"/>
    <col min="1566" max="1566" width="5" style="98" customWidth="1"/>
    <col min="1567" max="1568" width="11.44140625" style="98" hidden="1" customWidth="1"/>
    <col min="1569" max="1569" width="5" style="98" customWidth="1"/>
    <col min="1570" max="1571" width="11.44140625" style="98" hidden="1" customWidth="1"/>
    <col min="1572" max="1572" width="5" style="98" customWidth="1"/>
    <col min="1573" max="1574" width="11.44140625" style="98" hidden="1" customWidth="1"/>
    <col min="1575" max="1575" width="5" style="98" customWidth="1"/>
    <col min="1576" max="1577" width="11.44140625" style="98" hidden="1" customWidth="1"/>
    <col min="1578" max="1578" width="5" style="98" customWidth="1"/>
    <col min="1579" max="1580" width="11.44140625" style="98" hidden="1" customWidth="1"/>
    <col min="1581" max="1581" width="5" style="98" customWidth="1"/>
    <col min="1582" max="1583" width="11.44140625" style="98" hidden="1" customWidth="1"/>
    <col min="1584" max="1584" width="6.44140625" style="98" customWidth="1"/>
    <col min="1585" max="1592" width="11.44140625" style="98" hidden="1" customWidth="1"/>
    <col min="1593" max="1593" width="6.88671875" style="98" customWidth="1"/>
    <col min="1594" max="1595" width="11.44140625" style="98" hidden="1" customWidth="1"/>
    <col min="1596" max="1596" width="6.44140625" style="98" customWidth="1"/>
    <col min="1597" max="1598" width="11.44140625" style="98" hidden="1" customWidth="1"/>
    <col min="1599" max="1599" width="5.44140625" style="98" customWidth="1"/>
    <col min="1600" max="1601" width="11.44140625" style="98" hidden="1" customWidth="1"/>
    <col min="1602" max="1602" width="4.88671875" style="98" customWidth="1"/>
    <col min="1603" max="1607" width="11.44140625" style="98" hidden="1" customWidth="1"/>
    <col min="1608" max="1608" width="8.44140625" style="98" customWidth="1"/>
    <col min="1609" max="1610" width="11.44140625" style="98" hidden="1" customWidth="1"/>
    <col min="1611" max="1611" width="5.44140625" style="98" customWidth="1"/>
    <col min="1612" max="1613" width="11.44140625" style="98" hidden="1" customWidth="1"/>
    <col min="1614" max="1614" width="8.44140625" style="98" customWidth="1"/>
    <col min="1615" max="1616" width="11.44140625" style="98" hidden="1" customWidth="1"/>
    <col min="1617" max="1617" width="5.88671875" style="98" customWidth="1"/>
    <col min="1618" max="1619" width="11.44140625" style="98" hidden="1" customWidth="1"/>
    <col min="1620" max="1620" width="5.44140625" style="98" customWidth="1"/>
    <col min="1621" max="1622" width="11.44140625" style="98" hidden="1" customWidth="1"/>
    <col min="1623" max="1623" width="5.44140625" style="98" customWidth="1"/>
    <col min="1624" max="1625" width="11.44140625" style="98" hidden="1" customWidth="1"/>
    <col min="1626" max="1626" width="6" style="98" customWidth="1"/>
    <col min="1627" max="1631" width="11.44140625" style="98" hidden="1" customWidth="1"/>
    <col min="1632" max="1632" width="5" style="98" customWidth="1"/>
    <col min="1633" max="1640" width="11.44140625" style="98" hidden="1" customWidth="1"/>
    <col min="1641" max="1641" width="5" style="98" customWidth="1"/>
    <col min="1642" max="1642" width="11.44140625" style="98" hidden="1" customWidth="1"/>
    <col min="1643" max="1643" width="5" style="98" customWidth="1"/>
    <col min="1644" max="1644" width="9.44140625" style="98" customWidth="1"/>
    <col min="1645" max="1645" width="11.44140625" style="98" hidden="1" customWidth="1"/>
    <col min="1646" max="1646" width="5" style="98" customWidth="1"/>
    <col min="1647" max="1648" width="11.44140625" style="98" hidden="1" customWidth="1"/>
    <col min="1649" max="1649" width="5" style="98" customWidth="1"/>
    <col min="1650" max="1651" width="11.44140625" style="98" hidden="1" customWidth="1"/>
    <col min="1652" max="1652" width="5" style="98" customWidth="1"/>
    <col min="1653" max="1654" width="11.44140625" style="98" hidden="1" customWidth="1"/>
    <col min="1655" max="1655" width="5" style="98" customWidth="1"/>
    <col min="1656" max="1657" width="11.44140625" style="98" hidden="1" customWidth="1"/>
    <col min="1658" max="1658" width="5" style="98" customWidth="1"/>
    <col min="1659" max="1660" width="11.44140625" style="98" hidden="1" customWidth="1"/>
    <col min="1661" max="1661" width="5" style="98" customWidth="1"/>
    <col min="1662" max="1662" width="11.44140625" style="98" hidden="1" customWidth="1"/>
    <col min="1663" max="1663" width="6.44140625" style="98" customWidth="1"/>
    <col min="1664" max="1664" width="11.44140625" style="98" hidden="1" customWidth="1"/>
    <col min="1665" max="1665" width="7.109375" style="98" customWidth="1"/>
    <col min="1666" max="1667" width="11.44140625" style="98" hidden="1" customWidth="1"/>
    <col min="1668" max="1668" width="7.109375" style="98" customWidth="1"/>
    <col min="1669" max="1670" width="11.44140625" style="98" hidden="1" customWidth="1"/>
    <col min="1671" max="1671" width="7.109375" style="98" customWidth="1"/>
    <col min="1672" max="1673" width="11.44140625" style="98" hidden="1" customWidth="1"/>
    <col min="1674" max="1674" width="7.109375" style="98" customWidth="1"/>
    <col min="1675" max="1676" width="11.44140625" style="98" hidden="1" customWidth="1"/>
    <col min="1677" max="1677" width="7.109375" style="98" customWidth="1"/>
    <col min="1678" max="1679" width="11.44140625" style="98" hidden="1" customWidth="1"/>
    <col min="1680" max="1680" width="7.109375" style="98" customWidth="1"/>
    <col min="1681" max="1682" width="11.44140625" style="98" hidden="1" customWidth="1"/>
    <col min="1683" max="1683" width="7.109375" style="98" customWidth="1"/>
    <col min="1684" max="1685" width="11.44140625" style="98" hidden="1" customWidth="1"/>
    <col min="1686" max="1686" width="7.109375" style="98" customWidth="1"/>
    <col min="1687" max="1687" width="11.44140625" style="98" hidden="1" customWidth="1"/>
    <col min="1688" max="1688" width="6.44140625" style="98" customWidth="1"/>
    <col min="1689" max="1690" width="11.44140625" style="98" hidden="1" customWidth="1"/>
    <col min="1691" max="1691" width="6.88671875" style="98" customWidth="1"/>
    <col min="1692" max="1693" width="11.44140625" style="98" hidden="1" customWidth="1"/>
    <col min="1694" max="1694" width="6.88671875" style="98" customWidth="1"/>
    <col min="1695" max="1696" width="11.44140625" style="98" hidden="1" customWidth="1"/>
    <col min="1697" max="1697" width="6.44140625" style="98" customWidth="1"/>
    <col min="1698" max="1702" width="11.44140625" style="98" hidden="1" customWidth="1"/>
    <col min="1703" max="1703" width="6.44140625" style="98" customWidth="1"/>
    <col min="1704" max="1705" width="11.44140625" style="98" hidden="1" customWidth="1"/>
    <col min="1706" max="1706" width="7.5546875" style="98" customWidth="1"/>
    <col min="1707" max="1707" width="11.44140625" style="98" hidden="1" customWidth="1"/>
    <col min="1708" max="1708" width="9.44140625" style="98" customWidth="1"/>
    <col min="1709" max="1740" width="11.44140625" style="98" hidden="1" customWidth="1"/>
    <col min="1741" max="1741" width="9" style="98" customWidth="1"/>
    <col min="1742" max="1743" width="11.44140625" style="98" hidden="1" customWidth="1"/>
    <col min="1744" max="1744" width="8.5546875" style="98" customWidth="1"/>
    <col min="1745" max="1746" width="11.44140625" style="98" hidden="1" customWidth="1"/>
    <col min="1747" max="1747" width="6.44140625" style="98" customWidth="1"/>
    <col min="1748" max="1749" width="11.44140625" style="98" hidden="1" customWidth="1"/>
    <col min="1750" max="1750" width="7" style="98" customWidth="1"/>
    <col min="1751" max="1752" width="11.44140625" style="98" hidden="1" customWidth="1"/>
    <col min="1753" max="1755" width="7" style="98" customWidth="1"/>
    <col min="1756" max="1757" width="11.44140625" style="98" hidden="1" customWidth="1"/>
    <col min="1758" max="1758" width="7.5546875" style="98" customWidth="1"/>
    <col min="1759" max="1760" width="11.44140625" style="98" hidden="1" customWidth="1"/>
    <col min="1761" max="1761" width="7" style="98" customWidth="1"/>
    <col min="1762" max="1763" width="11.44140625" style="98" hidden="1" customWidth="1"/>
    <col min="1764" max="1764" width="7" style="98" customWidth="1"/>
    <col min="1765" max="1766" width="11.44140625" style="98" hidden="1" customWidth="1"/>
    <col min="1767" max="1767" width="7" style="98" customWidth="1"/>
    <col min="1768" max="1768" width="11.44140625" style="98" hidden="1" customWidth="1"/>
    <col min="1769" max="1769" width="6.44140625" style="98" customWidth="1"/>
    <col min="1770" max="1779" width="11.44140625" style="98" hidden="1" customWidth="1"/>
    <col min="1780" max="1782" width="11.44140625" style="98" hidden="1"/>
    <col min="1783" max="1783" width="41.44140625" style="98" customWidth="1"/>
    <col min="1784" max="1784" width="6.44140625" style="98" customWidth="1"/>
    <col min="1785" max="1785" width="14.6640625" style="98" customWidth="1"/>
    <col min="1786" max="1786" width="11.44140625" style="98" customWidth="1"/>
    <col min="1787" max="1787" width="13" style="98" customWidth="1"/>
    <col min="1788" max="1788" width="13.33203125" style="98" customWidth="1"/>
    <col min="1789" max="1798" width="9.44140625" style="98" customWidth="1"/>
    <col min="1799" max="1799" width="8.88671875" style="98" customWidth="1"/>
    <col min="1800" max="1800" width="9.44140625" style="98" customWidth="1"/>
    <col min="1801" max="1801" width="10.109375" style="98" customWidth="1"/>
    <col min="1802" max="1806" width="11.44140625" style="98" hidden="1" customWidth="1"/>
    <col min="1807" max="1807" width="6.44140625" style="98" customWidth="1"/>
    <col min="1808" max="1808" width="6.88671875" style="98" customWidth="1"/>
    <col min="1809" max="1810" width="6.5546875" style="98" customWidth="1"/>
    <col min="1811" max="1811" width="6.33203125" style="98" customWidth="1"/>
    <col min="1812" max="1812" width="7.5546875" style="98" customWidth="1"/>
    <col min="1813" max="1813" width="11" style="98" customWidth="1"/>
    <col min="1814" max="1814" width="11.44140625" style="98" hidden="1" customWidth="1"/>
    <col min="1815" max="1815" width="13.44140625" style="98" customWidth="1"/>
    <col min="1816" max="1816" width="11.44140625" style="98" customWidth="1"/>
    <col min="1817" max="1817" width="56.88671875" style="98" customWidth="1"/>
    <col min="1818" max="1818" width="9.109375" style="98" bestFit="1" customWidth="1"/>
    <col min="1819" max="1819" width="24.5546875" style="98" customWidth="1"/>
    <col min="1820" max="1820" width="15.44140625" style="98" customWidth="1"/>
    <col min="1821" max="1821" width="27.33203125" style="98" customWidth="1"/>
    <col min="1822" max="1822" width="5" style="98" customWidth="1"/>
    <col min="1823" max="1824" width="11.44140625" style="98" hidden="1" customWidth="1"/>
    <col min="1825" max="1825" width="5" style="98" customWidth="1"/>
    <col min="1826" max="1827" width="11.44140625" style="98" hidden="1" customWidth="1"/>
    <col min="1828" max="1828" width="5" style="98" customWidth="1"/>
    <col min="1829" max="1830" width="11.44140625" style="98" hidden="1" customWidth="1"/>
    <col min="1831" max="1831" width="5" style="98" customWidth="1"/>
    <col min="1832" max="1833" width="11.44140625" style="98" hidden="1" customWidth="1"/>
    <col min="1834" max="1834" width="5" style="98" customWidth="1"/>
    <col min="1835" max="1836" width="11.44140625" style="98" hidden="1" customWidth="1"/>
    <col min="1837" max="1837" width="5" style="98" customWidth="1"/>
    <col min="1838" max="1839" width="11.44140625" style="98" hidden="1" customWidth="1"/>
    <col min="1840" max="1840" width="6.44140625" style="98" customWidth="1"/>
    <col min="1841" max="1848" width="11.44140625" style="98" hidden="1" customWidth="1"/>
    <col min="1849" max="1849" width="6.88671875" style="98" customWidth="1"/>
    <col min="1850" max="1851" width="11.44140625" style="98" hidden="1" customWidth="1"/>
    <col min="1852" max="1852" width="6.44140625" style="98" customWidth="1"/>
    <col min="1853" max="1854" width="11.44140625" style="98" hidden="1" customWidth="1"/>
    <col min="1855" max="1855" width="5.44140625" style="98" customWidth="1"/>
    <col min="1856" max="1857" width="11.44140625" style="98" hidden="1" customWidth="1"/>
    <col min="1858" max="1858" width="4.88671875" style="98" customWidth="1"/>
    <col min="1859" max="1863" width="11.44140625" style="98" hidden="1" customWidth="1"/>
    <col min="1864" max="1864" width="8.44140625" style="98" customWidth="1"/>
    <col min="1865" max="1866" width="11.44140625" style="98" hidden="1" customWidth="1"/>
    <col min="1867" max="1867" width="5.44140625" style="98" customWidth="1"/>
    <col min="1868" max="1869" width="11.44140625" style="98" hidden="1" customWidth="1"/>
    <col min="1870" max="1870" width="8.44140625" style="98" customWidth="1"/>
    <col min="1871" max="1872" width="11.44140625" style="98" hidden="1" customWidth="1"/>
    <col min="1873" max="1873" width="5.88671875" style="98" customWidth="1"/>
    <col min="1874" max="1875" width="11.44140625" style="98" hidden="1" customWidth="1"/>
    <col min="1876" max="1876" width="5.44140625" style="98" customWidth="1"/>
    <col min="1877" max="1878" width="11.44140625" style="98" hidden="1" customWidth="1"/>
    <col min="1879" max="1879" width="5.44140625" style="98" customWidth="1"/>
    <col min="1880" max="1881" width="11.44140625" style="98" hidden="1" customWidth="1"/>
    <col min="1882" max="1882" width="6" style="98" customWidth="1"/>
    <col min="1883" max="1887" width="11.44140625" style="98" hidden="1" customWidth="1"/>
    <col min="1888" max="1888" width="5" style="98" customWidth="1"/>
    <col min="1889" max="1896" width="11.44140625" style="98" hidden="1" customWidth="1"/>
    <col min="1897" max="1897" width="5" style="98" customWidth="1"/>
    <col min="1898" max="1898" width="11.44140625" style="98" hidden="1" customWidth="1"/>
    <col min="1899" max="1899" width="5" style="98" customWidth="1"/>
    <col min="1900" max="1900" width="9.44140625" style="98" customWidth="1"/>
    <col min="1901" max="1901" width="11.44140625" style="98" hidden="1" customWidth="1"/>
    <col min="1902" max="1902" width="5" style="98" customWidth="1"/>
    <col min="1903" max="1904" width="11.44140625" style="98" hidden="1" customWidth="1"/>
    <col min="1905" max="1905" width="5" style="98" customWidth="1"/>
    <col min="1906" max="1907" width="11.44140625" style="98" hidden="1" customWidth="1"/>
    <col min="1908" max="1908" width="5" style="98" customWidth="1"/>
    <col min="1909" max="1910" width="11.44140625" style="98" hidden="1" customWidth="1"/>
    <col min="1911" max="1911" width="5" style="98" customWidth="1"/>
    <col min="1912" max="1913" width="11.44140625" style="98" hidden="1" customWidth="1"/>
    <col min="1914" max="1914" width="5" style="98" customWidth="1"/>
    <col min="1915" max="1916" width="11.44140625" style="98" hidden="1" customWidth="1"/>
    <col min="1917" max="1917" width="5" style="98" customWidth="1"/>
    <col min="1918" max="1918" width="11.44140625" style="98" hidden="1" customWidth="1"/>
    <col min="1919" max="1919" width="6.44140625" style="98" customWidth="1"/>
    <col min="1920" max="1920" width="11.44140625" style="98" hidden="1" customWidth="1"/>
    <col min="1921" max="1921" width="7.109375" style="98" customWidth="1"/>
    <col min="1922" max="1923" width="11.44140625" style="98" hidden="1" customWidth="1"/>
    <col min="1924" max="1924" width="7.109375" style="98" customWidth="1"/>
    <col min="1925" max="1926" width="11.44140625" style="98" hidden="1" customWidth="1"/>
    <col min="1927" max="1927" width="7.109375" style="98" customWidth="1"/>
    <col min="1928" max="1929" width="11.44140625" style="98" hidden="1" customWidth="1"/>
    <col min="1930" max="1930" width="7.109375" style="98" customWidth="1"/>
    <col min="1931" max="1932" width="11.44140625" style="98" hidden="1" customWidth="1"/>
    <col min="1933" max="1933" width="7.109375" style="98" customWidth="1"/>
    <col min="1934" max="1935" width="11.44140625" style="98" hidden="1" customWidth="1"/>
    <col min="1936" max="1936" width="7.109375" style="98" customWidth="1"/>
    <col min="1937" max="1938" width="11.44140625" style="98" hidden="1" customWidth="1"/>
    <col min="1939" max="1939" width="7.109375" style="98" customWidth="1"/>
    <col min="1940" max="1941" width="11.44140625" style="98" hidden="1" customWidth="1"/>
    <col min="1942" max="1942" width="7.109375" style="98" customWidth="1"/>
    <col min="1943" max="1943" width="11.44140625" style="98" hidden="1" customWidth="1"/>
    <col min="1944" max="1944" width="6.44140625" style="98" customWidth="1"/>
    <col min="1945" max="1946" width="11.44140625" style="98" hidden="1" customWidth="1"/>
    <col min="1947" max="1947" width="6.88671875" style="98" customWidth="1"/>
    <col min="1948" max="1949" width="11.44140625" style="98" hidden="1" customWidth="1"/>
    <col min="1950" max="1950" width="6.88671875" style="98" customWidth="1"/>
    <col min="1951" max="1952" width="11.44140625" style="98" hidden="1" customWidth="1"/>
    <col min="1953" max="1953" width="6.44140625" style="98" customWidth="1"/>
    <col min="1954" max="1958" width="11.44140625" style="98" hidden="1" customWidth="1"/>
    <col min="1959" max="1959" width="6.44140625" style="98" customWidth="1"/>
    <col min="1960" max="1961" width="11.44140625" style="98" hidden="1" customWidth="1"/>
    <col min="1962" max="1962" width="7.5546875" style="98" customWidth="1"/>
    <col min="1963" max="1963" width="11.44140625" style="98" hidden="1" customWidth="1"/>
    <col min="1964" max="1964" width="9.44140625" style="98" customWidth="1"/>
    <col min="1965" max="1996" width="11.44140625" style="98" hidden="1" customWidth="1"/>
    <col min="1997" max="1997" width="9" style="98" customWidth="1"/>
    <col min="1998" max="1999" width="11.44140625" style="98" hidden="1" customWidth="1"/>
    <col min="2000" max="2000" width="8.5546875" style="98" customWidth="1"/>
    <col min="2001" max="2002" width="11.44140625" style="98" hidden="1" customWidth="1"/>
    <col min="2003" max="2003" width="6.44140625" style="98" customWidth="1"/>
    <col min="2004" max="2005" width="11.44140625" style="98" hidden="1" customWidth="1"/>
    <col min="2006" max="2006" width="7" style="98" customWidth="1"/>
    <col min="2007" max="2008" width="11.44140625" style="98" hidden="1" customWidth="1"/>
    <col min="2009" max="2011" width="7" style="98" customWidth="1"/>
    <col min="2012" max="2013" width="11.44140625" style="98" hidden="1" customWidth="1"/>
    <col min="2014" max="2014" width="7.5546875" style="98" customWidth="1"/>
    <col min="2015" max="2016" width="11.44140625" style="98" hidden="1" customWidth="1"/>
    <col min="2017" max="2017" width="7" style="98" customWidth="1"/>
    <col min="2018" max="2019" width="11.44140625" style="98" hidden="1" customWidth="1"/>
    <col min="2020" max="2020" width="7" style="98" customWidth="1"/>
    <col min="2021" max="2022" width="11.44140625" style="98" hidden="1" customWidth="1"/>
    <col min="2023" max="2023" width="7" style="98" customWidth="1"/>
    <col min="2024" max="2024" width="11.44140625" style="98" hidden="1" customWidth="1"/>
    <col min="2025" max="2025" width="6.44140625" style="98" customWidth="1"/>
    <col min="2026" max="2035" width="11.44140625" style="98" hidden="1" customWidth="1"/>
    <col min="2036" max="2038" width="11.44140625" style="98" hidden="1"/>
    <col min="2039" max="2039" width="41.44140625" style="98" customWidth="1"/>
    <col min="2040" max="2040" width="6.44140625" style="98" customWidth="1"/>
    <col min="2041" max="2041" width="14.6640625" style="98" customWidth="1"/>
    <col min="2042" max="2042" width="11.44140625" style="98" customWidth="1"/>
    <col min="2043" max="2043" width="13" style="98" customWidth="1"/>
    <col min="2044" max="2044" width="13.33203125" style="98" customWidth="1"/>
    <col min="2045" max="2054" width="9.44140625" style="98" customWidth="1"/>
    <col min="2055" max="2055" width="8.88671875" style="98" customWidth="1"/>
    <col min="2056" max="2056" width="9.44140625" style="98" customWidth="1"/>
    <col min="2057" max="2057" width="10.109375" style="98" customWidth="1"/>
    <col min="2058" max="2062" width="11.44140625" style="98" hidden="1" customWidth="1"/>
    <col min="2063" max="2063" width="6.44140625" style="98" customWidth="1"/>
    <col min="2064" max="2064" width="6.88671875" style="98" customWidth="1"/>
    <col min="2065" max="2066" width="6.5546875" style="98" customWidth="1"/>
    <col min="2067" max="2067" width="6.33203125" style="98" customWidth="1"/>
    <col min="2068" max="2068" width="7.5546875" style="98" customWidth="1"/>
    <col min="2069" max="2069" width="11" style="98" customWidth="1"/>
    <col min="2070" max="2070" width="11.44140625" style="98" hidden="1" customWidth="1"/>
    <col min="2071" max="2071" width="13.44140625" style="98" customWidth="1"/>
    <col min="2072" max="2072" width="11.44140625" style="98" customWidth="1"/>
    <col min="2073" max="2073" width="56.88671875" style="98" customWidth="1"/>
    <col min="2074" max="2074" width="9.109375" style="98" bestFit="1" customWidth="1"/>
    <col min="2075" max="2075" width="24.5546875" style="98" customWidth="1"/>
    <col min="2076" max="2076" width="15.44140625" style="98" customWidth="1"/>
    <col min="2077" max="2077" width="27.33203125" style="98" customWidth="1"/>
    <col min="2078" max="2078" width="5" style="98" customWidth="1"/>
    <col min="2079" max="2080" width="11.44140625" style="98" hidden="1" customWidth="1"/>
    <col min="2081" max="2081" width="5" style="98" customWidth="1"/>
    <col min="2082" max="2083" width="11.44140625" style="98" hidden="1" customWidth="1"/>
    <col min="2084" max="2084" width="5" style="98" customWidth="1"/>
    <col min="2085" max="2086" width="11.44140625" style="98" hidden="1" customWidth="1"/>
    <col min="2087" max="2087" width="5" style="98" customWidth="1"/>
    <col min="2088" max="2089" width="11.44140625" style="98" hidden="1" customWidth="1"/>
    <col min="2090" max="2090" width="5" style="98" customWidth="1"/>
    <col min="2091" max="2092" width="11.44140625" style="98" hidden="1" customWidth="1"/>
    <col min="2093" max="2093" width="5" style="98" customWidth="1"/>
    <col min="2094" max="2095" width="11.44140625" style="98" hidden="1" customWidth="1"/>
    <col min="2096" max="2096" width="6.44140625" style="98" customWidth="1"/>
    <col min="2097" max="2104" width="11.44140625" style="98" hidden="1" customWidth="1"/>
    <col min="2105" max="2105" width="6.88671875" style="98" customWidth="1"/>
    <col min="2106" max="2107" width="11.44140625" style="98" hidden="1" customWidth="1"/>
    <col min="2108" max="2108" width="6.44140625" style="98" customWidth="1"/>
    <col min="2109" max="2110" width="11.44140625" style="98" hidden="1" customWidth="1"/>
    <col min="2111" max="2111" width="5.44140625" style="98" customWidth="1"/>
    <col min="2112" max="2113" width="11.44140625" style="98" hidden="1" customWidth="1"/>
    <col min="2114" max="2114" width="4.88671875" style="98" customWidth="1"/>
    <col min="2115" max="2119" width="11.44140625" style="98" hidden="1" customWidth="1"/>
    <col min="2120" max="2120" width="8.44140625" style="98" customWidth="1"/>
    <col min="2121" max="2122" width="11.44140625" style="98" hidden="1" customWidth="1"/>
    <col min="2123" max="2123" width="5.44140625" style="98" customWidth="1"/>
    <col min="2124" max="2125" width="11.44140625" style="98" hidden="1" customWidth="1"/>
    <col min="2126" max="2126" width="8.44140625" style="98" customWidth="1"/>
    <col min="2127" max="2128" width="11.44140625" style="98" hidden="1" customWidth="1"/>
    <col min="2129" max="2129" width="5.88671875" style="98" customWidth="1"/>
    <col min="2130" max="2131" width="11.44140625" style="98" hidden="1" customWidth="1"/>
    <col min="2132" max="2132" width="5.44140625" style="98" customWidth="1"/>
    <col min="2133" max="2134" width="11.44140625" style="98" hidden="1" customWidth="1"/>
    <col min="2135" max="2135" width="5.44140625" style="98" customWidth="1"/>
    <col min="2136" max="2137" width="11.44140625" style="98" hidden="1" customWidth="1"/>
    <col min="2138" max="2138" width="6" style="98" customWidth="1"/>
    <col min="2139" max="2143" width="11.44140625" style="98" hidden="1" customWidth="1"/>
    <col min="2144" max="2144" width="5" style="98" customWidth="1"/>
    <col min="2145" max="2152" width="11.44140625" style="98" hidden="1" customWidth="1"/>
    <col min="2153" max="2153" width="5" style="98" customWidth="1"/>
    <col min="2154" max="2154" width="11.44140625" style="98" hidden="1" customWidth="1"/>
    <col min="2155" max="2155" width="5" style="98" customWidth="1"/>
    <col min="2156" max="2156" width="9.44140625" style="98" customWidth="1"/>
    <col min="2157" max="2157" width="11.44140625" style="98" hidden="1" customWidth="1"/>
    <col min="2158" max="2158" width="5" style="98" customWidth="1"/>
    <col min="2159" max="2160" width="11.44140625" style="98" hidden="1" customWidth="1"/>
    <col min="2161" max="2161" width="5" style="98" customWidth="1"/>
    <col min="2162" max="2163" width="11.44140625" style="98" hidden="1" customWidth="1"/>
    <col min="2164" max="2164" width="5" style="98" customWidth="1"/>
    <col min="2165" max="2166" width="11.44140625" style="98" hidden="1" customWidth="1"/>
    <col min="2167" max="2167" width="5" style="98" customWidth="1"/>
    <col min="2168" max="2169" width="11.44140625" style="98" hidden="1" customWidth="1"/>
    <col min="2170" max="2170" width="5" style="98" customWidth="1"/>
    <col min="2171" max="2172" width="11.44140625" style="98" hidden="1" customWidth="1"/>
    <col min="2173" max="2173" width="5" style="98" customWidth="1"/>
    <col min="2174" max="2174" width="11.44140625" style="98" hidden="1" customWidth="1"/>
    <col min="2175" max="2175" width="6.44140625" style="98" customWidth="1"/>
    <col min="2176" max="2176" width="11.44140625" style="98" hidden="1" customWidth="1"/>
    <col min="2177" max="2177" width="7.109375" style="98" customWidth="1"/>
    <col min="2178" max="2179" width="11.44140625" style="98" hidden="1" customWidth="1"/>
    <col min="2180" max="2180" width="7.109375" style="98" customWidth="1"/>
    <col min="2181" max="2182" width="11.44140625" style="98" hidden="1" customWidth="1"/>
    <col min="2183" max="2183" width="7.109375" style="98" customWidth="1"/>
    <col min="2184" max="2185" width="11.44140625" style="98" hidden="1" customWidth="1"/>
    <col min="2186" max="2186" width="7.109375" style="98" customWidth="1"/>
    <col min="2187" max="2188" width="11.44140625" style="98" hidden="1" customWidth="1"/>
    <col min="2189" max="2189" width="7.109375" style="98" customWidth="1"/>
    <col min="2190" max="2191" width="11.44140625" style="98" hidden="1" customWidth="1"/>
    <col min="2192" max="2192" width="7.109375" style="98" customWidth="1"/>
    <col min="2193" max="2194" width="11.44140625" style="98" hidden="1" customWidth="1"/>
    <col min="2195" max="2195" width="7.109375" style="98" customWidth="1"/>
    <col min="2196" max="2197" width="11.44140625" style="98" hidden="1" customWidth="1"/>
    <col min="2198" max="2198" width="7.109375" style="98" customWidth="1"/>
    <col min="2199" max="2199" width="11.44140625" style="98" hidden="1" customWidth="1"/>
    <col min="2200" max="2200" width="6.44140625" style="98" customWidth="1"/>
    <col min="2201" max="2202" width="11.44140625" style="98" hidden="1" customWidth="1"/>
    <col min="2203" max="2203" width="6.88671875" style="98" customWidth="1"/>
    <col min="2204" max="2205" width="11.44140625" style="98" hidden="1" customWidth="1"/>
    <col min="2206" max="2206" width="6.88671875" style="98" customWidth="1"/>
    <col min="2207" max="2208" width="11.44140625" style="98" hidden="1" customWidth="1"/>
    <col min="2209" max="2209" width="6.44140625" style="98" customWidth="1"/>
    <col min="2210" max="2214" width="11.44140625" style="98" hidden="1" customWidth="1"/>
    <col min="2215" max="2215" width="6.44140625" style="98" customWidth="1"/>
    <col min="2216" max="2217" width="11.44140625" style="98" hidden="1" customWidth="1"/>
    <col min="2218" max="2218" width="7.5546875" style="98" customWidth="1"/>
    <col min="2219" max="2219" width="11.44140625" style="98" hidden="1" customWidth="1"/>
    <col min="2220" max="2220" width="9.44140625" style="98" customWidth="1"/>
    <col min="2221" max="2252" width="11.44140625" style="98" hidden="1" customWidth="1"/>
    <col min="2253" max="2253" width="9" style="98" customWidth="1"/>
    <col min="2254" max="2255" width="11.44140625" style="98" hidden="1" customWidth="1"/>
    <col min="2256" max="2256" width="8.5546875" style="98" customWidth="1"/>
    <col min="2257" max="2258" width="11.44140625" style="98" hidden="1" customWidth="1"/>
    <col min="2259" max="2259" width="6.44140625" style="98" customWidth="1"/>
    <col min="2260" max="2261" width="11.44140625" style="98" hidden="1" customWidth="1"/>
    <col min="2262" max="2262" width="7" style="98" customWidth="1"/>
    <col min="2263" max="2264" width="11.44140625" style="98" hidden="1" customWidth="1"/>
    <col min="2265" max="2267" width="7" style="98" customWidth="1"/>
    <col min="2268" max="2269" width="11.44140625" style="98" hidden="1" customWidth="1"/>
    <col min="2270" max="2270" width="7.5546875" style="98" customWidth="1"/>
    <col min="2271" max="2272" width="11.44140625" style="98" hidden="1" customWidth="1"/>
    <col min="2273" max="2273" width="7" style="98" customWidth="1"/>
    <col min="2274" max="2275" width="11.44140625" style="98" hidden="1" customWidth="1"/>
    <col min="2276" max="2276" width="7" style="98" customWidth="1"/>
    <col min="2277" max="2278" width="11.44140625" style="98" hidden="1" customWidth="1"/>
    <col min="2279" max="2279" width="7" style="98" customWidth="1"/>
    <col min="2280" max="2280" width="11.44140625" style="98" hidden="1" customWidth="1"/>
    <col min="2281" max="2281" width="6.44140625" style="98" customWidth="1"/>
    <col min="2282" max="2291" width="11.44140625" style="98" hidden="1" customWidth="1"/>
    <col min="2292" max="2294" width="11.44140625" style="98" hidden="1"/>
    <col min="2295" max="2295" width="41.44140625" style="98" customWidth="1"/>
    <col min="2296" max="2296" width="6.44140625" style="98" customWidth="1"/>
    <col min="2297" max="2297" width="14.6640625" style="98" customWidth="1"/>
    <col min="2298" max="2298" width="11.44140625" style="98" customWidth="1"/>
    <col min="2299" max="2299" width="13" style="98" customWidth="1"/>
    <col min="2300" max="2300" width="13.33203125" style="98" customWidth="1"/>
    <col min="2301" max="2310" width="9.44140625" style="98" customWidth="1"/>
    <col min="2311" max="2311" width="8.88671875" style="98" customWidth="1"/>
    <col min="2312" max="2312" width="9.44140625" style="98" customWidth="1"/>
    <col min="2313" max="2313" width="10.109375" style="98" customWidth="1"/>
    <col min="2314" max="2318" width="11.44140625" style="98" hidden="1" customWidth="1"/>
    <col min="2319" max="2319" width="6.44140625" style="98" customWidth="1"/>
    <col min="2320" max="2320" width="6.88671875" style="98" customWidth="1"/>
    <col min="2321" max="2322" width="6.5546875" style="98" customWidth="1"/>
    <col min="2323" max="2323" width="6.33203125" style="98" customWidth="1"/>
    <col min="2324" max="2324" width="7.5546875" style="98" customWidth="1"/>
    <col min="2325" max="2325" width="11" style="98" customWidth="1"/>
    <col min="2326" max="2326" width="11.44140625" style="98" hidden="1" customWidth="1"/>
    <col min="2327" max="2327" width="13.44140625" style="98" customWidth="1"/>
    <col min="2328" max="2328" width="11.44140625" style="98" customWidth="1"/>
    <col min="2329" max="2329" width="56.88671875" style="98" customWidth="1"/>
    <col min="2330" max="2330" width="9.109375" style="98" bestFit="1" customWidth="1"/>
    <col min="2331" max="2331" width="24.5546875" style="98" customWidth="1"/>
    <col min="2332" max="2332" width="15.44140625" style="98" customWidth="1"/>
    <col min="2333" max="2333" width="27.33203125" style="98" customWidth="1"/>
    <col min="2334" max="2334" width="5" style="98" customWidth="1"/>
    <col min="2335" max="2336" width="11.44140625" style="98" hidden="1" customWidth="1"/>
    <col min="2337" max="2337" width="5" style="98" customWidth="1"/>
    <col min="2338" max="2339" width="11.44140625" style="98" hidden="1" customWidth="1"/>
    <col min="2340" max="2340" width="5" style="98" customWidth="1"/>
    <col min="2341" max="2342" width="11.44140625" style="98" hidden="1" customWidth="1"/>
    <col min="2343" max="2343" width="5" style="98" customWidth="1"/>
    <col min="2344" max="2345" width="11.44140625" style="98" hidden="1" customWidth="1"/>
    <col min="2346" max="2346" width="5" style="98" customWidth="1"/>
    <col min="2347" max="2348" width="11.44140625" style="98" hidden="1" customWidth="1"/>
    <col min="2349" max="2349" width="5" style="98" customWidth="1"/>
    <col min="2350" max="2351" width="11.44140625" style="98" hidden="1" customWidth="1"/>
    <col min="2352" max="2352" width="6.44140625" style="98" customWidth="1"/>
    <col min="2353" max="2360" width="11.44140625" style="98" hidden="1" customWidth="1"/>
    <col min="2361" max="2361" width="6.88671875" style="98" customWidth="1"/>
    <col min="2362" max="2363" width="11.44140625" style="98" hidden="1" customWidth="1"/>
    <col min="2364" max="2364" width="6.44140625" style="98" customWidth="1"/>
    <col min="2365" max="2366" width="11.44140625" style="98" hidden="1" customWidth="1"/>
    <col min="2367" max="2367" width="5.44140625" style="98" customWidth="1"/>
    <col min="2368" max="2369" width="11.44140625" style="98" hidden="1" customWidth="1"/>
    <col min="2370" max="2370" width="4.88671875" style="98" customWidth="1"/>
    <col min="2371" max="2375" width="11.44140625" style="98" hidden="1" customWidth="1"/>
    <col min="2376" max="2376" width="8.44140625" style="98" customWidth="1"/>
    <col min="2377" max="2378" width="11.44140625" style="98" hidden="1" customWidth="1"/>
    <col min="2379" max="2379" width="5.44140625" style="98" customWidth="1"/>
    <col min="2380" max="2381" width="11.44140625" style="98" hidden="1" customWidth="1"/>
    <col min="2382" max="2382" width="8.44140625" style="98" customWidth="1"/>
    <col min="2383" max="2384" width="11.44140625" style="98" hidden="1" customWidth="1"/>
    <col min="2385" max="2385" width="5.88671875" style="98" customWidth="1"/>
    <col min="2386" max="2387" width="11.44140625" style="98" hidden="1" customWidth="1"/>
    <col min="2388" max="2388" width="5.44140625" style="98" customWidth="1"/>
    <col min="2389" max="2390" width="11.44140625" style="98" hidden="1" customWidth="1"/>
    <col min="2391" max="2391" width="5.44140625" style="98" customWidth="1"/>
    <col min="2392" max="2393" width="11.44140625" style="98" hidden="1" customWidth="1"/>
    <col min="2394" max="2394" width="6" style="98" customWidth="1"/>
    <col min="2395" max="2399" width="11.44140625" style="98" hidden="1" customWidth="1"/>
    <col min="2400" max="2400" width="5" style="98" customWidth="1"/>
    <col min="2401" max="2408" width="11.44140625" style="98" hidden="1" customWidth="1"/>
    <col min="2409" max="2409" width="5" style="98" customWidth="1"/>
    <col min="2410" max="2410" width="11.44140625" style="98" hidden="1" customWidth="1"/>
    <col min="2411" max="2411" width="5" style="98" customWidth="1"/>
    <col min="2412" max="2412" width="9.44140625" style="98" customWidth="1"/>
    <col min="2413" max="2413" width="11.44140625" style="98" hidden="1" customWidth="1"/>
    <col min="2414" max="2414" width="5" style="98" customWidth="1"/>
    <col min="2415" max="2416" width="11.44140625" style="98" hidden="1" customWidth="1"/>
    <col min="2417" max="2417" width="5" style="98" customWidth="1"/>
    <col min="2418" max="2419" width="11.44140625" style="98" hidden="1" customWidth="1"/>
    <col min="2420" max="2420" width="5" style="98" customWidth="1"/>
    <col min="2421" max="2422" width="11.44140625" style="98" hidden="1" customWidth="1"/>
    <col min="2423" max="2423" width="5" style="98" customWidth="1"/>
    <col min="2424" max="2425" width="11.44140625" style="98" hidden="1" customWidth="1"/>
    <col min="2426" max="2426" width="5" style="98" customWidth="1"/>
    <col min="2427" max="2428" width="11.44140625" style="98" hidden="1" customWidth="1"/>
    <col min="2429" max="2429" width="5" style="98" customWidth="1"/>
    <col min="2430" max="2430" width="11.44140625" style="98" hidden="1" customWidth="1"/>
    <col min="2431" max="2431" width="6.44140625" style="98" customWidth="1"/>
    <col min="2432" max="2432" width="11.44140625" style="98" hidden="1" customWidth="1"/>
    <col min="2433" max="2433" width="7.109375" style="98" customWidth="1"/>
    <col min="2434" max="2435" width="11.44140625" style="98" hidden="1" customWidth="1"/>
    <col min="2436" max="2436" width="7.109375" style="98" customWidth="1"/>
    <col min="2437" max="2438" width="11.44140625" style="98" hidden="1" customWidth="1"/>
    <col min="2439" max="2439" width="7.109375" style="98" customWidth="1"/>
    <col min="2440" max="2441" width="11.44140625" style="98" hidden="1" customWidth="1"/>
    <col min="2442" max="2442" width="7.109375" style="98" customWidth="1"/>
    <col min="2443" max="2444" width="11.44140625" style="98" hidden="1" customWidth="1"/>
    <col min="2445" max="2445" width="7.109375" style="98" customWidth="1"/>
    <col min="2446" max="2447" width="11.44140625" style="98" hidden="1" customWidth="1"/>
    <col min="2448" max="2448" width="7.109375" style="98" customWidth="1"/>
    <col min="2449" max="2450" width="11.44140625" style="98" hidden="1" customWidth="1"/>
    <col min="2451" max="2451" width="7.109375" style="98" customWidth="1"/>
    <col min="2452" max="2453" width="11.44140625" style="98" hidden="1" customWidth="1"/>
    <col min="2454" max="2454" width="7.109375" style="98" customWidth="1"/>
    <col min="2455" max="2455" width="11.44140625" style="98" hidden="1" customWidth="1"/>
    <col min="2456" max="2456" width="6.44140625" style="98" customWidth="1"/>
    <col min="2457" max="2458" width="11.44140625" style="98" hidden="1" customWidth="1"/>
    <col min="2459" max="2459" width="6.88671875" style="98" customWidth="1"/>
    <col min="2460" max="2461" width="11.44140625" style="98" hidden="1" customWidth="1"/>
    <col min="2462" max="2462" width="6.88671875" style="98" customWidth="1"/>
    <col min="2463" max="2464" width="11.44140625" style="98" hidden="1" customWidth="1"/>
    <col min="2465" max="2465" width="6.44140625" style="98" customWidth="1"/>
    <col min="2466" max="2470" width="11.44140625" style="98" hidden="1" customWidth="1"/>
    <col min="2471" max="2471" width="6.44140625" style="98" customWidth="1"/>
    <col min="2472" max="2473" width="11.44140625" style="98" hidden="1" customWidth="1"/>
    <col min="2474" max="2474" width="7.5546875" style="98" customWidth="1"/>
    <col min="2475" max="2475" width="11.44140625" style="98" hidden="1" customWidth="1"/>
    <col min="2476" max="2476" width="9.44140625" style="98" customWidth="1"/>
    <col min="2477" max="2508" width="11.44140625" style="98" hidden="1" customWidth="1"/>
    <col min="2509" max="2509" width="9" style="98" customWidth="1"/>
    <col min="2510" max="2511" width="11.44140625" style="98" hidden="1" customWidth="1"/>
    <col min="2512" max="2512" width="8.5546875" style="98" customWidth="1"/>
    <col min="2513" max="2514" width="11.44140625" style="98" hidden="1" customWidth="1"/>
    <col min="2515" max="2515" width="6.44140625" style="98" customWidth="1"/>
    <col min="2516" max="2517" width="11.44140625" style="98" hidden="1" customWidth="1"/>
    <col min="2518" max="2518" width="7" style="98" customWidth="1"/>
    <col min="2519" max="2520" width="11.44140625" style="98" hidden="1" customWidth="1"/>
    <col min="2521" max="2523" width="7" style="98" customWidth="1"/>
    <col min="2524" max="2525" width="11.44140625" style="98" hidden="1" customWidth="1"/>
    <col min="2526" max="2526" width="7.5546875" style="98" customWidth="1"/>
    <col min="2527" max="2528" width="11.44140625" style="98" hidden="1" customWidth="1"/>
    <col min="2529" max="2529" width="7" style="98" customWidth="1"/>
    <col min="2530" max="2531" width="11.44140625" style="98" hidden="1" customWidth="1"/>
    <col min="2532" max="2532" width="7" style="98" customWidth="1"/>
    <col min="2533" max="2534" width="11.44140625" style="98" hidden="1" customWidth="1"/>
    <col min="2535" max="2535" width="7" style="98" customWidth="1"/>
    <col min="2536" max="2536" width="11.44140625" style="98" hidden="1" customWidth="1"/>
    <col min="2537" max="2537" width="6.44140625" style="98" customWidth="1"/>
    <col min="2538" max="2547" width="11.44140625" style="98" hidden="1" customWidth="1"/>
    <col min="2548" max="2550" width="11.44140625" style="98" hidden="1"/>
    <col min="2551" max="2551" width="41.44140625" style="98" customWidth="1"/>
    <col min="2552" max="2552" width="6.44140625" style="98" customWidth="1"/>
    <col min="2553" max="2553" width="14.6640625" style="98" customWidth="1"/>
    <col min="2554" max="2554" width="11.44140625" style="98" customWidth="1"/>
    <col min="2555" max="2555" width="13" style="98" customWidth="1"/>
    <col min="2556" max="2556" width="13.33203125" style="98" customWidth="1"/>
    <col min="2557" max="2566" width="9.44140625" style="98" customWidth="1"/>
    <col min="2567" max="2567" width="8.88671875" style="98" customWidth="1"/>
    <col min="2568" max="2568" width="9.44140625" style="98" customWidth="1"/>
    <col min="2569" max="2569" width="10.109375" style="98" customWidth="1"/>
    <col min="2570" max="2574" width="11.44140625" style="98" hidden="1" customWidth="1"/>
    <col min="2575" max="2575" width="6.44140625" style="98" customWidth="1"/>
    <col min="2576" max="2576" width="6.88671875" style="98" customWidth="1"/>
    <col min="2577" max="2578" width="6.5546875" style="98" customWidth="1"/>
    <col min="2579" max="2579" width="6.33203125" style="98" customWidth="1"/>
    <col min="2580" max="2580" width="7.5546875" style="98" customWidth="1"/>
    <col min="2581" max="2581" width="11" style="98" customWidth="1"/>
    <col min="2582" max="2582" width="11.44140625" style="98" hidden="1" customWidth="1"/>
    <col min="2583" max="2583" width="13.44140625" style="98" customWidth="1"/>
    <col min="2584" max="2584" width="11.44140625" style="98" customWidth="1"/>
    <col min="2585" max="2585" width="56.88671875" style="98" customWidth="1"/>
    <col min="2586" max="2586" width="9.109375" style="98" bestFit="1" customWidth="1"/>
    <col min="2587" max="2587" width="24.5546875" style="98" customWidth="1"/>
    <col min="2588" max="2588" width="15.44140625" style="98" customWidth="1"/>
    <col min="2589" max="2589" width="27.33203125" style="98" customWidth="1"/>
    <col min="2590" max="2590" width="5" style="98" customWidth="1"/>
    <col min="2591" max="2592" width="11.44140625" style="98" hidden="1" customWidth="1"/>
    <col min="2593" max="2593" width="5" style="98" customWidth="1"/>
    <col min="2594" max="2595" width="11.44140625" style="98" hidden="1" customWidth="1"/>
    <col min="2596" max="2596" width="5" style="98" customWidth="1"/>
    <col min="2597" max="2598" width="11.44140625" style="98" hidden="1" customWidth="1"/>
    <col min="2599" max="2599" width="5" style="98" customWidth="1"/>
    <col min="2600" max="2601" width="11.44140625" style="98" hidden="1" customWidth="1"/>
    <col min="2602" max="2602" width="5" style="98" customWidth="1"/>
    <col min="2603" max="2604" width="11.44140625" style="98" hidden="1" customWidth="1"/>
    <col min="2605" max="2605" width="5" style="98" customWidth="1"/>
    <col min="2606" max="2607" width="11.44140625" style="98" hidden="1" customWidth="1"/>
    <col min="2608" max="2608" width="6.44140625" style="98" customWidth="1"/>
    <col min="2609" max="2616" width="11.44140625" style="98" hidden="1" customWidth="1"/>
    <col min="2617" max="2617" width="6.88671875" style="98" customWidth="1"/>
    <col min="2618" max="2619" width="11.44140625" style="98" hidden="1" customWidth="1"/>
    <col min="2620" max="2620" width="6.44140625" style="98" customWidth="1"/>
    <col min="2621" max="2622" width="11.44140625" style="98" hidden="1" customWidth="1"/>
    <col min="2623" max="2623" width="5.44140625" style="98" customWidth="1"/>
    <col min="2624" max="2625" width="11.44140625" style="98" hidden="1" customWidth="1"/>
    <col min="2626" max="2626" width="4.88671875" style="98" customWidth="1"/>
    <col min="2627" max="2631" width="11.44140625" style="98" hidden="1" customWidth="1"/>
    <col min="2632" max="2632" width="8.44140625" style="98" customWidth="1"/>
    <col min="2633" max="2634" width="11.44140625" style="98" hidden="1" customWidth="1"/>
    <col min="2635" max="2635" width="5.44140625" style="98" customWidth="1"/>
    <col min="2636" max="2637" width="11.44140625" style="98" hidden="1" customWidth="1"/>
    <col min="2638" max="2638" width="8.44140625" style="98" customWidth="1"/>
    <col min="2639" max="2640" width="11.44140625" style="98" hidden="1" customWidth="1"/>
    <col min="2641" max="2641" width="5.88671875" style="98" customWidth="1"/>
    <col min="2642" max="2643" width="11.44140625" style="98" hidden="1" customWidth="1"/>
    <col min="2644" max="2644" width="5.44140625" style="98" customWidth="1"/>
    <col min="2645" max="2646" width="11.44140625" style="98" hidden="1" customWidth="1"/>
    <col min="2647" max="2647" width="5.44140625" style="98" customWidth="1"/>
    <col min="2648" max="2649" width="11.44140625" style="98" hidden="1" customWidth="1"/>
    <col min="2650" max="2650" width="6" style="98" customWidth="1"/>
    <col min="2651" max="2655" width="11.44140625" style="98" hidden="1" customWidth="1"/>
    <col min="2656" max="2656" width="5" style="98" customWidth="1"/>
    <col min="2657" max="2664" width="11.44140625" style="98" hidden="1" customWidth="1"/>
    <col min="2665" max="2665" width="5" style="98" customWidth="1"/>
    <col min="2666" max="2666" width="11.44140625" style="98" hidden="1" customWidth="1"/>
    <col min="2667" max="2667" width="5" style="98" customWidth="1"/>
    <col min="2668" max="2668" width="9.44140625" style="98" customWidth="1"/>
    <col min="2669" max="2669" width="11.44140625" style="98" hidden="1" customWidth="1"/>
    <col min="2670" max="2670" width="5" style="98" customWidth="1"/>
    <col min="2671" max="2672" width="11.44140625" style="98" hidden="1" customWidth="1"/>
    <col min="2673" max="2673" width="5" style="98" customWidth="1"/>
    <col min="2674" max="2675" width="11.44140625" style="98" hidden="1" customWidth="1"/>
    <col min="2676" max="2676" width="5" style="98" customWidth="1"/>
    <col min="2677" max="2678" width="11.44140625" style="98" hidden="1" customWidth="1"/>
    <col min="2679" max="2679" width="5" style="98" customWidth="1"/>
    <col min="2680" max="2681" width="11.44140625" style="98" hidden="1" customWidth="1"/>
    <col min="2682" max="2682" width="5" style="98" customWidth="1"/>
    <col min="2683" max="2684" width="11.44140625" style="98" hidden="1" customWidth="1"/>
    <col min="2685" max="2685" width="5" style="98" customWidth="1"/>
    <col min="2686" max="2686" width="11.44140625" style="98" hidden="1" customWidth="1"/>
    <col min="2687" max="2687" width="6.44140625" style="98" customWidth="1"/>
    <col min="2688" max="2688" width="11.44140625" style="98" hidden="1" customWidth="1"/>
    <col min="2689" max="2689" width="7.109375" style="98" customWidth="1"/>
    <col min="2690" max="2691" width="11.44140625" style="98" hidden="1" customWidth="1"/>
    <col min="2692" max="2692" width="7.109375" style="98" customWidth="1"/>
    <col min="2693" max="2694" width="11.44140625" style="98" hidden="1" customWidth="1"/>
    <col min="2695" max="2695" width="7.109375" style="98" customWidth="1"/>
    <col min="2696" max="2697" width="11.44140625" style="98" hidden="1" customWidth="1"/>
    <col min="2698" max="2698" width="7.109375" style="98" customWidth="1"/>
    <col min="2699" max="2700" width="11.44140625" style="98" hidden="1" customWidth="1"/>
    <col min="2701" max="2701" width="7.109375" style="98" customWidth="1"/>
    <col min="2702" max="2703" width="11.44140625" style="98" hidden="1" customWidth="1"/>
    <col min="2704" max="2704" width="7.109375" style="98" customWidth="1"/>
    <col min="2705" max="2706" width="11.44140625" style="98" hidden="1" customWidth="1"/>
    <col min="2707" max="2707" width="7.109375" style="98" customWidth="1"/>
    <col min="2708" max="2709" width="11.44140625" style="98" hidden="1" customWidth="1"/>
    <col min="2710" max="2710" width="7.109375" style="98" customWidth="1"/>
    <col min="2711" max="2711" width="11.44140625" style="98" hidden="1" customWidth="1"/>
    <col min="2712" max="2712" width="6.44140625" style="98" customWidth="1"/>
    <col min="2713" max="2714" width="11.44140625" style="98" hidden="1" customWidth="1"/>
    <col min="2715" max="2715" width="6.88671875" style="98" customWidth="1"/>
    <col min="2716" max="2717" width="11.44140625" style="98" hidden="1" customWidth="1"/>
    <col min="2718" max="2718" width="6.88671875" style="98" customWidth="1"/>
    <col min="2719" max="2720" width="11.44140625" style="98" hidden="1" customWidth="1"/>
    <col min="2721" max="2721" width="6.44140625" style="98" customWidth="1"/>
    <col min="2722" max="2726" width="11.44140625" style="98" hidden="1" customWidth="1"/>
    <col min="2727" max="2727" width="6.44140625" style="98" customWidth="1"/>
    <col min="2728" max="2729" width="11.44140625" style="98" hidden="1" customWidth="1"/>
    <col min="2730" max="2730" width="7.5546875" style="98" customWidth="1"/>
    <col min="2731" max="2731" width="11.44140625" style="98" hidden="1" customWidth="1"/>
    <col min="2732" max="2732" width="9.44140625" style="98" customWidth="1"/>
    <col min="2733" max="2764" width="11.44140625" style="98" hidden="1" customWidth="1"/>
    <col min="2765" max="2765" width="9" style="98" customWidth="1"/>
    <col min="2766" max="2767" width="11.44140625" style="98" hidden="1" customWidth="1"/>
    <col min="2768" max="2768" width="8.5546875" style="98" customWidth="1"/>
    <col min="2769" max="2770" width="11.44140625" style="98" hidden="1" customWidth="1"/>
    <col min="2771" max="2771" width="6.44140625" style="98" customWidth="1"/>
    <col min="2772" max="2773" width="11.44140625" style="98" hidden="1" customWidth="1"/>
    <col min="2774" max="2774" width="7" style="98" customWidth="1"/>
    <col min="2775" max="2776" width="11.44140625" style="98" hidden="1" customWidth="1"/>
    <col min="2777" max="2779" width="7" style="98" customWidth="1"/>
    <col min="2780" max="2781" width="11.44140625" style="98" hidden="1" customWidth="1"/>
    <col min="2782" max="2782" width="7.5546875" style="98" customWidth="1"/>
    <col min="2783" max="2784" width="11.44140625" style="98" hidden="1" customWidth="1"/>
    <col min="2785" max="2785" width="7" style="98" customWidth="1"/>
    <col min="2786" max="2787" width="11.44140625" style="98" hidden="1" customWidth="1"/>
    <col min="2788" max="2788" width="7" style="98" customWidth="1"/>
    <col min="2789" max="2790" width="11.44140625" style="98" hidden="1" customWidth="1"/>
    <col min="2791" max="2791" width="7" style="98" customWidth="1"/>
    <col min="2792" max="2792" width="11.44140625" style="98" hidden="1" customWidth="1"/>
    <col min="2793" max="2793" width="6.44140625" style="98" customWidth="1"/>
    <col min="2794" max="2803" width="11.44140625" style="98" hidden="1" customWidth="1"/>
    <col min="2804" max="2806" width="11.44140625" style="98" hidden="1"/>
    <col min="2807" max="2807" width="41.44140625" style="98" customWidth="1"/>
    <col min="2808" max="2808" width="6.44140625" style="98" customWidth="1"/>
    <col min="2809" max="2809" width="14.6640625" style="98" customWidth="1"/>
    <col min="2810" max="2810" width="11.44140625" style="98" customWidth="1"/>
    <col min="2811" max="2811" width="13" style="98" customWidth="1"/>
    <col min="2812" max="2812" width="13.33203125" style="98" customWidth="1"/>
    <col min="2813" max="2822" width="9.44140625" style="98" customWidth="1"/>
    <col min="2823" max="2823" width="8.88671875" style="98" customWidth="1"/>
    <col min="2824" max="2824" width="9.44140625" style="98" customWidth="1"/>
    <col min="2825" max="2825" width="10.109375" style="98" customWidth="1"/>
    <col min="2826" max="2830" width="11.44140625" style="98" hidden="1" customWidth="1"/>
    <col min="2831" max="2831" width="6.44140625" style="98" customWidth="1"/>
    <col min="2832" max="2832" width="6.88671875" style="98" customWidth="1"/>
    <col min="2833" max="2834" width="6.5546875" style="98" customWidth="1"/>
    <col min="2835" max="2835" width="6.33203125" style="98" customWidth="1"/>
    <col min="2836" max="2836" width="7.5546875" style="98" customWidth="1"/>
    <col min="2837" max="2837" width="11" style="98" customWidth="1"/>
    <col min="2838" max="2838" width="11.44140625" style="98" hidden="1" customWidth="1"/>
    <col min="2839" max="2839" width="13.44140625" style="98" customWidth="1"/>
    <col min="2840" max="2840" width="11.44140625" style="98" customWidth="1"/>
    <col min="2841" max="2841" width="56.88671875" style="98" customWidth="1"/>
    <col min="2842" max="2842" width="9.109375" style="98" bestFit="1" customWidth="1"/>
    <col min="2843" max="2843" width="24.5546875" style="98" customWidth="1"/>
    <col min="2844" max="2844" width="15.44140625" style="98" customWidth="1"/>
    <col min="2845" max="2845" width="27.33203125" style="98" customWidth="1"/>
    <col min="2846" max="2846" width="5" style="98" customWidth="1"/>
    <col min="2847" max="2848" width="11.44140625" style="98" hidden="1" customWidth="1"/>
    <col min="2849" max="2849" width="5" style="98" customWidth="1"/>
    <col min="2850" max="2851" width="11.44140625" style="98" hidden="1" customWidth="1"/>
    <col min="2852" max="2852" width="5" style="98" customWidth="1"/>
    <col min="2853" max="2854" width="11.44140625" style="98" hidden="1" customWidth="1"/>
    <col min="2855" max="2855" width="5" style="98" customWidth="1"/>
    <col min="2856" max="2857" width="11.44140625" style="98" hidden="1" customWidth="1"/>
    <col min="2858" max="2858" width="5" style="98" customWidth="1"/>
    <col min="2859" max="2860" width="11.44140625" style="98" hidden="1" customWidth="1"/>
    <col min="2861" max="2861" width="5" style="98" customWidth="1"/>
    <col min="2862" max="2863" width="11.44140625" style="98" hidden="1" customWidth="1"/>
    <col min="2864" max="2864" width="6.44140625" style="98" customWidth="1"/>
    <col min="2865" max="2872" width="11.44140625" style="98" hidden="1" customWidth="1"/>
    <col min="2873" max="2873" width="6.88671875" style="98" customWidth="1"/>
    <col min="2874" max="2875" width="11.44140625" style="98" hidden="1" customWidth="1"/>
    <col min="2876" max="2876" width="6.44140625" style="98" customWidth="1"/>
    <col min="2877" max="2878" width="11.44140625" style="98" hidden="1" customWidth="1"/>
    <col min="2879" max="2879" width="5.44140625" style="98" customWidth="1"/>
    <col min="2880" max="2881" width="11.44140625" style="98" hidden="1" customWidth="1"/>
    <col min="2882" max="2882" width="4.88671875" style="98" customWidth="1"/>
    <col min="2883" max="2887" width="11.44140625" style="98" hidden="1" customWidth="1"/>
    <col min="2888" max="2888" width="8.44140625" style="98" customWidth="1"/>
    <col min="2889" max="2890" width="11.44140625" style="98" hidden="1" customWidth="1"/>
    <col min="2891" max="2891" width="5.44140625" style="98" customWidth="1"/>
    <col min="2892" max="2893" width="11.44140625" style="98" hidden="1" customWidth="1"/>
    <col min="2894" max="2894" width="8.44140625" style="98" customWidth="1"/>
    <col min="2895" max="2896" width="11.44140625" style="98" hidden="1" customWidth="1"/>
    <col min="2897" max="2897" width="5.88671875" style="98" customWidth="1"/>
    <col min="2898" max="2899" width="11.44140625" style="98" hidden="1" customWidth="1"/>
    <col min="2900" max="2900" width="5.44140625" style="98" customWidth="1"/>
    <col min="2901" max="2902" width="11.44140625" style="98" hidden="1" customWidth="1"/>
    <col min="2903" max="2903" width="5.44140625" style="98" customWidth="1"/>
    <col min="2904" max="2905" width="11.44140625" style="98" hidden="1" customWidth="1"/>
    <col min="2906" max="2906" width="6" style="98" customWidth="1"/>
    <col min="2907" max="2911" width="11.44140625" style="98" hidden="1" customWidth="1"/>
    <col min="2912" max="2912" width="5" style="98" customWidth="1"/>
    <col min="2913" max="2920" width="11.44140625" style="98" hidden="1" customWidth="1"/>
    <col min="2921" max="2921" width="5" style="98" customWidth="1"/>
    <col min="2922" max="2922" width="11.44140625" style="98" hidden="1" customWidth="1"/>
    <col min="2923" max="2923" width="5" style="98" customWidth="1"/>
    <col min="2924" max="2924" width="9.44140625" style="98" customWidth="1"/>
    <col min="2925" max="2925" width="11.44140625" style="98" hidden="1" customWidth="1"/>
    <col min="2926" max="2926" width="5" style="98" customWidth="1"/>
    <col min="2927" max="2928" width="11.44140625" style="98" hidden="1" customWidth="1"/>
    <col min="2929" max="2929" width="5" style="98" customWidth="1"/>
    <col min="2930" max="2931" width="11.44140625" style="98" hidden="1" customWidth="1"/>
    <col min="2932" max="2932" width="5" style="98" customWidth="1"/>
    <col min="2933" max="2934" width="11.44140625" style="98" hidden="1" customWidth="1"/>
    <col min="2935" max="2935" width="5" style="98" customWidth="1"/>
    <col min="2936" max="2937" width="11.44140625" style="98" hidden="1" customWidth="1"/>
    <col min="2938" max="2938" width="5" style="98" customWidth="1"/>
    <col min="2939" max="2940" width="11.44140625" style="98" hidden="1" customWidth="1"/>
    <col min="2941" max="2941" width="5" style="98" customWidth="1"/>
    <col min="2942" max="2942" width="11.44140625" style="98" hidden="1" customWidth="1"/>
    <col min="2943" max="2943" width="6.44140625" style="98" customWidth="1"/>
    <col min="2944" max="2944" width="11.44140625" style="98" hidden="1" customWidth="1"/>
    <col min="2945" max="2945" width="7.109375" style="98" customWidth="1"/>
    <col min="2946" max="2947" width="11.44140625" style="98" hidden="1" customWidth="1"/>
    <col min="2948" max="2948" width="7.109375" style="98" customWidth="1"/>
    <col min="2949" max="2950" width="11.44140625" style="98" hidden="1" customWidth="1"/>
    <col min="2951" max="2951" width="7.109375" style="98" customWidth="1"/>
    <col min="2952" max="2953" width="11.44140625" style="98" hidden="1" customWidth="1"/>
    <col min="2954" max="2954" width="7.109375" style="98" customWidth="1"/>
    <col min="2955" max="2956" width="11.44140625" style="98" hidden="1" customWidth="1"/>
    <col min="2957" max="2957" width="7.109375" style="98" customWidth="1"/>
    <col min="2958" max="2959" width="11.44140625" style="98" hidden="1" customWidth="1"/>
    <col min="2960" max="2960" width="7.109375" style="98" customWidth="1"/>
    <col min="2961" max="2962" width="11.44140625" style="98" hidden="1" customWidth="1"/>
    <col min="2963" max="2963" width="7.109375" style="98" customWidth="1"/>
    <col min="2964" max="2965" width="11.44140625" style="98" hidden="1" customWidth="1"/>
    <col min="2966" max="2966" width="7.109375" style="98" customWidth="1"/>
    <col min="2967" max="2967" width="11.44140625" style="98" hidden="1" customWidth="1"/>
    <col min="2968" max="2968" width="6.44140625" style="98" customWidth="1"/>
    <col min="2969" max="2970" width="11.44140625" style="98" hidden="1" customWidth="1"/>
    <col min="2971" max="2971" width="6.88671875" style="98" customWidth="1"/>
    <col min="2972" max="2973" width="11.44140625" style="98" hidden="1" customWidth="1"/>
    <col min="2974" max="2974" width="6.88671875" style="98" customWidth="1"/>
    <col min="2975" max="2976" width="11.44140625" style="98" hidden="1" customWidth="1"/>
    <col min="2977" max="2977" width="6.44140625" style="98" customWidth="1"/>
    <col min="2978" max="2982" width="11.44140625" style="98" hidden="1" customWidth="1"/>
    <col min="2983" max="2983" width="6.44140625" style="98" customWidth="1"/>
    <col min="2984" max="2985" width="11.44140625" style="98" hidden="1" customWidth="1"/>
    <col min="2986" max="2986" width="7.5546875" style="98" customWidth="1"/>
    <col min="2987" max="2987" width="11.44140625" style="98" hidden="1" customWidth="1"/>
    <col min="2988" max="2988" width="9.44140625" style="98" customWidth="1"/>
    <col min="2989" max="3020" width="11.44140625" style="98" hidden="1" customWidth="1"/>
    <col min="3021" max="3021" width="9" style="98" customWidth="1"/>
    <col min="3022" max="3023" width="11.44140625" style="98" hidden="1" customWidth="1"/>
    <col min="3024" max="3024" width="8.5546875" style="98" customWidth="1"/>
    <col min="3025" max="3026" width="11.44140625" style="98" hidden="1" customWidth="1"/>
    <col min="3027" max="3027" width="6.44140625" style="98" customWidth="1"/>
    <col min="3028" max="3029" width="11.44140625" style="98" hidden="1" customWidth="1"/>
    <col min="3030" max="3030" width="7" style="98" customWidth="1"/>
    <col min="3031" max="3032" width="11.44140625" style="98" hidden="1" customWidth="1"/>
    <col min="3033" max="3035" width="7" style="98" customWidth="1"/>
    <col min="3036" max="3037" width="11.44140625" style="98" hidden="1" customWidth="1"/>
    <col min="3038" max="3038" width="7.5546875" style="98" customWidth="1"/>
    <col min="3039" max="3040" width="11.44140625" style="98" hidden="1" customWidth="1"/>
    <col min="3041" max="3041" width="7" style="98" customWidth="1"/>
    <col min="3042" max="3043" width="11.44140625" style="98" hidden="1" customWidth="1"/>
    <col min="3044" max="3044" width="7" style="98" customWidth="1"/>
    <col min="3045" max="3046" width="11.44140625" style="98" hidden="1" customWidth="1"/>
    <col min="3047" max="3047" width="7" style="98" customWidth="1"/>
    <col min="3048" max="3048" width="11.44140625" style="98" hidden="1" customWidth="1"/>
    <col min="3049" max="3049" width="6.44140625" style="98" customWidth="1"/>
    <col min="3050" max="3059" width="11.44140625" style="98" hidden="1" customWidth="1"/>
    <col min="3060" max="3062" width="11.44140625" style="98" hidden="1"/>
    <col min="3063" max="3063" width="41.44140625" style="98" customWidth="1"/>
    <col min="3064" max="3064" width="6.44140625" style="98" customWidth="1"/>
    <col min="3065" max="3065" width="14.6640625" style="98" customWidth="1"/>
    <col min="3066" max="3066" width="11.44140625" style="98" customWidth="1"/>
    <col min="3067" max="3067" width="13" style="98" customWidth="1"/>
    <col min="3068" max="3068" width="13.33203125" style="98" customWidth="1"/>
    <col min="3069" max="3078" width="9.44140625" style="98" customWidth="1"/>
    <col min="3079" max="3079" width="8.88671875" style="98" customWidth="1"/>
    <col min="3080" max="3080" width="9.44140625" style="98" customWidth="1"/>
    <col min="3081" max="3081" width="10.109375" style="98" customWidth="1"/>
    <col min="3082" max="3086" width="11.44140625" style="98" hidden="1" customWidth="1"/>
    <col min="3087" max="3087" width="6.44140625" style="98" customWidth="1"/>
    <col min="3088" max="3088" width="6.88671875" style="98" customWidth="1"/>
    <col min="3089" max="3090" width="6.5546875" style="98" customWidth="1"/>
    <col min="3091" max="3091" width="6.33203125" style="98" customWidth="1"/>
    <col min="3092" max="3092" width="7.5546875" style="98" customWidth="1"/>
    <col min="3093" max="3093" width="11" style="98" customWidth="1"/>
    <col min="3094" max="3094" width="11.44140625" style="98" hidden="1" customWidth="1"/>
    <col min="3095" max="3095" width="13.44140625" style="98" customWidth="1"/>
    <col min="3096" max="3096" width="11.44140625" style="98" customWidth="1"/>
    <col min="3097" max="3097" width="56.88671875" style="98" customWidth="1"/>
    <col min="3098" max="3098" width="9.109375" style="98" bestFit="1" customWidth="1"/>
    <col min="3099" max="3099" width="24.5546875" style="98" customWidth="1"/>
    <col min="3100" max="3100" width="15.44140625" style="98" customWidth="1"/>
    <col min="3101" max="3101" width="27.33203125" style="98" customWidth="1"/>
    <col min="3102" max="3102" width="5" style="98" customWidth="1"/>
    <col min="3103" max="3104" width="11.44140625" style="98" hidden="1" customWidth="1"/>
    <col min="3105" max="3105" width="5" style="98" customWidth="1"/>
    <col min="3106" max="3107" width="11.44140625" style="98" hidden="1" customWidth="1"/>
    <col min="3108" max="3108" width="5" style="98" customWidth="1"/>
    <col min="3109" max="3110" width="11.44140625" style="98" hidden="1" customWidth="1"/>
    <col min="3111" max="3111" width="5" style="98" customWidth="1"/>
    <col min="3112" max="3113" width="11.44140625" style="98" hidden="1" customWidth="1"/>
    <col min="3114" max="3114" width="5" style="98" customWidth="1"/>
    <col min="3115" max="3116" width="11.44140625" style="98" hidden="1" customWidth="1"/>
    <col min="3117" max="3117" width="5" style="98" customWidth="1"/>
    <col min="3118" max="3119" width="11.44140625" style="98" hidden="1" customWidth="1"/>
    <col min="3120" max="3120" width="6.44140625" style="98" customWidth="1"/>
    <col min="3121" max="3128" width="11.44140625" style="98" hidden="1" customWidth="1"/>
    <col min="3129" max="3129" width="6.88671875" style="98" customWidth="1"/>
    <col min="3130" max="3131" width="11.44140625" style="98" hidden="1" customWidth="1"/>
    <col min="3132" max="3132" width="6.44140625" style="98" customWidth="1"/>
    <col min="3133" max="3134" width="11.44140625" style="98" hidden="1" customWidth="1"/>
    <col min="3135" max="3135" width="5.44140625" style="98" customWidth="1"/>
    <col min="3136" max="3137" width="11.44140625" style="98" hidden="1" customWidth="1"/>
    <col min="3138" max="3138" width="4.88671875" style="98" customWidth="1"/>
    <col min="3139" max="3143" width="11.44140625" style="98" hidden="1" customWidth="1"/>
    <col min="3144" max="3144" width="8.44140625" style="98" customWidth="1"/>
    <col min="3145" max="3146" width="11.44140625" style="98" hidden="1" customWidth="1"/>
    <col min="3147" max="3147" width="5.44140625" style="98" customWidth="1"/>
    <col min="3148" max="3149" width="11.44140625" style="98" hidden="1" customWidth="1"/>
    <col min="3150" max="3150" width="8.44140625" style="98" customWidth="1"/>
    <col min="3151" max="3152" width="11.44140625" style="98" hidden="1" customWidth="1"/>
    <col min="3153" max="3153" width="5.88671875" style="98" customWidth="1"/>
    <col min="3154" max="3155" width="11.44140625" style="98" hidden="1" customWidth="1"/>
    <col min="3156" max="3156" width="5.44140625" style="98" customWidth="1"/>
    <col min="3157" max="3158" width="11.44140625" style="98" hidden="1" customWidth="1"/>
    <col min="3159" max="3159" width="5.44140625" style="98" customWidth="1"/>
    <col min="3160" max="3161" width="11.44140625" style="98" hidden="1" customWidth="1"/>
    <col min="3162" max="3162" width="6" style="98" customWidth="1"/>
    <col min="3163" max="3167" width="11.44140625" style="98" hidden="1" customWidth="1"/>
    <col min="3168" max="3168" width="5" style="98" customWidth="1"/>
    <col min="3169" max="3176" width="11.44140625" style="98" hidden="1" customWidth="1"/>
    <col min="3177" max="3177" width="5" style="98" customWidth="1"/>
    <col min="3178" max="3178" width="11.44140625" style="98" hidden="1" customWidth="1"/>
    <col min="3179" max="3179" width="5" style="98" customWidth="1"/>
    <col min="3180" max="3180" width="9.44140625" style="98" customWidth="1"/>
    <col min="3181" max="3181" width="11.44140625" style="98" hidden="1" customWidth="1"/>
    <col min="3182" max="3182" width="5" style="98" customWidth="1"/>
    <col min="3183" max="3184" width="11.44140625" style="98" hidden="1" customWidth="1"/>
    <col min="3185" max="3185" width="5" style="98" customWidth="1"/>
    <col min="3186" max="3187" width="11.44140625" style="98" hidden="1" customWidth="1"/>
    <col min="3188" max="3188" width="5" style="98" customWidth="1"/>
    <col min="3189" max="3190" width="11.44140625" style="98" hidden="1" customWidth="1"/>
    <col min="3191" max="3191" width="5" style="98" customWidth="1"/>
    <col min="3192" max="3193" width="11.44140625" style="98" hidden="1" customWidth="1"/>
    <col min="3194" max="3194" width="5" style="98" customWidth="1"/>
    <col min="3195" max="3196" width="11.44140625" style="98" hidden="1" customWidth="1"/>
    <col min="3197" max="3197" width="5" style="98" customWidth="1"/>
    <col min="3198" max="3198" width="11.44140625" style="98" hidden="1" customWidth="1"/>
    <col min="3199" max="3199" width="6.44140625" style="98" customWidth="1"/>
    <col min="3200" max="3200" width="11.44140625" style="98" hidden="1" customWidth="1"/>
    <col min="3201" max="3201" width="7.109375" style="98" customWidth="1"/>
    <col min="3202" max="3203" width="11.44140625" style="98" hidden="1" customWidth="1"/>
    <col min="3204" max="3204" width="7.109375" style="98" customWidth="1"/>
    <col min="3205" max="3206" width="11.44140625" style="98" hidden="1" customWidth="1"/>
    <col min="3207" max="3207" width="7.109375" style="98" customWidth="1"/>
    <col min="3208" max="3209" width="11.44140625" style="98" hidden="1" customWidth="1"/>
    <col min="3210" max="3210" width="7.109375" style="98" customWidth="1"/>
    <col min="3211" max="3212" width="11.44140625" style="98" hidden="1" customWidth="1"/>
    <col min="3213" max="3213" width="7.109375" style="98" customWidth="1"/>
    <col min="3214" max="3215" width="11.44140625" style="98" hidden="1" customWidth="1"/>
    <col min="3216" max="3216" width="7.109375" style="98" customWidth="1"/>
    <col min="3217" max="3218" width="11.44140625" style="98" hidden="1" customWidth="1"/>
    <col min="3219" max="3219" width="7.109375" style="98" customWidth="1"/>
    <col min="3220" max="3221" width="11.44140625" style="98" hidden="1" customWidth="1"/>
    <col min="3222" max="3222" width="7.109375" style="98" customWidth="1"/>
    <col min="3223" max="3223" width="11.44140625" style="98" hidden="1" customWidth="1"/>
    <col min="3224" max="3224" width="6.44140625" style="98" customWidth="1"/>
    <col min="3225" max="3226" width="11.44140625" style="98" hidden="1" customWidth="1"/>
    <col min="3227" max="3227" width="6.88671875" style="98" customWidth="1"/>
    <col min="3228" max="3229" width="11.44140625" style="98" hidden="1" customWidth="1"/>
    <col min="3230" max="3230" width="6.88671875" style="98" customWidth="1"/>
    <col min="3231" max="3232" width="11.44140625" style="98" hidden="1" customWidth="1"/>
    <col min="3233" max="3233" width="6.44140625" style="98" customWidth="1"/>
    <col min="3234" max="3238" width="11.44140625" style="98" hidden="1" customWidth="1"/>
    <col min="3239" max="3239" width="6.44140625" style="98" customWidth="1"/>
    <col min="3240" max="3241" width="11.44140625" style="98" hidden="1" customWidth="1"/>
    <col min="3242" max="3242" width="7.5546875" style="98" customWidth="1"/>
    <col min="3243" max="3243" width="11.44140625" style="98" hidden="1" customWidth="1"/>
    <col min="3244" max="3244" width="9.44140625" style="98" customWidth="1"/>
    <col min="3245" max="3276" width="11.44140625" style="98" hidden="1" customWidth="1"/>
    <col min="3277" max="3277" width="9" style="98" customWidth="1"/>
    <col min="3278" max="3279" width="11.44140625" style="98" hidden="1" customWidth="1"/>
    <col min="3280" max="3280" width="8.5546875" style="98" customWidth="1"/>
    <col min="3281" max="3282" width="11.44140625" style="98" hidden="1" customWidth="1"/>
    <col min="3283" max="3283" width="6.44140625" style="98" customWidth="1"/>
    <col min="3284" max="3285" width="11.44140625" style="98" hidden="1" customWidth="1"/>
    <col min="3286" max="3286" width="7" style="98" customWidth="1"/>
    <col min="3287" max="3288" width="11.44140625" style="98" hidden="1" customWidth="1"/>
    <col min="3289" max="3291" width="7" style="98" customWidth="1"/>
    <col min="3292" max="3293" width="11.44140625" style="98" hidden="1" customWidth="1"/>
    <col min="3294" max="3294" width="7.5546875" style="98" customWidth="1"/>
    <col min="3295" max="3296" width="11.44140625" style="98" hidden="1" customWidth="1"/>
    <col min="3297" max="3297" width="7" style="98" customWidth="1"/>
    <col min="3298" max="3299" width="11.44140625" style="98" hidden="1" customWidth="1"/>
    <col min="3300" max="3300" width="7" style="98" customWidth="1"/>
    <col min="3301" max="3302" width="11.44140625" style="98" hidden="1" customWidth="1"/>
    <col min="3303" max="3303" width="7" style="98" customWidth="1"/>
    <col min="3304" max="3304" width="11.44140625" style="98" hidden="1" customWidth="1"/>
    <col min="3305" max="3305" width="6.44140625" style="98" customWidth="1"/>
    <col min="3306" max="3315" width="11.44140625" style="98" hidden="1" customWidth="1"/>
    <col min="3316" max="3318" width="11.44140625" style="98" hidden="1"/>
    <col min="3319" max="3319" width="41.44140625" style="98" customWidth="1"/>
    <col min="3320" max="3320" width="6.44140625" style="98" customWidth="1"/>
    <col min="3321" max="3321" width="14.6640625" style="98" customWidth="1"/>
    <col min="3322" max="3322" width="11.44140625" style="98" customWidth="1"/>
    <col min="3323" max="3323" width="13" style="98" customWidth="1"/>
    <col min="3324" max="3324" width="13.33203125" style="98" customWidth="1"/>
    <col min="3325" max="3334" width="9.44140625" style="98" customWidth="1"/>
    <col min="3335" max="3335" width="8.88671875" style="98" customWidth="1"/>
    <col min="3336" max="3336" width="9.44140625" style="98" customWidth="1"/>
    <col min="3337" max="3337" width="10.109375" style="98" customWidth="1"/>
    <col min="3338" max="3342" width="11.44140625" style="98" hidden="1" customWidth="1"/>
    <col min="3343" max="3343" width="6.44140625" style="98" customWidth="1"/>
    <col min="3344" max="3344" width="6.88671875" style="98" customWidth="1"/>
    <col min="3345" max="3346" width="6.5546875" style="98" customWidth="1"/>
    <col min="3347" max="3347" width="6.33203125" style="98" customWidth="1"/>
    <col min="3348" max="3348" width="7.5546875" style="98" customWidth="1"/>
    <col min="3349" max="3349" width="11" style="98" customWidth="1"/>
    <col min="3350" max="3350" width="11.44140625" style="98" hidden="1" customWidth="1"/>
    <col min="3351" max="3351" width="13.44140625" style="98" customWidth="1"/>
    <col min="3352" max="3352" width="11.44140625" style="98" customWidth="1"/>
    <col min="3353" max="3353" width="56.88671875" style="98" customWidth="1"/>
    <col min="3354" max="3354" width="9.109375" style="98" bestFit="1" customWidth="1"/>
    <col min="3355" max="3355" width="24.5546875" style="98" customWidth="1"/>
    <col min="3356" max="3356" width="15.44140625" style="98" customWidth="1"/>
    <col min="3357" max="3357" width="27.33203125" style="98" customWidth="1"/>
    <col min="3358" max="3358" width="5" style="98" customWidth="1"/>
    <col min="3359" max="3360" width="11.44140625" style="98" hidden="1" customWidth="1"/>
    <col min="3361" max="3361" width="5" style="98" customWidth="1"/>
    <col min="3362" max="3363" width="11.44140625" style="98" hidden="1" customWidth="1"/>
    <col min="3364" max="3364" width="5" style="98" customWidth="1"/>
    <col min="3365" max="3366" width="11.44140625" style="98" hidden="1" customWidth="1"/>
    <col min="3367" max="3367" width="5" style="98" customWidth="1"/>
    <col min="3368" max="3369" width="11.44140625" style="98" hidden="1" customWidth="1"/>
    <col min="3370" max="3370" width="5" style="98" customWidth="1"/>
    <col min="3371" max="3372" width="11.44140625" style="98" hidden="1" customWidth="1"/>
    <col min="3373" max="3373" width="5" style="98" customWidth="1"/>
    <col min="3374" max="3375" width="11.44140625" style="98" hidden="1" customWidth="1"/>
    <col min="3376" max="3376" width="6.44140625" style="98" customWidth="1"/>
    <col min="3377" max="3384" width="11.44140625" style="98" hidden="1" customWidth="1"/>
    <col min="3385" max="3385" width="6.88671875" style="98" customWidth="1"/>
    <col min="3386" max="3387" width="11.44140625" style="98" hidden="1" customWidth="1"/>
    <col min="3388" max="3388" width="6.44140625" style="98" customWidth="1"/>
    <col min="3389" max="3390" width="11.44140625" style="98" hidden="1" customWidth="1"/>
    <col min="3391" max="3391" width="5.44140625" style="98" customWidth="1"/>
    <col min="3392" max="3393" width="11.44140625" style="98" hidden="1" customWidth="1"/>
    <col min="3394" max="3394" width="4.88671875" style="98" customWidth="1"/>
    <col min="3395" max="3399" width="11.44140625" style="98" hidden="1" customWidth="1"/>
    <col min="3400" max="3400" width="8.44140625" style="98" customWidth="1"/>
    <col min="3401" max="3402" width="11.44140625" style="98" hidden="1" customWidth="1"/>
    <col min="3403" max="3403" width="5.44140625" style="98" customWidth="1"/>
    <col min="3404" max="3405" width="11.44140625" style="98" hidden="1" customWidth="1"/>
    <col min="3406" max="3406" width="8.44140625" style="98" customWidth="1"/>
    <col min="3407" max="3408" width="11.44140625" style="98" hidden="1" customWidth="1"/>
    <col min="3409" max="3409" width="5.88671875" style="98" customWidth="1"/>
    <col min="3410" max="3411" width="11.44140625" style="98" hidden="1" customWidth="1"/>
    <col min="3412" max="3412" width="5.44140625" style="98" customWidth="1"/>
    <col min="3413" max="3414" width="11.44140625" style="98" hidden="1" customWidth="1"/>
    <col min="3415" max="3415" width="5.44140625" style="98" customWidth="1"/>
    <col min="3416" max="3417" width="11.44140625" style="98" hidden="1" customWidth="1"/>
    <col min="3418" max="3418" width="6" style="98" customWidth="1"/>
    <col min="3419" max="3423" width="11.44140625" style="98" hidden="1" customWidth="1"/>
    <col min="3424" max="3424" width="5" style="98" customWidth="1"/>
    <col min="3425" max="3432" width="11.44140625" style="98" hidden="1" customWidth="1"/>
    <col min="3433" max="3433" width="5" style="98" customWidth="1"/>
    <col min="3434" max="3434" width="11.44140625" style="98" hidden="1" customWidth="1"/>
    <col min="3435" max="3435" width="5" style="98" customWidth="1"/>
    <col min="3436" max="3436" width="9.44140625" style="98" customWidth="1"/>
    <col min="3437" max="3437" width="11.44140625" style="98" hidden="1" customWidth="1"/>
    <col min="3438" max="3438" width="5" style="98" customWidth="1"/>
    <col min="3439" max="3440" width="11.44140625" style="98" hidden="1" customWidth="1"/>
    <col min="3441" max="3441" width="5" style="98" customWidth="1"/>
    <col min="3442" max="3443" width="11.44140625" style="98" hidden="1" customWidth="1"/>
    <col min="3444" max="3444" width="5" style="98" customWidth="1"/>
    <col min="3445" max="3446" width="11.44140625" style="98" hidden="1" customWidth="1"/>
    <col min="3447" max="3447" width="5" style="98" customWidth="1"/>
    <col min="3448" max="3449" width="11.44140625" style="98" hidden="1" customWidth="1"/>
    <col min="3450" max="3450" width="5" style="98" customWidth="1"/>
    <col min="3451" max="3452" width="11.44140625" style="98" hidden="1" customWidth="1"/>
    <col min="3453" max="3453" width="5" style="98" customWidth="1"/>
    <col min="3454" max="3454" width="11.44140625" style="98" hidden="1" customWidth="1"/>
    <col min="3455" max="3455" width="6.44140625" style="98" customWidth="1"/>
    <col min="3456" max="3456" width="11.44140625" style="98" hidden="1" customWidth="1"/>
    <col min="3457" max="3457" width="7.109375" style="98" customWidth="1"/>
    <col min="3458" max="3459" width="11.44140625" style="98" hidden="1" customWidth="1"/>
    <col min="3460" max="3460" width="7.109375" style="98" customWidth="1"/>
    <col min="3461" max="3462" width="11.44140625" style="98" hidden="1" customWidth="1"/>
    <col min="3463" max="3463" width="7.109375" style="98" customWidth="1"/>
    <col min="3464" max="3465" width="11.44140625" style="98" hidden="1" customWidth="1"/>
    <col min="3466" max="3466" width="7.109375" style="98" customWidth="1"/>
    <col min="3467" max="3468" width="11.44140625" style="98" hidden="1" customWidth="1"/>
    <col min="3469" max="3469" width="7.109375" style="98" customWidth="1"/>
    <col min="3470" max="3471" width="11.44140625" style="98" hidden="1" customWidth="1"/>
    <col min="3472" max="3472" width="7.109375" style="98" customWidth="1"/>
    <col min="3473" max="3474" width="11.44140625" style="98" hidden="1" customWidth="1"/>
    <col min="3475" max="3475" width="7.109375" style="98" customWidth="1"/>
    <col min="3476" max="3477" width="11.44140625" style="98" hidden="1" customWidth="1"/>
    <col min="3478" max="3478" width="7.109375" style="98" customWidth="1"/>
    <col min="3479" max="3479" width="11.44140625" style="98" hidden="1" customWidth="1"/>
    <col min="3480" max="3480" width="6.44140625" style="98" customWidth="1"/>
    <col min="3481" max="3482" width="11.44140625" style="98" hidden="1" customWidth="1"/>
    <col min="3483" max="3483" width="6.88671875" style="98" customWidth="1"/>
    <col min="3484" max="3485" width="11.44140625" style="98" hidden="1" customWidth="1"/>
    <col min="3486" max="3486" width="6.88671875" style="98" customWidth="1"/>
    <col min="3487" max="3488" width="11.44140625" style="98" hidden="1" customWidth="1"/>
    <col min="3489" max="3489" width="6.44140625" style="98" customWidth="1"/>
    <col min="3490" max="3494" width="11.44140625" style="98" hidden="1" customWidth="1"/>
    <col min="3495" max="3495" width="6.44140625" style="98" customWidth="1"/>
    <col min="3496" max="3497" width="11.44140625" style="98" hidden="1" customWidth="1"/>
    <col min="3498" max="3498" width="7.5546875" style="98" customWidth="1"/>
    <col min="3499" max="3499" width="11.44140625" style="98" hidden="1" customWidth="1"/>
    <col min="3500" max="3500" width="9.44140625" style="98" customWidth="1"/>
    <col min="3501" max="3532" width="11.44140625" style="98" hidden="1" customWidth="1"/>
    <col min="3533" max="3533" width="9" style="98" customWidth="1"/>
    <col min="3534" max="3535" width="11.44140625" style="98" hidden="1" customWidth="1"/>
    <col min="3536" max="3536" width="8.5546875" style="98" customWidth="1"/>
    <col min="3537" max="3538" width="11.44140625" style="98" hidden="1" customWidth="1"/>
    <col min="3539" max="3539" width="6.44140625" style="98" customWidth="1"/>
    <col min="3540" max="3541" width="11.44140625" style="98" hidden="1" customWidth="1"/>
    <col min="3542" max="3542" width="7" style="98" customWidth="1"/>
    <col min="3543" max="3544" width="11.44140625" style="98" hidden="1" customWidth="1"/>
    <col min="3545" max="3547" width="7" style="98" customWidth="1"/>
    <col min="3548" max="3549" width="11.44140625" style="98" hidden="1" customWidth="1"/>
    <col min="3550" max="3550" width="7.5546875" style="98" customWidth="1"/>
    <col min="3551" max="3552" width="11.44140625" style="98" hidden="1" customWidth="1"/>
    <col min="3553" max="3553" width="7" style="98" customWidth="1"/>
    <col min="3554" max="3555" width="11.44140625" style="98" hidden="1" customWidth="1"/>
    <col min="3556" max="3556" width="7" style="98" customWidth="1"/>
    <col min="3557" max="3558" width="11.44140625" style="98" hidden="1" customWidth="1"/>
    <col min="3559" max="3559" width="7" style="98" customWidth="1"/>
    <col min="3560" max="3560" width="11.44140625" style="98" hidden="1" customWidth="1"/>
    <col min="3561" max="3561" width="6.44140625" style="98" customWidth="1"/>
    <col min="3562" max="3571" width="11.44140625" style="98" hidden="1" customWidth="1"/>
    <col min="3572" max="3574" width="11.44140625" style="98" hidden="1"/>
    <col min="3575" max="3575" width="41.44140625" style="98" customWidth="1"/>
    <col min="3576" max="3576" width="6.44140625" style="98" customWidth="1"/>
    <col min="3577" max="3577" width="14.6640625" style="98" customWidth="1"/>
    <col min="3578" max="3578" width="11.44140625" style="98" customWidth="1"/>
    <col min="3579" max="3579" width="13" style="98" customWidth="1"/>
    <col min="3580" max="3580" width="13.33203125" style="98" customWidth="1"/>
    <col min="3581" max="3590" width="9.44140625" style="98" customWidth="1"/>
    <col min="3591" max="3591" width="8.88671875" style="98" customWidth="1"/>
    <col min="3592" max="3592" width="9.44140625" style="98" customWidth="1"/>
    <col min="3593" max="3593" width="10.109375" style="98" customWidth="1"/>
    <col min="3594" max="3598" width="11.44140625" style="98" hidden="1" customWidth="1"/>
    <col min="3599" max="3599" width="6.44140625" style="98" customWidth="1"/>
    <col min="3600" max="3600" width="6.88671875" style="98" customWidth="1"/>
    <col min="3601" max="3602" width="6.5546875" style="98" customWidth="1"/>
    <col min="3603" max="3603" width="6.33203125" style="98" customWidth="1"/>
    <col min="3604" max="3604" width="7.5546875" style="98" customWidth="1"/>
    <col min="3605" max="3605" width="11" style="98" customWidth="1"/>
    <col min="3606" max="3606" width="11.44140625" style="98" hidden="1" customWidth="1"/>
    <col min="3607" max="3607" width="13.44140625" style="98" customWidth="1"/>
    <col min="3608" max="3608" width="11.44140625" style="98" customWidth="1"/>
    <col min="3609" max="3609" width="56.88671875" style="98" customWidth="1"/>
    <col min="3610" max="3610" width="9.109375" style="98" bestFit="1" customWidth="1"/>
    <col min="3611" max="3611" width="24.5546875" style="98" customWidth="1"/>
    <col min="3612" max="3612" width="15.44140625" style="98" customWidth="1"/>
    <col min="3613" max="3613" width="27.33203125" style="98" customWidth="1"/>
    <col min="3614" max="3614" width="5" style="98" customWidth="1"/>
    <col min="3615" max="3616" width="11.44140625" style="98" hidden="1" customWidth="1"/>
    <col min="3617" max="3617" width="5" style="98" customWidth="1"/>
    <col min="3618" max="3619" width="11.44140625" style="98" hidden="1" customWidth="1"/>
    <col min="3620" max="3620" width="5" style="98" customWidth="1"/>
    <col min="3621" max="3622" width="11.44140625" style="98" hidden="1" customWidth="1"/>
    <col min="3623" max="3623" width="5" style="98" customWidth="1"/>
    <col min="3624" max="3625" width="11.44140625" style="98" hidden="1" customWidth="1"/>
    <col min="3626" max="3626" width="5" style="98" customWidth="1"/>
    <col min="3627" max="3628" width="11.44140625" style="98" hidden="1" customWidth="1"/>
    <col min="3629" max="3629" width="5" style="98" customWidth="1"/>
    <col min="3630" max="3631" width="11.44140625" style="98" hidden="1" customWidth="1"/>
    <col min="3632" max="3632" width="6.44140625" style="98" customWidth="1"/>
    <col min="3633" max="3640" width="11.44140625" style="98" hidden="1" customWidth="1"/>
    <col min="3641" max="3641" width="6.88671875" style="98" customWidth="1"/>
    <col min="3642" max="3643" width="11.44140625" style="98" hidden="1" customWidth="1"/>
    <col min="3644" max="3644" width="6.44140625" style="98" customWidth="1"/>
    <col min="3645" max="3646" width="11.44140625" style="98" hidden="1" customWidth="1"/>
    <col min="3647" max="3647" width="5.44140625" style="98" customWidth="1"/>
    <col min="3648" max="3649" width="11.44140625" style="98" hidden="1" customWidth="1"/>
    <col min="3650" max="3650" width="4.88671875" style="98" customWidth="1"/>
    <col min="3651" max="3655" width="11.44140625" style="98" hidden="1" customWidth="1"/>
    <col min="3656" max="3656" width="8.44140625" style="98" customWidth="1"/>
    <col min="3657" max="3658" width="11.44140625" style="98" hidden="1" customWidth="1"/>
    <col min="3659" max="3659" width="5.44140625" style="98" customWidth="1"/>
    <col min="3660" max="3661" width="11.44140625" style="98" hidden="1" customWidth="1"/>
    <col min="3662" max="3662" width="8.44140625" style="98" customWidth="1"/>
    <col min="3663" max="3664" width="11.44140625" style="98" hidden="1" customWidth="1"/>
    <col min="3665" max="3665" width="5.88671875" style="98" customWidth="1"/>
    <col min="3666" max="3667" width="11.44140625" style="98" hidden="1" customWidth="1"/>
    <col min="3668" max="3668" width="5.44140625" style="98" customWidth="1"/>
    <col min="3669" max="3670" width="11.44140625" style="98" hidden="1" customWidth="1"/>
    <col min="3671" max="3671" width="5.44140625" style="98" customWidth="1"/>
    <col min="3672" max="3673" width="11.44140625" style="98" hidden="1" customWidth="1"/>
    <col min="3674" max="3674" width="6" style="98" customWidth="1"/>
    <col min="3675" max="3679" width="11.44140625" style="98" hidden="1" customWidth="1"/>
    <col min="3680" max="3680" width="5" style="98" customWidth="1"/>
    <col min="3681" max="3688" width="11.44140625" style="98" hidden="1" customWidth="1"/>
    <col min="3689" max="3689" width="5" style="98" customWidth="1"/>
    <col min="3690" max="3690" width="11.44140625" style="98" hidden="1" customWidth="1"/>
    <col min="3691" max="3691" width="5" style="98" customWidth="1"/>
    <col min="3692" max="3692" width="9.44140625" style="98" customWidth="1"/>
    <col min="3693" max="3693" width="11.44140625" style="98" hidden="1" customWidth="1"/>
    <col min="3694" max="3694" width="5" style="98" customWidth="1"/>
    <col min="3695" max="3696" width="11.44140625" style="98" hidden="1" customWidth="1"/>
    <col min="3697" max="3697" width="5" style="98" customWidth="1"/>
    <col min="3698" max="3699" width="11.44140625" style="98" hidden="1" customWidth="1"/>
    <col min="3700" max="3700" width="5" style="98" customWidth="1"/>
    <col min="3701" max="3702" width="11.44140625" style="98" hidden="1" customWidth="1"/>
    <col min="3703" max="3703" width="5" style="98" customWidth="1"/>
    <col min="3704" max="3705" width="11.44140625" style="98" hidden="1" customWidth="1"/>
    <col min="3706" max="3706" width="5" style="98" customWidth="1"/>
    <col min="3707" max="3708" width="11.44140625" style="98" hidden="1" customWidth="1"/>
    <col min="3709" max="3709" width="5" style="98" customWidth="1"/>
    <col min="3710" max="3710" width="11.44140625" style="98" hidden="1" customWidth="1"/>
    <col min="3711" max="3711" width="6.44140625" style="98" customWidth="1"/>
    <col min="3712" max="3712" width="11.44140625" style="98" hidden="1" customWidth="1"/>
    <col min="3713" max="3713" width="7.109375" style="98" customWidth="1"/>
    <col min="3714" max="3715" width="11.44140625" style="98" hidden="1" customWidth="1"/>
    <col min="3716" max="3716" width="7.109375" style="98" customWidth="1"/>
    <col min="3717" max="3718" width="11.44140625" style="98" hidden="1" customWidth="1"/>
    <col min="3719" max="3719" width="7.109375" style="98" customWidth="1"/>
    <col min="3720" max="3721" width="11.44140625" style="98" hidden="1" customWidth="1"/>
    <col min="3722" max="3722" width="7.109375" style="98" customWidth="1"/>
    <col min="3723" max="3724" width="11.44140625" style="98" hidden="1" customWidth="1"/>
    <col min="3725" max="3725" width="7.109375" style="98" customWidth="1"/>
    <col min="3726" max="3727" width="11.44140625" style="98" hidden="1" customWidth="1"/>
    <col min="3728" max="3728" width="7.109375" style="98" customWidth="1"/>
    <col min="3729" max="3730" width="11.44140625" style="98" hidden="1" customWidth="1"/>
    <col min="3731" max="3731" width="7.109375" style="98" customWidth="1"/>
    <col min="3732" max="3733" width="11.44140625" style="98" hidden="1" customWidth="1"/>
    <col min="3734" max="3734" width="7.109375" style="98" customWidth="1"/>
    <col min="3735" max="3735" width="11.44140625" style="98" hidden="1" customWidth="1"/>
    <col min="3736" max="3736" width="6.44140625" style="98" customWidth="1"/>
    <col min="3737" max="3738" width="11.44140625" style="98" hidden="1" customWidth="1"/>
    <col min="3739" max="3739" width="6.88671875" style="98" customWidth="1"/>
    <col min="3740" max="3741" width="11.44140625" style="98" hidden="1" customWidth="1"/>
    <col min="3742" max="3742" width="6.88671875" style="98" customWidth="1"/>
    <col min="3743" max="3744" width="11.44140625" style="98" hidden="1" customWidth="1"/>
    <col min="3745" max="3745" width="6.44140625" style="98" customWidth="1"/>
    <col min="3746" max="3750" width="11.44140625" style="98" hidden="1" customWidth="1"/>
    <col min="3751" max="3751" width="6.44140625" style="98" customWidth="1"/>
    <col min="3752" max="3753" width="11.44140625" style="98" hidden="1" customWidth="1"/>
    <col min="3754" max="3754" width="7.5546875" style="98" customWidth="1"/>
    <col min="3755" max="3755" width="11.44140625" style="98" hidden="1" customWidth="1"/>
    <col min="3756" max="3756" width="9.44140625" style="98" customWidth="1"/>
    <col min="3757" max="3788" width="11.44140625" style="98" hidden="1" customWidth="1"/>
    <col min="3789" max="3789" width="9" style="98" customWidth="1"/>
    <col min="3790" max="3791" width="11.44140625" style="98" hidden="1" customWidth="1"/>
    <col min="3792" max="3792" width="8.5546875" style="98" customWidth="1"/>
    <col min="3793" max="3794" width="11.44140625" style="98" hidden="1" customWidth="1"/>
    <col min="3795" max="3795" width="6.44140625" style="98" customWidth="1"/>
    <col min="3796" max="3797" width="11.44140625" style="98" hidden="1" customWidth="1"/>
    <col min="3798" max="3798" width="7" style="98" customWidth="1"/>
    <col min="3799" max="3800" width="11.44140625" style="98" hidden="1" customWidth="1"/>
    <col min="3801" max="3803" width="7" style="98" customWidth="1"/>
    <col min="3804" max="3805" width="11.44140625" style="98" hidden="1" customWidth="1"/>
    <col min="3806" max="3806" width="7.5546875" style="98" customWidth="1"/>
    <col min="3807" max="3808" width="11.44140625" style="98" hidden="1" customWidth="1"/>
    <col min="3809" max="3809" width="7" style="98" customWidth="1"/>
    <col min="3810" max="3811" width="11.44140625" style="98" hidden="1" customWidth="1"/>
    <col min="3812" max="3812" width="7" style="98" customWidth="1"/>
    <col min="3813" max="3814" width="11.44140625" style="98" hidden="1" customWidth="1"/>
    <col min="3815" max="3815" width="7" style="98" customWidth="1"/>
    <col min="3816" max="3816" width="11.44140625" style="98" hidden="1" customWidth="1"/>
    <col min="3817" max="3817" width="6.44140625" style="98" customWidth="1"/>
    <col min="3818" max="3827" width="11.44140625" style="98" hidden="1" customWidth="1"/>
    <col min="3828" max="3830" width="11.44140625" style="98" hidden="1"/>
    <col min="3831" max="3831" width="41.44140625" style="98" customWidth="1"/>
    <col min="3832" max="3832" width="6.44140625" style="98" customWidth="1"/>
    <col min="3833" max="3833" width="14.6640625" style="98" customWidth="1"/>
    <col min="3834" max="3834" width="11.44140625" style="98" customWidth="1"/>
    <col min="3835" max="3835" width="13" style="98" customWidth="1"/>
    <col min="3836" max="3836" width="13.33203125" style="98" customWidth="1"/>
    <col min="3837" max="3846" width="9.44140625" style="98" customWidth="1"/>
    <col min="3847" max="3847" width="8.88671875" style="98" customWidth="1"/>
    <col min="3848" max="3848" width="9.44140625" style="98" customWidth="1"/>
    <col min="3849" max="3849" width="10.109375" style="98" customWidth="1"/>
    <col min="3850" max="3854" width="11.44140625" style="98" hidden="1" customWidth="1"/>
    <col min="3855" max="3855" width="6.44140625" style="98" customWidth="1"/>
    <col min="3856" max="3856" width="6.88671875" style="98" customWidth="1"/>
    <col min="3857" max="3858" width="6.5546875" style="98" customWidth="1"/>
    <col min="3859" max="3859" width="6.33203125" style="98" customWidth="1"/>
    <col min="3860" max="3860" width="7.5546875" style="98" customWidth="1"/>
    <col min="3861" max="3861" width="11" style="98" customWidth="1"/>
    <col min="3862" max="3862" width="11.44140625" style="98" hidden="1" customWidth="1"/>
    <col min="3863" max="3863" width="13.44140625" style="98" customWidth="1"/>
    <col min="3864" max="3864" width="11.44140625" style="98" customWidth="1"/>
    <col min="3865" max="3865" width="56.88671875" style="98" customWidth="1"/>
    <col min="3866" max="3866" width="9.109375" style="98" bestFit="1" customWidth="1"/>
    <col min="3867" max="3867" width="24.5546875" style="98" customWidth="1"/>
    <col min="3868" max="3868" width="15.44140625" style="98" customWidth="1"/>
    <col min="3869" max="3869" width="27.33203125" style="98" customWidth="1"/>
    <col min="3870" max="3870" width="5" style="98" customWidth="1"/>
    <col min="3871" max="3872" width="11.44140625" style="98" hidden="1" customWidth="1"/>
    <col min="3873" max="3873" width="5" style="98" customWidth="1"/>
    <col min="3874" max="3875" width="11.44140625" style="98" hidden="1" customWidth="1"/>
    <col min="3876" max="3876" width="5" style="98" customWidth="1"/>
    <col min="3877" max="3878" width="11.44140625" style="98" hidden="1" customWidth="1"/>
    <col min="3879" max="3879" width="5" style="98" customWidth="1"/>
    <col min="3880" max="3881" width="11.44140625" style="98" hidden="1" customWidth="1"/>
    <col min="3882" max="3882" width="5" style="98" customWidth="1"/>
    <col min="3883" max="3884" width="11.44140625" style="98" hidden="1" customWidth="1"/>
    <col min="3885" max="3885" width="5" style="98" customWidth="1"/>
    <col min="3886" max="3887" width="11.44140625" style="98" hidden="1" customWidth="1"/>
    <col min="3888" max="3888" width="6.44140625" style="98" customWidth="1"/>
    <col min="3889" max="3896" width="11.44140625" style="98" hidden="1" customWidth="1"/>
    <col min="3897" max="3897" width="6.88671875" style="98" customWidth="1"/>
    <col min="3898" max="3899" width="11.44140625" style="98" hidden="1" customWidth="1"/>
    <col min="3900" max="3900" width="6.44140625" style="98" customWidth="1"/>
    <col min="3901" max="3902" width="11.44140625" style="98" hidden="1" customWidth="1"/>
    <col min="3903" max="3903" width="5.44140625" style="98" customWidth="1"/>
    <col min="3904" max="3905" width="11.44140625" style="98" hidden="1" customWidth="1"/>
    <col min="3906" max="3906" width="4.88671875" style="98" customWidth="1"/>
    <col min="3907" max="3911" width="11.44140625" style="98" hidden="1" customWidth="1"/>
    <col min="3912" max="3912" width="8.44140625" style="98" customWidth="1"/>
    <col min="3913" max="3914" width="11.44140625" style="98" hidden="1" customWidth="1"/>
    <col min="3915" max="3915" width="5.44140625" style="98" customWidth="1"/>
    <col min="3916" max="3917" width="11.44140625" style="98" hidden="1" customWidth="1"/>
    <col min="3918" max="3918" width="8.44140625" style="98" customWidth="1"/>
    <col min="3919" max="3920" width="11.44140625" style="98" hidden="1" customWidth="1"/>
    <col min="3921" max="3921" width="5.88671875" style="98" customWidth="1"/>
    <col min="3922" max="3923" width="11.44140625" style="98" hidden="1" customWidth="1"/>
    <col min="3924" max="3924" width="5.44140625" style="98" customWidth="1"/>
    <col min="3925" max="3926" width="11.44140625" style="98" hidden="1" customWidth="1"/>
    <col min="3927" max="3927" width="5.44140625" style="98" customWidth="1"/>
    <col min="3928" max="3929" width="11.44140625" style="98" hidden="1" customWidth="1"/>
    <col min="3930" max="3930" width="6" style="98" customWidth="1"/>
    <col min="3931" max="3935" width="11.44140625" style="98" hidden="1" customWidth="1"/>
    <col min="3936" max="3936" width="5" style="98" customWidth="1"/>
    <col min="3937" max="3944" width="11.44140625" style="98" hidden="1" customWidth="1"/>
    <col min="3945" max="3945" width="5" style="98" customWidth="1"/>
    <col min="3946" max="3946" width="11.44140625" style="98" hidden="1" customWidth="1"/>
    <col min="3947" max="3947" width="5" style="98" customWidth="1"/>
    <col min="3948" max="3948" width="9.44140625" style="98" customWidth="1"/>
    <col min="3949" max="3949" width="11.44140625" style="98" hidden="1" customWidth="1"/>
    <col min="3950" max="3950" width="5" style="98" customWidth="1"/>
    <col min="3951" max="3952" width="11.44140625" style="98" hidden="1" customWidth="1"/>
    <col min="3953" max="3953" width="5" style="98" customWidth="1"/>
    <col min="3954" max="3955" width="11.44140625" style="98" hidden="1" customWidth="1"/>
    <col min="3956" max="3956" width="5" style="98" customWidth="1"/>
    <col min="3957" max="3958" width="11.44140625" style="98" hidden="1" customWidth="1"/>
    <col min="3959" max="3959" width="5" style="98" customWidth="1"/>
    <col min="3960" max="3961" width="11.44140625" style="98" hidden="1" customWidth="1"/>
    <col min="3962" max="3962" width="5" style="98" customWidth="1"/>
    <col min="3963" max="3964" width="11.44140625" style="98" hidden="1" customWidth="1"/>
    <col min="3965" max="3965" width="5" style="98" customWidth="1"/>
    <col min="3966" max="3966" width="11.44140625" style="98" hidden="1" customWidth="1"/>
    <col min="3967" max="3967" width="6.44140625" style="98" customWidth="1"/>
    <col min="3968" max="3968" width="11.44140625" style="98" hidden="1" customWidth="1"/>
    <col min="3969" max="3969" width="7.109375" style="98" customWidth="1"/>
    <col min="3970" max="3971" width="11.44140625" style="98" hidden="1" customWidth="1"/>
    <col min="3972" max="3972" width="7.109375" style="98" customWidth="1"/>
    <col min="3973" max="3974" width="11.44140625" style="98" hidden="1" customWidth="1"/>
    <col min="3975" max="3975" width="7.109375" style="98" customWidth="1"/>
    <col min="3976" max="3977" width="11.44140625" style="98" hidden="1" customWidth="1"/>
    <col min="3978" max="3978" width="7.109375" style="98" customWidth="1"/>
    <col min="3979" max="3980" width="11.44140625" style="98" hidden="1" customWidth="1"/>
    <col min="3981" max="3981" width="7.109375" style="98" customWidth="1"/>
    <col min="3982" max="3983" width="11.44140625" style="98" hidden="1" customWidth="1"/>
    <col min="3984" max="3984" width="7.109375" style="98" customWidth="1"/>
    <col min="3985" max="3986" width="11.44140625" style="98" hidden="1" customWidth="1"/>
    <col min="3987" max="3987" width="7.109375" style="98" customWidth="1"/>
    <col min="3988" max="3989" width="11.44140625" style="98" hidden="1" customWidth="1"/>
    <col min="3990" max="3990" width="7.109375" style="98" customWidth="1"/>
    <col min="3991" max="3991" width="11.44140625" style="98" hidden="1" customWidth="1"/>
    <col min="3992" max="3992" width="6.44140625" style="98" customWidth="1"/>
    <col min="3993" max="3994" width="11.44140625" style="98" hidden="1" customWidth="1"/>
    <col min="3995" max="3995" width="6.88671875" style="98" customWidth="1"/>
    <col min="3996" max="3997" width="11.44140625" style="98" hidden="1" customWidth="1"/>
    <col min="3998" max="3998" width="6.88671875" style="98" customWidth="1"/>
    <col min="3999" max="4000" width="11.44140625" style="98" hidden="1" customWidth="1"/>
    <col min="4001" max="4001" width="6.44140625" style="98" customWidth="1"/>
    <col min="4002" max="4006" width="11.44140625" style="98" hidden="1" customWidth="1"/>
    <col min="4007" max="4007" width="6.44140625" style="98" customWidth="1"/>
    <col min="4008" max="4009" width="11.44140625" style="98" hidden="1" customWidth="1"/>
    <col min="4010" max="4010" width="7.5546875" style="98" customWidth="1"/>
    <col min="4011" max="4011" width="11.44140625" style="98" hidden="1" customWidth="1"/>
    <col min="4012" max="4012" width="9.44140625" style="98" customWidth="1"/>
    <col min="4013" max="4044" width="11.44140625" style="98" hidden="1" customWidth="1"/>
    <col min="4045" max="4045" width="9" style="98" customWidth="1"/>
    <col min="4046" max="4047" width="11.44140625" style="98" hidden="1" customWidth="1"/>
    <col min="4048" max="4048" width="8.5546875" style="98" customWidth="1"/>
    <col min="4049" max="4050" width="11.44140625" style="98" hidden="1" customWidth="1"/>
    <col min="4051" max="4051" width="6.44140625" style="98" customWidth="1"/>
    <col min="4052" max="4053" width="11.44140625" style="98" hidden="1" customWidth="1"/>
    <col min="4054" max="4054" width="7" style="98" customWidth="1"/>
    <col min="4055" max="4056" width="11.44140625" style="98" hidden="1" customWidth="1"/>
    <col min="4057" max="4059" width="7" style="98" customWidth="1"/>
    <col min="4060" max="4061" width="11.44140625" style="98" hidden="1" customWidth="1"/>
    <col min="4062" max="4062" width="7.5546875" style="98" customWidth="1"/>
    <col min="4063" max="4064" width="11.44140625" style="98" hidden="1" customWidth="1"/>
    <col min="4065" max="4065" width="7" style="98" customWidth="1"/>
    <col min="4066" max="4067" width="11.44140625" style="98" hidden="1" customWidth="1"/>
    <col min="4068" max="4068" width="7" style="98" customWidth="1"/>
    <col min="4069" max="4070" width="11.44140625" style="98" hidden="1" customWidth="1"/>
    <col min="4071" max="4071" width="7" style="98" customWidth="1"/>
    <col min="4072" max="4072" width="11.44140625" style="98" hidden="1" customWidth="1"/>
    <col min="4073" max="4073" width="6.44140625" style="98" customWidth="1"/>
    <col min="4074" max="4083" width="11.44140625" style="98" hidden="1" customWidth="1"/>
    <col min="4084" max="4086" width="11.44140625" style="98" hidden="1"/>
    <col min="4087" max="4087" width="41.44140625" style="98" customWidth="1"/>
    <col min="4088" max="4088" width="6.44140625" style="98" customWidth="1"/>
    <col min="4089" max="4089" width="14.6640625" style="98" customWidth="1"/>
    <col min="4090" max="4090" width="11.44140625" style="98" customWidth="1"/>
    <col min="4091" max="4091" width="13" style="98" customWidth="1"/>
    <col min="4092" max="4092" width="13.33203125" style="98" customWidth="1"/>
    <col min="4093" max="4102" width="9.44140625" style="98" customWidth="1"/>
    <col min="4103" max="4103" width="8.88671875" style="98" customWidth="1"/>
    <col min="4104" max="4104" width="9.44140625" style="98" customWidth="1"/>
    <col min="4105" max="4105" width="10.109375" style="98" customWidth="1"/>
    <col min="4106" max="4110" width="11.44140625" style="98" hidden="1" customWidth="1"/>
    <col min="4111" max="4111" width="6.44140625" style="98" customWidth="1"/>
    <col min="4112" max="4112" width="6.88671875" style="98" customWidth="1"/>
    <col min="4113" max="4114" width="6.5546875" style="98" customWidth="1"/>
    <col min="4115" max="4115" width="6.33203125" style="98" customWidth="1"/>
    <col min="4116" max="4116" width="7.5546875" style="98" customWidth="1"/>
    <col min="4117" max="4117" width="11" style="98" customWidth="1"/>
    <col min="4118" max="4118" width="11.44140625" style="98" hidden="1" customWidth="1"/>
    <col min="4119" max="4119" width="13.44140625" style="98" customWidth="1"/>
    <col min="4120" max="4120" width="11.44140625" style="98" customWidth="1"/>
    <col min="4121" max="4121" width="56.88671875" style="98" customWidth="1"/>
    <col min="4122" max="4122" width="9.109375" style="98" bestFit="1" customWidth="1"/>
    <col min="4123" max="4123" width="24.5546875" style="98" customWidth="1"/>
    <col min="4124" max="4124" width="15.44140625" style="98" customWidth="1"/>
    <col min="4125" max="4125" width="27.33203125" style="98" customWidth="1"/>
    <col min="4126" max="4126" width="5" style="98" customWidth="1"/>
    <col min="4127" max="4128" width="11.44140625" style="98" hidden="1" customWidth="1"/>
    <col min="4129" max="4129" width="5" style="98" customWidth="1"/>
    <col min="4130" max="4131" width="11.44140625" style="98" hidden="1" customWidth="1"/>
    <col min="4132" max="4132" width="5" style="98" customWidth="1"/>
    <col min="4133" max="4134" width="11.44140625" style="98" hidden="1" customWidth="1"/>
    <col min="4135" max="4135" width="5" style="98" customWidth="1"/>
    <col min="4136" max="4137" width="11.44140625" style="98" hidden="1" customWidth="1"/>
    <col min="4138" max="4138" width="5" style="98" customWidth="1"/>
    <col min="4139" max="4140" width="11.44140625" style="98" hidden="1" customWidth="1"/>
    <col min="4141" max="4141" width="5" style="98" customWidth="1"/>
    <col min="4142" max="4143" width="11.44140625" style="98" hidden="1" customWidth="1"/>
    <col min="4144" max="4144" width="6.44140625" style="98" customWidth="1"/>
    <col min="4145" max="4152" width="11.44140625" style="98" hidden="1" customWidth="1"/>
    <col min="4153" max="4153" width="6.88671875" style="98" customWidth="1"/>
    <col min="4154" max="4155" width="11.44140625" style="98" hidden="1" customWidth="1"/>
    <col min="4156" max="4156" width="6.44140625" style="98" customWidth="1"/>
    <col min="4157" max="4158" width="11.44140625" style="98" hidden="1" customWidth="1"/>
    <col min="4159" max="4159" width="5.44140625" style="98" customWidth="1"/>
    <col min="4160" max="4161" width="11.44140625" style="98" hidden="1" customWidth="1"/>
    <col min="4162" max="4162" width="4.88671875" style="98" customWidth="1"/>
    <col min="4163" max="4167" width="11.44140625" style="98" hidden="1" customWidth="1"/>
    <col min="4168" max="4168" width="8.44140625" style="98" customWidth="1"/>
    <col min="4169" max="4170" width="11.44140625" style="98" hidden="1" customWidth="1"/>
    <col min="4171" max="4171" width="5.44140625" style="98" customWidth="1"/>
    <col min="4172" max="4173" width="11.44140625" style="98" hidden="1" customWidth="1"/>
    <col min="4174" max="4174" width="8.44140625" style="98" customWidth="1"/>
    <col min="4175" max="4176" width="11.44140625" style="98" hidden="1" customWidth="1"/>
    <col min="4177" max="4177" width="5.88671875" style="98" customWidth="1"/>
    <col min="4178" max="4179" width="11.44140625" style="98" hidden="1" customWidth="1"/>
    <col min="4180" max="4180" width="5.44140625" style="98" customWidth="1"/>
    <col min="4181" max="4182" width="11.44140625" style="98" hidden="1" customWidth="1"/>
    <col min="4183" max="4183" width="5.44140625" style="98" customWidth="1"/>
    <col min="4184" max="4185" width="11.44140625" style="98" hidden="1" customWidth="1"/>
    <col min="4186" max="4186" width="6" style="98" customWidth="1"/>
    <col min="4187" max="4191" width="11.44140625" style="98" hidden="1" customWidth="1"/>
    <col min="4192" max="4192" width="5" style="98" customWidth="1"/>
    <col min="4193" max="4200" width="11.44140625" style="98" hidden="1" customWidth="1"/>
    <col min="4201" max="4201" width="5" style="98" customWidth="1"/>
    <col min="4202" max="4202" width="11.44140625" style="98" hidden="1" customWidth="1"/>
    <col min="4203" max="4203" width="5" style="98" customWidth="1"/>
    <col min="4204" max="4204" width="9.44140625" style="98" customWidth="1"/>
    <col min="4205" max="4205" width="11.44140625" style="98" hidden="1" customWidth="1"/>
    <col min="4206" max="4206" width="5" style="98" customWidth="1"/>
    <col min="4207" max="4208" width="11.44140625" style="98" hidden="1" customWidth="1"/>
    <col min="4209" max="4209" width="5" style="98" customWidth="1"/>
    <col min="4210" max="4211" width="11.44140625" style="98" hidden="1" customWidth="1"/>
    <col min="4212" max="4212" width="5" style="98" customWidth="1"/>
    <col min="4213" max="4214" width="11.44140625" style="98" hidden="1" customWidth="1"/>
    <col min="4215" max="4215" width="5" style="98" customWidth="1"/>
    <col min="4216" max="4217" width="11.44140625" style="98" hidden="1" customWidth="1"/>
    <col min="4218" max="4218" width="5" style="98" customWidth="1"/>
    <col min="4219" max="4220" width="11.44140625" style="98" hidden="1" customWidth="1"/>
    <col min="4221" max="4221" width="5" style="98" customWidth="1"/>
    <col min="4222" max="4222" width="11.44140625" style="98" hidden="1" customWidth="1"/>
    <col min="4223" max="4223" width="6.44140625" style="98" customWidth="1"/>
    <col min="4224" max="4224" width="11.44140625" style="98" hidden="1" customWidth="1"/>
    <col min="4225" max="4225" width="7.109375" style="98" customWidth="1"/>
    <col min="4226" max="4227" width="11.44140625" style="98" hidden="1" customWidth="1"/>
    <col min="4228" max="4228" width="7.109375" style="98" customWidth="1"/>
    <col min="4229" max="4230" width="11.44140625" style="98" hidden="1" customWidth="1"/>
    <col min="4231" max="4231" width="7.109375" style="98" customWidth="1"/>
    <col min="4232" max="4233" width="11.44140625" style="98" hidden="1" customWidth="1"/>
    <col min="4234" max="4234" width="7.109375" style="98" customWidth="1"/>
    <col min="4235" max="4236" width="11.44140625" style="98" hidden="1" customWidth="1"/>
    <col min="4237" max="4237" width="7.109375" style="98" customWidth="1"/>
    <col min="4238" max="4239" width="11.44140625" style="98" hidden="1" customWidth="1"/>
    <col min="4240" max="4240" width="7.109375" style="98" customWidth="1"/>
    <col min="4241" max="4242" width="11.44140625" style="98" hidden="1" customWidth="1"/>
    <col min="4243" max="4243" width="7.109375" style="98" customWidth="1"/>
    <col min="4244" max="4245" width="11.44140625" style="98" hidden="1" customWidth="1"/>
    <col min="4246" max="4246" width="7.109375" style="98" customWidth="1"/>
    <col min="4247" max="4247" width="11.44140625" style="98" hidden="1" customWidth="1"/>
    <col min="4248" max="4248" width="6.44140625" style="98" customWidth="1"/>
    <col min="4249" max="4250" width="11.44140625" style="98" hidden="1" customWidth="1"/>
    <col min="4251" max="4251" width="6.88671875" style="98" customWidth="1"/>
    <col min="4252" max="4253" width="11.44140625" style="98" hidden="1" customWidth="1"/>
    <col min="4254" max="4254" width="6.88671875" style="98" customWidth="1"/>
    <col min="4255" max="4256" width="11.44140625" style="98" hidden="1" customWidth="1"/>
    <col min="4257" max="4257" width="6.44140625" style="98" customWidth="1"/>
    <col min="4258" max="4262" width="11.44140625" style="98" hidden="1" customWidth="1"/>
    <col min="4263" max="4263" width="6.44140625" style="98" customWidth="1"/>
    <col min="4264" max="4265" width="11.44140625" style="98" hidden="1" customWidth="1"/>
    <col min="4266" max="4266" width="7.5546875" style="98" customWidth="1"/>
    <col min="4267" max="4267" width="11.44140625" style="98" hidden="1" customWidth="1"/>
    <col min="4268" max="4268" width="9.44140625" style="98" customWidth="1"/>
    <col min="4269" max="4300" width="11.44140625" style="98" hidden="1" customWidth="1"/>
    <col min="4301" max="4301" width="9" style="98" customWidth="1"/>
    <col min="4302" max="4303" width="11.44140625" style="98" hidden="1" customWidth="1"/>
    <col min="4304" max="4304" width="8.5546875" style="98" customWidth="1"/>
    <col min="4305" max="4306" width="11.44140625" style="98" hidden="1" customWidth="1"/>
    <col min="4307" max="4307" width="6.44140625" style="98" customWidth="1"/>
    <col min="4308" max="4309" width="11.44140625" style="98" hidden="1" customWidth="1"/>
    <col min="4310" max="4310" width="7" style="98" customWidth="1"/>
    <col min="4311" max="4312" width="11.44140625" style="98" hidden="1" customWidth="1"/>
    <col min="4313" max="4315" width="7" style="98" customWidth="1"/>
    <col min="4316" max="4317" width="11.44140625" style="98" hidden="1" customWidth="1"/>
    <col min="4318" max="4318" width="7.5546875" style="98" customWidth="1"/>
    <col min="4319" max="4320" width="11.44140625" style="98" hidden="1" customWidth="1"/>
    <col min="4321" max="4321" width="7" style="98" customWidth="1"/>
    <col min="4322" max="4323" width="11.44140625" style="98" hidden="1" customWidth="1"/>
    <col min="4324" max="4324" width="7" style="98" customWidth="1"/>
    <col min="4325" max="4326" width="11.44140625" style="98" hidden="1" customWidth="1"/>
    <col min="4327" max="4327" width="7" style="98" customWidth="1"/>
    <col min="4328" max="4328" width="11.44140625" style="98" hidden="1" customWidth="1"/>
    <col min="4329" max="4329" width="6.44140625" style="98" customWidth="1"/>
    <col min="4330" max="4339" width="11.44140625" style="98" hidden="1" customWidth="1"/>
    <col min="4340" max="4342" width="11.44140625" style="98" hidden="1"/>
    <col min="4343" max="4343" width="41.44140625" style="98" customWidth="1"/>
    <col min="4344" max="4344" width="6.44140625" style="98" customWidth="1"/>
    <col min="4345" max="4345" width="14.6640625" style="98" customWidth="1"/>
    <col min="4346" max="4346" width="11.44140625" style="98" customWidth="1"/>
    <col min="4347" max="4347" width="13" style="98" customWidth="1"/>
    <col min="4348" max="4348" width="13.33203125" style="98" customWidth="1"/>
    <col min="4349" max="4358" width="9.44140625" style="98" customWidth="1"/>
    <col min="4359" max="4359" width="8.88671875" style="98" customWidth="1"/>
    <col min="4360" max="4360" width="9.44140625" style="98" customWidth="1"/>
    <col min="4361" max="4361" width="10.109375" style="98" customWidth="1"/>
    <col min="4362" max="4366" width="11.44140625" style="98" hidden="1" customWidth="1"/>
    <col min="4367" max="4367" width="6.44140625" style="98" customWidth="1"/>
    <col min="4368" max="4368" width="6.88671875" style="98" customWidth="1"/>
    <col min="4369" max="4370" width="6.5546875" style="98" customWidth="1"/>
    <col min="4371" max="4371" width="6.33203125" style="98" customWidth="1"/>
    <col min="4372" max="4372" width="7.5546875" style="98" customWidth="1"/>
    <col min="4373" max="4373" width="11" style="98" customWidth="1"/>
    <col min="4374" max="4374" width="11.44140625" style="98" hidden="1" customWidth="1"/>
    <col min="4375" max="4375" width="13.44140625" style="98" customWidth="1"/>
    <col min="4376" max="4376" width="11.44140625" style="98" customWidth="1"/>
    <col min="4377" max="4377" width="56.88671875" style="98" customWidth="1"/>
    <col min="4378" max="4378" width="9.109375" style="98" bestFit="1" customWidth="1"/>
    <col min="4379" max="4379" width="24.5546875" style="98" customWidth="1"/>
    <col min="4380" max="4380" width="15.44140625" style="98" customWidth="1"/>
    <col min="4381" max="4381" width="27.33203125" style="98" customWidth="1"/>
    <col min="4382" max="4382" width="5" style="98" customWidth="1"/>
    <col min="4383" max="4384" width="11.44140625" style="98" hidden="1" customWidth="1"/>
    <col min="4385" max="4385" width="5" style="98" customWidth="1"/>
    <col min="4386" max="4387" width="11.44140625" style="98" hidden="1" customWidth="1"/>
    <col min="4388" max="4388" width="5" style="98" customWidth="1"/>
    <col min="4389" max="4390" width="11.44140625" style="98" hidden="1" customWidth="1"/>
    <col min="4391" max="4391" width="5" style="98" customWidth="1"/>
    <col min="4392" max="4393" width="11.44140625" style="98" hidden="1" customWidth="1"/>
    <col min="4394" max="4394" width="5" style="98" customWidth="1"/>
    <col min="4395" max="4396" width="11.44140625" style="98" hidden="1" customWidth="1"/>
    <col min="4397" max="4397" width="5" style="98" customWidth="1"/>
    <col min="4398" max="4399" width="11.44140625" style="98" hidden="1" customWidth="1"/>
    <col min="4400" max="4400" width="6.44140625" style="98" customWidth="1"/>
    <col min="4401" max="4408" width="11.44140625" style="98" hidden="1" customWidth="1"/>
    <col min="4409" max="4409" width="6.88671875" style="98" customWidth="1"/>
    <col min="4410" max="4411" width="11.44140625" style="98" hidden="1" customWidth="1"/>
    <col min="4412" max="4412" width="6.44140625" style="98" customWidth="1"/>
    <col min="4413" max="4414" width="11.44140625" style="98" hidden="1" customWidth="1"/>
    <col min="4415" max="4415" width="5.44140625" style="98" customWidth="1"/>
    <col min="4416" max="4417" width="11.44140625" style="98" hidden="1" customWidth="1"/>
    <col min="4418" max="4418" width="4.88671875" style="98" customWidth="1"/>
    <col min="4419" max="4423" width="11.44140625" style="98" hidden="1" customWidth="1"/>
    <col min="4424" max="4424" width="8.44140625" style="98" customWidth="1"/>
    <col min="4425" max="4426" width="11.44140625" style="98" hidden="1" customWidth="1"/>
    <col min="4427" max="4427" width="5.44140625" style="98" customWidth="1"/>
    <col min="4428" max="4429" width="11.44140625" style="98" hidden="1" customWidth="1"/>
    <col min="4430" max="4430" width="8.44140625" style="98" customWidth="1"/>
    <col min="4431" max="4432" width="11.44140625" style="98" hidden="1" customWidth="1"/>
    <col min="4433" max="4433" width="5.88671875" style="98" customWidth="1"/>
    <col min="4434" max="4435" width="11.44140625" style="98" hidden="1" customWidth="1"/>
    <col min="4436" max="4436" width="5.44140625" style="98" customWidth="1"/>
    <col min="4437" max="4438" width="11.44140625" style="98" hidden="1" customWidth="1"/>
    <col min="4439" max="4439" width="5.44140625" style="98" customWidth="1"/>
    <col min="4440" max="4441" width="11.44140625" style="98" hidden="1" customWidth="1"/>
    <col min="4442" max="4442" width="6" style="98" customWidth="1"/>
    <col min="4443" max="4447" width="11.44140625" style="98" hidden="1" customWidth="1"/>
    <col min="4448" max="4448" width="5" style="98" customWidth="1"/>
    <col min="4449" max="4456" width="11.44140625" style="98" hidden="1" customWidth="1"/>
    <col min="4457" max="4457" width="5" style="98" customWidth="1"/>
    <col min="4458" max="4458" width="11.44140625" style="98" hidden="1" customWidth="1"/>
    <col min="4459" max="4459" width="5" style="98" customWidth="1"/>
    <col min="4460" max="4460" width="9.44140625" style="98" customWidth="1"/>
    <col min="4461" max="4461" width="11.44140625" style="98" hidden="1" customWidth="1"/>
    <col min="4462" max="4462" width="5" style="98" customWidth="1"/>
    <col min="4463" max="4464" width="11.44140625" style="98" hidden="1" customWidth="1"/>
    <col min="4465" max="4465" width="5" style="98" customWidth="1"/>
    <col min="4466" max="4467" width="11.44140625" style="98" hidden="1" customWidth="1"/>
    <col min="4468" max="4468" width="5" style="98" customWidth="1"/>
    <col min="4469" max="4470" width="11.44140625" style="98" hidden="1" customWidth="1"/>
    <col min="4471" max="4471" width="5" style="98" customWidth="1"/>
    <col min="4472" max="4473" width="11.44140625" style="98" hidden="1" customWidth="1"/>
    <col min="4474" max="4474" width="5" style="98" customWidth="1"/>
    <col min="4475" max="4476" width="11.44140625" style="98" hidden="1" customWidth="1"/>
    <col min="4477" max="4477" width="5" style="98" customWidth="1"/>
    <col min="4478" max="4478" width="11.44140625" style="98" hidden="1" customWidth="1"/>
    <col min="4479" max="4479" width="6.44140625" style="98" customWidth="1"/>
    <col min="4480" max="4480" width="11.44140625" style="98" hidden="1" customWidth="1"/>
    <col min="4481" max="4481" width="7.109375" style="98" customWidth="1"/>
    <col min="4482" max="4483" width="11.44140625" style="98" hidden="1" customWidth="1"/>
    <col min="4484" max="4484" width="7.109375" style="98" customWidth="1"/>
    <col min="4485" max="4486" width="11.44140625" style="98" hidden="1" customWidth="1"/>
    <col min="4487" max="4487" width="7.109375" style="98" customWidth="1"/>
    <col min="4488" max="4489" width="11.44140625" style="98" hidden="1" customWidth="1"/>
    <col min="4490" max="4490" width="7.109375" style="98" customWidth="1"/>
    <col min="4491" max="4492" width="11.44140625" style="98" hidden="1" customWidth="1"/>
    <col min="4493" max="4493" width="7.109375" style="98" customWidth="1"/>
    <col min="4494" max="4495" width="11.44140625" style="98" hidden="1" customWidth="1"/>
    <col min="4496" max="4496" width="7.109375" style="98" customWidth="1"/>
    <col min="4497" max="4498" width="11.44140625" style="98" hidden="1" customWidth="1"/>
    <col min="4499" max="4499" width="7.109375" style="98" customWidth="1"/>
    <col min="4500" max="4501" width="11.44140625" style="98" hidden="1" customWidth="1"/>
    <col min="4502" max="4502" width="7.109375" style="98" customWidth="1"/>
    <col min="4503" max="4503" width="11.44140625" style="98" hidden="1" customWidth="1"/>
    <col min="4504" max="4504" width="6.44140625" style="98" customWidth="1"/>
    <col min="4505" max="4506" width="11.44140625" style="98" hidden="1" customWidth="1"/>
    <col min="4507" max="4507" width="6.88671875" style="98" customWidth="1"/>
    <col min="4508" max="4509" width="11.44140625" style="98" hidden="1" customWidth="1"/>
    <col min="4510" max="4510" width="6.88671875" style="98" customWidth="1"/>
    <col min="4511" max="4512" width="11.44140625" style="98" hidden="1" customWidth="1"/>
    <col min="4513" max="4513" width="6.44140625" style="98" customWidth="1"/>
    <col min="4514" max="4518" width="11.44140625" style="98" hidden="1" customWidth="1"/>
    <col min="4519" max="4519" width="6.44140625" style="98" customWidth="1"/>
    <col min="4520" max="4521" width="11.44140625" style="98" hidden="1" customWidth="1"/>
    <col min="4522" max="4522" width="7.5546875" style="98" customWidth="1"/>
    <col min="4523" max="4523" width="11.44140625" style="98" hidden="1" customWidth="1"/>
    <col min="4524" max="4524" width="9.44140625" style="98" customWidth="1"/>
    <col min="4525" max="4556" width="11.44140625" style="98" hidden="1" customWidth="1"/>
    <col min="4557" max="4557" width="9" style="98" customWidth="1"/>
    <col min="4558" max="4559" width="11.44140625" style="98" hidden="1" customWidth="1"/>
    <col min="4560" max="4560" width="8.5546875" style="98" customWidth="1"/>
    <col min="4561" max="4562" width="11.44140625" style="98" hidden="1" customWidth="1"/>
    <col min="4563" max="4563" width="6.44140625" style="98" customWidth="1"/>
    <col min="4564" max="4565" width="11.44140625" style="98" hidden="1" customWidth="1"/>
    <col min="4566" max="4566" width="7" style="98" customWidth="1"/>
    <col min="4567" max="4568" width="11.44140625" style="98" hidden="1" customWidth="1"/>
    <col min="4569" max="4571" width="7" style="98" customWidth="1"/>
    <col min="4572" max="4573" width="11.44140625" style="98" hidden="1" customWidth="1"/>
    <col min="4574" max="4574" width="7.5546875" style="98" customWidth="1"/>
    <col min="4575" max="4576" width="11.44140625" style="98" hidden="1" customWidth="1"/>
    <col min="4577" max="4577" width="7" style="98" customWidth="1"/>
    <col min="4578" max="4579" width="11.44140625" style="98" hidden="1" customWidth="1"/>
    <col min="4580" max="4580" width="7" style="98" customWidth="1"/>
    <col min="4581" max="4582" width="11.44140625" style="98" hidden="1" customWidth="1"/>
    <col min="4583" max="4583" width="7" style="98" customWidth="1"/>
    <col min="4584" max="4584" width="11.44140625" style="98" hidden="1" customWidth="1"/>
    <col min="4585" max="4585" width="6.44140625" style="98" customWidth="1"/>
    <col min="4586" max="4595" width="11.44140625" style="98" hidden="1" customWidth="1"/>
    <col min="4596" max="4598" width="11.44140625" style="98" hidden="1"/>
    <col min="4599" max="4599" width="41.44140625" style="98" customWidth="1"/>
    <col min="4600" max="4600" width="6.44140625" style="98" customWidth="1"/>
    <col min="4601" max="4601" width="14.6640625" style="98" customWidth="1"/>
    <col min="4602" max="4602" width="11.44140625" style="98" customWidth="1"/>
    <col min="4603" max="4603" width="13" style="98" customWidth="1"/>
    <col min="4604" max="4604" width="13.33203125" style="98" customWidth="1"/>
    <col min="4605" max="4614" width="9.44140625" style="98" customWidth="1"/>
    <col min="4615" max="4615" width="8.88671875" style="98" customWidth="1"/>
    <col min="4616" max="4616" width="9.44140625" style="98" customWidth="1"/>
    <col min="4617" max="4617" width="10.109375" style="98" customWidth="1"/>
    <col min="4618" max="4622" width="11.44140625" style="98" hidden="1" customWidth="1"/>
    <col min="4623" max="4623" width="6.44140625" style="98" customWidth="1"/>
    <col min="4624" max="4624" width="6.88671875" style="98" customWidth="1"/>
    <col min="4625" max="4626" width="6.5546875" style="98" customWidth="1"/>
    <col min="4627" max="4627" width="6.33203125" style="98" customWidth="1"/>
    <col min="4628" max="4628" width="7.5546875" style="98" customWidth="1"/>
    <col min="4629" max="4629" width="11" style="98" customWidth="1"/>
    <col min="4630" max="4630" width="11.44140625" style="98" hidden="1" customWidth="1"/>
    <col min="4631" max="4631" width="13.44140625" style="98" customWidth="1"/>
    <col min="4632" max="4632" width="11.44140625" style="98" customWidth="1"/>
    <col min="4633" max="4633" width="56.88671875" style="98" customWidth="1"/>
    <col min="4634" max="4634" width="9.109375" style="98" bestFit="1" customWidth="1"/>
    <col min="4635" max="4635" width="24.5546875" style="98" customWidth="1"/>
    <col min="4636" max="4636" width="15.44140625" style="98" customWidth="1"/>
    <col min="4637" max="4637" width="27.33203125" style="98" customWidth="1"/>
    <col min="4638" max="4638" width="5" style="98" customWidth="1"/>
    <col min="4639" max="4640" width="11.44140625" style="98" hidden="1" customWidth="1"/>
    <col min="4641" max="4641" width="5" style="98" customWidth="1"/>
    <col min="4642" max="4643" width="11.44140625" style="98" hidden="1" customWidth="1"/>
    <col min="4644" max="4644" width="5" style="98" customWidth="1"/>
    <col min="4645" max="4646" width="11.44140625" style="98" hidden="1" customWidth="1"/>
    <col min="4647" max="4647" width="5" style="98" customWidth="1"/>
    <col min="4648" max="4649" width="11.44140625" style="98" hidden="1" customWidth="1"/>
    <col min="4650" max="4650" width="5" style="98" customWidth="1"/>
    <col min="4651" max="4652" width="11.44140625" style="98" hidden="1" customWidth="1"/>
    <col min="4653" max="4653" width="5" style="98" customWidth="1"/>
    <col min="4654" max="4655" width="11.44140625" style="98" hidden="1" customWidth="1"/>
    <col min="4656" max="4656" width="6.44140625" style="98" customWidth="1"/>
    <col min="4657" max="4664" width="11.44140625" style="98" hidden="1" customWidth="1"/>
    <col min="4665" max="4665" width="6.88671875" style="98" customWidth="1"/>
    <col min="4666" max="4667" width="11.44140625" style="98" hidden="1" customWidth="1"/>
    <col min="4668" max="4668" width="6.44140625" style="98" customWidth="1"/>
    <col min="4669" max="4670" width="11.44140625" style="98" hidden="1" customWidth="1"/>
    <col min="4671" max="4671" width="5.44140625" style="98" customWidth="1"/>
    <col min="4672" max="4673" width="11.44140625" style="98" hidden="1" customWidth="1"/>
    <col min="4674" max="4674" width="4.88671875" style="98" customWidth="1"/>
    <col min="4675" max="4679" width="11.44140625" style="98" hidden="1" customWidth="1"/>
    <col min="4680" max="4680" width="8.44140625" style="98" customWidth="1"/>
    <col min="4681" max="4682" width="11.44140625" style="98" hidden="1" customWidth="1"/>
    <col min="4683" max="4683" width="5.44140625" style="98" customWidth="1"/>
    <col min="4684" max="4685" width="11.44140625" style="98" hidden="1" customWidth="1"/>
    <col min="4686" max="4686" width="8.44140625" style="98" customWidth="1"/>
    <col min="4687" max="4688" width="11.44140625" style="98" hidden="1" customWidth="1"/>
    <col min="4689" max="4689" width="5.88671875" style="98" customWidth="1"/>
    <col min="4690" max="4691" width="11.44140625" style="98" hidden="1" customWidth="1"/>
    <col min="4692" max="4692" width="5.44140625" style="98" customWidth="1"/>
    <col min="4693" max="4694" width="11.44140625" style="98" hidden="1" customWidth="1"/>
    <col min="4695" max="4695" width="5.44140625" style="98" customWidth="1"/>
    <col min="4696" max="4697" width="11.44140625" style="98" hidden="1" customWidth="1"/>
    <col min="4698" max="4698" width="6" style="98" customWidth="1"/>
    <col min="4699" max="4703" width="11.44140625" style="98" hidden="1" customWidth="1"/>
    <col min="4704" max="4704" width="5" style="98" customWidth="1"/>
    <col min="4705" max="4712" width="11.44140625" style="98" hidden="1" customWidth="1"/>
    <col min="4713" max="4713" width="5" style="98" customWidth="1"/>
    <col min="4714" max="4714" width="11.44140625" style="98" hidden="1" customWidth="1"/>
    <col min="4715" max="4715" width="5" style="98" customWidth="1"/>
    <col min="4716" max="4716" width="9.44140625" style="98" customWidth="1"/>
    <col min="4717" max="4717" width="11.44140625" style="98" hidden="1" customWidth="1"/>
    <col min="4718" max="4718" width="5" style="98" customWidth="1"/>
    <col min="4719" max="4720" width="11.44140625" style="98" hidden="1" customWidth="1"/>
    <col min="4721" max="4721" width="5" style="98" customWidth="1"/>
    <col min="4722" max="4723" width="11.44140625" style="98" hidden="1" customWidth="1"/>
    <col min="4724" max="4724" width="5" style="98" customWidth="1"/>
    <col min="4725" max="4726" width="11.44140625" style="98" hidden="1" customWidth="1"/>
    <col min="4727" max="4727" width="5" style="98" customWidth="1"/>
    <col min="4728" max="4729" width="11.44140625" style="98" hidden="1" customWidth="1"/>
    <col min="4730" max="4730" width="5" style="98" customWidth="1"/>
    <col min="4731" max="4732" width="11.44140625" style="98" hidden="1" customWidth="1"/>
    <col min="4733" max="4733" width="5" style="98" customWidth="1"/>
    <col min="4734" max="4734" width="11.44140625" style="98" hidden="1" customWidth="1"/>
    <col min="4735" max="4735" width="6.44140625" style="98" customWidth="1"/>
    <col min="4736" max="4736" width="11.44140625" style="98" hidden="1" customWidth="1"/>
    <col min="4737" max="4737" width="7.109375" style="98" customWidth="1"/>
    <col min="4738" max="4739" width="11.44140625" style="98" hidden="1" customWidth="1"/>
    <col min="4740" max="4740" width="7.109375" style="98" customWidth="1"/>
    <col min="4741" max="4742" width="11.44140625" style="98" hidden="1" customWidth="1"/>
    <col min="4743" max="4743" width="7.109375" style="98" customWidth="1"/>
    <col min="4744" max="4745" width="11.44140625" style="98" hidden="1" customWidth="1"/>
    <col min="4746" max="4746" width="7.109375" style="98" customWidth="1"/>
    <col min="4747" max="4748" width="11.44140625" style="98" hidden="1" customWidth="1"/>
    <col min="4749" max="4749" width="7.109375" style="98" customWidth="1"/>
    <col min="4750" max="4751" width="11.44140625" style="98" hidden="1" customWidth="1"/>
    <col min="4752" max="4752" width="7.109375" style="98" customWidth="1"/>
    <col min="4753" max="4754" width="11.44140625" style="98" hidden="1" customWidth="1"/>
    <col min="4755" max="4755" width="7.109375" style="98" customWidth="1"/>
    <col min="4756" max="4757" width="11.44140625" style="98" hidden="1" customWidth="1"/>
    <col min="4758" max="4758" width="7.109375" style="98" customWidth="1"/>
    <col min="4759" max="4759" width="11.44140625" style="98" hidden="1" customWidth="1"/>
    <col min="4760" max="4760" width="6.44140625" style="98" customWidth="1"/>
    <col min="4761" max="4762" width="11.44140625" style="98" hidden="1" customWidth="1"/>
    <col min="4763" max="4763" width="6.88671875" style="98" customWidth="1"/>
    <col min="4764" max="4765" width="11.44140625" style="98" hidden="1" customWidth="1"/>
    <col min="4766" max="4766" width="6.88671875" style="98" customWidth="1"/>
    <col min="4767" max="4768" width="11.44140625" style="98" hidden="1" customWidth="1"/>
    <col min="4769" max="4769" width="6.44140625" style="98" customWidth="1"/>
    <col min="4770" max="4774" width="11.44140625" style="98" hidden="1" customWidth="1"/>
    <col min="4775" max="4775" width="6.44140625" style="98" customWidth="1"/>
    <col min="4776" max="4777" width="11.44140625" style="98" hidden="1" customWidth="1"/>
    <col min="4778" max="4778" width="7.5546875" style="98" customWidth="1"/>
    <col min="4779" max="4779" width="11.44140625" style="98" hidden="1" customWidth="1"/>
    <col min="4780" max="4780" width="9.44140625" style="98" customWidth="1"/>
    <col min="4781" max="4812" width="11.44140625" style="98" hidden="1" customWidth="1"/>
    <col min="4813" max="4813" width="9" style="98" customWidth="1"/>
    <col min="4814" max="4815" width="11.44140625" style="98" hidden="1" customWidth="1"/>
    <col min="4816" max="4816" width="8.5546875" style="98" customWidth="1"/>
    <col min="4817" max="4818" width="11.44140625" style="98" hidden="1" customWidth="1"/>
    <col min="4819" max="4819" width="6.44140625" style="98" customWidth="1"/>
    <col min="4820" max="4821" width="11.44140625" style="98" hidden="1" customWidth="1"/>
    <col min="4822" max="4822" width="7" style="98" customWidth="1"/>
    <col min="4823" max="4824" width="11.44140625" style="98" hidden="1" customWidth="1"/>
    <col min="4825" max="4827" width="7" style="98" customWidth="1"/>
    <col min="4828" max="4829" width="11.44140625" style="98" hidden="1" customWidth="1"/>
    <col min="4830" max="4830" width="7.5546875" style="98" customWidth="1"/>
    <col min="4831" max="4832" width="11.44140625" style="98" hidden="1" customWidth="1"/>
    <col min="4833" max="4833" width="7" style="98" customWidth="1"/>
    <col min="4834" max="4835" width="11.44140625" style="98" hidden="1" customWidth="1"/>
    <col min="4836" max="4836" width="7" style="98" customWidth="1"/>
    <col min="4837" max="4838" width="11.44140625" style="98" hidden="1" customWidth="1"/>
    <col min="4839" max="4839" width="7" style="98" customWidth="1"/>
    <col min="4840" max="4840" width="11.44140625" style="98" hidden="1" customWidth="1"/>
    <col min="4841" max="4841" width="6.44140625" style="98" customWidth="1"/>
    <col min="4842" max="4851" width="11.44140625" style="98" hidden="1" customWidth="1"/>
    <col min="4852" max="4854" width="11.44140625" style="98" hidden="1"/>
    <col min="4855" max="4855" width="41.44140625" style="98" customWidth="1"/>
    <col min="4856" max="4856" width="6.44140625" style="98" customWidth="1"/>
    <col min="4857" max="4857" width="14.6640625" style="98" customWidth="1"/>
    <col min="4858" max="4858" width="11.44140625" style="98" customWidth="1"/>
    <col min="4859" max="4859" width="13" style="98" customWidth="1"/>
    <col min="4860" max="4860" width="13.33203125" style="98" customWidth="1"/>
    <col min="4861" max="4870" width="9.44140625" style="98" customWidth="1"/>
    <col min="4871" max="4871" width="8.88671875" style="98" customWidth="1"/>
    <col min="4872" max="4872" width="9.44140625" style="98" customWidth="1"/>
    <col min="4873" max="4873" width="10.109375" style="98" customWidth="1"/>
    <col min="4874" max="4878" width="11.44140625" style="98" hidden="1" customWidth="1"/>
    <col min="4879" max="4879" width="6.44140625" style="98" customWidth="1"/>
    <col min="4880" max="4880" width="6.88671875" style="98" customWidth="1"/>
    <col min="4881" max="4882" width="6.5546875" style="98" customWidth="1"/>
    <col min="4883" max="4883" width="6.33203125" style="98" customWidth="1"/>
    <col min="4884" max="4884" width="7.5546875" style="98" customWidth="1"/>
    <col min="4885" max="4885" width="11" style="98" customWidth="1"/>
    <col min="4886" max="4886" width="11.44140625" style="98" hidden="1" customWidth="1"/>
    <col min="4887" max="4887" width="13.44140625" style="98" customWidth="1"/>
    <col min="4888" max="4888" width="11.44140625" style="98" customWidth="1"/>
    <col min="4889" max="4889" width="56.88671875" style="98" customWidth="1"/>
    <col min="4890" max="4890" width="9.109375" style="98" bestFit="1" customWidth="1"/>
    <col min="4891" max="4891" width="24.5546875" style="98" customWidth="1"/>
    <col min="4892" max="4892" width="15.44140625" style="98" customWidth="1"/>
    <col min="4893" max="4893" width="27.33203125" style="98" customWidth="1"/>
    <col min="4894" max="4894" width="5" style="98" customWidth="1"/>
    <col min="4895" max="4896" width="11.44140625" style="98" hidden="1" customWidth="1"/>
    <col min="4897" max="4897" width="5" style="98" customWidth="1"/>
    <col min="4898" max="4899" width="11.44140625" style="98" hidden="1" customWidth="1"/>
    <col min="4900" max="4900" width="5" style="98" customWidth="1"/>
    <col min="4901" max="4902" width="11.44140625" style="98" hidden="1" customWidth="1"/>
    <col min="4903" max="4903" width="5" style="98" customWidth="1"/>
    <col min="4904" max="4905" width="11.44140625" style="98" hidden="1" customWidth="1"/>
    <col min="4906" max="4906" width="5" style="98" customWidth="1"/>
    <col min="4907" max="4908" width="11.44140625" style="98" hidden="1" customWidth="1"/>
    <col min="4909" max="4909" width="5" style="98" customWidth="1"/>
    <col min="4910" max="4911" width="11.44140625" style="98" hidden="1" customWidth="1"/>
    <col min="4912" max="4912" width="6.44140625" style="98" customWidth="1"/>
    <col min="4913" max="4920" width="11.44140625" style="98" hidden="1" customWidth="1"/>
    <col min="4921" max="4921" width="6.88671875" style="98" customWidth="1"/>
    <col min="4922" max="4923" width="11.44140625" style="98" hidden="1" customWidth="1"/>
    <col min="4924" max="4924" width="6.44140625" style="98" customWidth="1"/>
    <col min="4925" max="4926" width="11.44140625" style="98" hidden="1" customWidth="1"/>
    <col min="4927" max="4927" width="5.44140625" style="98" customWidth="1"/>
    <col min="4928" max="4929" width="11.44140625" style="98" hidden="1" customWidth="1"/>
    <col min="4930" max="4930" width="4.88671875" style="98" customWidth="1"/>
    <col min="4931" max="4935" width="11.44140625" style="98" hidden="1" customWidth="1"/>
    <col min="4936" max="4936" width="8.44140625" style="98" customWidth="1"/>
    <col min="4937" max="4938" width="11.44140625" style="98" hidden="1" customWidth="1"/>
    <col min="4939" max="4939" width="5.44140625" style="98" customWidth="1"/>
    <col min="4940" max="4941" width="11.44140625" style="98" hidden="1" customWidth="1"/>
    <col min="4942" max="4942" width="8.44140625" style="98" customWidth="1"/>
    <col min="4943" max="4944" width="11.44140625" style="98" hidden="1" customWidth="1"/>
    <col min="4945" max="4945" width="5.88671875" style="98" customWidth="1"/>
    <col min="4946" max="4947" width="11.44140625" style="98" hidden="1" customWidth="1"/>
    <col min="4948" max="4948" width="5.44140625" style="98" customWidth="1"/>
    <col min="4949" max="4950" width="11.44140625" style="98" hidden="1" customWidth="1"/>
    <col min="4951" max="4951" width="5.44140625" style="98" customWidth="1"/>
    <col min="4952" max="4953" width="11.44140625" style="98" hidden="1" customWidth="1"/>
    <col min="4954" max="4954" width="6" style="98" customWidth="1"/>
    <col min="4955" max="4959" width="11.44140625" style="98" hidden="1" customWidth="1"/>
    <col min="4960" max="4960" width="5" style="98" customWidth="1"/>
    <col min="4961" max="4968" width="11.44140625" style="98" hidden="1" customWidth="1"/>
    <col min="4969" max="4969" width="5" style="98" customWidth="1"/>
    <col min="4970" max="4970" width="11.44140625" style="98" hidden="1" customWidth="1"/>
    <col min="4971" max="4971" width="5" style="98" customWidth="1"/>
    <col min="4972" max="4972" width="9.44140625" style="98" customWidth="1"/>
    <col min="4973" max="4973" width="11.44140625" style="98" hidden="1" customWidth="1"/>
    <col min="4974" max="4974" width="5" style="98" customWidth="1"/>
    <col min="4975" max="4976" width="11.44140625" style="98" hidden="1" customWidth="1"/>
    <col min="4977" max="4977" width="5" style="98" customWidth="1"/>
    <col min="4978" max="4979" width="11.44140625" style="98" hidden="1" customWidth="1"/>
    <col min="4980" max="4980" width="5" style="98" customWidth="1"/>
    <col min="4981" max="4982" width="11.44140625" style="98" hidden="1" customWidth="1"/>
    <col min="4983" max="4983" width="5" style="98" customWidth="1"/>
    <col min="4984" max="4985" width="11.44140625" style="98" hidden="1" customWidth="1"/>
    <col min="4986" max="4986" width="5" style="98" customWidth="1"/>
    <col min="4987" max="4988" width="11.44140625" style="98" hidden="1" customWidth="1"/>
    <col min="4989" max="4989" width="5" style="98" customWidth="1"/>
    <col min="4990" max="4990" width="11.44140625" style="98" hidden="1" customWidth="1"/>
    <col min="4991" max="4991" width="6.44140625" style="98" customWidth="1"/>
    <col min="4992" max="4992" width="11.44140625" style="98" hidden="1" customWidth="1"/>
    <col min="4993" max="4993" width="7.109375" style="98" customWidth="1"/>
    <col min="4994" max="4995" width="11.44140625" style="98" hidden="1" customWidth="1"/>
    <col min="4996" max="4996" width="7.109375" style="98" customWidth="1"/>
    <col min="4997" max="4998" width="11.44140625" style="98" hidden="1" customWidth="1"/>
    <col min="4999" max="4999" width="7.109375" style="98" customWidth="1"/>
    <col min="5000" max="5001" width="11.44140625" style="98" hidden="1" customWidth="1"/>
    <col min="5002" max="5002" width="7.109375" style="98" customWidth="1"/>
    <col min="5003" max="5004" width="11.44140625" style="98" hidden="1" customWidth="1"/>
    <col min="5005" max="5005" width="7.109375" style="98" customWidth="1"/>
    <col min="5006" max="5007" width="11.44140625" style="98" hidden="1" customWidth="1"/>
    <col min="5008" max="5008" width="7.109375" style="98" customWidth="1"/>
    <col min="5009" max="5010" width="11.44140625" style="98" hidden="1" customWidth="1"/>
    <col min="5011" max="5011" width="7.109375" style="98" customWidth="1"/>
    <col min="5012" max="5013" width="11.44140625" style="98" hidden="1" customWidth="1"/>
    <col min="5014" max="5014" width="7.109375" style="98" customWidth="1"/>
    <col min="5015" max="5015" width="11.44140625" style="98" hidden="1" customWidth="1"/>
    <col min="5016" max="5016" width="6.44140625" style="98" customWidth="1"/>
    <col min="5017" max="5018" width="11.44140625" style="98" hidden="1" customWidth="1"/>
    <col min="5019" max="5019" width="6.88671875" style="98" customWidth="1"/>
    <col min="5020" max="5021" width="11.44140625" style="98" hidden="1" customWidth="1"/>
    <col min="5022" max="5022" width="6.88671875" style="98" customWidth="1"/>
    <col min="5023" max="5024" width="11.44140625" style="98" hidden="1" customWidth="1"/>
    <col min="5025" max="5025" width="6.44140625" style="98" customWidth="1"/>
    <col min="5026" max="5030" width="11.44140625" style="98" hidden="1" customWidth="1"/>
    <col min="5031" max="5031" width="6.44140625" style="98" customWidth="1"/>
    <col min="5032" max="5033" width="11.44140625" style="98" hidden="1" customWidth="1"/>
    <col min="5034" max="5034" width="7.5546875" style="98" customWidth="1"/>
    <col min="5035" max="5035" width="11.44140625" style="98" hidden="1" customWidth="1"/>
    <col min="5036" max="5036" width="9.44140625" style="98" customWidth="1"/>
    <col min="5037" max="5068" width="11.44140625" style="98" hidden="1" customWidth="1"/>
    <col min="5069" max="5069" width="9" style="98" customWidth="1"/>
    <col min="5070" max="5071" width="11.44140625" style="98" hidden="1" customWidth="1"/>
    <col min="5072" max="5072" width="8.5546875" style="98" customWidth="1"/>
    <col min="5073" max="5074" width="11.44140625" style="98" hidden="1" customWidth="1"/>
    <col min="5075" max="5075" width="6.44140625" style="98" customWidth="1"/>
    <col min="5076" max="5077" width="11.44140625" style="98" hidden="1" customWidth="1"/>
    <col min="5078" max="5078" width="7" style="98" customWidth="1"/>
    <col min="5079" max="5080" width="11.44140625" style="98" hidden="1" customWidth="1"/>
    <col min="5081" max="5083" width="7" style="98" customWidth="1"/>
    <col min="5084" max="5085" width="11.44140625" style="98" hidden="1" customWidth="1"/>
    <col min="5086" max="5086" width="7.5546875" style="98" customWidth="1"/>
    <col min="5087" max="5088" width="11.44140625" style="98" hidden="1" customWidth="1"/>
    <col min="5089" max="5089" width="7" style="98" customWidth="1"/>
    <col min="5090" max="5091" width="11.44140625" style="98" hidden="1" customWidth="1"/>
    <col min="5092" max="5092" width="7" style="98" customWidth="1"/>
    <col min="5093" max="5094" width="11.44140625" style="98" hidden="1" customWidth="1"/>
    <col min="5095" max="5095" width="7" style="98" customWidth="1"/>
    <col min="5096" max="5096" width="11.44140625" style="98" hidden="1" customWidth="1"/>
    <col min="5097" max="5097" width="6.44140625" style="98" customWidth="1"/>
    <col min="5098" max="5107" width="11.44140625" style="98" hidden="1" customWidth="1"/>
    <col min="5108" max="5110" width="11.44140625" style="98" hidden="1"/>
    <col min="5111" max="5111" width="41.44140625" style="98" customWidth="1"/>
    <col min="5112" max="5112" width="6.44140625" style="98" customWidth="1"/>
    <col min="5113" max="5113" width="14.6640625" style="98" customWidth="1"/>
    <col min="5114" max="5114" width="11.44140625" style="98" customWidth="1"/>
    <col min="5115" max="5115" width="13" style="98" customWidth="1"/>
    <col min="5116" max="5116" width="13.33203125" style="98" customWidth="1"/>
    <col min="5117" max="5126" width="9.44140625" style="98" customWidth="1"/>
    <col min="5127" max="5127" width="8.88671875" style="98" customWidth="1"/>
    <col min="5128" max="5128" width="9.44140625" style="98" customWidth="1"/>
    <col min="5129" max="5129" width="10.109375" style="98" customWidth="1"/>
    <col min="5130" max="5134" width="11.44140625" style="98" hidden="1" customWidth="1"/>
    <col min="5135" max="5135" width="6.44140625" style="98" customWidth="1"/>
    <col min="5136" max="5136" width="6.88671875" style="98" customWidth="1"/>
    <col min="5137" max="5138" width="6.5546875" style="98" customWidth="1"/>
    <col min="5139" max="5139" width="6.33203125" style="98" customWidth="1"/>
    <col min="5140" max="5140" width="7.5546875" style="98" customWidth="1"/>
    <col min="5141" max="5141" width="11" style="98" customWidth="1"/>
    <col min="5142" max="5142" width="11.44140625" style="98" hidden="1" customWidth="1"/>
    <col min="5143" max="5143" width="13.44140625" style="98" customWidth="1"/>
    <col min="5144" max="5144" width="11.44140625" style="98" customWidth="1"/>
    <col min="5145" max="5145" width="56.88671875" style="98" customWidth="1"/>
    <col min="5146" max="5146" width="9.109375" style="98" bestFit="1" customWidth="1"/>
    <col min="5147" max="5147" width="24.5546875" style="98" customWidth="1"/>
    <col min="5148" max="5148" width="15.44140625" style="98" customWidth="1"/>
    <col min="5149" max="5149" width="27.33203125" style="98" customWidth="1"/>
    <col min="5150" max="5150" width="5" style="98" customWidth="1"/>
    <col min="5151" max="5152" width="11.44140625" style="98" hidden="1" customWidth="1"/>
    <col min="5153" max="5153" width="5" style="98" customWidth="1"/>
    <col min="5154" max="5155" width="11.44140625" style="98" hidden="1" customWidth="1"/>
    <col min="5156" max="5156" width="5" style="98" customWidth="1"/>
    <col min="5157" max="5158" width="11.44140625" style="98" hidden="1" customWidth="1"/>
    <col min="5159" max="5159" width="5" style="98" customWidth="1"/>
    <col min="5160" max="5161" width="11.44140625" style="98" hidden="1" customWidth="1"/>
    <col min="5162" max="5162" width="5" style="98" customWidth="1"/>
    <col min="5163" max="5164" width="11.44140625" style="98" hidden="1" customWidth="1"/>
    <col min="5165" max="5165" width="5" style="98" customWidth="1"/>
    <col min="5166" max="5167" width="11.44140625" style="98" hidden="1" customWidth="1"/>
    <col min="5168" max="5168" width="6.44140625" style="98" customWidth="1"/>
    <col min="5169" max="5176" width="11.44140625" style="98" hidden="1" customWidth="1"/>
    <col min="5177" max="5177" width="6.88671875" style="98" customWidth="1"/>
    <col min="5178" max="5179" width="11.44140625" style="98" hidden="1" customWidth="1"/>
    <col min="5180" max="5180" width="6.44140625" style="98" customWidth="1"/>
    <col min="5181" max="5182" width="11.44140625" style="98" hidden="1" customWidth="1"/>
    <col min="5183" max="5183" width="5.44140625" style="98" customWidth="1"/>
    <col min="5184" max="5185" width="11.44140625" style="98" hidden="1" customWidth="1"/>
    <col min="5186" max="5186" width="4.88671875" style="98" customWidth="1"/>
    <col min="5187" max="5191" width="11.44140625" style="98" hidden="1" customWidth="1"/>
    <col min="5192" max="5192" width="8.44140625" style="98" customWidth="1"/>
    <col min="5193" max="5194" width="11.44140625" style="98" hidden="1" customWidth="1"/>
    <col min="5195" max="5195" width="5.44140625" style="98" customWidth="1"/>
    <col min="5196" max="5197" width="11.44140625" style="98" hidden="1" customWidth="1"/>
    <col min="5198" max="5198" width="8.44140625" style="98" customWidth="1"/>
    <col min="5199" max="5200" width="11.44140625" style="98" hidden="1" customWidth="1"/>
    <col min="5201" max="5201" width="5.88671875" style="98" customWidth="1"/>
    <col min="5202" max="5203" width="11.44140625" style="98" hidden="1" customWidth="1"/>
    <col min="5204" max="5204" width="5.44140625" style="98" customWidth="1"/>
    <col min="5205" max="5206" width="11.44140625" style="98" hidden="1" customWidth="1"/>
    <col min="5207" max="5207" width="5.44140625" style="98" customWidth="1"/>
    <col min="5208" max="5209" width="11.44140625" style="98" hidden="1" customWidth="1"/>
    <col min="5210" max="5210" width="6" style="98" customWidth="1"/>
    <col min="5211" max="5215" width="11.44140625" style="98" hidden="1" customWidth="1"/>
    <col min="5216" max="5216" width="5" style="98" customWidth="1"/>
    <col min="5217" max="5224" width="11.44140625" style="98" hidden="1" customWidth="1"/>
    <col min="5225" max="5225" width="5" style="98" customWidth="1"/>
    <col min="5226" max="5226" width="11.44140625" style="98" hidden="1" customWidth="1"/>
    <col min="5227" max="5227" width="5" style="98" customWidth="1"/>
    <col min="5228" max="5228" width="9.44140625" style="98" customWidth="1"/>
    <col min="5229" max="5229" width="11.44140625" style="98" hidden="1" customWidth="1"/>
    <col min="5230" max="5230" width="5" style="98" customWidth="1"/>
    <col min="5231" max="5232" width="11.44140625" style="98" hidden="1" customWidth="1"/>
    <col min="5233" max="5233" width="5" style="98" customWidth="1"/>
    <col min="5234" max="5235" width="11.44140625" style="98" hidden="1" customWidth="1"/>
    <col min="5236" max="5236" width="5" style="98" customWidth="1"/>
    <col min="5237" max="5238" width="11.44140625" style="98" hidden="1" customWidth="1"/>
    <col min="5239" max="5239" width="5" style="98" customWidth="1"/>
    <col min="5240" max="5241" width="11.44140625" style="98" hidden="1" customWidth="1"/>
    <col min="5242" max="5242" width="5" style="98" customWidth="1"/>
    <col min="5243" max="5244" width="11.44140625" style="98" hidden="1" customWidth="1"/>
    <col min="5245" max="5245" width="5" style="98" customWidth="1"/>
    <col min="5246" max="5246" width="11.44140625" style="98" hidden="1" customWidth="1"/>
    <col min="5247" max="5247" width="6.44140625" style="98" customWidth="1"/>
    <col min="5248" max="5248" width="11.44140625" style="98" hidden="1" customWidth="1"/>
    <col min="5249" max="5249" width="7.109375" style="98" customWidth="1"/>
    <col min="5250" max="5251" width="11.44140625" style="98" hidden="1" customWidth="1"/>
    <col min="5252" max="5252" width="7.109375" style="98" customWidth="1"/>
    <col min="5253" max="5254" width="11.44140625" style="98" hidden="1" customWidth="1"/>
    <col min="5255" max="5255" width="7.109375" style="98" customWidth="1"/>
    <col min="5256" max="5257" width="11.44140625" style="98" hidden="1" customWidth="1"/>
    <col min="5258" max="5258" width="7.109375" style="98" customWidth="1"/>
    <col min="5259" max="5260" width="11.44140625" style="98" hidden="1" customWidth="1"/>
    <col min="5261" max="5261" width="7.109375" style="98" customWidth="1"/>
    <col min="5262" max="5263" width="11.44140625" style="98" hidden="1" customWidth="1"/>
    <col min="5264" max="5264" width="7.109375" style="98" customWidth="1"/>
    <col min="5265" max="5266" width="11.44140625" style="98" hidden="1" customWidth="1"/>
    <col min="5267" max="5267" width="7.109375" style="98" customWidth="1"/>
    <col min="5268" max="5269" width="11.44140625" style="98" hidden="1" customWidth="1"/>
    <col min="5270" max="5270" width="7.109375" style="98" customWidth="1"/>
    <col min="5271" max="5271" width="11.44140625" style="98" hidden="1" customWidth="1"/>
    <col min="5272" max="5272" width="6.44140625" style="98" customWidth="1"/>
    <col min="5273" max="5274" width="11.44140625" style="98" hidden="1" customWidth="1"/>
    <col min="5275" max="5275" width="6.88671875" style="98" customWidth="1"/>
    <col min="5276" max="5277" width="11.44140625" style="98" hidden="1" customWidth="1"/>
    <col min="5278" max="5278" width="6.88671875" style="98" customWidth="1"/>
    <col min="5279" max="5280" width="11.44140625" style="98" hidden="1" customWidth="1"/>
    <col min="5281" max="5281" width="6.44140625" style="98" customWidth="1"/>
    <col min="5282" max="5286" width="11.44140625" style="98" hidden="1" customWidth="1"/>
    <col min="5287" max="5287" width="6.44140625" style="98" customWidth="1"/>
    <col min="5288" max="5289" width="11.44140625" style="98" hidden="1" customWidth="1"/>
    <col min="5290" max="5290" width="7.5546875" style="98" customWidth="1"/>
    <col min="5291" max="5291" width="11.44140625" style="98" hidden="1" customWidth="1"/>
    <col min="5292" max="5292" width="9.44140625" style="98" customWidth="1"/>
    <col min="5293" max="5324" width="11.44140625" style="98" hidden="1" customWidth="1"/>
    <col min="5325" max="5325" width="9" style="98" customWidth="1"/>
    <col min="5326" max="5327" width="11.44140625" style="98" hidden="1" customWidth="1"/>
    <col min="5328" max="5328" width="8.5546875" style="98" customWidth="1"/>
    <col min="5329" max="5330" width="11.44140625" style="98" hidden="1" customWidth="1"/>
    <col min="5331" max="5331" width="6.44140625" style="98" customWidth="1"/>
    <col min="5332" max="5333" width="11.44140625" style="98" hidden="1" customWidth="1"/>
    <col min="5334" max="5334" width="7" style="98" customWidth="1"/>
    <col min="5335" max="5336" width="11.44140625" style="98" hidden="1" customWidth="1"/>
    <col min="5337" max="5339" width="7" style="98" customWidth="1"/>
    <col min="5340" max="5341" width="11.44140625" style="98" hidden="1" customWidth="1"/>
    <col min="5342" max="5342" width="7.5546875" style="98" customWidth="1"/>
    <col min="5343" max="5344" width="11.44140625" style="98" hidden="1" customWidth="1"/>
    <col min="5345" max="5345" width="7" style="98" customWidth="1"/>
    <col min="5346" max="5347" width="11.44140625" style="98" hidden="1" customWidth="1"/>
    <col min="5348" max="5348" width="7" style="98" customWidth="1"/>
    <col min="5349" max="5350" width="11.44140625" style="98" hidden="1" customWidth="1"/>
    <col min="5351" max="5351" width="7" style="98" customWidth="1"/>
    <col min="5352" max="5352" width="11.44140625" style="98" hidden="1" customWidth="1"/>
    <col min="5353" max="5353" width="6.44140625" style="98" customWidth="1"/>
    <col min="5354" max="5363" width="11.44140625" style="98" hidden="1" customWidth="1"/>
    <col min="5364" max="5366" width="11.44140625" style="98" hidden="1"/>
    <col min="5367" max="5367" width="41.44140625" style="98" customWidth="1"/>
    <col min="5368" max="5368" width="6.44140625" style="98" customWidth="1"/>
    <col min="5369" max="5369" width="14.6640625" style="98" customWidth="1"/>
    <col min="5370" max="5370" width="11.44140625" style="98" customWidth="1"/>
    <col min="5371" max="5371" width="13" style="98" customWidth="1"/>
    <col min="5372" max="5372" width="13.33203125" style="98" customWidth="1"/>
    <col min="5373" max="5382" width="9.44140625" style="98" customWidth="1"/>
    <col min="5383" max="5383" width="8.88671875" style="98" customWidth="1"/>
    <col min="5384" max="5384" width="9.44140625" style="98" customWidth="1"/>
    <col min="5385" max="5385" width="10.109375" style="98" customWidth="1"/>
    <col min="5386" max="5390" width="11.44140625" style="98" hidden="1" customWidth="1"/>
    <col min="5391" max="5391" width="6.44140625" style="98" customWidth="1"/>
    <col min="5392" max="5392" width="6.88671875" style="98" customWidth="1"/>
    <col min="5393" max="5394" width="6.5546875" style="98" customWidth="1"/>
    <col min="5395" max="5395" width="6.33203125" style="98" customWidth="1"/>
    <col min="5396" max="5396" width="7.5546875" style="98" customWidth="1"/>
    <col min="5397" max="5397" width="11" style="98" customWidth="1"/>
    <col min="5398" max="5398" width="11.44140625" style="98" hidden="1" customWidth="1"/>
    <col min="5399" max="5399" width="13.44140625" style="98" customWidth="1"/>
    <col min="5400" max="5400" width="11.44140625" style="98" customWidth="1"/>
    <col min="5401" max="5401" width="56.88671875" style="98" customWidth="1"/>
    <col min="5402" max="5402" width="9.109375" style="98" bestFit="1" customWidth="1"/>
    <col min="5403" max="5403" width="24.5546875" style="98" customWidth="1"/>
    <col min="5404" max="5404" width="15.44140625" style="98" customWidth="1"/>
    <col min="5405" max="5405" width="27.33203125" style="98" customWidth="1"/>
    <col min="5406" max="5406" width="5" style="98" customWidth="1"/>
    <col min="5407" max="5408" width="11.44140625" style="98" hidden="1" customWidth="1"/>
    <col min="5409" max="5409" width="5" style="98" customWidth="1"/>
    <col min="5410" max="5411" width="11.44140625" style="98" hidden="1" customWidth="1"/>
    <col min="5412" max="5412" width="5" style="98" customWidth="1"/>
    <col min="5413" max="5414" width="11.44140625" style="98" hidden="1" customWidth="1"/>
    <col min="5415" max="5415" width="5" style="98" customWidth="1"/>
    <col min="5416" max="5417" width="11.44140625" style="98" hidden="1" customWidth="1"/>
    <col min="5418" max="5418" width="5" style="98" customWidth="1"/>
    <col min="5419" max="5420" width="11.44140625" style="98" hidden="1" customWidth="1"/>
    <col min="5421" max="5421" width="5" style="98" customWidth="1"/>
    <col min="5422" max="5423" width="11.44140625" style="98" hidden="1" customWidth="1"/>
    <col min="5424" max="5424" width="6.44140625" style="98" customWidth="1"/>
    <col min="5425" max="5432" width="11.44140625" style="98" hidden="1" customWidth="1"/>
    <col min="5433" max="5433" width="6.88671875" style="98" customWidth="1"/>
    <col min="5434" max="5435" width="11.44140625" style="98" hidden="1" customWidth="1"/>
    <col min="5436" max="5436" width="6.44140625" style="98" customWidth="1"/>
    <col min="5437" max="5438" width="11.44140625" style="98" hidden="1" customWidth="1"/>
    <col min="5439" max="5439" width="5.44140625" style="98" customWidth="1"/>
    <col min="5440" max="5441" width="11.44140625" style="98" hidden="1" customWidth="1"/>
    <col min="5442" max="5442" width="4.88671875" style="98" customWidth="1"/>
    <col min="5443" max="5447" width="11.44140625" style="98" hidden="1" customWidth="1"/>
    <col min="5448" max="5448" width="8.44140625" style="98" customWidth="1"/>
    <col min="5449" max="5450" width="11.44140625" style="98" hidden="1" customWidth="1"/>
    <col min="5451" max="5451" width="5.44140625" style="98" customWidth="1"/>
    <col min="5452" max="5453" width="11.44140625" style="98" hidden="1" customWidth="1"/>
    <col min="5454" max="5454" width="8.44140625" style="98" customWidth="1"/>
    <col min="5455" max="5456" width="11.44140625" style="98" hidden="1" customWidth="1"/>
    <col min="5457" max="5457" width="5.88671875" style="98" customWidth="1"/>
    <col min="5458" max="5459" width="11.44140625" style="98" hidden="1" customWidth="1"/>
    <col min="5460" max="5460" width="5.44140625" style="98" customWidth="1"/>
    <col min="5461" max="5462" width="11.44140625" style="98" hidden="1" customWidth="1"/>
    <col min="5463" max="5463" width="5.44140625" style="98" customWidth="1"/>
    <col min="5464" max="5465" width="11.44140625" style="98" hidden="1" customWidth="1"/>
    <col min="5466" max="5466" width="6" style="98" customWidth="1"/>
    <col min="5467" max="5471" width="11.44140625" style="98" hidden="1" customWidth="1"/>
    <col min="5472" max="5472" width="5" style="98" customWidth="1"/>
    <col min="5473" max="5480" width="11.44140625" style="98" hidden="1" customWidth="1"/>
    <col min="5481" max="5481" width="5" style="98" customWidth="1"/>
    <col min="5482" max="5482" width="11.44140625" style="98" hidden="1" customWidth="1"/>
    <col min="5483" max="5483" width="5" style="98" customWidth="1"/>
    <col min="5484" max="5484" width="9.44140625" style="98" customWidth="1"/>
    <col min="5485" max="5485" width="11.44140625" style="98" hidden="1" customWidth="1"/>
    <col min="5486" max="5486" width="5" style="98" customWidth="1"/>
    <col min="5487" max="5488" width="11.44140625" style="98" hidden="1" customWidth="1"/>
    <col min="5489" max="5489" width="5" style="98" customWidth="1"/>
    <col min="5490" max="5491" width="11.44140625" style="98" hidden="1" customWidth="1"/>
    <col min="5492" max="5492" width="5" style="98" customWidth="1"/>
    <col min="5493" max="5494" width="11.44140625" style="98" hidden="1" customWidth="1"/>
    <col min="5495" max="5495" width="5" style="98" customWidth="1"/>
    <col min="5496" max="5497" width="11.44140625" style="98" hidden="1" customWidth="1"/>
    <col min="5498" max="5498" width="5" style="98" customWidth="1"/>
    <col min="5499" max="5500" width="11.44140625" style="98" hidden="1" customWidth="1"/>
    <col min="5501" max="5501" width="5" style="98" customWidth="1"/>
    <col min="5502" max="5502" width="11.44140625" style="98" hidden="1" customWidth="1"/>
    <col min="5503" max="5503" width="6.44140625" style="98" customWidth="1"/>
    <col min="5504" max="5504" width="11.44140625" style="98" hidden="1" customWidth="1"/>
    <col min="5505" max="5505" width="7.109375" style="98" customWidth="1"/>
    <col min="5506" max="5507" width="11.44140625" style="98" hidden="1" customWidth="1"/>
    <col min="5508" max="5508" width="7.109375" style="98" customWidth="1"/>
    <col min="5509" max="5510" width="11.44140625" style="98" hidden="1" customWidth="1"/>
    <col min="5511" max="5511" width="7.109375" style="98" customWidth="1"/>
    <col min="5512" max="5513" width="11.44140625" style="98" hidden="1" customWidth="1"/>
    <col min="5514" max="5514" width="7.109375" style="98" customWidth="1"/>
    <col min="5515" max="5516" width="11.44140625" style="98" hidden="1" customWidth="1"/>
    <col min="5517" max="5517" width="7.109375" style="98" customWidth="1"/>
    <col min="5518" max="5519" width="11.44140625" style="98" hidden="1" customWidth="1"/>
    <col min="5520" max="5520" width="7.109375" style="98" customWidth="1"/>
    <col min="5521" max="5522" width="11.44140625" style="98" hidden="1" customWidth="1"/>
    <col min="5523" max="5523" width="7.109375" style="98" customWidth="1"/>
    <col min="5524" max="5525" width="11.44140625" style="98" hidden="1" customWidth="1"/>
    <col min="5526" max="5526" width="7.109375" style="98" customWidth="1"/>
    <col min="5527" max="5527" width="11.44140625" style="98" hidden="1" customWidth="1"/>
    <col min="5528" max="5528" width="6.44140625" style="98" customWidth="1"/>
    <col min="5529" max="5530" width="11.44140625" style="98" hidden="1" customWidth="1"/>
    <col min="5531" max="5531" width="6.88671875" style="98" customWidth="1"/>
    <col min="5532" max="5533" width="11.44140625" style="98" hidden="1" customWidth="1"/>
    <col min="5534" max="5534" width="6.88671875" style="98" customWidth="1"/>
    <col min="5535" max="5536" width="11.44140625" style="98" hidden="1" customWidth="1"/>
    <col min="5537" max="5537" width="6.44140625" style="98" customWidth="1"/>
    <col min="5538" max="5542" width="11.44140625" style="98" hidden="1" customWidth="1"/>
    <col min="5543" max="5543" width="6.44140625" style="98" customWidth="1"/>
    <col min="5544" max="5545" width="11.44140625" style="98" hidden="1" customWidth="1"/>
    <col min="5546" max="5546" width="7.5546875" style="98" customWidth="1"/>
    <col min="5547" max="5547" width="11.44140625" style="98" hidden="1" customWidth="1"/>
    <col min="5548" max="5548" width="9.44140625" style="98" customWidth="1"/>
    <col min="5549" max="5580" width="11.44140625" style="98" hidden="1" customWidth="1"/>
    <col min="5581" max="5581" width="9" style="98" customWidth="1"/>
    <col min="5582" max="5583" width="11.44140625" style="98" hidden="1" customWidth="1"/>
    <col min="5584" max="5584" width="8.5546875" style="98" customWidth="1"/>
    <col min="5585" max="5586" width="11.44140625" style="98" hidden="1" customWidth="1"/>
    <col min="5587" max="5587" width="6.44140625" style="98" customWidth="1"/>
    <col min="5588" max="5589" width="11.44140625" style="98" hidden="1" customWidth="1"/>
    <col min="5590" max="5590" width="7" style="98" customWidth="1"/>
    <col min="5591" max="5592" width="11.44140625" style="98" hidden="1" customWidth="1"/>
    <col min="5593" max="5595" width="7" style="98" customWidth="1"/>
    <col min="5596" max="5597" width="11.44140625" style="98" hidden="1" customWidth="1"/>
    <col min="5598" max="5598" width="7.5546875" style="98" customWidth="1"/>
    <col min="5599" max="5600" width="11.44140625" style="98" hidden="1" customWidth="1"/>
    <col min="5601" max="5601" width="7" style="98" customWidth="1"/>
    <col min="5602" max="5603" width="11.44140625" style="98" hidden="1" customWidth="1"/>
    <col min="5604" max="5604" width="7" style="98" customWidth="1"/>
    <col min="5605" max="5606" width="11.44140625" style="98" hidden="1" customWidth="1"/>
    <col min="5607" max="5607" width="7" style="98" customWidth="1"/>
    <col min="5608" max="5608" width="11.44140625" style="98" hidden="1" customWidth="1"/>
    <col min="5609" max="5609" width="6.44140625" style="98" customWidth="1"/>
    <col min="5610" max="5619" width="11.44140625" style="98" hidden="1" customWidth="1"/>
    <col min="5620" max="5622" width="11.44140625" style="98" hidden="1"/>
    <col min="5623" max="5623" width="41.44140625" style="98" customWidth="1"/>
    <col min="5624" max="5624" width="6.44140625" style="98" customWidth="1"/>
    <col min="5625" max="5625" width="14.6640625" style="98" customWidth="1"/>
    <col min="5626" max="5626" width="11.44140625" style="98" customWidth="1"/>
    <col min="5627" max="5627" width="13" style="98" customWidth="1"/>
    <col min="5628" max="5628" width="13.33203125" style="98" customWidth="1"/>
    <col min="5629" max="5638" width="9.44140625" style="98" customWidth="1"/>
    <col min="5639" max="5639" width="8.88671875" style="98" customWidth="1"/>
    <col min="5640" max="5640" width="9.44140625" style="98" customWidth="1"/>
    <col min="5641" max="5641" width="10.109375" style="98" customWidth="1"/>
    <col min="5642" max="5646" width="11.44140625" style="98" hidden="1" customWidth="1"/>
    <col min="5647" max="5647" width="6.44140625" style="98" customWidth="1"/>
    <col min="5648" max="5648" width="6.88671875" style="98" customWidth="1"/>
    <col min="5649" max="5650" width="6.5546875" style="98" customWidth="1"/>
    <col min="5651" max="5651" width="6.33203125" style="98" customWidth="1"/>
    <col min="5652" max="5652" width="7.5546875" style="98" customWidth="1"/>
    <col min="5653" max="5653" width="11" style="98" customWidth="1"/>
    <col min="5654" max="5654" width="11.44140625" style="98" hidden="1" customWidth="1"/>
    <col min="5655" max="5655" width="13.44140625" style="98" customWidth="1"/>
    <col min="5656" max="5656" width="11.44140625" style="98" customWidth="1"/>
    <col min="5657" max="5657" width="56.88671875" style="98" customWidth="1"/>
    <col min="5658" max="5658" width="9.109375" style="98" bestFit="1" customWidth="1"/>
    <col min="5659" max="5659" width="24.5546875" style="98" customWidth="1"/>
    <col min="5660" max="5660" width="15.44140625" style="98" customWidth="1"/>
    <col min="5661" max="5661" width="27.33203125" style="98" customWidth="1"/>
    <col min="5662" max="5662" width="5" style="98" customWidth="1"/>
    <col min="5663" max="5664" width="11.44140625" style="98" hidden="1" customWidth="1"/>
    <col min="5665" max="5665" width="5" style="98" customWidth="1"/>
    <col min="5666" max="5667" width="11.44140625" style="98" hidden="1" customWidth="1"/>
    <col min="5668" max="5668" width="5" style="98" customWidth="1"/>
    <col min="5669" max="5670" width="11.44140625" style="98" hidden="1" customWidth="1"/>
    <col min="5671" max="5671" width="5" style="98" customWidth="1"/>
    <col min="5672" max="5673" width="11.44140625" style="98" hidden="1" customWidth="1"/>
    <col min="5674" max="5674" width="5" style="98" customWidth="1"/>
    <col min="5675" max="5676" width="11.44140625" style="98" hidden="1" customWidth="1"/>
    <col min="5677" max="5677" width="5" style="98" customWidth="1"/>
    <col min="5678" max="5679" width="11.44140625" style="98" hidden="1" customWidth="1"/>
    <col min="5680" max="5680" width="6.44140625" style="98" customWidth="1"/>
    <col min="5681" max="5688" width="11.44140625" style="98" hidden="1" customWidth="1"/>
    <col min="5689" max="5689" width="6.88671875" style="98" customWidth="1"/>
    <col min="5690" max="5691" width="11.44140625" style="98" hidden="1" customWidth="1"/>
    <col min="5692" max="5692" width="6.44140625" style="98" customWidth="1"/>
    <col min="5693" max="5694" width="11.44140625" style="98" hidden="1" customWidth="1"/>
    <col min="5695" max="5695" width="5.44140625" style="98" customWidth="1"/>
    <col min="5696" max="5697" width="11.44140625" style="98" hidden="1" customWidth="1"/>
    <col min="5698" max="5698" width="4.88671875" style="98" customWidth="1"/>
    <col min="5699" max="5703" width="11.44140625" style="98" hidden="1" customWidth="1"/>
    <col min="5704" max="5704" width="8.44140625" style="98" customWidth="1"/>
    <col min="5705" max="5706" width="11.44140625" style="98" hidden="1" customWidth="1"/>
    <col min="5707" max="5707" width="5.44140625" style="98" customWidth="1"/>
    <col min="5708" max="5709" width="11.44140625" style="98" hidden="1" customWidth="1"/>
    <col min="5710" max="5710" width="8.44140625" style="98" customWidth="1"/>
    <col min="5711" max="5712" width="11.44140625" style="98" hidden="1" customWidth="1"/>
    <col min="5713" max="5713" width="5.88671875" style="98" customWidth="1"/>
    <col min="5714" max="5715" width="11.44140625" style="98" hidden="1" customWidth="1"/>
    <col min="5716" max="5716" width="5.44140625" style="98" customWidth="1"/>
    <col min="5717" max="5718" width="11.44140625" style="98" hidden="1" customWidth="1"/>
    <col min="5719" max="5719" width="5.44140625" style="98" customWidth="1"/>
    <col min="5720" max="5721" width="11.44140625" style="98" hidden="1" customWidth="1"/>
    <col min="5722" max="5722" width="6" style="98" customWidth="1"/>
    <col min="5723" max="5727" width="11.44140625" style="98" hidden="1" customWidth="1"/>
    <col min="5728" max="5728" width="5" style="98" customWidth="1"/>
    <col min="5729" max="5736" width="11.44140625" style="98" hidden="1" customWidth="1"/>
    <col min="5737" max="5737" width="5" style="98" customWidth="1"/>
    <col min="5738" max="5738" width="11.44140625" style="98" hidden="1" customWidth="1"/>
    <col min="5739" max="5739" width="5" style="98" customWidth="1"/>
    <col min="5740" max="5740" width="9.44140625" style="98" customWidth="1"/>
    <col min="5741" max="5741" width="11.44140625" style="98" hidden="1" customWidth="1"/>
    <col min="5742" max="5742" width="5" style="98" customWidth="1"/>
    <col min="5743" max="5744" width="11.44140625" style="98" hidden="1" customWidth="1"/>
    <col min="5745" max="5745" width="5" style="98" customWidth="1"/>
    <col min="5746" max="5747" width="11.44140625" style="98" hidden="1" customWidth="1"/>
    <col min="5748" max="5748" width="5" style="98" customWidth="1"/>
    <col min="5749" max="5750" width="11.44140625" style="98" hidden="1" customWidth="1"/>
    <col min="5751" max="5751" width="5" style="98" customWidth="1"/>
    <col min="5752" max="5753" width="11.44140625" style="98" hidden="1" customWidth="1"/>
    <col min="5754" max="5754" width="5" style="98" customWidth="1"/>
    <col min="5755" max="5756" width="11.44140625" style="98" hidden="1" customWidth="1"/>
    <col min="5757" max="5757" width="5" style="98" customWidth="1"/>
    <col min="5758" max="5758" width="11.44140625" style="98" hidden="1" customWidth="1"/>
    <col min="5759" max="5759" width="6.44140625" style="98" customWidth="1"/>
    <col min="5760" max="5760" width="11.44140625" style="98" hidden="1" customWidth="1"/>
    <col min="5761" max="5761" width="7.109375" style="98" customWidth="1"/>
    <col min="5762" max="5763" width="11.44140625" style="98" hidden="1" customWidth="1"/>
    <col min="5764" max="5764" width="7.109375" style="98" customWidth="1"/>
    <col min="5765" max="5766" width="11.44140625" style="98" hidden="1" customWidth="1"/>
    <col min="5767" max="5767" width="7.109375" style="98" customWidth="1"/>
    <col min="5768" max="5769" width="11.44140625" style="98" hidden="1" customWidth="1"/>
    <col min="5770" max="5770" width="7.109375" style="98" customWidth="1"/>
    <col min="5771" max="5772" width="11.44140625" style="98" hidden="1" customWidth="1"/>
    <col min="5773" max="5773" width="7.109375" style="98" customWidth="1"/>
    <col min="5774" max="5775" width="11.44140625" style="98" hidden="1" customWidth="1"/>
    <col min="5776" max="5776" width="7.109375" style="98" customWidth="1"/>
    <col min="5777" max="5778" width="11.44140625" style="98" hidden="1" customWidth="1"/>
    <col min="5779" max="5779" width="7.109375" style="98" customWidth="1"/>
    <col min="5780" max="5781" width="11.44140625" style="98" hidden="1" customWidth="1"/>
    <col min="5782" max="5782" width="7.109375" style="98" customWidth="1"/>
    <col min="5783" max="5783" width="11.44140625" style="98" hidden="1" customWidth="1"/>
    <col min="5784" max="5784" width="6.44140625" style="98" customWidth="1"/>
    <col min="5785" max="5786" width="11.44140625" style="98" hidden="1" customWidth="1"/>
    <col min="5787" max="5787" width="6.88671875" style="98" customWidth="1"/>
    <col min="5788" max="5789" width="11.44140625" style="98" hidden="1" customWidth="1"/>
    <col min="5790" max="5790" width="6.88671875" style="98" customWidth="1"/>
    <col min="5791" max="5792" width="11.44140625" style="98" hidden="1" customWidth="1"/>
    <col min="5793" max="5793" width="6.44140625" style="98" customWidth="1"/>
    <col min="5794" max="5798" width="11.44140625" style="98" hidden="1" customWidth="1"/>
    <col min="5799" max="5799" width="6.44140625" style="98" customWidth="1"/>
    <col min="5800" max="5801" width="11.44140625" style="98" hidden="1" customWidth="1"/>
    <col min="5802" max="5802" width="7.5546875" style="98" customWidth="1"/>
    <col min="5803" max="5803" width="11.44140625" style="98" hidden="1" customWidth="1"/>
    <col min="5804" max="5804" width="9.44140625" style="98" customWidth="1"/>
    <col min="5805" max="5836" width="11.44140625" style="98" hidden="1" customWidth="1"/>
    <col min="5837" max="5837" width="9" style="98" customWidth="1"/>
    <col min="5838" max="5839" width="11.44140625" style="98" hidden="1" customWidth="1"/>
    <col min="5840" max="5840" width="8.5546875" style="98" customWidth="1"/>
    <col min="5841" max="5842" width="11.44140625" style="98" hidden="1" customWidth="1"/>
    <col min="5843" max="5843" width="6.44140625" style="98" customWidth="1"/>
    <col min="5844" max="5845" width="11.44140625" style="98" hidden="1" customWidth="1"/>
    <col min="5846" max="5846" width="7" style="98" customWidth="1"/>
    <col min="5847" max="5848" width="11.44140625" style="98" hidden="1" customWidth="1"/>
    <col min="5849" max="5851" width="7" style="98" customWidth="1"/>
    <col min="5852" max="5853" width="11.44140625" style="98" hidden="1" customWidth="1"/>
    <col min="5854" max="5854" width="7.5546875" style="98" customWidth="1"/>
    <col min="5855" max="5856" width="11.44140625" style="98" hidden="1" customWidth="1"/>
    <col min="5857" max="5857" width="7" style="98" customWidth="1"/>
    <col min="5858" max="5859" width="11.44140625" style="98" hidden="1" customWidth="1"/>
    <col min="5860" max="5860" width="7" style="98" customWidth="1"/>
    <col min="5861" max="5862" width="11.44140625" style="98" hidden="1" customWidth="1"/>
    <col min="5863" max="5863" width="7" style="98" customWidth="1"/>
    <col min="5864" max="5864" width="11.44140625" style="98" hidden="1" customWidth="1"/>
    <col min="5865" max="5865" width="6.44140625" style="98" customWidth="1"/>
    <col min="5866" max="5875" width="11.44140625" style="98" hidden="1" customWidth="1"/>
    <col min="5876" max="5878" width="11.44140625" style="98" hidden="1"/>
    <col min="5879" max="5879" width="41.44140625" style="98" customWidth="1"/>
    <col min="5880" max="5880" width="6.44140625" style="98" customWidth="1"/>
    <col min="5881" max="5881" width="14.6640625" style="98" customWidth="1"/>
    <col min="5882" max="5882" width="11.44140625" style="98" customWidth="1"/>
    <col min="5883" max="5883" width="13" style="98" customWidth="1"/>
    <col min="5884" max="5884" width="13.33203125" style="98" customWidth="1"/>
    <col min="5885" max="5894" width="9.44140625" style="98" customWidth="1"/>
    <col min="5895" max="5895" width="8.88671875" style="98" customWidth="1"/>
    <col min="5896" max="5896" width="9.44140625" style="98" customWidth="1"/>
    <col min="5897" max="5897" width="10.109375" style="98" customWidth="1"/>
    <col min="5898" max="5902" width="11.44140625" style="98" hidden="1" customWidth="1"/>
    <col min="5903" max="5903" width="6.44140625" style="98" customWidth="1"/>
    <col min="5904" max="5904" width="6.88671875" style="98" customWidth="1"/>
    <col min="5905" max="5906" width="6.5546875" style="98" customWidth="1"/>
    <col min="5907" max="5907" width="6.33203125" style="98" customWidth="1"/>
    <col min="5908" max="5908" width="7.5546875" style="98" customWidth="1"/>
    <col min="5909" max="5909" width="11" style="98" customWidth="1"/>
    <col min="5910" max="5910" width="11.44140625" style="98" hidden="1" customWidth="1"/>
    <col min="5911" max="5911" width="13.44140625" style="98" customWidth="1"/>
    <col min="5912" max="5912" width="11.44140625" style="98" customWidth="1"/>
    <col min="5913" max="5913" width="56.88671875" style="98" customWidth="1"/>
    <col min="5914" max="5914" width="9.109375" style="98" bestFit="1" customWidth="1"/>
    <col min="5915" max="5915" width="24.5546875" style="98" customWidth="1"/>
    <col min="5916" max="5916" width="15.44140625" style="98" customWidth="1"/>
    <col min="5917" max="5917" width="27.33203125" style="98" customWidth="1"/>
    <col min="5918" max="5918" width="5" style="98" customWidth="1"/>
    <col min="5919" max="5920" width="11.44140625" style="98" hidden="1" customWidth="1"/>
    <col min="5921" max="5921" width="5" style="98" customWidth="1"/>
    <col min="5922" max="5923" width="11.44140625" style="98" hidden="1" customWidth="1"/>
    <col min="5924" max="5924" width="5" style="98" customWidth="1"/>
    <col min="5925" max="5926" width="11.44140625" style="98" hidden="1" customWidth="1"/>
    <col min="5927" max="5927" width="5" style="98" customWidth="1"/>
    <col min="5928" max="5929" width="11.44140625" style="98" hidden="1" customWidth="1"/>
    <col min="5930" max="5930" width="5" style="98" customWidth="1"/>
    <col min="5931" max="5932" width="11.44140625" style="98" hidden="1" customWidth="1"/>
    <col min="5933" max="5933" width="5" style="98" customWidth="1"/>
    <col min="5934" max="5935" width="11.44140625" style="98" hidden="1" customWidth="1"/>
    <col min="5936" max="5936" width="6.44140625" style="98" customWidth="1"/>
    <col min="5937" max="5944" width="11.44140625" style="98" hidden="1" customWidth="1"/>
    <col min="5945" max="5945" width="6.88671875" style="98" customWidth="1"/>
    <col min="5946" max="5947" width="11.44140625" style="98" hidden="1" customWidth="1"/>
    <col min="5948" max="5948" width="6.44140625" style="98" customWidth="1"/>
    <col min="5949" max="5950" width="11.44140625" style="98" hidden="1" customWidth="1"/>
    <col min="5951" max="5951" width="5.44140625" style="98" customWidth="1"/>
    <col min="5952" max="5953" width="11.44140625" style="98" hidden="1" customWidth="1"/>
    <col min="5954" max="5954" width="4.88671875" style="98" customWidth="1"/>
    <col min="5955" max="5959" width="11.44140625" style="98" hidden="1" customWidth="1"/>
    <col min="5960" max="5960" width="8.44140625" style="98" customWidth="1"/>
    <col min="5961" max="5962" width="11.44140625" style="98" hidden="1" customWidth="1"/>
    <col min="5963" max="5963" width="5.44140625" style="98" customWidth="1"/>
    <col min="5964" max="5965" width="11.44140625" style="98" hidden="1" customWidth="1"/>
    <col min="5966" max="5966" width="8.44140625" style="98" customWidth="1"/>
    <col min="5967" max="5968" width="11.44140625" style="98" hidden="1" customWidth="1"/>
    <col min="5969" max="5969" width="5.88671875" style="98" customWidth="1"/>
    <col min="5970" max="5971" width="11.44140625" style="98" hidden="1" customWidth="1"/>
    <col min="5972" max="5972" width="5.44140625" style="98" customWidth="1"/>
    <col min="5973" max="5974" width="11.44140625" style="98" hidden="1" customWidth="1"/>
    <col min="5975" max="5975" width="5.44140625" style="98" customWidth="1"/>
    <col min="5976" max="5977" width="11.44140625" style="98" hidden="1" customWidth="1"/>
    <col min="5978" max="5978" width="6" style="98" customWidth="1"/>
    <col min="5979" max="5983" width="11.44140625" style="98" hidden="1" customWidth="1"/>
    <col min="5984" max="5984" width="5" style="98" customWidth="1"/>
    <col min="5985" max="5992" width="11.44140625" style="98" hidden="1" customWidth="1"/>
    <col min="5993" max="5993" width="5" style="98" customWidth="1"/>
    <col min="5994" max="5994" width="11.44140625" style="98" hidden="1" customWidth="1"/>
    <col min="5995" max="5995" width="5" style="98" customWidth="1"/>
    <col min="5996" max="5996" width="9.44140625" style="98" customWidth="1"/>
    <col min="5997" max="5997" width="11.44140625" style="98" hidden="1" customWidth="1"/>
    <col min="5998" max="5998" width="5" style="98" customWidth="1"/>
    <col min="5999" max="6000" width="11.44140625" style="98" hidden="1" customWidth="1"/>
    <col min="6001" max="6001" width="5" style="98" customWidth="1"/>
    <col min="6002" max="6003" width="11.44140625" style="98" hidden="1" customWidth="1"/>
    <col min="6004" max="6004" width="5" style="98" customWidth="1"/>
    <col min="6005" max="6006" width="11.44140625" style="98" hidden="1" customWidth="1"/>
    <col min="6007" max="6007" width="5" style="98" customWidth="1"/>
    <col min="6008" max="6009" width="11.44140625" style="98" hidden="1" customWidth="1"/>
    <col min="6010" max="6010" width="5" style="98" customWidth="1"/>
    <col min="6011" max="6012" width="11.44140625" style="98" hidden="1" customWidth="1"/>
    <col min="6013" max="6013" width="5" style="98" customWidth="1"/>
    <col min="6014" max="6014" width="11.44140625" style="98" hidden="1" customWidth="1"/>
    <col min="6015" max="6015" width="6.44140625" style="98" customWidth="1"/>
    <col min="6016" max="6016" width="11.44140625" style="98" hidden="1" customWidth="1"/>
    <col min="6017" max="6017" width="7.109375" style="98" customWidth="1"/>
    <col min="6018" max="6019" width="11.44140625" style="98" hidden="1" customWidth="1"/>
    <col min="6020" max="6020" width="7.109375" style="98" customWidth="1"/>
    <col min="6021" max="6022" width="11.44140625" style="98" hidden="1" customWidth="1"/>
    <col min="6023" max="6023" width="7.109375" style="98" customWidth="1"/>
    <col min="6024" max="6025" width="11.44140625" style="98" hidden="1" customWidth="1"/>
    <col min="6026" max="6026" width="7.109375" style="98" customWidth="1"/>
    <col min="6027" max="6028" width="11.44140625" style="98" hidden="1" customWidth="1"/>
    <col min="6029" max="6029" width="7.109375" style="98" customWidth="1"/>
    <col min="6030" max="6031" width="11.44140625" style="98" hidden="1" customWidth="1"/>
    <col min="6032" max="6032" width="7.109375" style="98" customWidth="1"/>
    <col min="6033" max="6034" width="11.44140625" style="98" hidden="1" customWidth="1"/>
    <col min="6035" max="6035" width="7.109375" style="98" customWidth="1"/>
    <col min="6036" max="6037" width="11.44140625" style="98" hidden="1" customWidth="1"/>
    <col min="6038" max="6038" width="7.109375" style="98" customWidth="1"/>
    <col min="6039" max="6039" width="11.44140625" style="98" hidden="1" customWidth="1"/>
    <col min="6040" max="6040" width="6.44140625" style="98" customWidth="1"/>
    <col min="6041" max="6042" width="11.44140625" style="98" hidden="1" customWidth="1"/>
    <col min="6043" max="6043" width="6.88671875" style="98" customWidth="1"/>
    <col min="6044" max="6045" width="11.44140625" style="98" hidden="1" customWidth="1"/>
    <col min="6046" max="6046" width="6.88671875" style="98" customWidth="1"/>
    <col min="6047" max="6048" width="11.44140625" style="98" hidden="1" customWidth="1"/>
    <col min="6049" max="6049" width="6.44140625" style="98" customWidth="1"/>
    <col min="6050" max="6054" width="11.44140625" style="98" hidden="1" customWidth="1"/>
    <col min="6055" max="6055" width="6.44140625" style="98" customWidth="1"/>
    <col min="6056" max="6057" width="11.44140625" style="98" hidden="1" customWidth="1"/>
    <col min="6058" max="6058" width="7.5546875" style="98" customWidth="1"/>
    <col min="6059" max="6059" width="11.44140625" style="98" hidden="1" customWidth="1"/>
    <col min="6060" max="6060" width="9.44140625" style="98" customWidth="1"/>
    <col min="6061" max="6092" width="11.44140625" style="98" hidden="1" customWidth="1"/>
    <col min="6093" max="6093" width="9" style="98" customWidth="1"/>
    <col min="6094" max="6095" width="11.44140625" style="98" hidden="1" customWidth="1"/>
    <col min="6096" max="6096" width="8.5546875" style="98" customWidth="1"/>
    <col min="6097" max="6098" width="11.44140625" style="98" hidden="1" customWidth="1"/>
    <col min="6099" max="6099" width="6.44140625" style="98" customWidth="1"/>
    <col min="6100" max="6101" width="11.44140625" style="98" hidden="1" customWidth="1"/>
    <col min="6102" max="6102" width="7" style="98" customWidth="1"/>
    <col min="6103" max="6104" width="11.44140625" style="98" hidden="1" customWidth="1"/>
    <col min="6105" max="6107" width="7" style="98" customWidth="1"/>
    <col min="6108" max="6109" width="11.44140625" style="98" hidden="1" customWidth="1"/>
    <col min="6110" max="6110" width="7.5546875" style="98" customWidth="1"/>
    <col min="6111" max="6112" width="11.44140625" style="98" hidden="1" customWidth="1"/>
    <col min="6113" max="6113" width="7" style="98" customWidth="1"/>
    <col min="6114" max="6115" width="11.44140625" style="98" hidden="1" customWidth="1"/>
    <col min="6116" max="6116" width="7" style="98" customWidth="1"/>
    <col min="6117" max="6118" width="11.44140625" style="98" hidden="1" customWidth="1"/>
    <col min="6119" max="6119" width="7" style="98" customWidth="1"/>
    <col min="6120" max="6120" width="11.44140625" style="98" hidden="1" customWidth="1"/>
    <col min="6121" max="6121" width="6.44140625" style="98" customWidth="1"/>
    <col min="6122" max="6131" width="11.44140625" style="98" hidden="1" customWidth="1"/>
    <col min="6132" max="6134" width="11.44140625" style="98" hidden="1"/>
    <col min="6135" max="6135" width="41.44140625" style="98" customWidth="1"/>
    <col min="6136" max="6136" width="6.44140625" style="98" customWidth="1"/>
    <col min="6137" max="6137" width="14.6640625" style="98" customWidth="1"/>
    <col min="6138" max="6138" width="11.44140625" style="98" customWidth="1"/>
    <col min="6139" max="6139" width="13" style="98" customWidth="1"/>
    <col min="6140" max="6140" width="13.33203125" style="98" customWidth="1"/>
    <col min="6141" max="6150" width="9.44140625" style="98" customWidth="1"/>
    <col min="6151" max="6151" width="8.88671875" style="98" customWidth="1"/>
    <col min="6152" max="6152" width="9.44140625" style="98" customWidth="1"/>
    <col min="6153" max="6153" width="10.109375" style="98" customWidth="1"/>
    <col min="6154" max="6158" width="11.44140625" style="98" hidden="1" customWidth="1"/>
    <col min="6159" max="6159" width="6.44140625" style="98" customWidth="1"/>
    <col min="6160" max="6160" width="6.88671875" style="98" customWidth="1"/>
    <col min="6161" max="6162" width="6.5546875" style="98" customWidth="1"/>
    <col min="6163" max="6163" width="6.33203125" style="98" customWidth="1"/>
    <col min="6164" max="6164" width="7.5546875" style="98" customWidth="1"/>
    <col min="6165" max="6165" width="11" style="98" customWidth="1"/>
    <col min="6166" max="6166" width="11.44140625" style="98" hidden="1" customWidth="1"/>
    <col min="6167" max="6167" width="13.44140625" style="98" customWidth="1"/>
    <col min="6168" max="6168" width="11.44140625" style="98" customWidth="1"/>
    <col min="6169" max="6169" width="56.88671875" style="98" customWidth="1"/>
    <col min="6170" max="6170" width="9.109375" style="98" bestFit="1" customWidth="1"/>
    <col min="6171" max="6171" width="24.5546875" style="98" customWidth="1"/>
    <col min="6172" max="6172" width="15.44140625" style="98" customWidth="1"/>
    <col min="6173" max="6173" width="27.33203125" style="98" customWidth="1"/>
    <col min="6174" max="6174" width="5" style="98" customWidth="1"/>
    <col min="6175" max="6176" width="11.44140625" style="98" hidden="1" customWidth="1"/>
    <col min="6177" max="6177" width="5" style="98" customWidth="1"/>
    <col min="6178" max="6179" width="11.44140625" style="98" hidden="1" customWidth="1"/>
    <col min="6180" max="6180" width="5" style="98" customWidth="1"/>
    <col min="6181" max="6182" width="11.44140625" style="98" hidden="1" customWidth="1"/>
    <col min="6183" max="6183" width="5" style="98" customWidth="1"/>
    <col min="6184" max="6185" width="11.44140625" style="98" hidden="1" customWidth="1"/>
    <col min="6186" max="6186" width="5" style="98" customWidth="1"/>
    <col min="6187" max="6188" width="11.44140625" style="98" hidden="1" customWidth="1"/>
    <col min="6189" max="6189" width="5" style="98" customWidth="1"/>
    <col min="6190" max="6191" width="11.44140625" style="98" hidden="1" customWidth="1"/>
    <col min="6192" max="6192" width="6.44140625" style="98" customWidth="1"/>
    <col min="6193" max="6200" width="11.44140625" style="98" hidden="1" customWidth="1"/>
    <col min="6201" max="6201" width="6.88671875" style="98" customWidth="1"/>
    <col min="6202" max="6203" width="11.44140625" style="98" hidden="1" customWidth="1"/>
    <col min="6204" max="6204" width="6.44140625" style="98" customWidth="1"/>
    <col min="6205" max="6206" width="11.44140625" style="98" hidden="1" customWidth="1"/>
    <col min="6207" max="6207" width="5.44140625" style="98" customWidth="1"/>
    <col min="6208" max="6209" width="11.44140625" style="98" hidden="1" customWidth="1"/>
    <col min="6210" max="6210" width="4.88671875" style="98" customWidth="1"/>
    <col min="6211" max="6215" width="11.44140625" style="98" hidden="1" customWidth="1"/>
    <col min="6216" max="6216" width="8.44140625" style="98" customWidth="1"/>
    <col min="6217" max="6218" width="11.44140625" style="98" hidden="1" customWidth="1"/>
    <col min="6219" max="6219" width="5.44140625" style="98" customWidth="1"/>
    <col min="6220" max="6221" width="11.44140625" style="98" hidden="1" customWidth="1"/>
    <col min="6222" max="6222" width="8.44140625" style="98" customWidth="1"/>
    <col min="6223" max="6224" width="11.44140625" style="98" hidden="1" customWidth="1"/>
    <col min="6225" max="6225" width="5.88671875" style="98" customWidth="1"/>
    <col min="6226" max="6227" width="11.44140625" style="98" hidden="1" customWidth="1"/>
    <col min="6228" max="6228" width="5.44140625" style="98" customWidth="1"/>
    <col min="6229" max="6230" width="11.44140625" style="98" hidden="1" customWidth="1"/>
    <col min="6231" max="6231" width="5.44140625" style="98" customWidth="1"/>
    <col min="6232" max="6233" width="11.44140625" style="98" hidden="1" customWidth="1"/>
    <col min="6234" max="6234" width="6" style="98" customWidth="1"/>
    <col min="6235" max="6239" width="11.44140625" style="98" hidden="1" customWidth="1"/>
    <col min="6240" max="6240" width="5" style="98" customWidth="1"/>
    <col min="6241" max="6248" width="11.44140625" style="98" hidden="1" customWidth="1"/>
    <col min="6249" max="6249" width="5" style="98" customWidth="1"/>
    <col min="6250" max="6250" width="11.44140625" style="98" hidden="1" customWidth="1"/>
    <col min="6251" max="6251" width="5" style="98" customWidth="1"/>
    <col min="6252" max="6252" width="9.44140625" style="98" customWidth="1"/>
    <col min="6253" max="6253" width="11.44140625" style="98" hidden="1" customWidth="1"/>
    <col min="6254" max="6254" width="5" style="98" customWidth="1"/>
    <col min="6255" max="6256" width="11.44140625" style="98" hidden="1" customWidth="1"/>
    <col min="6257" max="6257" width="5" style="98" customWidth="1"/>
    <col min="6258" max="6259" width="11.44140625" style="98" hidden="1" customWidth="1"/>
    <col min="6260" max="6260" width="5" style="98" customWidth="1"/>
    <col min="6261" max="6262" width="11.44140625" style="98" hidden="1" customWidth="1"/>
    <col min="6263" max="6263" width="5" style="98" customWidth="1"/>
    <col min="6264" max="6265" width="11.44140625" style="98" hidden="1" customWidth="1"/>
    <col min="6266" max="6266" width="5" style="98" customWidth="1"/>
    <col min="6267" max="6268" width="11.44140625" style="98" hidden="1" customWidth="1"/>
    <col min="6269" max="6269" width="5" style="98" customWidth="1"/>
    <col min="6270" max="6270" width="11.44140625" style="98" hidden="1" customWidth="1"/>
    <col min="6271" max="6271" width="6.44140625" style="98" customWidth="1"/>
    <col min="6272" max="6272" width="11.44140625" style="98" hidden="1" customWidth="1"/>
    <col min="6273" max="6273" width="7.109375" style="98" customWidth="1"/>
    <col min="6274" max="6275" width="11.44140625" style="98" hidden="1" customWidth="1"/>
    <col min="6276" max="6276" width="7.109375" style="98" customWidth="1"/>
    <col min="6277" max="6278" width="11.44140625" style="98" hidden="1" customWidth="1"/>
    <col min="6279" max="6279" width="7.109375" style="98" customWidth="1"/>
    <col min="6280" max="6281" width="11.44140625" style="98" hidden="1" customWidth="1"/>
    <col min="6282" max="6282" width="7.109375" style="98" customWidth="1"/>
    <col min="6283" max="6284" width="11.44140625" style="98" hidden="1" customWidth="1"/>
    <col min="6285" max="6285" width="7.109375" style="98" customWidth="1"/>
    <col min="6286" max="6287" width="11.44140625" style="98" hidden="1" customWidth="1"/>
    <col min="6288" max="6288" width="7.109375" style="98" customWidth="1"/>
    <col min="6289" max="6290" width="11.44140625" style="98" hidden="1" customWidth="1"/>
    <col min="6291" max="6291" width="7.109375" style="98" customWidth="1"/>
    <col min="6292" max="6293" width="11.44140625" style="98" hidden="1" customWidth="1"/>
    <col min="6294" max="6294" width="7.109375" style="98" customWidth="1"/>
    <col min="6295" max="6295" width="11.44140625" style="98" hidden="1" customWidth="1"/>
    <col min="6296" max="6296" width="6.44140625" style="98" customWidth="1"/>
    <col min="6297" max="6298" width="11.44140625" style="98" hidden="1" customWidth="1"/>
    <col min="6299" max="6299" width="6.88671875" style="98" customWidth="1"/>
    <col min="6300" max="6301" width="11.44140625" style="98" hidden="1" customWidth="1"/>
    <col min="6302" max="6302" width="6.88671875" style="98" customWidth="1"/>
    <col min="6303" max="6304" width="11.44140625" style="98" hidden="1" customWidth="1"/>
    <col min="6305" max="6305" width="6.44140625" style="98" customWidth="1"/>
    <col min="6306" max="6310" width="11.44140625" style="98" hidden="1" customWidth="1"/>
    <col min="6311" max="6311" width="6.44140625" style="98" customWidth="1"/>
    <col min="6312" max="6313" width="11.44140625" style="98" hidden="1" customWidth="1"/>
    <col min="6314" max="6314" width="7.5546875" style="98" customWidth="1"/>
    <col min="6315" max="6315" width="11.44140625" style="98" hidden="1" customWidth="1"/>
    <col min="6316" max="6316" width="9.44140625" style="98" customWidth="1"/>
    <col min="6317" max="6348" width="11.44140625" style="98" hidden="1" customWidth="1"/>
    <col min="6349" max="6349" width="9" style="98" customWidth="1"/>
    <col min="6350" max="6351" width="11.44140625" style="98" hidden="1" customWidth="1"/>
    <col min="6352" max="6352" width="8.5546875" style="98" customWidth="1"/>
    <col min="6353" max="6354" width="11.44140625" style="98" hidden="1" customWidth="1"/>
    <col min="6355" max="6355" width="6.44140625" style="98" customWidth="1"/>
    <col min="6356" max="6357" width="11.44140625" style="98" hidden="1" customWidth="1"/>
    <col min="6358" max="6358" width="7" style="98" customWidth="1"/>
    <col min="6359" max="6360" width="11.44140625" style="98" hidden="1" customWidth="1"/>
    <col min="6361" max="6363" width="7" style="98" customWidth="1"/>
    <col min="6364" max="6365" width="11.44140625" style="98" hidden="1" customWidth="1"/>
    <col min="6366" max="6366" width="7.5546875" style="98" customWidth="1"/>
    <col min="6367" max="6368" width="11.44140625" style="98" hidden="1" customWidth="1"/>
    <col min="6369" max="6369" width="7" style="98" customWidth="1"/>
    <col min="6370" max="6371" width="11.44140625" style="98" hidden="1" customWidth="1"/>
    <col min="6372" max="6372" width="7" style="98" customWidth="1"/>
    <col min="6373" max="6374" width="11.44140625" style="98" hidden="1" customWidth="1"/>
    <col min="6375" max="6375" width="7" style="98" customWidth="1"/>
    <col min="6376" max="6376" width="11.44140625" style="98" hidden="1" customWidth="1"/>
    <col min="6377" max="6377" width="6.44140625" style="98" customWidth="1"/>
    <col min="6378" max="6387" width="11.44140625" style="98" hidden="1" customWidth="1"/>
    <col min="6388" max="6390" width="11.44140625" style="98" hidden="1"/>
    <col min="6391" max="6391" width="41.44140625" style="98" customWidth="1"/>
    <col min="6392" max="6392" width="6.44140625" style="98" customWidth="1"/>
    <col min="6393" max="6393" width="14.6640625" style="98" customWidth="1"/>
    <col min="6394" max="6394" width="11.44140625" style="98" customWidth="1"/>
    <col min="6395" max="6395" width="13" style="98" customWidth="1"/>
    <col min="6396" max="6396" width="13.33203125" style="98" customWidth="1"/>
    <col min="6397" max="6406" width="9.44140625" style="98" customWidth="1"/>
    <col min="6407" max="6407" width="8.88671875" style="98" customWidth="1"/>
    <col min="6408" max="6408" width="9.44140625" style="98" customWidth="1"/>
    <col min="6409" max="6409" width="10.109375" style="98" customWidth="1"/>
    <col min="6410" max="6414" width="11.44140625" style="98" hidden="1" customWidth="1"/>
    <col min="6415" max="6415" width="6.44140625" style="98" customWidth="1"/>
    <col min="6416" max="6416" width="6.88671875" style="98" customWidth="1"/>
    <col min="6417" max="6418" width="6.5546875" style="98" customWidth="1"/>
    <col min="6419" max="6419" width="6.33203125" style="98" customWidth="1"/>
    <col min="6420" max="6420" width="7.5546875" style="98" customWidth="1"/>
    <col min="6421" max="6421" width="11" style="98" customWidth="1"/>
    <col min="6422" max="6422" width="11.44140625" style="98" hidden="1" customWidth="1"/>
    <col min="6423" max="6423" width="13.44140625" style="98" customWidth="1"/>
    <col min="6424" max="6424" width="11.44140625" style="98" customWidth="1"/>
    <col min="6425" max="6425" width="56.88671875" style="98" customWidth="1"/>
    <col min="6426" max="6426" width="9.109375" style="98" bestFit="1" customWidth="1"/>
    <col min="6427" max="6427" width="24.5546875" style="98" customWidth="1"/>
    <col min="6428" max="6428" width="15.44140625" style="98" customWidth="1"/>
    <col min="6429" max="6429" width="27.33203125" style="98" customWidth="1"/>
    <col min="6430" max="6430" width="5" style="98" customWidth="1"/>
    <col min="6431" max="6432" width="11.44140625" style="98" hidden="1" customWidth="1"/>
    <col min="6433" max="6433" width="5" style="98" customWidth="1"/>
    <col min="6434" max="6435" width="11.44140625" style="98" hidden="1" customWidth="1"/>
    <col min="6436" max="6436" width="5" style="98" customWidth="1"/>
    <col min="6437" max="6438" width="11.44140625" style="98" hidden="1" customWidth="1"/>
    <col min="6439" max="6439" width="5" style="98" customWidth="1"/>
    <col min="6440" max="6441" width="11.44140625" style="98" hidden="1" customWidth="1"/>
    <col min="6442" max="6442" width="5" style="98" customWidth="1"/>
    <col min="6443" max="6444" width="11.44140625" style="98" hidden="1" customWidth="1"/>
    <col min="6445" max="6445" width="5" style="98" customWidth="1"/>
    <col min="6446" max="6447" width="11.44140625" style="98" hidden="1" customWidth="1"/>
    <col min="6448" max="6448" width="6.44140625" style="98" customWidth="1"/>
    <col min="6449" max="6456" width="11.44140625" style="98" hidden="1" customWidth="1"/>
    <col min="6457" max="6457" width="6.88671875" style="98" customWidth="1"/>
    <col min="6458" max="6459" width="11.44140625" style="98" hidden="1" customWidth="1"/>
    <col min="6460" max="6460" width="6.44140625" style="98" customWidth="1"/>
    <col min="6461" max="6462" width="11.44140625" style="98" hidden="1" customWidth="1"/>
    <col min="6463" max="6463" width="5.44140625" style="98" customWidth="1"/>
    <col min="6464" max="6465" width="11.44140625" style="98" hidden="1" customWidth="1"/>
    <col min="6466" max="6466" width="4.88671875" style="98" customWidth="1"/>
    <col min="6467" max="6471" width="11.44140625" style="98" hidden="1" customWidth="1"/>
    <col min="6472" max="6472" width="8.44140625" style="98" customWidth="1"/>
    <col min="6473" max="6474" width="11.44140625" style="98" hidden="1" customWidth="1"/>
    <col min="6475" max="6475" width="5.44140625" style="98" customWidth="1"/>
    <col min="6476" max="6477" width="11.44140625" style="98" hidden="1" customWidth="1"/>
    <col min="6478" max="6478" width="8.44140625" style="98" customWidth="1"/>
    <col min="6479" max="6480" width="11.44140625" style="98" hidden="1" customWidth="1"/>
    <col min="6481" max="6481" width="5.88671875" style="98" customWidth="1"/>
    <col min="6482" max="6483" width="11.44140625" style="98" hidden="1" customWidth="1"/>
    <col min="6484" max="6484" width="5.44140625" style="98" customWidth="1"/>
    <col min="6485" max="6486" width="11.44140625" style="98" hidden="1" customWidth="1"/>
    <col min="6487" max="6487" width="5.44140625" style="98" customWidth="1"/>
    <col min="6488" max="6489" width="11.44140625" style="98" hidden="1" customWidth="1"/>
    <col min="6490" max="6490" width="6" style="98" customWidth="1"/>
    <col min="6491" max="6495" width="11.44140625" style="98" hidden="1" customWidth="1"/>
    <col min="6496" max="6496" width="5" style="98" customWidth="1"/>
    <col min="6497" max="6504" width="11.44140625" style="98" hidden="1" customWidth="1"/>
    <col min="6505" max="6505" width="5" style="98" customWidth="1"/>
    <col min="6506" max="6506" width="11.44140625" style="98" hidden="1" customWidth="1"/>
    <col min="6507" max="6507" width="5" style="98" customWidth="1"/>
    <col min="6508" max="6508" width="9.44140625" style="98" customWidth="1"/>
    <col min="6509" max="6509" width="11.44140625" style="98" hidden="1" customWidth="1"/>
    <col min="6510" max="6510" width="5" style="98" customWidth="1"/>
    <col min="6511" max="6512" width="11.44140625" style="98" hidden="1" customWidth="1"/>
    <col min="6513" max="6513" width="5" style="98" customWidth="1"/>
    <col min="6514" max="6515" width="11.44140625" style="98" hidden="1" customWidth="1"/>
    <col min="6516" max="6516" width="5" style="98" customWidth="1"/>
    <col min="6517" max="6518" width="11.44140625" style="98" hidden="1" customWidth="1"/>
    <col min="6519" max="6519" width="5" style="98" customWidth="1"/>
    <col min="6520" max="6521" width="11.44140625" style="98" hidden="1" customWidth="1"/>
    <col min="6522" max="6522" width="5" style="98" customWidth="1"/>
    <col min="6523" max="6524" width="11.44140625" style="98" hidden="1" customWidth="1"/>
    <col min="6525" max="6525" width="5" style="98" customWidth="1"/>
    <col min="6526" max="6526" width="11.44140625" style="98" hidden="1" customWidth="1"/>
    <col min="6527" max="6527" width="6.44140625" style="98" customWidth="1"/>
    <col min="6528" max="6528" width="11.44140625" style="98" hidden="1" customWidth="1"/>
    <col min="6529" max="6529" width="7.109375" style="98" customWidth="1"/>
    <col min="6530" max="6531" width="11.44140625" style="98" hidden="1" customWidth="1"/>
    <col min="6532" max="6532" width="7.109375" style="98" customWidth="1"/>
    <col min="6533" max="6534" width="11.44140625" style="98" hidden="1" customWidth="1"/>
    <col min="6535" max="6535" width="7.109375" style="98" customWidth="1"/>
    <col min="6536" max="6537" width="11.44140625" style="98" hidden="1" customWidth="1"/>
    <col min="6538" max="6538" width="7.109375" style="98" customWidth="1"/>
    <col min="6539" max="6540" width="11.44140625" style="98" hidden="1" customWidth="1"/>
    <col min="6541" max="6541" width="7.109375" style="98" customWidth="1"/>
    <col min="6542" max="6543" width="11.44140625" style="98" hidden="1" customWidth="1"/>
    <col min="6544" max="6544" width="7.109375" style="98" customWidth="1"/>
    <col min="6545" max="6546" width="11.44140625" style="98" hidden="1" customWidth="1"/>
    <col min="6547" max="6547" width="7.109375" style="98" customWidth="1"/>
    <col min="6548" max="6549" width="11.44140625" style="98" hidden="1" customWidth="1"/>
    <col min="6550" max="6550" width="7.109375" style="98" customWidth="1"/>
    <col min="6551" max="6551" width="11.44140625" style="98" hidden="1" customWidth="1"/>
    <col min="6552" max="6552" width="6.44140625" style="98" customWidth="1"/>
    <col min="6553" max="6554" width="11.44140625" style="98" hidden="1" customWidth="1"/>
    <col min="6555" max="6555" width="6.88671875" style="98" customWidth="1"/>
    <col min="6556" max="6557" width="11.44140625" style="98" hidden="1" customWidth="1"/>
    <col min="6558" max="6558" width="6.88671875" style="98" customWidth="1"/>
    <col min="6559" max="6560" width="11.44140625" style="98" hidden="1" customWidth="1"/>
    <col min="6561" max="6561" width="6.44140625" style="98" customWidth="1"/>
    <col min="6562" max="6566" width="11.44140625" style="98" hidden="1" customWidth="1"/>
    <col min="6567" max="6567" width="6.44140625" style="98" customWidth="1"/>
    <col min="6568" max="6569" width="11.44140625" style="98" hidden="1" customWidth="1"/>
    <col min="6570" max="6570" width="7.5546875" style="98" customWidth="1"/>
    <col min="6571" max="6571" width="11.44140625" style="98" hidden="1" customWidth="1"/>
    <col min="6572" max="6572" width="9.44140625" style="98" customWidth="1"/>
    <col min="6573" max="6604" width="11.44140625" style="98" hidden="1" customWidth="1"/>
    <col min="6605" max="6605" width="9" style="98" customWidth="1"/>
    <col min="6606" max="6607" width="11.44140625" style="98" hidden="1" customWidth="1"/>
    <col min="6608" max="6608" width="8.5546875" style="98" customWidth="1"/>
    <col min="6609" max="6610" width="11.44140625" style="98" hidden="1" customWidth="1"/>
    <col min="6611" max="6611" width="6.44140625" style="98" customWidth="1"/>
    <col min="6612" max="6613" width="11.44140625" style="98" hidden="1" customWidth="1"/>
    <col min="6614" max="6614" width="7" style="98" customWidth="1"/>
    <col min="6615" max="6616" width="11.44140625" style="98" hidden="1" customWidth="1"/>
    <col min="6617" max="6619" width="7" style="98" customWidth="1"/>
    <col min="6620" max="6621" width="11.44140625" style="98" hidden="1" customWidth="1"/>
    <col min="6622" max="6622" width="7.5546875" style="98" customWidth="1"/>
    <col min="6623" max="6624" width="11.44140625" style="98" hidden="1" customWidth="1"/>
    <col min="6625" max="6625" width="7" style="98" customWidth="1"/>
    <col min="6626" max="6627" width="11.44140625" style="98" hidden="1" customWidth="1"/>
    <col min="6628" max="6628" width="7" style="98" customWidth="1"/>
    <col min="6629" max="6630" width="11.44140625" style="98" hidden="1" customWidth="1"/>
    <col min="6631" max="6631" width="7" style="98" customWidth="1"/>
    <col min="6632" max="6632" width="11.44140625" style="98" hidden="1" customWidth="1"/>
    <col min="6633" max="6633" width="6.44140625" style="98" customWidth="1"/>
    <col min="6634" max="6643" width="11.44140625" style="98" hidden="1" customWidth="1"/>
    <col min="6644" max="6646" width="11.44140625" style="98" hidden="1"/>
    <col min="6647" max="6647" width="41.44140625" style="98" customWidth="1"/>
    <col min="6648" max="6648" width="6.44140625" style="98" customWidth="1"/>
    <col min="6649" max="6649" width="14.6640625" style="98" customWidth="1"/>
    <col min="6650" max="6650" width="11.44140625" style="98" customWidth="1"/>
    <col min="6651" max="6651" width="13" style="98" customWidth="1"/>
    <col min="6652" max="6652" width="13.33203125" style="98" customWidth="1"/>
    <col min="6653" max="6662" width="9.44140625" style="98" customWidth="1"/>
    <col min="6663" max="6663" width="8.88671875" style="98" customWidth="1"/>
    <col min="6664" max="6664" width="9.44140625" style="98" customWidth="1"/>
    <col min="6665" max="6665" width="10.109375" style="98" customWidth="1"/>
    <col min="6666" max="6670" width="11.44140625" style="98" hidden="1" customWidth="1"/>
    <col min="6671" max="6671" width="6.44140625" style="98" customWidth="1"/>
    <col min="6672" max="6672" width="6.88671875" style="98" customWidth="1"/>
    <col min="6673" max="6674" width="6.5546875" style="98" customWidth="1"/>
    <col min="6675" max="6675" width="6.33203125" style="98" customWidth="1"/>
    <col min="6676" max="6676" width="7.5546875" style="98" customWidth="1"/>
    <col min="6677" max="6677" width="11" style="98" customWidth="1"/>
    <col min="6678" max="6678" width="11.44140625" style="98" hidden="1" customWidth="1"/>
    <col min="6679" max="6679" width="13.44140625" style="98" customWidth="1"/>
    <col min="6680" max="6680" width="11.44140625" style="98" customWidth="1"/>
    <col min="6681" max="6681" width="56.88671875" style="98" customWidth="1"/>
    <col min="6682" max="6682" width="9.109375" style="98" bestFit="1" customWidth="1"/>
    <col min="6683" max="6683" width="24.5546875" style="98" customWidth="1"/>
    <col min="6684" max="6684" width="15.44140625" style="98" customWidth="1"/>
    <col min="6685" max="6685" width="27.33203125" style="98" customWidth="1"/>
    <col min="6686" max="6686" width="5" style="98" customWidth="1"/>
    <col min="6687" max="6688" width="11.44140625" style="98" hidden="1" customWidth="1"/>
    <col min="6689" max="6689" width="5" style="98" customWidth="1"/>
    <col min="6690" max="6691" width="11.44140625" style="98" hidden="1" customWidth="1"/>
    <col min="6692" max="6692" width="5" style="98" customWidth="1"/>
    <col min="6693" max="6694" width="11.44140625" style="98" hidden="1" customWidth="1"/>
    <col min="6695" max="6695" width="5" style="98" customWidth="1"/>
    <col min="6696" max="6697" width="11.44140625" style="98" hidden="1" customWidth="1"/>
    <col min="6698" max="6698" width="5" style="98" customWidth="1"/>
    <col min="6699" max="6700" width="11.44140625" style="98" hidden="1" customWidth="1"/>
    <col min="6701" max="6701" width="5" style="98" customWidth="1"/>
    <col min="6702" max="6703" width="11.44140625" style="98" hidden="1" customWidth="1"/>
    <col min="6704" max="6704" width="6.44140625" style="98" customWidth="1"/>
    <col min="6705" max="6712" width="11.44140625" style="98" hidden="1" customWidth="1"/>
    <col min="6713" max="6713" width="6.88671875" style="98" customWidth="1"/>
    <col min="6714" max="6715" width="11.44140625" style="98" hidden="1" customWidth="1"/>
    <col min="6716" max="6716" width="6.44140625" style="98" customWidth="1"/>
    <col min="6717" max="6718" width="11.44140625" style="98" hidden="1" customWidth="1"/>
    <col min="6719" max="6719" width="5.44140625" style="98" customWidth="1"/>
    <col min="6720" max="6721" width="11.44140625" style="98" hidden="1" customWidth="1"/>
    <col min="6722" max="6722" width="4.88671875" style="98" customWidth="1"/>
    <col min="6723" max="6727" width="11.44140625" style="98" hidden="1" customWidth="1"/>
    <col min="6728" max="6728" width="8.44140625" style="98" customWidth="1"/>
    <col min="6729" max="6730" width="11.44140625" style="98" hidden="1" customWidth="1"/>
    <col min="6731" max="6731" width="5.44140625" style="98" customWidth="1"/>
    <col min="6732" max="6733" width="11.44140625" style="98" hidden="1" customWidth="1"/>
    <col min="6734" max="6734" width="8.44140625" style="98" customWidth="1"/>
    <col min="6735" max="6736" width="11.44140625" style="98" hidden="1" customWidth="1"/>
    <col min="6737" max="6737" width="5.88671875" style="98" customWidth="1"/>
    <col min="6738" max="6739" width="11.44140625" style="98" hidden="1" customWidth="1"/>
    <col min="6740" max="6740" width="5.44140625" style="98" customWidth="1"/>
    <col min="6741" max="6742" width="11.44140625" style="98" hidden="1" customWidth="1"/>
    <col min="6743" max="6743" width="5.44140625" style="98" customWidth="1"/>
    <col min="6744" max="6745" width="11.44140625" style="98" hidden="1" customWidth="1"/>
    <col min="6746" max="6746" width="6" style="98" customWidth="1"/>
    <col min="6747" max="6751" width="11.44140625" style="98" hidden="1" customWidth="1"/>
    <col min="6752" max="6752" width="5" style="98" customWidth="1"/>
    <col min="6753" max="6760" width="11.44140625" style="98" hidden="1" customWidth="1"/>
    <col min="6761" max="6761" width="5" style="98" customWidth="1"/>
    <col min="6762" max="6762" width="11.44140625" style="98" hidden="1" customWidth="1"/>
    <col min="6763" max="6763" width="5" style="98" customWidth="1"/>
    <col min="6764" max="6764" width="9.44140625" style="98" customWidth="1"/>
    <col min="6765" max="6765" width="11.44140625" style="98" hidden="1" customWidth="1"/>
    <col min="6766" max="6766" width="5" style="98" customWidth="1"/>
    <col min="6767" max="6768" width="11.44140625" style="98" hidden="1" customWidth="1"/>
    <col min="6769" max="6769" width="5" style="98" customWidth="1"/>
    <col min="6770" max="6771" width="11.44140625" style="98" hidden="1" customWidth="1"/>
    <col min="6772" max="6772" width="5" style="98" customWidth="1"/>
    <col min="6773" max="6774" width="11.44140625" style="98" hidden="1" customWidth="1"/>
    <col min="6775" max="6775" width="5" style="98" customWidth="1"/>
    <col min="6776" max="6777" width="11.44140625" style="98" hidden="1" customWidth="1"/>
    <col min="6778" max="6778" width="5" style="98" customWidth="1"/>
    <col min="6779" max="6780" width="11.44140625" style="98" hidden="1" customWidth="1"/>
    <col min="6781" max="6781" width="5" style="98" customWidth="1"/>
    <col min="6782" max="6782" width="11.44140625" style="98" hidden="1" customWidth="1"/>
    <col min="6783" max="6783" width="6.44140625" style="98" customWidth="1"/>
    <col min="6784" max="6784" width="11.44140625" style="98" hidden="1" customWidth="1"/>
    <col min="6785" max="6785" width="7.109375" style="98" customWidth="1"/>
    <col min="6786" max="6787" width="11.44140625" style="98" hidden="1" customWidth="1"/>
    <col min="6788" max="6788" width="7.109375" style="98" customWidth="1"/>
    <col min="6789" max="6790" width="11.44140625" style="98" hidden="1" customWidth="1"/>
    <col min="6791" max="6791" width="7.109375" style="98" customWidth="1"/>
    <col min="6792" max="6793" width="11.44140625" style="98" hidden="1" customWidth="1"/>
    <col min="6794" max="6794" width="7.109375" style="98" customWidth="1"/>
    <col min="6795" max="6796" width="11.44140625" style="98" hidden="1" customWidth="1"/>
    <col min="6797" max="6797" width="7.109375" style="98" customWidth="1"/>
    <col min="6798" max="6799" width="11.44140625" style="98" hidden="1" customWidth="1"/>
    <col min="6800" max="6800" width="7.109375" style="98" customWidth="1"/>
    <col min="6801" max="6802" width="11.44140625" style="98" hidden="1" customWidth="1"/>
    <col min="6803" max="6803" width="7.109375" style="98" customWidth="1"/>
    <col min="6804" max="6805" width="11.44140625" style="98" hidden="1" customWidth="1"/>
    <col min="6806" max="6806" width="7.109375" style="98" customWidth="1"/>
    <col min="6807" max="6807" width="11.44140625" style="98" hidden="1" customWidth="1"/>
    <col min="6808" max="6808" width="6.44140625" style="98" customWidth="1"/>
    <col min="6809" max="6810" width="11.44140625" style="98" hidden="1" customWidth="1"/>
    <col min="6811" max="6811" width="6.88671875" style="98" customWidth="1"/>
    <col min="6812" max="6813" width="11.44140625" style="98" hidden="1" customWidth="1"/>
    <col min="6814" max="6814" width="6.88671875" style="98" customWidth="1"/>
    <col min="6815" max="6816" width="11.44140625" style="98" hidden="1" customWidth="1"/>
    <col min="6817" max="6817" width="6.44140625" style="98" customWidth="1"/>
    <col min="6818" max="6822" width="11.44140625" style="98" hidden="1" customWidth="1"/>
    <col min="6823" max="6823" width="6.44140625" style="98" customWidth="1"/>
    <col min="6824" max="6825" width="11.44140625" style="98" hidden="1" customWidth="1"/>
    <col min="6826" max="6826" width="7.5546875" style="98" customWidth="1"/>
    <col min="6827" max="6827" width="11.44140625" style="98" hidden="1" customWidth="1"/>
    <col min="6828" max="6828" width="9.44140625" style="98" customWidth="1"/>
    <col min="6829" max="6860" width="11.44140625" style="98" hidden="1" customWidth="1"/>
    <col min="6861" max="6861" width="9" style="98" customWidth="1"/>
    <col min="6862" max="6863" width="11.44140625" style="98" hidden="1" customWidth="1"/>
    <col min="6864" max="6864" width="8.5546875" style="98" customWidth="1"/>
    <col min="6865" max="6866" width="11.44140625" style="98" hidden="1" customWidth="1"/>
    <col min="6867" max="6867" width="6.44140625" style="98" customWidth="1"/>
    <col min="6868" max="6869" width="11.44140625" style="98" hidden="1" customWidth="1"/>
    <col min="6870" max="6870" width="7" style="98" customWidth="1"/>
    <col min="6871" max="6872" width="11.44140625" style="98" hidden="1" customWidth="1"/>
    <col min="6873" max="6875" width="7" style="98" customWidth="1"/>
    <col min="6876" max="6877" width="11.44140625" style="98" hidden="1" customWidth="1"/>
    <col min="6878" max="6878" width="7.5546875" style="98" customWidth="1"/>
    <col min="6879" max="6880" width="11.44140625" style="98" hidden="1" customWidth="1"/>
    <col min="6881" max="6881" width="7" style="98" customWidth="1"/>
    <col min="6882" max="6883" width="11.44140625" style="98" hidden="1" customWidth="1"/>
    <col min="6884" max="6884" width="7" style="98" customWidth="1"/>
    <col min="6885" max="6886" width="11.44140625" style="98" hidden="1" customWidth="1"/>
    <col min="6887" max="6887" width="7" style="98" customWidth="1"/>
    <col min="6888" max="6888" width="11.44140625" style="98" hidden="1" customWidth="1"/>
    <col min="6889" max="6889" width="6.44140625" style="98" customWidth="1"/>
    <col min="6890" max="6899" width="11.44140625" style="98" hidden="1" customWidth="1"/>
    <col min="6900" max="6902" width="11.44140625" style="98" hidden="1"/>
    <col min="6903" max="6903" width="41.44140625" style="98" customWidth="1"/>
    <col min="6904" max="6904" width="6.44140625" style="98" customWidth="1"/>
    <col min="6905" max="6905" width="14.6640625" style="98" customWidth="1"/>
    <col min="6906" max="6906" width="11.44140625" style="98" customWidth="1"/>
    <col min="6907" max="6907" width="13" style="98" customWidth="1"/>
    <col min="6908" max="6908" width="13.33203125" style="98" customWidth="1"/>
    <col min="6909" max="6918" width="9.44140625" style="98" customWidth="1"/>
    <col min="6919" max="6919" width="8.88671875" style="98" customWidth="1"/>
    <col min="6920" max="6920" width="9.44140625" style="98" customWidth="1"/>
    <col min="6921" max="6921" width="10.109375" style="98" customWidth="1"/>
    <col min="6922" max="6926" width="11.44140625" style="98" hidden="1" customWidth="1"/>
    <col min="6927" max="6927" width="6.44140625" style="98" customWidth="1"/>
    <col min="6928" max="6928" width="6.88671875" style="98" customWidth="1"/>
    <col min="6929" max="6930" width="6.5546875" style="98" customWidth="1"/>
    <col min="6931" max="6931" width="6.33203125" style="98" customWidth="1"/>
    <col min="6932" max="6932" width="7.5546875" style="98" customWidth="1"/>
    <col min="6933" max="6933" width="11" style="98" customWidth="1"/>
    <col min="6934" max="6934" width="11.44140625" style="98" hidden="1" customWidth="1"/>
    <col min="6935" max="6935" width="13.44140625" style="98" customWidth="1"/>
    <col min="6936" max="6936" width="11.44140625" style="98" customWidth="1"/>
    <col min="6937" max="6937" width="56.88671875" style="98" customWidth="1"/>
    <col min="6938" max="6938" width="9.109375" style="98" bestFit="1" customWidth="1"/>
    <col min="6939" max="6939" width="24.5546875" style="98" customWidth="1"/>
    <col min="6940" max="6940" width="15.44140625" style="98" customWidth="1"/>
    <col min="6941" max="6941" width="27.33203125" style="98" customWidth="1"/>
    <col min="6942" max="6942" width="5" style="98" customWidth="1"/>
    <col min="6943" max="6944" width="11.44140625" style="98" hidden="1" customWidth="1"/>
    <col min="6945" max="6945" width="5" style="98" customWidth="1"/>
    <col min="6946" max="6947" width="11.44140625" style="98" hidden="1" customWidth="1"/>
    <col min="6948" max="6948" width="5" style="98" customWidth="1"/>
    <col min="6949" max="6950" width="11.44140625" style="98" hidden="1" customWidth="1"/>
    <col min="6951" max="6951" width="5" style="98" customWidth="1"/>
    <col min="6952" max="6953" width="11.44140625" style="98" hidden="1" customWidth="1"/>
    <col min="6954" max="6954" width="5" style="98" customWidth="1"/>
    <col min="6955" max="6956" width="11.44140625" style="98" hidden="1" customWidth="1"/>
    <col min="6957" max="6957" width="5" style="98" customWidth="1"/>
    <col min="6958" max="6959" width="11.44140625" style="98" hidden="1" customWidth="1"/>
    <col min="6960" max="6960" width="6.44140625" style="98" customWidth="1"/>
    <col min="6961" max="6968" width="11.44140625" style="98" hidden="1" customWidth="1"/>
    <col min="6969" max="6969" width="6.88671875" style="98" customWidth="1"/>
    <col min="6970" max="6971" width="11.44140625" style="98" hidden="1" customWidth="1"/>
    <col min="6972" max="6972" width="6.44140625" style="98" customWidth="1"/>
    <col min="6973" max="6974" width="11.44140625" style="98" hidden="1" customWidth="1"/>
    <col min="6975" max="6975" width="5.44140625" style="98" customWidth="1"/>
    <col min="6976" max="6977" width="11.44140625" style="98" hidden="1" customWidth="1"/>
    <col min="6978" max="6978" width="4.88671875" style="98" customWidth="1"/>
    <col min="6979" max="6983" width="11.44140625" style="98" hidden="1" customWidth="1"/>
    <col min="6984" max="6984" width="8.44140625" style="98" customWidth="1"/>
    <col min="6985" max="6986" width="11.44140625" style="98" hidden="1" customWidth="1"/>
    <col min="6987" max="6987" width="5.44140625" style="98" customWidth="1"/>
    <col min="6988" max="6989" width="11.44140625" style="98" hidden="1" customWidth="1"/>
    <col min="6990" max="6990" width="8.44140625" style="98" customWidth="1"/>
    <col min="6991" max="6992" width="11.44140625" style="98" hidden="1" customWidth="1"/>
    <col min="6993" max="6993" width="5.88671875" style="98" customWidth="1"/>
    <col min="6994" max="6995" width="11.44140625" style="98" hidden="1" customWidth="1"/>
    <col min="6996" max="6996" width="5.44140625" style="98" customWidth="1"/>
    <col min="6997" max="6998" width="11.44140625" style="98" hidden="1" customWidth="1"/>
    <col min="6999" max="6999" width="5.44140625" style="98" customWidth="1"/>
    <col min="7000" max="7001" width="11.44140625" style="98" hidden="1" customWidth="1"/>
    <col min="7002" max="7002" width="6" style="98" customWidth="1"/>
    <col min="7003" max="7007" width="11.44140625" style="98" hidden="1" customWidth="1"/>
    <col min="7008" max="7008" width="5" style="98" customWidth="1"/>
    <col min="7009" max="7016" width="11.44140625" style="98" hidden="1" customWidth="1"/>
    <col min="7017" max="7017" width="5" style="98" customWidth="1"/>
    <col min="7018" max="7018" width="11.44140625" style="98" hidden="1" customWidth="1"/>
    <col min="7019" max="7019" width="5" style="98" customWidth="1"/>
    <col min="7020" max="7020" width="9.44140625" style="98" customWidth="1"/>
    <col min="7021" max="7021" width="11.44140625" style="98" hidden="1" customWidth="1"/>
    <col min="7022" max="7022" width="5" style="98" customWidth="1"/>
    <col min="7023" max="7024" width="11.44140625" style="98" hidden="1" customWidth="1"/>
    <col min="7025" max="7025" width="5" style="98" customWidth="1"/>
    <col min="7026" max="7027" width="11.44140625" style="98" hidden="1" customWidth="1"/>
    <col min="7028" max="7028" width="5" style="98" customWidth="1"/>
    <col min="7029" max="7030" width="11.44140625" style="98" hidden="1" customWidth="1"/>
    <col min="7031" max="7031" width="5" style="98" customWidth="1"/>
    <col min="7032" max="7033" width="11.44140625" style="98" hidden="1" customWidth="1"/>
    <col min="7034" max="7034" width="5" style="98" customWidth="1"/>
    <col min="7035" max="7036" width="11.44140625" style="98" hidden="1" customWidth="1"/>
    <col min="7037" max="7037" width="5" style="98" customWidth="1"/>
    <col min="7038" max="7038" width="11.44140625" style="98" hidden="1" customWidth="1"/>
    <col min="7039" max="7039" width="6.44140625" style="98" customWidth="1"/>
    <col min="7040" max="7040" width="11.44140625" style="98" hidden="1" customWidth="1"/>
    <col min="7041" max="7041" width="7.109375" style="98" customWidth="1"/>
    <col min="7042" max="7043" width="11.44140625" style="98" hidden="1" customWidth="1"/>
    <col min="7044" max="7044" width="7.109375" style="98" customWidth="1"/>
    <col min="7045" max="7046" width="11.44140625" style="98" hidden="1" customWidth="1"/>
    <col min="7047" max="7047" width="7.109375" style="98" customWidth="1"/>
    <col min="7048" max="7049" width="11.44140625" style="98" hidden="1" customWidth="1"/>
    <col min="7050" max="7050" width="7.109375" style="98" customWidth="1"/>
    <col min="7051" max="7052" width="11.44140625" style="98" hidden="1" customWidth="1"/>
    <col min="7053" max="7053" width="7.109375" style="98" customWidth="1"/>
    <col min="7054" max="7055" width="11.44140625" style="98" hidden="1" customWidth="1"/>
    <col min="7056" max="7056" width="7.109375" style="98" customWidth="1"/>
    <col min="7057" max="7058" width="11.44140625" style="98" hidden="1" customWidth="1"/>
    <col min="7059" max="7059" width="7.109375" style="98" customWidth="1"/>
    <col min="7060" max="7061" width="11.44140625" style="98" hidden="1" customWidth="1"/>
    <col min="7062" max="7062" width="7.109375" style="98" customWidth="1"/>
    <col min="7063" max="7063" width="11.44140625" style="98" hidden="1" customWidth="1"/>
    <col min="7064" max="7064" width="6.44140625" style="98" customWidth="1"/>
    <col min="7065" max="7066" width="11.44140625" style="98" hidden="1" customWidth="1"/>
    <col min="7067" max="7067" width="6.88671875" style="98" customWidth="1"/>
    <col min="7068" max="7069" width="11.44140625" style="98" hidden="1" customWidth="1"/>
    <col min="7070" max="7070" width="6.88671875" style="98" customWidth="1"/>
    <col min="7071" max="7072" width="11.44140625" style="98" hidden="1" customWidth="1"/>
    <col min="7073" max="7073" width="6.44140625" style="98" customWidth="1"/>
    <col min="7074" max="7078" width="11.44140625" style="98" hidden="1" customWidth="1"/>
    <col min="7079" max="7079" width="6.44140625" style="98" customWidth="1"/>
    <col min="7080" max="7081" width="11.44140625" style="98" hidden="1" customWidth="1"/>
    <col min="7082" max="7082" width="7.5546875" style="98" customWidth="1"/>
    <col min="7083" max="7083" width="11.44140625" style="98" hidden="1" customWidth="1"/>
    <col min="7084" max="7084" width="9.44140625" style="98" customWidth="1"/>
    <col min="7085" max="7116" width="11.44140625" style="98" hidden="1" customWidth="1"/>
    <col min="7117" max="7117" width="9" style="98" customWidth="1"/>
    <col min="7118" max="7119" width="11.44140625" style="98" hidden="1" customWidth="1"/>
    <col min="7120" max="7120" width="8.5546875" style="98" customWidth="1"/>
    <col min="7121" max="7122" width="11.44140625" style="98" hidden="1" customWidth="1"/>
    <col min="7123" max="7123" width="6.44140625" style="98" customWidth="1"/>
    <col min="7124" max="7125" width="11.44140625" style="98" hidden="1" customWidth="1"/>
    <col min="7126" max="7126" width="7" style="98" customWidth="1"/>
    <col min="7127" max="7128" width="11.44140625" style="98" hidden="1" customWidth="1"/>
    <col min="7129" max="7131" width="7" style="98" customWidth="1"/>
    <col min="7132" max="7133" width="11.44140625" style="98" hidden="1" customWidth="1"/>
    <col min="7134" max="7134" width="7.5546875" style="98" customWidth="1"/>
    <col min="7135" max="7136" width="11.44140625" style="98" hidden="1" customWidth="1"/>
    <col min="7137" max="7137" width="7" style="98" customWidth="1"/>
    <col min="7138" max="7139" width="11.44140625" style="98" hidden="1" customWidth="1"/>
    <col min="7140" max="7140" width="7" style="98" customWidth="1"/>
    <col min="7141" max="7142" width="11.44140625" style="98" hidden="1" customWidth="1"/>
    <col min="7143" max="7143" width="7" style="98" customWidth="1"/>
    <col min="7144" max="7144" width="11.44140625" style="98" hidden="1" customWidth="1"/>
    <col min="7145" max="7145" width="6.44140625" style="98" customWidth="1"/>
    <col min="7146" max="7155" width="11.44140625" style="98" hidden="1" customWidth="1"/>
    <col min="7156" max="7158" width="11.44140625" style="98" hidden="1"/>
    <col min="7159" max="7159" width="41.44140625" style="98" customWidth="1"/>
    <col min="7160" max="7160" width="6.44140625" style="98" customWidth="1"/>
    <col min="7161" max="7161" width="14.6640625" style="98" customWidth="1"/>
    <col min="7162" max="7162" width="11.44140625" style="98" customWidth="1"/>
    <col min="7163" max="7163" width="13" style="98" customWidth="1"/>
    <col min="7164" max="7164" width="13.33203125" style="98" customWidth="1"/>
    <col min="7165" max="7174" width="9.44140625" style="98" customWidth="1"/>
    <col min="7175" max="7175" width="8.88671875" style="98" customWidth="1"/>
    <col min="7176" max="7176" width="9.44140625" style="98" customWidth="1"/>
    <col min="7177" max="7177" width="10.109375" style="98" customWidth="1"/>
    <col min="7178" max="7182" width="11.44140625" style="98" hidden="1" customWidth="1"/>
    <col min="7183" max="7183" width="6.44140625" style="98" customWidth="1"/>
    <col min="7184" max="7184" width="6.88671875" style="98" customWidth="1"/>
    <col min="7185" max="7186" width="6.5546875" style="98" customWidth="1"/>
    <col min="7187" max="7187" width="6.33203125" style="98" customWidth="1"/>
    <col min="7188" max="7188" width="7.5546875" style="98" customWidth="1"/>
    <col min="7189" max="7189" width="11" style="98" customWidth="1"/>
    <col min="7190" max="7190" width="11.44140625" style="98" hidden="1" customWidth="1"/>
    <col min="7191" max="7191" width="13.44140625" style="98" customWidth="1"/>
    <col min="7192" max="7192" width="11.44140625" style="98" customWidth="1"/>
    <col min="7193" max="7193" width="56.88671875" style="98" customWidth="1"/>
    <col min="7194" max="7194" width="9.109375" style="98" bestFit="1" customWidth="1"/>
    <col min="7195" max="7195" width="24.5546875" style="98" customWidth="1"/>
    <col min="7196" max="7196" width="15.44140625" style="98" customWidth="1"/>
    <col min="7197" max="7197" width="27.33203125" style="98" customWidth="1"/>
    <col min="7198" max="7198" width="5" style="98" customWidth="1"/>
    <col min="7199" max="7200" width="11.44140625" style="98" hidden="1" customWidth="1"/>
    <col min="7201" max="7201" width="5" style="98" customWidth="1"/>
    <col min="7202" max="7203" width="11.44140625" style="98" hidden="1" customWidth="1"/>
    <col min="7204" max="7204" width="5" style="98" customWidth="1"/>
    <col min="7205" max="7206" width="11.44140625" style="98" hidden="1" customWidth="1"/>
    <col min="7207" max="7207" width="5" style="98" customWidth="1"/>
    <col min="7208" max="7209" width="11.44140625" style="98" hidden="1" customWidth="1"/>
    <col min="7210" max="7210" width="5" style="98" customWidth="1"/>
    <col min="7211" max="7212" width="11.44140625" style="98" hidden="1" customWidth="1"/>
    <col min="7213" max="7213" width="5" style="98" customWidth="1"/>
    <col min="7214" max="7215" width="11.44140625" style="98" hidden="1" customWidth="1"/>
    <col min="7216" max="7216" width="6.44140625" style="98" customWidth="1"/>
    <col min="7217" max="7224" width="11.44140625" style="98" hidden="1" customWidth="1"/>
    <col min="7225" max="7225" width="6.88671875" style="98" customWidth="1"/>
    <col min="7226" max="7227" width="11.44140625" style="98" hidden="1" customWidth="1"/>
    <col min="7228" max="7228" width="6.44140625" style="98" customWidth="1"/>
    <col min="7229" max="7230" width="11.44140625" style="98" hidden="1" customWidth="1"/>
    <col min="7231" max="7231" width="5.44140625" style="98" customWidth="1"/>
    <col min="7232" max="7233" width="11.44140625" style="98" hidden="1" customWidth="1"/>
    <col min="7234" max="7234" width="4.88671875" style="98" customWidth="1"/>
    <col min="7235" max="7239" width="11.44140625" style="98" hidden="1" customWidth="1"/>
    <col min="7240" max="7240" width="8.44140625" style="98" customWidth="1"/>
    <col min="7241" max="7242" width="11.44140625" style="98" hidden="1" customWidth="1"/>
    <col min="7243" max="7243" width="5.44140625" style="98" customWidth="1"/>
    <col min="7244" max="7245" width="11.44140625" style="98" hidden="1" customWidth="1"/>
    <col min="7246" max="7246" width="8.44140625" style="98" customWidth="1"/>
    <col min="7247" max="7248" width="11.44140625" style="98" hidden="1" customWidth="1"/>
    <col min="7249" max="7249" width="5.88671875" style="98" customWidth="1"/>
    <col min="7250" max="7251" width="11.44140625" style="98" hidden="1" customWidth="1"/>
    <col min="7252" max="7252" width="5.44140625" style="98" customWidth="1"/>
    <col min="7253" max="7254" width="11.44140625" style="98" hidden="1" customWidth="1"/>
    <col min="7255" max="7255" width="5.44140625" style="98" customWidth="1"/>
    <col min="7256" max="7257" width="11.44140625" style="98" hidden="1" customWidth="1"/>
    <col min="7258" max="7258" width="6" style="98" customWidth="1"/>
    <col min="7259" max="7263" width="11.44140625" style="98" hidden="1" customWidth="1"/>
    <col min="7264" max="7264" width="5" style="98" customWidth="1"/>
    <col min="7265" max="7272" width="11.44140625" style="98" hidden="1" customWidth="1"/>
    <col min="7273" max="7273" width="5" style="98" customWidth="1"/>
    <col min="7274" max="7274" width="11.44140625" style="98" hidden="1" customWidth="1"/>
    <col min="7275" max="7275" width="5" style="98" customWidth="1"/>
    <col min="7276" max="7276" width="9.44140625" style="98" customWidth="1"/>
    <col min="7277" max="7277" width="11.44140625" style="98" hidden="1" customWidth="1"/>
    <col min="7278" max="7278" width="5" style="98" customWidth="1"/>
    <col min="7279" max="7280" width="11.44140625" style="98" hidden="1" customWidth="1"/>
    <col min="7281" max="7281" width="5" style="98" customWidth="1"/>
    <col min="7282" max="7283" width="11.44140625" style="98" hidden="1" customWidth="1"/>
    <col min="7284" max="7284" width="5" style="98" customWidth="1"/>
    <col min="7285" max="7286" width="11.44140625" style="98" hidden="1" customWidth="1"/>
    <col min="7287" max="7287" width="5" style="98" customWidth="1"/>
    <col min="7288" max="7289" width="11.44140625" style="98" hidden="1" customWidth="1"/>
    <col min="7290" max="7290" width="5" style="98" customWidth="1"/>
    <col min="7291" max="7292" width="11.44140625" style="98" hidden="1" customWidth="1"/>
    <col min="7293" max="7293" width="5" style="98" customWidth="1"/>
    <col min="7294" max="7294" width="11.44140625" style="98" hidden="1" customWidth="1"/>
    <col min="7295" max="7295" width="6.44140625" style="98" customWidth="1"/>
    <col min="7296" max="7296" width="11.44140625" style="98" hidden="1" customWidth="1"/>
    <col min="7297" max="7297" width="7.109375" style="98" customWidth="1"/>
    <col min="7298" max="7299" width="11.44140625" style="98" hidden="1" customWidth="1"/>
    <col min="7300" max="7300" width="7.109375" style="98" customWidth="1"/>
    <col min="7301" max="7302" width="11.44140625" style="98" hidden="1" customWidth="1"/>
    <col min="7303" max="7303" width="7.109375" style="98" customWidth="1"/>
    <col min="7304" max="7305" width="11.44140625" style="98" hidden="1" customWidth="1"/>
    <col min="7306" max="7306" width="7.109375" style="98" customWidth="1"/>
    <col min="7307" max="7308" width="11.44140625" style="98" hidden="1" customWidth="1"/>
    <col min="7309" max="7309" width="7.109375" style="98" customWidth="1"/>
    <col min="7310" max="7311" width="11.44140625" style="98" hidden="1" customWidth="1"/>
    <col min="7312" max="7312" width="7.109375" style="98" customWidth="1"/>
    <col min="7313" max="7314" width="11.44140625" style="98" hidden="1" customWidth="1"/>
    <col min="7315" max="7315" width="7.109375" style="98" customWidth="1"/>
    <col min="7316" max="7317" width="11.44140625" style="98" hidden="1" customWidth="1"/>
    <col min="7318" max="7318" width="7.109375" style="98" customWidth="1"/>
    <col min="7319" max="7319" width="11.44140625" style="98" hidden="1" customWidth="1"/>
    <col min="7320" max="7320" width="6.44140625" style="98" customWidth="1"/>
    <col min="7321" max="7322" width="11.44140625" style="98" hidden="1" customWidth="1"/>
    <col min="7323" max="7323" width="6.88671875" style="98" customWidth="1"/>
    <col min="7324" max="7325" width="11.44140625" style="98" hidden="1" customWidth="1"/>
    <col min="7326" max="7326" width="6.88671875" style="98" customWidth="1"/>
    <col min="7327" max="7328" width="11.44140625" style="98" hidden="1" customWidth="1"/>
    <col min="7329" max="7329" width="6.44140625" style="98" customWidth="1"/>
    <col min="7330" max="7334" width="11.44140625" style="98" hidden="1" customWidth="1"/>
    <col min="7335" max="7335" width="6.44140625" style="98" customWidth="1"/>
    <col min="7336" max="7337" width="11.44140625" style="98" hidden="1" customWidth="1"/>
    <col min="7338" max="7338" width="7.5546875" style="98" customWidth="1"/>
    <col min="7339" max="7339" width="11.44140625" style="98" hidden="1" customWidth="1"/>
    <col min="7340" max="7340" width="9.44140625" style="98" customWidth="1"/>
    <col min="7341" max="7372" width="11.44140625" style="98" hidden="1" customWidth="1"/>
    <col min="7373" max="7373" width="9" style="98" customWidth="1"/>
    <col min="7374" max="7375" width="11.44140625" style="98" hidden="1" customWidth="1"/>
    <col min="7376" max="7376" width="8.5546875" style="98" customWidth="1"/>
    <col min="7377" max="7378" width="11.44140625" style="98" hidden="1" customWidth="1"/>
    <col min="7379" max="7379" width="6.44140625" style="98" customWidth="1"/>
    <col min="7380" max="7381" width="11.44140625" style="98" hidden="1" customWidth="1"/>
    <col min="7382" max="7382" width="7" style="98" customWidth="1"/>
    <col min="7383" max="7384" width="11.44140625" style="98" hidden="1" customWidth="1"/>
    <col min="7385" max="7387" width="7" style="98" customWidth="1"/>
    <col min="7388" max="7389" width="11.44140625" style="98" hidden="1" customWidth="1"/>
    <col min="7390" max="7390" width="7.5546875" style="98" customWidth="1"/>
    <col min="7391" max="7392" width="11.44140625" style="98" hidden="1" customWidth="1"/>
    <col min="7393" max="7393" width="7" style="98" customWidth="1"/>
    <col min="7394" max="7395" width="11.44140625" style="98" hidden="1" customWidth="1"/>
    <col min="7396" max="7396" width="7" style="98" customWidth="1"/>
    <col min="7397" max="7398" width="11.44140625" style="98" hidden="1" customWidth="1"/>
    <col min="7399" max="7399" width="7" style="98" customWidth="1"/>
    <col min="7400" max="7400" width="11.44140625" style="98" hidden="1" customWidth="1"/>
    <col min="7401" max="7401" width="6.44140625" style="98" customWidth="1"/>
    <col min="7402" max="7411" width="11.44140625" style="98" hidden="1" customWidth="1"/>
    <col min="7412" max="7414" width="11.44140625" style="98" hidden="1"/>
    <col min="7415" max="7415" width="41.44140625" style="98" customWidth="1"/>
    <col min="7416" max="7416" width="6.44140625" style="98" customWidth="1"/>
    <col min="7417" max="7417" width="14.6640625" style="98" customWidth="1"/>
    <col min="7418" max="7418" width="11.44140625" style="98" customWidth="1"/>
    <col min="7419" max="7419" width="13" style="98" customWidth="1"/>
    <col min="7420" max="7420" width="13.33203125" style="98" customWidth="1"/>
    <col min="7421" max="7430" width="9.44140625" style="98" customWidth="1"/>
    <col min="7431" max="7431" width="8.88671875" style="98" customWidth="1"/>
    <col min="7432" max="7432" width="9.44140625" style="98" customWidth="1"/>
    <col min="7433" max="7433" width="10.109375" style="98" customWidth="1"/>
    <col min="7434" max="7438" width="11.44140625" style="98" hidden="1" customWidth="1"/>
    <col min="7439" max="7439" width="6.44140625" style="98" customWidth="1"/>
    <col min="7440" max="7440" width="6.88671875" style="98" customWidth="1"/>
    <col min="7441" max="7442" width="6.5546875" style="98" customWidth="1"/>
    <col min="7443" max="7443" width="6.33203125" style="98" customWidth="1"/>
    <col min="7444" max="7444" width="7.5546875" style="98" customWidth="1"/>
    <col min="7445" max="7445" width="11" style="98" customWidth="1"/>
    <col min="7446" max="7446" width="11.44140625" style="98" hidden="1" customWidth="1"/>
    <col min="7447" max="7447" width="13.44140625" style="98" customWidth="1"/>
    <col min="7448" max="7448" width="11.44140625" style="98" customWidth="1"/>
    <col min="7449" max="7449" width="56.88671875" style="98" customWidth="1"/>
    <col min="7450" max="7450" width="9.109375" style="98" bestFit="1" customWidth="1"/>
    <col min="7451" max="7451" width="24.5546875" style="98" customWidth="1"/>
    <col min="7452" max="7452" width="15.44140625" style="98" customWidth="1"/>
    <col min="7453" max="7453" width="27.33203125" style="98" customWidth="1"/>
    <col min="7454" max="7454" width="5" style="98" customWidth="1"/>
    <col min="7455" max="7456" width="11.44140625" style="98" hidden="1" customWidth="1"/>
    <col min="7457" max="7457" width="5" style="98" customWidth="1"/>
    <col min="7458" max="7459" width="11.44140625" style="98" hidden="1" customWidth="1"/>
    <col min="7460" max="7460" width="5" style="98" customWidth="1"/>
    <col min="7461" max="7462" width="11.44140625" style="98" hidden="1" customWidth="1"/>
    <col min="7463" max="7463" width="5" style="98" customWidth="1"/>
    <col min="7464" max="7465" width="11.44140625" style="98" hidden="1" customWidth="1"/>
    <col min="7466" max="7466" width="5" style="98" customWidth="1"/>
    <col min="7467" max="7468" width="11.44140625" style="98" hidden="1" customWidth="1"/>
    <col min="7469" max="7469" width="5" style="98" customWidth="1"/>
    <col min="7470" max="7471" width="11.44140625" style="98" hidden="1" customWidth="1"/>
    <col min="7472" max="7472" width="6.44140625" style="98" customWidth="1"/>
    <col min="7473" max="7480" width="11.44140625" style="98" hidden="1" customWidth="1"/>
    <col min="7481" max="7481" width="6.88671875" style="98" customWidth="1"/>
    <col min="7482" max="7483" width="11.44140625" style="98" hidden="1" customWidth="1"/>
    <col min="7484" max="7484" width="6.44140625" style="98" customWidth="1"/>
    <col min="7485" max="7486" width="11.44140625" style="98" hidden="1" customWidth="1"/>
    <col min="7487" max="7487" width="5.44140625" style="98" customWidth="1"/>
    <col min="7488" max="7489" width="11.44140625" style="98" hidden="1" customWidth="1"/>
    <col min="7490" max="7490" width="4.88671875" style="98" customWidth="1"/>
    <col min="7491" max="7495" width="11.44140625" style="98" hidden="1" customWidth="1"/>
    <col min="7496" max="7496" width="8.44140625" style="98" customWidth="1"/>
    <col min="7497" max="7498" width="11.44140625" style="98" hidden="1" customWidth="1"/>
    <col min="7499" max="7499" width="5.44140625" style="98" customWidth="1"/>
    <col min="7500" max="7501" width="11.44140625" style="98" hidden="1" customWidth="1"/>
    <col min="7502" max="7502" width="8.44140625" style="98" customWidth="1"/>
    <col min="7503" max="7504" width="11.44140625" style="98" hidden="1" customWidth="1"/>
    <col min="7505" max="7505" width="5.88671875" style="98" customWidth="1"/>
    <col min="7506" max="7507" width="11.44140625" style="98" hidden="1" customWidth="1"/>
    <col min="7508" max="7508" width="5.44140625" style="98" customWidth="1"/>
    <col min="7509" max="7510" width="11.44140625" style="98" hidden="1" customWidth="1"/>
    <col min="7511" max="7511" width="5.44140625" style="98" customWidth="1"/>
    <col min="7512" max="7513" width="11.44140625" style="98" hidden="1" customWidth="1"/>
    <col min="7514" max="7514" width="6" style="98" customWidth="1"/>
    <col min="7515" max="7519" width="11.44140625" style="98" hidden="1" customWidth="1"/>
    <col min="7520" max="7520" width="5" style="98" customWidth="1"/>
    <col min="7521" max="7528" width="11.44140625" style="98" hidden="1" customWidth="1"/>
    <col min="7529" max="7529" width="5" style="98" customWidth="1"/>
    <col min="7530" max="7530" width="11.44140625" style="98" hidden="1" customWidth="1"/>
    <col min="7531" max="7531" width="5" style="98" customWidth="1"/>
    <col min="7532" max="7532" width="9.44140625" style="98" customWidth="1"/>
    <col min="7533" max="7533" width="11.44140625" style="98" hidden="1" customWidth="1"/>
    <col min="7534" max="7534" width="5" style="98" customWidth="1"/>
    <col min="7535" max="7536" width="11.44140625" style="98" hidden="1" customWidth="1"/>
    <col min="7537" max="7537" width="5" style="98" customWidth="1"/>
    <col min="7538" max="7539" width="11.44140625" style="98" hidden="1" customWidth="1"/>
    <col min="7540" max="7540" width="5" style="98" customWidth="1"/>
    <col min="7541" max="7542" width="11.44140625" style="98" hidden="1" customWidth="1"/>
    <col min="7543" max="7543" width="5" style="98" customWidth="1"/>
    <col min="7544" max="7545" width="11.44140625" style="98" hidden="1" customWidth="1"/>
    <col min="7546" max="7546" width="5" style="98" customWidth="1"/>
    <col min="7547" max="7548" width="11.44140625" style="98" hidden="1" customWidth="1"/>
    <col min="7549" max="7549" width="5" style="98" customWidth="1"/>
    <col min="7550" max="7550" width="11.44140625" style="98" hidden="1" customWidth="1"/>
    <col min="7551" max="7551" width="6.44140625" style="98" customWidth="1"/>
    <col min="7552" max="7552" width="11.44140625" style="98" hidden="1" customWidth="1"/>
    <col min="7553" max="7553" width="7.109375" style="98" customWidth="1"/>
    <col min="7554" max="7555" width="11.44140625" style="98" hidden="1" customWidth="1"/>
    <col min="7556" max="7556" width="7.109375" style="98" customWidth="1"/>
    <col min="7557" max="7558" width="11.44140625" style="98" hidden="1" customWidth="1"/>
    <col min="7559" max="7559" width="7.109375" style="98" customWidth="1"/>
    <col min="7560" max="7561" width="11.44140625" style="98" hidden="1" customWidth="1"/>
    <col min="7562" max="7562" width="7.109375" style="98" customWidth="1"/>
    <col min="7563" max="7564" width="11.44140625" style="98" hidden="1" customWidth="1"/>
    <col min="7565" max="7565" width="7.109375" style="98" customWidth="1"/>
    <col min="7566" max="7567" width="11.44140625" style="98" hidden="1" customWidth="1"/>
    <col min="7568" max="7568" width="7.109375" style="98" customWidth="1"/>
    <col min="7569" max="7570" width="11.44140625" style="98" hidden="1" customWidth="1"/>
    <col min="7571" max="7571" width="7.109375" style="98" customWidth="1"/>
    <col min="7572" max="7573" width="11.44140625" style="98" hidden="1" customWidth="1"/>
    <col min="7574" max="7574" width="7.109375" style="98" customWidth="1"/>
    <col min="7575" max="7575" width="11.44140625" style="98" hidden="1" customWidth="1"/>
    <col min="7576" max="7576" width="6.44140625" style="98" customWidth="1"/>
    <col min="7577" max="7578" width="11.44140625" style="98" hidden="1" customWidth="1"/>
    <col min="7579" max="7579" width="6.88671875" style="98" customWidth="1"/>
    <col min="7580" max="7581" width="11.44140625" style="98" hidden="1" customWidth="1"/>
    <col min="7582" max="7582" width="6.88671875" style="98" customWidth="1"/>
    <col min="7583" max="7584" width="11.44140625" style="98" hidden="1" customWidth="1"/>
    <col min="7585" max="7585" width="6.44140625" style="98" customWidth="1"/>
    <col min="7586" max="7590" width="11.44140625" style="98" hidden="1" customWidth="1"/>
    <col min="7591" max="7591" width="6.44140625" style="98" customWidth="1"/>
    <col min="7592" max="7593" width="11.44140625" style="98" hidden="1" customWidth="1"/>
    <col min="7594" max="7594" width="7.5546875" style="98" customWidth="1"/>
    <col min="7595" max="7595" width="11.44140625" style="98" hidden="1" customWidth="1"/>
    <col min="7596" max="7596" width="9.44140625" style="98" customWidth="1"/>
    <col min="7597" max="7628" width="11.44140625" style="98" hidden="1" customWidth="1"/>
    <col min="7629" max="7629" width="9" style="98" customWidth="1"/>
    <col min="7630" max="7631" width="11.44140625" style="98" hidden="1" customWidth="1"/>
    <col min="7632" max="7632" width="8.5546875" style="98" customWidth="1"/>
    <col min="7633" max="7634" width="11.44140625" style="98" hidden="1" customWidth="1"/>
    <col min="7635" max="7635" width="6.44140625" style="98" customWidth="1"/>
    <col min="7636" max="7637" width="11.44140625" style="98" hidden="1" customWidth="1"/>
    <col min="7638" max="7638" width="7" style="98" customWidth="1"/>
    <col min="7639" max="7640" width="11.44140625" style="98" hidden="1" customWidth="1"/>
    <col min="7641" max="7643" width="7" style="98" customWidth="1"/>
    <col min="7644" max="7645" width="11.44140625" style="98" hidden="1" customWidth="1"/>
    <col min="7646" max="7646" width="7.5546875" style="98" customWidth="1"/>
    <col min="7647" max="7648" width="11.44140625" style="98" hidden="1" customWidth="1"/>
    <col min="7649" max="7649" width="7" style="98" customWidth="1"/>
    <col min="7650" max="7651" width="11.44140625" style="98" hidden="1" customWidth="1"/>
    <col min="7652" max="7652" width="7" style="98" customWidth="1"/>
    <col min="7653" max="7654" width="11.44140625" style="98" hidden="1" customWidth="1"/>
    <col min="7655" max="7655" width="7" style="98" customWidth="1"/>
    <col min="7656" max="7656" width="11.44140625" style="98" hidden="1" customWidth="1"/>
    <col min="7657" max="7657" width="6.44140625" style="98" customWidth="1"/>
    <col min="7658" max="7667" width="11.44140625" style="98" hidden="1" customWidth="1"/>
    <col min="7668" max="7670" width="11.44140625" style="98" hidden="1"/>
    <col min="7671" max="7671" width="41.44140625" style="98" customWidth="1"/>
    <col min="7672" max="7672" width="6.44140625" style="98" customWidth="1"/>
    <col min="7673" max="7673" width="14.6640625" style="98" customWidth="1"/>
    <col min="7674" max="7674" width="11.44140625" style="98" customWidth="1"/>
    <col min="7675" max="7675" width="13" style="98" customWidth="1"/>
    <col min="7676" max="7676" width="13.33203125" style="98" customWidth="1"/>
    <col min="7677" max="7686" width="9.44140625" style="98" customWidth="1"/>
    <col min="7687" max="7687" width="8.88671875" style="98" customWidth="1"/>
    <col min="7688" max="7688" width="9.44140625" style="98" customWidth="1"/>
    <col min="7689" max="7689" width="10.109375" style="98" customWidth="1"/>
    <col min="7690" max="7694" width="11.44140625" style="98" hidden="1" customWidth="1"/>
    <col min="7695" max="7695" width="6.44140625" style="98" customWidth="1"/>
    <col min="7696" max="7696" width="6.88671875" style="98" customWidth="1"/>
    <col min="7697" max="7698" width="6.5546875" style="98" customWidth="1"/>
    <col min="7699" max="7699" width="6.33203125" style="98" customWidth="1"/>
    <col min="7700" max="7700" width="7.5546875" style="98" customWidth="1"/>
    <col min="7701" max="7701" width="11" style="98" customWidth="1"/>
    <col min="7702" max="7702" width="11.44140625" style="98" hidden="1" customWidth="1"/>
    <col min="7703" max="7703" width="13.44140625" style="98" customWidth="1"/>
    <col min="7704" max="7704" width="11.44140625" style="98" customWidth="1"/>
    <col min="7705" max="7705" width="56.88671875" style="98" customWidth="1"/>
    <col min="7706" max="7706" width="9.109375" style="98" bestFit="1" customWidth="1"/>
    <col min="7707" max="7707" width="24.5546875" style="98" customWidth="1"/>
    <col min="7708" max="7708" width="15.44140625" style="98" customWidth="1"/>
    <col min="7709" max="7709" width="27.33203125" style="98" customWidth="1"/>
    <col min="7710" max="7710" width="5" style="98" customWidth="1"/>
    <col min="7711" max="7712" width="11.44140625" style="98" hidden="1" customWidth="1"/>
    <col min="7713" max="7713" width="5" style="98" customWidth="1"/>
    <col min="7714" max="7715" width="11.44140625" style="98" hidden="1" customWidth="1"/>
    <col min="7716" max="7716" width="5" style="98" customWidth="1"/>
    <col min="7717" max="7718" width="11.44140625" style="98" hidden="1" customWidth="1"/>
    <col min="7719" max="7719" width="5" style="98" customWidth="1"/>
    <col min="7720" max="7721" width="11.44140625" style="98" hidden="1" customWidth="1"/>
    <col min="7722" max="7722" width="5" style="98" customWidth="1"/>
    <col min="7723" max="7724" width="11.44140625" style="98" hidden="1" customWidth="1"/>
    <col min="7725" max="7725" width="5" style="98" customWidth="1"/>
    <col min="7726" max="7727" width="11.44140625" style="98" hidden="1" customWidth="1"/>
    <col min="7728" max="7728" width="6.44140625" style="98" customWidth="1"/>
    <col min="7729" max="7736" width="11.44140625" style="98" hidden="1" customWidth="1"/>
    <col min="7737" max="7737" width="6.88671875" style="98" customWidth="1"/>
    <col min="7738" max="7739" width="11.44140625" style="98" hidden="1" customWidth="1"/>
    <col min="7740" max="7740" width="6.44140625" style="98" customWidth="1"/>
    <col min="7741" max="7742" width="11.44140625" style="98" hidden="1" customWidth="1"/>
    <col min="7743" max="7743" width="5.44140625" style="98" customWidth="1"/>
    <col min="7744" max="7745" width="11.44140625" style="98" hidden="1" customWidth="1"/>
    <col min="7746" max="7746" width="4.88671875" style="98" customWidth="1"/>
    <col min="7747" max="7751" width="11.44140625" style="98" hidden="1" customWidth="1"/>
    <col min="7752" max="7752" width="8.44140625" style="98" customWidth="1"/>
    <col min="7753" max="7754" width="11.44140625" style="98" hidden="1" customWidth="1"/>
    <col min="7755" max="7755" width="5.44140625" style="98" customWidth="1"/>
    <col min="7756" max="7757" width="11.44140625" style="98" hidden="1" customWidth="1"/>
    <col min="7758" max="7758" width="8.44140625" style="98" customWidth="1"/>
    <col min="7759" max="7760" width="11.44140625" style="98" hidden="1" customWidth="1"/>
    <col min="7761" max="7761" width="5.88671875" style="98" customWidth="1"/>
    <col min="7762" max="7763" width="11.44140625" style="98" hidden="1" customWidth="1"/>
    <col min="7764" max="7764" width="5.44140625" style="98" customWidth="1"/>
    <col min="7765" max="7766" width="11.44140625" style="98" hidden="1" customWidth="1"/>
    <col min="7767" max="7767" width="5.44140625" style="98" customWidth="1"/>
    <col min="7768" max="7769" width="11.44140625" style="98" hidden="1" customWidth="1"/>
    <col min="7770" max="7770" width="6" style="98" customWidth="1"/>
    <col min="7771" max="7775" width="11.44140625" style="98" hidden="1" customWidth="1"/>
    <col min="7776" max="7776" width="5" style="98" customWidth="1"/>
    <col min="7777" max="7784" width="11.44140625" style="98" hidden="1" customWidth="1"/>
    <col min="7785" max="7785" width="5" style="98" customWidth="1"/>
    <col min="7786" max="7786" width="11.44140625" style="98" hidden="1" customWidth="1"/>
    <col min="7787" max="7787" width="5" style="98" customWidth="1"/>
    <col min="7788" max="7788" width="9.44140625" style="98" customWidth="1"/>
    <col min="7789" max="7789" width="11.44140625" style="98" hidden="1" customWidth="1"/>
    <col min="7790" max="7790" width="5" style="98" customWidth="1"/>
    <col min="7791" max="7792" width="11.44140625" style="98" hidden="1" customWidth="1"/>
    <col min="7793" max="7793" width="5" style="98" customWidth="1"/>
    <col min="7794" max="7795" width="11.44140625" style="98" hidden="1" customWidth="1"/>
    <col min="7796" max="7796" width="5" style="98" customWidth="1"/>
    <col min="7797" max="7798" width="11.44140625" style="98" hidden="1" customWidth="1"/>
    <col min="7799" max="7799" width="5" style="98" customWidth="1"/>
    <col min="7800" max="7801" width="11.44140625" style="98" hidden="1" customWidth="1"/>
    <col min="7802" max="7802" width="5" style="98" customWidth="1"/>
    <col min="7803" max="7804" width="11.44140625" style="98" hidden="1" customWidth="1"/>
    <col min="7805" max="7805" width="5" style="98" customWidth="1"/>
    <col min="7806" max="7806" width="11.44140625" style="98" hidden="1" customWidth="1"/>
    <col min="7807" max="7807" width="6.44140625" style="98" customWidth="1"/>
    <col min="7808" max="7808" width="11.44140625" style="98" hidden="1" customWidth="1"/>
    <col min="7809" max="7809" width="7.109375" style="98" customWidth="1"/>
    <col min="7810" max="7811" width="11.44140625" style="98" hidden="1" customWidth="1"/>
    <col min="7812" max="7812" width="7.109375" style="98" customWidth="1"/>
    <col min="7813" max="7814" width="11.44140625" style="98" hidden="1" customWidth="1"/>
    <col min="7815" max="7815" width="7.109375" style="98" customWidth="1"/>
    <col min="7816" max="7817" width="11.44140625" style="98" hidden="1" customWidth="1"/>
    <col min="7818" max="7818" width="7.109375" style="98" customWidth="1"/>
    <col min="7819" max="7820" width="11.44140625" style="98" hidden="1" customWidth="1"/>
    <col min="7821" max="7821" width="7.109375" style="98" customWidth="1"/>
    <col min="7822" max="7823" width="11.44140625" style="98" hidden="1" customWidth="1"/>
    <col min="7824" max="7824" width="7.109375" style="98" customWidth="1"/>
    <col min="7825" max="7826" width="11.44140625" style="98" hidden="1" customWidth="1"/>
    <col min="7827" max="7827" width="7.109375" style="98" customWidth="1"/>
    <col min="7828" max="7829" width="11.44140625" style="98" hidden="1" customWidth="1"/>
    <col min="7830" max="7830" width="7.109375" style="98" customWidth="1"/>
    <col min="7831" max="7831" width="11.44140625" style="98" hidden="1" customWidth="1"/>
    <col min="7832" max="7832" width="6.44140625" style="98" customWidth="1"/>
    <col min="7833" max="7834" width="11.44140625" style="98" hidden="1" customWidth="1"/>
    <col min="7835" max="7835" width="6.88671875" style="98" customWidth="1"/>
    <col min="7836" max="7837" width="11.44140625" style="98" hidden="1" customWidth="1"/>
    <col min="7838" max="7838" width="6.88671875" style="98" customWidth="1"/>
    <col min="7839" max="7840" width="11.44140625" style="98" hidden="1" customWidth="1"/>
    <col min="7841" max="7841" width="6.44140625" style="98" customWidth="1"/>
    <col min="7842" max="7846" width="11.44140625" style="98" hidden="1" customWidth="1"/>
    <col min="7847" max="7847" width="6.44140625" style="98" customWidth="1"/>
    <col min="7848" max="7849" width="11.44140625" style="98" hidden="1" customWidth="1"/>
    <col min="7850" max="7850" width="7.5546875" style="98" customWidth="1"/>
    <col min="7851" max="7851" width="11.44140625" style="98" hidden="1" customWidth="1"/>
    <col min="7852" max="7852" width="9.44140625" style="98" customWidth="1"/>
    <col min="7853" max="7884" width="11.44140625" style="98" hidden="1" customWidth="1"/>
    <col min="7885" max="7885" width="9" style="98" customWidth="1"/>
    <col min="7886" max="7887" width="11.44140625" style="98" hidden="1" customWidth="1"/>
    <col min="7888" max="7888" width="8.5546875" style="98" customWidth="1"/>
    <col min="7889" max="7890" width="11.44140625" style="98" hidden="1" customWidth="1"/>
    <col min="7891" max="7891" width="6.44140625" style="98" customWidth="1"/>
    <col min="7892" max="7893" width="11.44140625" style="98" hidden="1" customWidth="1"/>
    <col min="7894" max="7894" width="7" style="98" customWidth="1"/>
    <col min="7895" max="7896" width="11.44140625" style="98" hidden="1" customWidth="1"/>
    <col min="7897" max="7899" width="7" style="98" customWidth="1"/>
    <col min="7900" max="7901" width="11.44140625" style="98" hidden="1" customWidth="1"/>
    <col min="7902" max="7902" width="7.5546875" style="98" customWidth="1"/>
    <col min="7903" max="7904" width="11.44140625" style="98" hidden="1" customWidth="1"/>
    <col min="7905" max="7905" width="7" style="98" customWidth="1"/>
    <col min="7906" max="7907" width="11.44140625" style="98" hidden="1" customWidth="1"/>
    <col min="7908" max="7908" width="7" style="98" customWidth="1"/>
    <col min="7909" max="7910" width="11.44140625" style="98" hidden="1" customWidth="1"/>
    <col min="7911" max="7911" width="7" style="98" customWidth="1"/>
    <col min="7912" max="7912" width="11.44140625" style="98" hidden="1" customWidth="1"/>
    <col min="7913" max="7913" width="6.44140625" style="98" customWidth="1"/>
    <col min="7914" max="7923" width="11.44140625" style="98" hidden="1" customWidth="1"/>
    <col min="7924" max="7926" width="11.44140625" style="98" hidden="1"/>
    <col min="7927" max="7927" width="41.44140625" style="98" customWidth="1"/>
    <col min="7928" max="7928" width="6.44140625" style="98" customWidth="1"/>
    <col min="7929" max="7929" width="14.6640625" style="98" customWidth="1"/>
    <col min="7930" max="7930" width="11.44140625" style="98" customWidth="1"/>
    <col min="7931" max="7931" width="13" style="98" customWidth="1"/>
    <col min="7932" max="7932" width="13.33203125" style="98" customWidth="1"/>
    <col min="7933" max="7942" width="9.44140625" style="98" customWidth="1"/>
    <col min="7943" max="7943" width="8.88671875" style="98" customWidth="1"/>
    <col min="7944" max="7944" width="9.44140625" style="98" customWidth="1"/>
    <col min="7945" max="7945" width="10.109375" style="98" customWidth="1"/>
    <col min="7946" max="7950" width="11.44140625" style="98" hidden="1" customWidth="1"/>
    <col min="7951" max="7951" width="6.44140625" style="98" customWidth="1"/>
    <col min="7952" max="7952" width="6.88671875" style="98" customWidth="1"/>
    <col min="7953" max="7954" width="6.5546875" style="98" customWidth="1"/>
    <col min="7955" max="7955" width="6.33203125" style="98" customWidth="1"/>
    <col min="7956" max="7956" width="7.5546875" style="98" customWidth="1"/>
    <col min="7957" max="7957" width="11" style="98" customWidth="1"/>
    <col min="7958" max="7958" width="11.44140625" style="98" hidden="1" customWidth="1"/>
    <col min="7959" max="7959" width="13.44140625" style="98" customWidth="1"/>
    <col min="7960" max="7960" width="11.44140625" style="98" customWidth="1"/>
    <col min="7961" max="7961" width="56.88671875" style="98" customWidth="1"/>
    <col min="7962" max="7962" width="9.109375" style="98" bestFit="1" customWidth="1"/>
    <col min="7963" max="7963" width="24.5546875" style="98" customWidth="1"/>
    <col min="7964" max="7964" width="15.44140625" style="98" customWidth="1"/>
    <col min="7965" max="7965" width="27.33203125" style="98" customWidth="1"/>
    <col min="7966" max="7966" width="5" style="98" customWidth="1"/>
    <col min="7967" max="7968" width="11.44140625" style="98" hidden="1" customWidth="1"/>
    <col min="7969" max="7969" width="5" style="98" customWidth="1"/>
    <col min="7970" max="7971" width="11.44140625" style="98" hidden="1" customWidth="1"/>
    <col min="7972" max="7972" width="5" style="98" customWidth="1"/>
    <col min="7973" max="7974" width="11.44140625" style="98" hidden="1" customWidth="1"/>
    <col min="7975" max="7975" width="5" style="98" customWidth="1"/>
    <col min="7976" max="7977" width="11.44140625" style="98" hidden="1" customWidth="1"/>
    <col min="7978" max="7978" width="5" style="98" customWidth="1"/>
    <col min="7979" max="7980" width="11.44140625" style="98" hidden="1" customWidth="1"/>
    <col min="7981" max="7981" width="5" style="98" customWidth="1"/>
    <col min="7982" max="7983" width="11.44140625" style="98" hidden="1" customWidth="1"/>
    <col min="7984" max="7984" width="6.44140625" style="98" customWidth="1"/>
    <col min="7985" max="7992" width="11.44140625" style="98" hidden="1" customWidth="1"/>
    <col min="7993" max="7993" width="6.88671875" style="98" customWidth="1"/>
    <col min="7994" max="7995" width="11.44140625" style="98" hidden="1" customWidth="1"/>
    <col min="7996" max="7996" width="6.44140625" style="98" customWidth="1"/>
    <col min="7997" max="7998" width="11.44140625" style="98" hidden="1" customWidth="1"/>
    <col min="7999" max="7999" width="5.44140625" style="98" customWidth="1"/>
    <col min="8000" max="8001" width="11.44140625" style="98" hidden="1" customWidth="1"/>
    <col min="8002" max="8002" width="4.88671875" style="98" customWidth="1"/>
    <col min="8003" max="8007" width="11.44140625" style="98" hidden="1" customWidth="1"/>
    <col min="8008" max="8008" width="8.44140625" style="98" customWidth="1"/>
    <col min="8009" max="8010" width="11.44140625" style="98" hidden="1" customWidth="1"/>
    <col min="8011" max="8011" width="5.44140625" style="98" customWidth="1"/>
    <col min="8012" max="8013" width="11.44140625" style="98" hidden="1" customWidth="1"/>
    <col min="8014" max="8014" width="8.44140625" style="98" customWidth="1"/>
    <col min="8015" max="8016" width="11.44140625" style="98" hidden="1" customWidth="1"/>
    <col min="8017" max="8017" width="5.88671875" style="98" customWidth="1"/>
    <col min="8018" max="8019" width="11.44140625" style="98" hidden="1" customWidth="1"/>
    <col min="8020" max="8020" width="5.44140625" style="98" customWidth="1"/>
    <col min="8021" max="8022" width="11.44140625" style="98" hidden="1" customWidth="1"/>
    <col min="8023" max="8023" width="5.44140625" style="98" customWidth="1"/>
    <col min="8024" max="8025" width="11.44140625" style="98" hidden="1" customWidth="1"/>
    <col min="8026" max="8026" width="6" style="98" customWidth="1"/>
    <col min="8027" max="8031" width="11.44140625" style="98" hidden="1" customWidth="1"/>
    <col min="8032" max="8032" width="5" style="98" customWidth="1"/>
    <col min="8033" max="8040" width="11.44140625" style="98" hidden="1" customWidth="1"/>
    <col min="8041" max="8041" width="5" style="98" customWidth="1"/>
    <col min="8042" max="8042" width="11.44140625" style="98" hidden="1" customWidth="1"/>
    <col min="8043" max="8043" width="5" style="98" customWidth="1"/>
    <col min="8044" max="8044" width="9.44140625" style="98" customWidth="1"/>
    <col min="8045" max="8045" width="11.44140625" style="98" hidden="1" customWidth="1"/>
    <col min="8046" max="8046" width="5" style="98" customWidth="1"/>
    <col min="8047" max="8048" width="11.44140625" style="98" hidden="1" customWidth="1"/>
    <col min="8049" max="8049" width="5" style="98" customWidth="1"/>
    <col min="8050" max="8051" width="11.44140625" style="98" hidden="1" customWidth="1"/>
    <col min="8052" max="8052" width="5" style="98" customWidth="1"/>
    <col min="8053" max="8054" width="11.44140625" style="98" hidden="1" customWidth="1"/>
    <col min="8055" max="8055" width="5" style="98" customWidth="1"/>
    <col min="8056" max="8057" width="11.44140625" style="98" hidden="1" customWidth="1"/>
    <col min="8058" max="8058" width="5" style="98" customWidth="1"/>
    <col min="8059" max="8060" width="11.44140625" style="98" hidden="1" customWidth="1"/>
    <col min="8061" max="8061" width="5" style="98" customWidth="1"/>
    <col min="8062" max="8062" width="11.44140625" style="98" hidden="1" customWidth="1"/>
    <col min="8063" max="8063" width="6.44140625" style="98" customWidth="1"/>
    <col min="8064" max="8064" width="11.44140625" style="98" hidden="1" customWidth="1"/>
    <col min="8065" max="8065" width="7.109375" style="98" customWidth="1"/>
    <col min="8066" max="8067" width="11.44140625" style="98" hidden="1" customWidth="1"/>
    <col min="8068" max="8068" width="7.109375" style="98" customWidth="1"/>
    <col min="8069" max="8070" width="11.44140625" style="98" hidden="1" customWidth="1"/>
    <col min="8071" max="8071" width="7.109375" style="98" customWidth="1"/>
    <col min="8072" max="8073" width="11.44140625" style="98" hidden="1" customWidth="1"/>
    <col min="8074" max="8074" width="7.109375" style="98" customWidth="1"/>
    <col min="8075" max="8076" width="11.44140625" style="98" hidden="1" customWidth="1"/>
    <col min="8077" max="8077" width="7.109375" style="98" customWidth="1"/>
    <col min="8078" max="8079" width="11.44140625" style="98" hidden="1" customWidth="1"/>
    <col min="8080" max="8080" width="7.109375" style="98" customWidth="1"/>
    <col min="8081" max="8082" width="11.44140625" style="98" hidden="1" customWidth="1"/>
    <col min="8083" max="8083" width="7.109375" style="98" customWidth="1"/>
    <col min="8084" max="8085" width="11.44140625" style="98" hidden="1" customWidth="1"/>
    <col min="8086" max="8086" width="7.109375" style="98" customWidth="1"/>
    <col min="8087" max="8087" width="11.44140625" style="98" hidden="1" customWidth="1"/>
    <col min="8088" max="8088" width="6.44140625" style="98" customWidth="1"/>
    <col min="8089" max="8090" width="11.44140625" style="98" hidden="1" customWidth="1"/>
    <col min="8091" max="8091" width="6.88671875" style="98" customWidth="1"/>
    <col min="8092" max="8093" width="11.44140625" style="98" hidden="1" customWidth="1"/>
    <col min="8094" max="8094" width="6.88671875" style="98" customWidth="1"/>
    <col min="8095" max="8096" width="11.44140625" style="98" hidden="1" customWidth="1"/>
    <col min="8097" max="8097" width="6.44140625" style="98" customWidth="1"/>
    <col min="8098" max="8102" width="11.44140625" style="98" hidden="1" customWidth="1"/>
    <col min="8103" max="8103" width="6.44140625" style="98" customWidth="1"/>
    <col min="8104" max="8105" width="11.44140625" style="98" hidden="1" customWidth="1"/>
    <col min="8106" max="8106" width="7.5546875" style="98" customWidth="1"/>
    <col min="8107" max="8107" width="11.44140625" style="98" hidden="1" customWidth="1"/>
    <col min="8108" max="8108" width="9.44140625" style="98" customWidth="1"/>
    <col min="8109" max="8140" width="11.44140625" style="98" hidden="1" customWidth="1"/>
    <col min="8141" max="8141" width="9" style="98" customWidth="1"/>
    <col min="8142" max="8143" width="11.44140625" style="98" hidden="1" customWidth="1"/>
    <col min="8144" max="8144" width="8.5546875" style="98" customWidth="1"/>
    <col min="8145" max="8146" width="11.44140625" style="98" hidden="1" customWidth="1"/>
    <col min="8147" max="8147" width="6.44140625" style="98" customWidth="1"/>
    <col min="8148" max="8149" width="11.44140625" style="98" hidden="1" customWidth="1"/>
    <col min="8150" max="8150" width="7" style="98" customWidth="1"/>
    <col min="8151" max="8152" width="11.44140625" style="98" hidden="1" customWidth="1"/>
    <col min="8153" max="8155" width="7" style="98" customWidth="1"/>
    <col min="8156" max="8157" width="11.44140625" style="98" hidden="1" customWidth="1"/>
    <col min="8158" max="8158" width="7.5546875" style="98" customWidth="1"/>
    <col min="8159" max="8160" width="11.44140625" style="98" hidden="1" customWidth="1"/>
    <col min="8161" max="8161" width="7" style="98" customWidth="1"/>
    <col min="8162" max="8163" width="11.44140625" style="98" hidden="1" customWidth="1"/>
    <col min="8164" max="8164" width="7" style="98" customWidth="1"/>
    <col min="8165" max="8166" width="11.44140625" style="98" hidden="1" customWidth="1"/>
    <col min="8167" max="8167" width="7" style="98" customWidth="1"/>
    <col min="8168" max="8168" width="11.44140625" style="98" hidden="1" customWidth="1"/>
    <col min="8169" max="8169" width="6.44140625" style="98" customWidth="1"/>
    <col min="8170" max="8179" width="11.44140625" style="98" hidden="1" customWidth="1"/>
    <col min="8180" max="8182" width="11.44140625" style="98" hidden="1"/>
    <col min="8183" max="8183" width="41.44140625" style="98" customWidth="1"/>
    <col min="8184" max="8184" width="6.44140625" style="98" customWidth="1"/>
    <col min="8185" max="8185" width="14.6640625" style="98" customWidth="1"/>
    <col min="8186" max="8186" width="11.44140625" style="98" customWidth="1"/>
    <col min="8187" max="8187" width="13" style="98" customWidth="1"/>
    <col min="8188" max="8188" width="13.33203125" style="98" customWidth="1"/>
    <col min="8189" max="8198" width="9.44140625" style="98" customWidth="1"/>
    <col min="8199" max="8199" width="8.88671875" style="98" customWidth="1"/>
    <col min="8200" max="8200" width="9.44140625" style="98" customWidth="1"/>
    <col min="8201" max="8201" width="10.109375" style="98" customWidth="1"/>
    <col min="8202" max="8206" width="11.44140625" style="98" hidden="1" customWidth="1"/>
    <col min="8207" max="8207" width="6.44140625" style="98" customWidth="1"/>
    <col min="8208" max="8208" width="6.88671875" style="98" customWidth="1"/>
    <col min="8209" max="8210" width="6.5546875" style="98" customWidth="1"/>
    <col min="8211" max="8211" width="6.33203125" style="98" customWidth="1"/>
    <col min="8212" max="8212" width="7.5546875" style="98" customWidth="1"/>
    <col min="8213" max="8213" width="11" style="98" customWidth="1"/>
    <col min="8214" max="8214" width="11.44140625" style="98" hidden="1" customWidth="1"/>
    <col min="8215" max="8215" width="13.44140625" style="98" customWidth="1"/>
    <col min="8216" max="8216" width="11.44140625" style="98" customWidth="1"/>
    <col min="8217" max="8217" width="56.88671875" style="98" customWidth="1"/>
    <col min="8218" max="8218" width="9.109375" style="98" bestFit="1" customWidth="1"/>
    <col min="8219" max="8219" width="24.5546875" style="98" customWidth="1"/>
    <col min="8220" max="8220" width="15.44140625" style="98" customWidth="1"/>
    <col min="8221" max="8221" width="27.33203125" style="98" customWidth="1"/>
    <col min="8222" max="8222" width="5" style="98" customWidth="1"/>
    <col min="8223" max="8224" width="11.44140625" style="98" hidden="1" customWidth="1"/>
    <col min="8225" max="8225" width="5" style="98" customWidth="1"/>
    <col min="8226" max="8227" width="11.44140625" style="98" hidden="1" customWidth="1"/>
    <col min="8228" max="8228" width="5" style="98" customWidth="1"/>
    <col min="8229" max="8230" width="11.44140625" style="98" hidden="1" customWidth="1"/>
    <col min="8231" max="8231" width="5" style="98" customWidth="1"/>
    <col min="8232" max="8233" width="11.44140625" style="98" hidden="1" customWidth="1"/>
    <col min="8234" max="8234" width="5" style="98" customWidth="1"/>
    <col min="8235" max="8236" width="11.44140625" style="98" hidden="1" customWidth="1"/>
    <col min="8237" max="8237" width="5" style="98" customWidth="1"/>
    <col min="8238" max="8239" width="11.44140625" style="98" hidden="1" customWidth="1"/>
    <col min="8240" max="8240" width="6.44140625" style="98" customWidth="1"/>
    <col min="8241" max="8248" width="11.44140625" style="98" hidden="1" customWidth="1"/>
    <col min="8249" max="8249" width="6.88671875" style="98" customWidth="1"/>
    <col min="8250" max="8251" width="11.44140625" style="98" hidden="1" customWidth="1"/>
    <col min="8252" max="8252" width="6.44140625" style="98" customWidth="1"/>
    <col min="8253" max="8254" width="11.44140625" style="98" hidden="1" customWidth="1"/>
    <col min="8255" max="8255" width="5.44140625" style="98" customWidth="1"/>
    <col min="8256" max="8257" width="11.44140625" style="98" hidden="1" customWidth="1"/>
    <col min="8258" max="8258" width="4.88671875" style="98" customWidth="1"/>
    <col min="8259" max="8263" width="11.44140625" style="98" hidden="1" customWidth="1"/>
    <col min="8264" max="8264" width="8.44140625" style="98" customWidth="1"/>
    <col min="8265" max="8266" width="11.44140625" style="98" hidden="1" customWidth="1"/>
    <col min="8267" max="8267" width="5.44140625" style="98" customWidth="1"/>
    <col min="8268" max="8269" width="11.44140625" style="98" hidden="1" customWidth="1"/>
    <col min="8270" max="8270" width="8.44140625" style="98" customWidth="1"/>
    <col min="8271" max="8272" width="11.44140625" style="98" hidden="1" customWidth="1"/>
    <col min="8273" max="8273" width="5.88671875" style="98" customWidth="1"/>
    <col min="8274" max="8275" width="11.44140625" style="98" hidden="1" customWidth="1"/>
    <col min="8276" max="8276" width="5.44140625" style="98" customWidth="1"/>
    <col min="8277" max="8278" width="11.44140625" style="98" hidden="1" customWidth="1"/>
    <col min="8279" max="8279" width="5.44140625" style="98" customWidth="1"/>
    <col min="8280" max="8281" width="11.44140625" style="98" hidden="1" customWidth="1"/>
    <col min="8282" max="8282" width="6" style="98" customWidth="1"/>
    <col min="8283" max="8287" width="11.44140625" style="98" hidden="1" customWidth="1"/>
    <col min="8288" max="8288" width="5" style="98" customWidth="1"/>
    <col min="8289" max="8296" width="11.44140625" style="98" hidden="1" customWidth="1"/>
    <col min="8297" max="8297" width="5" style="98" customWidth="1"/>
    <col min="8298" max="8298" width="11.44140625" style="98" hidden="1" customWidth="1"/>
    <col min="8299" max="8299" width="5" style="98" customWidth="1"/>
    <col min="8300" max="8300" width="9.44140625" style="98" customWidth="1"/>
    <col min="8301" max="8301" width="11.44140625" style="98" hidden="1" customWidth="1"/>
    <col min="8302" max="8302" width="5" style="98" customWidth="1"/>
    <col min="8303" max="8304" width="11.44140625" style="98" hidden="1" customWidth="1"/>
    <col min="8305" max="8305" width="5" style="98" customWidth="1"/>
    <col min="8306" max="8307" width="11.44140625" style="98" hidden="1" customWidth="1"/>
    <col min="8308" max="8308" width="5" style="98" customWidth="1"/>
    <col min="8309" max="8310" width="11.44140625" style="98" hidden="1" customWidth="1"/>
    <col min="8311" max="8311" width="5" style="98" customWidth="1"/>
    <col min="8312" max="8313" width="11.44140625" style="98" hidden="1" customWidth="1"/>
    <col min="8314" max="8314" width="5" style="98" customWidth="1"/>
    <col min="8315" max="8316" width="11.44140625" style="98" hidden="1" customWidth="1"/>
    <col min="8317" max="8317" width="5" style="98" customWidth="1"/>
    <col min="8318" max="8318" width="11.44140625" style="98" hidden="1" customWidth="1"/>
    <col min="8319" max="8319" width="6.44140625" style="98" customWidth="1"/>
    <col min="8320" max="8320" width="11.44140625" style="98" hidden="1" customWidth="1"/>
    <col min="8321" max="8321" width="7.109375" style="98" customWidth="1"/>
    <col min="8322" max="8323" width="11.44140625" style="98" hidden="1" customWidth="1"/>
    <col min="8324" max="8324" width="7.109375" style="98" customWidth="1"/>
    <col min="8325" max="8326" width="11.44140625" style="98" hidden="1" customWidth="1"/>
    <col min="8327" max="8327" width="7.109375" style="98" customWidth="1"/>
    <col min="8328" max="8329" width="11.44140625" style="98" hidden="1" customWidth="1"/>
    <col min="8330" max="8330" width="7.109375" style="98" customWidth="1"/>
    <col min="8331" max="8332" width="11.44140625" style="98" hidden="1" customWidth="1"/>
    <col min="8333" max="8333" width="7.109375" style="98" customWidth="1"/>
    <col min="8334" max="8335" width="11.44140625" style="98" hidden="1" customWidth="1"/>
    <col min="8336" max="8336" width="7.109375" style="98" customWidth="1"/>
    <col min="8337" max="8338" width="11.44140625" style="98" hidden="1" customWidth="1"/>
    <col min="8339" max="8339" width="7.109375" style="98" customWidth="1"/>
    <col min="8340" max="8341" width="11.44140625" style="98" hidden="1" customWidth="1"/>
    <col min="8342" max="8342" width="7.109375" style="98" customWidth="1"/>
    <col min="8343" max="8343" width="11.44140625" style="98" hidden="1" customWidth="1"/>
    <col min="8344" max="8344" width="6.44140625" style="98" customWidth="1"/>
    <col min="8345" max="8346" width="11.44140625" style="98" hidden="1" customWidth="1"/>
    <col min="8347" max="8347" width="6.88671875" style="98" customWidth="1"/>
    <col min="8348" max="8349" width="11.44140625" style="98" hidden="1" customWidth="1"/>
    <col min="8350" max="8350" width="6.88671875" style="98" customWidth="1"/>
    <col min="8351" max="8352" width="11.44140625" style="98" hidden="1" customWidth="1"/>
    <col min="8353" max="8353" width="6.44140625" style="98" customWidth="1"/>
    <col min="8354" max="8358" width="11.44140625" style="98" hidden="1" customWidth="1"/>
    <col min="8359" max="8359" width="6.44140625" style="98" customWidth="1"/>
    <col min="8360" max="8361" width="11.44140625" style="98" hidden="1" customWidth="1"/>
    <col min="8362" max="8362" width="7.5546875" style="98" customWidth="1"/>
    <col min="8363" max="8363" width="11.44140625" style="98" hidden="1" customWidth="1"/>
    <col min="8364" max="8364" width="9.44140625" style="98" customWidth="1"/>
    <col min="8365" max="8396" width="11.44140625" style="98" hidden="1" customWidth="1"/>
    <col min="8397" max="8397" width="9" style="98" customWidth="1"/>
    <col min="8398" max="8399" width="11.44140625" style="98" hidden="1" customWidth="1"/>
    <col min="8400" max="8400" width="8.5546875" style="98" customWidth="1"/>
    <col min="8401" max="8402" width="11.44140625" style="98" hidden="1" customWidth="1"/>
    <col min="8403" max="8403" width="6.44140625" style="98" customWidth="1"/>
    <col min="8404" max="8405" width="11.44140625" style="98" hidden="1" customWidth="1"/>
    <col min="8406" max="8406" width="7" style="98" customWidth="1"/>
    <col min="8407" max="8408" width="11.44140625" style="98" hidden="1" customWidth="1"/>
    <col min="8409" max="8411" width="7" style="98" customWidth="1"/>
    <col min="8412" max="8413" width="11.44140625" style="98" hidden="1" customWidth="1"/>
    <col min="8414" max="8414" width="7.5546875" style="98" customWidth="1"/>
    <col min="8415" max="8416" width="11.44140625" style="98" hidden="1" customWidth="1"/>
    <col min="8417" max="8417" width="7" style="98" customWidth="1"/>
    <col min="8418" max="8419" width="11.44140625" style="98" hidden="1" customWidth="1"/>
    <col min="8420" max="8420" width="7" style="98" customWidth="1"/>
    <col min="8421" max="8422" width="11.44140625" style="98" hidden="1" customWidth="1"/>
    <col min="8423" max="8423" width="7" style="98" customWidth="1"/>
    <col min="8424" max="8424" width="11.44140625" style="98" hidden="1" customWidth="1"/>
    <col min="8425" max="8425" width="6.44140625" style="98" customWidth="1"/>
    <col min="8426" max="8435" width="11.44140625" style="98" hidden="1" customWidth="1"/>
    <col min="8436" max="8438" width="11.44140625" style="98" hidden="1"/>
    <col min="8439" max="8439" width="41.44140625" style="98" customWidth="1"/>
    <col min="8440" max="8440" width="6.44140625" style="98" customWidth="1"/>
    <col min="8441" max="8441" width="14.6640625" style="98" customWidth="1"/>
    <col min="8442" max="8442" width="11.44140625" style="98" customWidth="1"/>
    <col min="8443" max="8443" width="13" style="98" customWidth="1"/>
    <col min="8444" max="8444" width="13.33203125" style="98" customWidth="1"/>
    <col min="8445" max="8454" width="9.44140625" style="98" customWidth="1"/>
    <col min="8455" max="8455" width="8.88671875" style="98" customWidth="1"/>
    <col min="8456" max="8456" width="9.44140625" style="98" customWidth="1"/>
    <col min="8457" max="8457" width="10.109375" style="98" customWidth="1"/>
    <col min="8458" max="8462" width="11.44140625" style="98" hidden="1" customWidth="1"/>
    <col min="8463" max="8463" width="6.44140625" style="98" customWidth="1"/>
    <col min="8464" max="8464" width="6.88671875" style="98" customWidth="1"/>
    <col min="8465" max="8466" width="6.5546875" style="98" customWidth="1"/>
    <col min="8467" max="8467" width="6.33203125" style="98" customWidth="1"/>
    <col min="8468" max="8468" width="7.5546875" style="98" customWidth="1"/>
    <col min="8469" max="8469" width="11" style="98" customWidth="1"/>
    <col min="8470" max="8470" width="11.44140625" style="98" hidden="1" customWidth="1"/>
    <col min="8471" max="8471" width="13.44140625" style="98" customWidth="1"/>
    <col min="8472" max="8472" width="11.44140625" style="98" customWidth="1"/>
    <col min="8473" max="8473" width="56.88671875" style="98" customWidth="1"/>
    <col min="8474" max="8474" width="9.109375" style="98" bestFit="1" customWidth="1"/>
    <col min="8475" max="8475" width="24.5546875" style="98" customWidth="1"/>
    <col min="8476" max="8476" width="15.44140625" style="98" customWidth="1"/>
    <col min="8477" max="8477" width="27.33203125" style="98" customWidth="1"/>
    <col min="8478" max="8478" width="5" style="98" customWidth="1"/>
    <col min="8479" max="8480" width="11.44140625" style="98" hidden="1" customWidth="1"/>
    <col min="8481" max="8481" width="5" style="98" customWidth="1"/>
    <col min="8482" max="8483" width="11.44140625" style="98" hidden="1" customWidth="1"/>
    <col min="8484" max="8484" width="5" style="98" customWidth="1"/>
    <col min="8485" max="8486" width="11.44140625" style="98" hidden="1" customWidth="1"/>
    <col min="8487" max="8487" width="5" style="98" customWidth="1"/>
    <col min="8488" max="8489" width="11.44140625" style="98" hidden="1" customWidth="1"/>
    <col min="8490" max="8490" width="5" style="98" customWidth="1"/>
    <col min="8491" max="8492" width="11.44140625" style="98" hidden="1" customWidth="1"/>
    <col min="8493" max="8493" width="5" style="98" customWidth="1"/>
    <col min="8494" max="8495" width="11.44140625" style="98" hidden="1" customWidth="1"/>
    <col min="8496" max="8496" width="6.44140625" style="98" customWidth="1"/>
    <col min="8497" max="8504" width="11.44140625" style="98" hidden="1" customWidth="1"/>
    <col min="8505" max="8505" width="6.88671875" style="98" customWidth="1"/>
    <col min="8506" max="8507" width="11.44140625" style="98" hidden="1" customWidth="1"/>
    <col min="8508" max="8508" width="6.44140625" style="98" customWidth="1"/>
    <col min="8509" max="8510" width="11.44140625" style="98" hidden="1" customWidth="1"/>
    <col min="8511" max="8511" width="5.44140625" style="98" customWidth="1"/>
    <col min="8512" max="8513" width="11.44140625" style="98" hidden="1" customWidth="1"/>
    <col min="8514" max="8514" width="4.88671875" style="98" customWidth="1"/>
    <col min="8515" max="8519" width="11.44140625" style="98" hidden="1" customWidth="1"/>
    <col min="8520" max="8520" width="8.44140625" style="98" customWidth="1"/>
    <col min="8521" max="8522" width="11.44140625" style="98" hidden="1" customWidth="1"/>
    <col min="8523" max="8523" width="5.44140625" style="98" customWidth="1"/>
    <col min="8524" max="8525" width="11.44140625" style="98" hidden="1" customWidth="1"/>
    <col min="8526" max="8526" width="8.44140625" style="98" customWidth="1"/>
    <col min="8527" max="8528" width="11.44140625" style="98" hidden="1" customWidth="1"/>
    <col min="8529" max="8529" width="5.88671875" style="98" customWidth="1"/>
    <col min="8530" max="8531" width="11.44140625" style="98" hidden="1" customWidth="1"/>
    <col min="8532" max="8532" width="5.44140625" style="98" customWidth="1"/>
    <col min="8533" max="8534" width="11.44140625" style="98" hidden="1" customWidth="1"/>
    <col min="8535" max="8535" width="5.44140625" style="98" customWidth="1"/>
    <col min="8536" max="8537" width="11.44140625" style="98" hidden="1" customWidth="1"/>
    <col min="8538" max="8538" width="6" style="98" customWidth="1"/>
    <col min="8539" max="8543" width="11.44140625" style="98" hidden="1" customWidth="1"/>
    <col min="8544" max="8544" width="5" style="98" customWidth="1"/>
    <col min="8545" max="8552" width="11.44140625" style="98" hidden="1" customWidth="1"/>
    <col min="8553" max="8553" width="5" style="98" customWidth="1"/>
    <col min="8554" max="8554" width="11.44140625" style="98" hidden="1" customWidth="1"/>
    <col min="8555" max="8555" width="5" style="98" customWidth="1"/>
    <col min="8556" max="8556" width="9.44140625" style="98" customWidth="1"/>
    <col min="8557" max="8557" width="11.44140625" style="98" hidden="1" customWidth="1"/>
    <col min="8558" max="8558" width="5" style="98" customWidth="1"/>
    <col min="8559" max="8560" width="11.44140625" style="98" hidden="1" customWidth="1"/>
    <col min="8561" max="8561" width="5" style="98" customWidth="1"/>
    <col min="8562" max="8563" width="11.44140625" style="98" hidden="1" customWidth="1"/>
    <col min="8564" max="8564" width="5" style="98" customWidth="1"/>
    <col min="8565" max="8566" width="11.44140625" style="98" hidden="1" customWidth="1"/>
    <col min="8567" max="8567" width="5" style="98" customWidth="1"/>
    <col min="8568" max="8569" width="11.44140625" style="98" hidden="1" customWidth="1"/>
    <col min="8570" max="8570" width="5" style="98" customWidth="1"/>
    <col min="8571" max="8572" width="11.44140625" style="98" hidden="1" customWidth="1"/>
    <col min="8573" max="8573" width="5" style="98" customWidth="1"/>
    <col min="8574" max="8574" width="11.44140625" style="98" hidden="1" customWidth="1"/>
    <col min="8575" max="8575" width="6.44140625" style="98" customWidth="1"/>
    <col min="8576" max="8576" width="11.44140625" style="98" hidden="1" customWidth="1"/>
    <col min="8577" max="8577" width="7.109375" style="98" customWidth="1"/>
    <col min="8578" max="8579" width="11.44140625" style="98" hidden="1" customWidth="1"/>
    <col min="8580" max="8580" width="7.109375" style="98" customWidth="1"/>
    <col min="8581" max="8582" width="11.44140625" style="98" hidden="1" customWidth="1"/>
    <col min="8583" max="8583" width="7.109375" style="98" customWidth="1"/>
    <col min="8584" max="8585" width="11.44140625" style="98" hidden="1" customWidth="1"/>
    <col min="8586" max="8586" width="7.109375" style="98" customWidth="1"/>
    <col min="8587" max="8588" width="11.44140625" style="98" hidden="1" customWidth="1"/>
    <col min="8589" max="8589" width="7.109375" style="98" customWidth="1"/>
    <col min="8590" max="8591" width="11.44140625" style="98" hidden="1" customWidth="1"/>
    <col min="8592" max="8592" width="7.109375" style="98" customWidth="1"/>
    <col min="8593" max="8594" width="11.44140625" style="98" hidden="1" customWidth="1"/>
    <col min="8595" max="8595" width="7.109375" style="98" customWidth="1"/>
    <col min="8596" max="8597" width="11.44140625" style="98" hidden="1" customWidth="1"/>
    <col min="8598" max="8598" width="7.109375" style="98" customWidth="1"/>
    <col min="8599" max="8599" width="11.44140625" style="98" hidden="1" customWidth="1"/>
    <col min="8600" max="8600" width="6.44140625" style="98" customWidth="1"/>
    <col min="8601" max="8602" width="11.44140625" style="98" hidden="1" customWidth="1"/>
    <col min="8603" max="8603" width="6.88671875" style="98" customWidth="1"/>
    <col min="8604" max="8605" width="11.44140625" style="98" hidden="1" customWidth="1"/>
    <col min="8606" max="8606" width="6.88671875" style="98" customWidth="1"/>
    <col min="8607" max="8608" width="11.44140625" style="98" hidden="1" customWidth="1"/>
    <col min="8609" max="8609" width="6.44140625" style="98" customWidth="1"/>
    <col min="8610" max="8614" width="11.44140625" style="98" hidden="1" customWidth="1"/>
    <col min="8615" max="8615" width="6.44140625" style="98" customWidth="1"/>
    <col min="8616" max="8617" width="11.44140625" style="98" hidden="1" customWidth="1"/>
    <col min="8618" max="8618" width="7.5546875" style="98" customWidth="1"/>
    <col min="8619" max="8619" width="11.44140625" style="98" hidden="1" customWidth="1"/>
    <col min="8620" max="8620" width="9.44140625" style="98" customWidth="1"/>
    <col min="8621" max="8652" width="11.44140625" style="98" hidden="1" customWidth="1"/>
    <col min="8653" max="8653" width="9" style="98" customWidth="1"/>
    <col min="8654" max="8655" width="11.44140625" style="98" hidden="1" customWidth="1"/>
    <col min="8656" max="8656" width="8.5546875" style="98" customWidth="1"/>
    <col min="8657" max="8658" width="11.44140625" style="98" hidden="1" customWidth="1"/>
    <col min="8659" max="8659" width="6.44140625" style="98" customWidth="1"/>
    <col min="8660" max="8661" width="11.44140625" style="98" hidden="1" customWidth="1"/>
    <col min="8662" max="8662" width="7" style="98" customWidth="1"/>
    <col min="8663" max="8664" width="11.44140625" style="98" hidden="1" customWidth="1"/>
    <col min="8665" max="8667" width="7" style="98" customWidth="1"/>
    <col min="8668" max="8669" width="11.44140625" style="98" hidden="1" customWidth="1"/>
    <col min="8670" max="8670" width="7.5546875" style="98" customWidth="1"/>
    <col min="8671" max="8672" width="11.44140625" style="98" hidden="1" customWidth="1"/>
    <col min="8673" max="8673" width="7" style="98" customWidth="1"/>
    <col min="8674" max="8675" width="11.44140625" style="98" hidden="1" customWidth="1"/>
    <col min="8676" max="8676" width="7" style="98" customWidth="1"/>
    <col min="8677" max="8678" width="11.44140625" style="98" hidden="1" customWidth="1"/>
    <col min="8679" max="8679" width="7" style="98" customWidth="1"/>
    <col min="8680" max="8680" width="11.44140625" style="98" hidden="1" customWidth="1"/>
    <col min="8681" max="8681" width="6.44140625" style="98" customWidth="1"/>
    <col min="8682" max="8691" width="11.44140625" style="98" hidden="1" customWidth="1"/>
    <col min="8692" max="8694" width="11.44140625" style="98" hidden="1"/>
    <col min="8695" max="8695" width="41.44140625" style="98" customWidth="1"/>
    <col min="8696" max="8696" width="6.44140625" style="98" customWidth="1"/>
    <col min="8697" max="8697" width="14.6640625" style="98" customWidth="1"/>
    <col min="8698" max="8698" width="11.44140625" style="98" customWidth="1"/>
    <col min="8699" max="8699" width="13" style="98" customWidth="1"/>
    <col min="8700" max="8700" width="13.33203125" style="98" customWidth="1"/>
    <col min="8701" max="8710" width="9.44140625" style="98" customWidth="1"/>
    <col min="8711" max="8711" width="8.88671875" style="98" customWidth="1"/>
    <col min="8712" max="8712" width="9.44140625" style="98" customWidth="1"/>
    <col min="8713" max="8713" width="10.109375" style="98" customWidth="1"/>
    <col min="8714" max="8718" width="11.44140625" style="98" hidden="1" customWidth="1"/>
    <col min="8719" max="8719" width="6.44140625" style="98" customWidth="1"/>
    <col min="8720" max="8720" width="6.88671875" style="98" customWidth="1"/>
    <col min="8721" max="8722" width="6.5546875" style="98" customWidth="1"/>
    <col min="8723" max="8723" width="6.33203125" style="98" customWidth="1"/>
    <col min="8724" max="8724" width="7.5546875" style="98" customWidth="1"/>
    <col min="8725" max="8725" width="11" style="98" customWidth="1"/>
    <col min="8726" max="8726" width="11.44140625" style="98" hidden="1" customWidth="1"/>
    <col min="8727" max="8727" width="13.44140625" style="98" customWidth="1"/>
    <col min="8728" max="8728" width="11.44140625" style="98" customWidth="1"/>
    <col min="8729" max="8729" width="56.88671875" style="98" customWidth="1"/>
    <col min="8730" max="8730" width="9.109375" style="98" bestFit="1" customWidth="1"/>
    <col min="8731" max="8731" width="24.5546875" style="98" customWidth="1"/>
    <col min="8732" max="8732" width="15.44140625" style="98" customWidth="1"/>
    <col min="8733" max="8733" width="27.33203125" style="98" customWidth="1"/>
    <col min="8734" max="8734" width="5" style="98" customWidth="1"/>
    <col min="8735" max="8736" width="11.44140625" style="98" hidden="1" customWidth="1"/>
    <col min="8737" max="8737" width="5" style="98" customWidth="1"/>
    <col min="8738" max="8739" width="11.44140625" style="98" hidden="1" customWidth="1"/>
    <col min="8740" max="8740" width="5" style="98" customWidth="1"/>
    <col min="8741" max="8742" width="11.44140625" style="98" hidden="1" customWidth="1"/>
    <col min="8743" max="8743" width="5" style="98" customWidth="1"/>
    <col min="8744" max="8745" width="11.44140625" style="98" hidden="1" customWidth="1"/>
    <col min="8746" max="8746" width="5" style="98" customWidth="1"/>
    <col min="8747" max="8748" width="11.44140625" style="98" hidden="1" customWidth="1"/>
    <col min="8749" max="8749" width="5" style="98" customWidth="1"/>
    <col min="8750" max="8751" width="11.44140625" style="98" hidden="1" customWidth="1"/>
    <col min="8752" max="8752" width="6.44140625" style="98" customWidth="1"/>
    <col min="8753" max="8760" width="11.44140625" style="98" hidden="1" customWidth="1"/>
    <col min="8761" max="8761" width="6.88671875" style="98" customWidth="1"/>
    <col min="8762" max="8763" width="11.44140625" style="98" hidden="1" customWidth="1"/>
    <col min="8764" max="8764" width="6.44140625" style="98" customWidth="1"/>
    <col min="8765" max="8766" width="11.44140625" style="98" hidden="1" customWidth="1"/>
    <col min="8767" max="8767" width="5.44140625" style="98" customWidth="1"/>
    <col min="8768" max="8769" width="11.44140625" style="98" hidden="1" customWidth="1"/>
    <col min="8770" max="8770" width="4.88671875" style="98" customWidth="1"/>
    <col min="8771" max="8775" width="11.44140625" style="98" hidden="1" customWidth="1"/>
    <col min="8776" max="8776" width="8.44140625" style="98" customWidth="1"/>
    <col min="8777" max="8778" width="11.44140625" style="98" hidden="1" customWidth="1"/>
    <col min="8779" max="8779" width="5.44140625" style="98" customWidth="1"/>
    <col min="8780" max="8781" width="11.44140625" style="98" hidden="1" customWidth="1"/>
    <col min="8782" max="8782" width="8.44140625" style="98" customWidth="1"/>
    <col min="8783" max="8784" width="11.44140625" style="98" hidden="1" customWidth="1"/>
    <col min="8785" max="8785" width="5.88671875" style="98" customWidth="1"/>
    <col min="8786" max="8787" width="11.44140625" style="98" hidden="1" customWidth="1"/>
    <col min="8788" max="8788" width="5.44140625" style="98" customWidth="1"/>
    <col min="8789" max="8790" width="11.44140625" style="98" hidden="1" customWidth="1"/>
    <col min="8791" max="8791" width="5.44140625" style="98" customWidth="1"/>
    <col min="8792" max="8793" width="11.44140625" style="98" hidden="1" customWidth="1"/>
    <col min="8794" max="8794" width="6" style="98" customWidth="1"/>
    <col min="8795" max="8799" width="11.44140625" style="98" hidden="1" customWidth="1"/>
    <col min="8800" max="8800" width="5" style="98" customWidth="1"/>
    <col min="8801" max="8808" width="11.44140625" style="98" hidden="1" customWidth="1"/>
    <col min="8809" max="8809" width="5" style="98" customWidth="1"/>
    <col min="8810" max="8810" width="11.44140625" style="98" hidden="1" customWidth="1"/>
    <col min="8811" max="8811" width="5" style="98" customWidth="1"/>
    <col min="8812" max="8812" width="9.44140625" style="98" customWidth="1"/>
    <col min="8813" max="8813" width="11.44140625" style="98" hidden="1" customWidth="1"/>
    <col min="8814" max="8814" width="5" style="98" customWidth="1"/>
    <col min="8815" max="8816" width="11.44140625" style="98" hidden="1" customWidth="1"/>
    <col min="8817" max="8817" width="5" style="98" customWidth="1"/>
    <col min="8818" max="8819" width="11.44140625" style="98" hidden="1" customWidth="1"/>
    <col min="8820" max="8820" width="5" style="98" customWidth="1"/>
    <col min="8821" max="8822" width="11.44140625" style="98" hidden="1" customWidth="1"/>
    <col min="8823" max="8823" width="5" style="98" customWidth="1"/>
    <col min="8824" max="8825" width="11.44140625" style="98" hidden="1" customWidth="1"/>
    <col min="8826" max="8826" width="5" style="98" customWidth="1"/>
    <col min="8827" max="8828" width="11.44140625" style="98" hidden="1" customWidth="1"/>
    <col min="8829" max="8829" width="5" style="98" customWidth="1"/>
    <col min="8830" max="8830" width="11.44140625" style="98" hidden="1" customWidth="1"/>
    <col min="8831" max="8831" width="6.44140625" style="98" customWidth="1"/>
    <col min="8832" max="8832" width="11.44140625" style="98" hidden="1" customWidth="1"/>
    <col min="8833" max="8833" width="7.109375" style="98" customWidth="1"/>
    <col min="8834" max="8835" width="11.44140625" style="98" hidden="1" customWidth="1"/>
    <col min="8836" max="8836" width="7.109375" style="98" customWidth="1"/>
    <col min="8837" max="8838" width="11.44140625" style="98" hidden="1" customWidth="1"/>
    <col min="8839" max="8839" width="7.109375" style="98" customWidth="1"/>
    <col min="8840" max="8841" width="11.44140625" style="98" hidden="1" customWidth="1"/>
    <col min="8842" max="8842" width="7.109375" style="98" customWidth="1"/>
    <col min="8843" max="8844" width="11.44140625" style="98" hidden="1" customWidth="1"/>
    <col min="8845" max="8845" width="7.109375" style="98" customWidth="1"/>
    <col min="8846" max="8847" width="11.44140625" style="98" hidden="1" customWidth="1"/>
    <col min="8848" max="8848" width="7.109375" style="98" customWidth="1"/>
    <col min="8849" max="8850" width="11.44140625" style="98" hidden="1" customWidth="1"/>
    <col min="8851" max="8851" width="7.109375" style="98" customWidth="1"/>
    <col min="8852" max="8853" width="11.44140625" style="98" hidden="1" customWidth="1"/>
    <col min="8854" max="8854" width="7.109375" style="98" customWidth="1"/>
    <col min="8855" max="8855" width="11.44140625" style="98" hidden="1" customWidth="1"/>
    <col min="8856" max="8856" width="6.44140625" style="98" customWidth="1"/>
    <col min="8857" max="8858" width="11.44140625" style="98" hidden="1" customWidth="1"/>
    <col min="8859" max="8859" width="6.88671875" style="98" customWidth="1"/>
    <col min="8860" max="8861" width="11.44140625" style="98" hidden="1" customWidth="1"/>
    <col min="8862" max="8862" width="6.88671875" style="98" customWidth="1"/>
    <col min="8863" max="8864" width="11.44140625" style="98" hidden="1" customWidth="1"/>
    <col min="8865" max="8865" width="6.44140625" style="98" customWidth="1"/>
    <col min="8866" max="8870" width="11.44140625" style="98" hidden="1" customWidth="1"/>
    <col min="8871" max="8871" width="6.44140625" style="98" customWidth="1"/>
    <col min="8872" max="8873" width="11.44140625" style="98" hidden="1" customWidth="1"/>
    <col min="8874" max="8874" width="7.5546875" style="98" customWidth="1"/>
    <col min="8875" max="8875" width="11.44140625" style="98" hidden="1" customWidth="1"/>
    <col min="8876" max="8876" width="9.44140625" style="98" customWidth="1"/>
    <col min="8877" max="8908" width="11.44140625" style="98" hidden="1" customWidth="1"/>
    <col min="8909" max="8909" width="9" style="98" customWidth="1"/>
    <col min="8910" max="8911" width="11.44140625" style="98" hidden="1" customWidth="1"/>
    <col min="8912" max="8912" width="8.5546875" style="98" customWidth="1"/>
    <col min="8913" max="8914" width="11.44140625" style="98" hidden="1" customWidth="1"/>
    <col min="8915" max="8915" width="6.44140625" style="98" customWidth="1"/>
    <col min="8916" max="8917" width="11.44140625" style="98" hidden="1" customWidth="1"/>
    <col min="8918" max="8918" width="7" style="98" customWidth="1"/>
    <col min="8919" max="8920" width="11.44140625" style="98" hidden="1" customWidth="1"/>
    <col min="8921" max="8923" width="7" style="98" customWidth="1"/>
    <col min="8924" max="8925" width="11.44140625" style="98" hidden="1" customWidth="1"/>
    <col min="8926" max="8926" width="7.5546875" style="98" customWidth="1"/>
    <col min="8927" max="8928" width="11.44140625" style="98" hidden="1" customWidth="1"/>
    <col min="8929" max="8929" width="7" style="98" customWidth="1"/>
    <col min="8930" max="8931" width="11.44140625" style="98" hidden="1" customWidth="1"/>
    <col min="8932" max="8932" width="7" style="98" customWidth="1"/>
    <col min="8933" max="8934" width="11.44140625" style="98" hidden="1" customWidth="1"/>
    <col min="8935" max="8935" width="7" style="98" customWidth="1"/>
    <col min="8936" max="8936" width="11.44140625" style="98" hidden="1" customWidth="1"/>
    <col min="8937" max="8937" width="6.44140625" style="98" customWidth="1"/>
    <col min="8938" max="8947" width="11.44140625" style="98" hidden="1" customWidth="1"/>
    <col min="8948" max="8950" width="11.44140625" style="98" hidden="1"/>
    <col min="8951" max="8951" width="41.44140625" style="98" customWidth="1"/>
    <col min="8952" max="8952" width="6.44140625" style="98" customWidth="1"/>
    <col min="8953" max="8953" width="14.6640625" style="98" customWidth="1"/>
    <col min="8954" max="8954" width="11.44140625" style="98" customWidth="1"/>
    <col min="8955" max="8955" width="13" style="98" customWidth="1"/>
    <col min="8956" max="8956" width="13.33203125" style="98" customWidth="1"/>
    <col min="8957" max="8966" width="9.44140625" style="98" customWidth="1"/>
    <col min="8967" max="8967" width="8.88671875" style="98" customWidth="1"/>
    <col min="8968" max="8968" width="9.44140625" style="98" customWidth="1"/>
    <col min="8969" max="8969" width="10.109375" style="98" customWidth="1"/>
    <col min="8970" max="8974" width="11.44140625" style="98" hidden="1" customWidth="1"/>
    <col min="8975" max="8975" width="6.44140625" style="98" customWidth="1"/>
    <col min="8976" max="8976" width="6.88671875" style="98" customWidth="1"/>
    <col min="8977" max="8978" width="6.5546875" style="98" customWidth="1"/>
    <col min="8979" max="8979" width="6.33203125" style="98" customWidth="1"/>
    <col min="8980" max="8980" width="7.5546875" style="98" customWidth="1"/>
    <col min="8981" max="8981" width="11" style="98" customWidth="1"/>
    <col min="8982" max="8982" width="11.44140625" style="98" hidden="1" customWidth="1"/>
    <col min="8983" max="8983" width="13.44140625" style="98" customWidth="1"/>
    <col min="8984" max="8984" width="11.44140625" style="98" customWidth="1"/>
    <col min="8985" max="8985" width="56.88671875" style="98" customWidth="1"/>
    <col min="8986" max="8986" width="9.109375" style="98" bestFit="1" customWidth="1"/>
    <col min="8987" max="8987" width="24.5546875" style="98" customWidth="1"/>
    <col min="8988" max="8988" width="15.44140625" style="98" customWidth="1"/>
    <col min="8989" max="8989" width="27.33203125" style="98" customWidth="1"/>
    <col min="8990" max="8990" width="5" style="98" customWidth="1"/>
    <col min="8991" max="8992" width="11.44140625" style="98" hidden="1" customWidth="1"/>
    <col min="8993" max="8993" width="5" style="98" customWidth="1"/>
    <col min="8994" max="8995" width="11.44140625" style="98" hidden="1" customWidth="1"/>
    <col min="8996" max="8996" width="5" style="98" customWidth="1"/>
    <col min="8997" max="8998" width="11.44140625" style="98" hidden="1" customWidth="1"/>
    <col min="8999" max="8999" width="5" style="98" customWidth="1"/>
    <col min="9000" max="9001" width="11.44140625" style="98" hidden="1" customWidth="1"/>
    <col min="9002" max="9002" width="5" style="98" customWidth="1"/>
    <col min="9003" max="9004" width="11.44140625" style="98" hidden="1" customWidth="1"/>
    <col min="9005" max="9005" width="5" style="98" customWidth="1"/>
    <col min="9006" max="9007" width="11.44140625" style="98" hidden="1" customWidth="1"/>
    <col min="9008" max="9008" width="6.44140625" style="98" customWidth="1"/>
    <col min="9009" max="9016" width="11.44140625" style="98" hidden="1" customWidth="1"/>
    <col min="9017" max="9017" width="6.88671875" style="98" customWidth="1"/>
    <col min="9018" max="9019" width="11.44140625" style="98" hidden="1" customWidth="1"/>
    <col min="9020" max="9020" width="6.44140625" style="98" customWidth="1"/>
    <col min="9021" max="9022" width="11.44140625" style="98" hidden="1" customWidth="1"/>
    <col min="9023" max="9023" width="5.44140625" style="98" customWidth="1"/>
    <col min="9024" max="9025" width="11.44140625" style="98" hidden="1" customWidth="1"/>
    <col min="9026" max="9026" width="4.88671875" style="98" customWidth="1"/>
    <col min="9027" max="9031" width="11.44140625" style="98" hidden="1" customWidth="1"/>
    <col min="9032" max="9032" width="8.44140625" style="98" customWidth="1"/>
    <col min="9033" max="9034" width="11.44140625" style="98" hidden="1" customWidth="1"/>
    <col min="9035" max="9035" width="5.44140625" style="98" customWidth="1"/>
    <col min="9036" max="9037" width="11.44140625" style="98" hidden="1" customWidth="1"/>
    <col min="9038" max="9038" width="8.44140625" style="98" customWidth="1"/>
    <col min="9039" max="9040" width="11.44140625" style="98" hidden="1" customWidth="1"/>
    <col min="9041" max="9041" width="5.88671875" style="98" customWidth="1"/>
    <col min="9042" max="9043" width="11.44140625" style="98" hidden="1" customWidth="1"/>
    <col min="9044" max="9044" width="5.44140625" style="98" customWidth="1"/>
    <col min="9045" max="9046" width="11.44140625" style="98" hidden="1" customWidth="1"/>
    <col min="9047" max="9047" width="5.44140625" style="98" customWidth="1"/>
    <col min="9048" max="9049" width="11.44140625" style="98" hidden="1" customWidth="1"/>
    <col min="9050" max="9050" width="6" style="98" customWidth="1"/>
    <col min="9051" max="9055" width="11.44140625" style="98" hidden="1" customWidth="1"/>
    <col min="9056" max="9056" width="5" style="98" customWidth="1"/>
    <col min="9057" max="9064" width="11.44140625" style="98" hidden="1" customWidth="1"/>
    <col min="9065" max="9065" width="5" style="98" customWidth="1"/>
    <col min="9066" max="9066" width="11.44140625" style="98" hidden="1" customWidth="1"/>
    <col min="9067" max="9067" width="5" style="98" customWidth="1"/>
    <col min="9068" max="9068" width="9.44140625" style="98" customWidth="1"/>
    <col min="9069" max="9069" width="11.44140625" style="98" hidden="1" customWidth="1"/>
    <col min="9070" max="9070" width="5" style="98" customWidth="1"/>
    <col min="9071" max="9072" width="11.44140625" style="98" hidden="1" customWidth="1"/>
    <col min="9073" max="9073" width="5" style="98" customWidth="1"/>
    <col min="9074" max="9075" width="11.44140625" style="98" hidden="1" customWidth="1"/>
    <col min="9076" max="9076" width="5" style="98" customWidth="1"/>
    <col min="9077" max="9078" width="11.44140625" style="98" hidden="1" customWidth="1"/>
    <col min="9079" max="9079" width="5" style="98" customWidth="1"/>
    <col min="9080" max="9081" width="11.44140625" style="98" hidden="1" customWidth="1"/>
    <col min="9082" max="9082" width="5" style="98" customWidth="1"/>
    <col min="9083" max="9084" width="11.44140625" style="98" hidden="1" customWidth="1"/>
    <col min="9085" max="9085" width="5" style="98" customWidth="1"/>
    <col min="9086" max="9086" width="11.44140625" style="98" hidden="1" customWidth="1"/>
    <col min="9087" max="9087" width="6.44140625" style="98" customWidth="1"/>
    <col min="9088" max="9088" width="11.44140625" style="98" hidden="1" customWidth="1"/>
    <col min="9089" max="9089" width="7.109375" style="98" customWidth="1"/>
    <col min="9090" max="9091" width="11.44140625" style="98" hidden="1" customWidth="1"/>
    <col min="9092" max="9092" width="7.109375" style="98" customWidth="1"/>
    <col min="9093" max="9094" width="11.44140625" style="98" hidden="1" customWidth="1"/>
    <col min="9095" max="9095" width="7.109375" style="98" customWidth="1"/>
    <col min="9096" max="9097" width="11.44140625" style="98" hidden="1" customWidth="1"/>
    <col min="9098" max="9098" width="7.109375" style="98" customWidth="1"/>
    <col min="9099" max="9100" width="11.44140625" style="98" hidden="1" customWidth="1"/>
    <col min="9101" max="9101" width="7.109375" style="98" customWidth="1"/>
    <col min="9102" max="9103" width="11.44140625" style="98" hidden="1" customWidth="1"/>
    <col min="9104" max="9104" width="7.109375" style="98" customWidth="1"/>
    <col min="9105" max="9106" width="11.44140625" style="98" hidden="1" customWidth="1"/>
    <col min="9107" max="9107" width="7.109375" style="98" customWidth="1"/>
    <col min="9108" max="9109" width="11.44140625" style="98" hidden="1" customWidth="1"/>
    <col min="9110" max="9110" width="7.109375" style="98" customWidth="1"/>
    <col min="9111" max="9111" width="11.44140625" style="98" hidden="1" customWidth="1"/>
    <col min="9112" max="9112" width="6.44140625" style="98" customWidth="1"/>
    <col min="9113" max="9114" width="11.44140625" style="98" hidden="1" customWidth="1"/>
    <col min="9115" max="9115" width="6.88671875" style="98" customWidth="1"/>
    <col min="9116" max="9117" width="11.44140625" style="98" hidden="1" customWidth="1"/>
    <col min="9118" max="9118" width="6.88671875" style="98" customWidth="1"/>
    <col min="9119" max="9120" width="11.44140625" style="98" hidden="1" customWidth="1"/>
    <col min="9121" max="9121" width="6.44140625" style="98" customWidth="1"/>
    <col min="9122" max="9126" width="11.44140625" style="98" hidden="1" customWidth="1"/>
    <col min="9127" max="9127" width="6.44140625" style="98" customWidth="1"/>
    <col min="9128" max="9129" width="11.44140625" style="98" hidden="1" customWidth="1"/>
    <col min="9130" max="9130" width="7.5546875" style="98" customWidth="1"/>
    <col min="9131" max="9131" width="11.44140625" style="98" hidden="1" customWidth="1"/>
    <col min="9132" max="9132" width="9.44140625" style="98" customWidth="1"/>
    <col min="9133" max="9164" width="11.44140625" style="98" hidden="1" customWidth="1"/>
    <col min="9165" max="9165" width="9" style="98" customWidth="1"/>
    <col min="9166" max="9167" width="11.44140625" style="98" hidden="1" customWidth="1"/>
    <col min="9168" max="9168" width="8.5546875" style="98" customWidth="1"/>
    <col min="9169" max="9170" width="11.44140625" style="98" hidden="1" customWidth="1"/>
    <col min="9171" max="9171" width="6.44140625" style="98" customWidth="1"/>
    <col min="9172" max="9173" width="11.44140625" style="98" hidden="1" customWidth="1"/>
    <col min="9174" max="9174" width="7" style="98" customWidth="1"/>
    <col min="9175" max="9176" width="11.44140625" style="98" hidden="1" customWidth="1"/>
    <col min="9177" max="9179" width="7" style="98" customWidth="1"/>
    <col min="9180" max="9181" width="11.44140625" style="98" hidden="1" customWidth="1"/>
    <col min="9182" max="9182" width="7.5546875" style="98" customWidth="1"/>
    <col min="9183" max="9184" width="11.44140625" style="98" hidden="1" customWidth="1"/>
    <col min="9185" max="9185" width="7" style="98" customWidth="1"/>
    <col min="9186" max="9187" width="11.44140625" style="98" hidden="1" customWidth="1"/>
    <col min="9188" max="9188" width="7" style="98" customWidth="1"/>
    <col min="9189" max="9190" width="11.44140625" style="98" hidden="1" customWidth="1"/>
    <col min="9191" max="9191" width="7" style="98" customWidth="1"/>
    <col min="9192" max="9192" width="11.44140625" style="98" hidden="1" customWidth="1"/>
    <col min="9193" max="9193" width="6.44140625" style="98" customWidth="1"/>
    <col min="9194" max="9203" width="11.44140625" style="98" hidden="1" customWidth="1"/>
    <col min="9204" max="9206" width="11.44140625" style="98" hidden="1"/>
    <col min="9207" max="9207" width="41.44140625" style="98" customWidth="1"/>
    <col min="9208" max="9208" width="6.44140625" style="98" customWidth="1"/>
    <col min="9209" max="9209" width="14.6640625" style="98" customWidth="1"/>
    <col min="9210" max="9210" width="11.44140625" style="98" customWidth="1"/>
    <col min="9211" max="9211" width="13" style="98" customWidth="1"/>
    <col min="9212" max="9212" width="13.33203125" style="98" customWidth="1"/>
    <col min="9213" max="9222" width="9.44140625" style="98" customWidth="1"/>
    <col min="9223" max="9223" width="8.88671875" style="98" customWidth="1"/>
    <col min="9224" max="9224" width="9.44140625" style="98" customWidth="1"/>
    <col min="9225" max="9225" width="10.109375" style="98" customWidth="1"/>
    <col min="9226" max="9230" width="11.44140625" style="98" hidden="1" customWidth="1"/>
    <col min="9231" max="9231" width="6.44140625" style="98" customWidth="1"/>
    <col min="9232" max="9232" width="6.88671875" style="98" customWidth="1"/>
    <col min="9233" max="9234" width="6.5546875" style="98" customWidth="1"/>
    <col min="9235" max="9235" width="6.33203125" style="98" customWidth="1"/>
    <col min="9236" max="9236" width="7.5546875" style="98" customWidth="1"/>
    <col min="9237" max="9237" width="11" style="98" customWidth="1"/>
    <col min="9238" max="9238" width="11.44140625" style="98" hidden="1" customWidth="1"/>
    <col min="9239" max="9239" width="13.44140625" style="98" customWidth="1"/>
    <col min="9240" max="9240" width="11.44140625" style="98" customWidth="1"/>
    <col min="9241" max="9241" width="56.88671875" style="98" customWidth="1"/>
    <col min="9242" max="9242" width="9.109375" style="98" bestFit="1" customWidth="1"/>
    <col min="9243" max="9243" width="24.5546875" style="98" customWidth="1"/>
    <col min="9244" max="9244" width="15.44140625" style="98" customWidth="1"/>
    <col min="9245" max="9245" width="27.33203125" style="98" customWidth="1"/>
    <col min="9246" max="9246" width="5" style="98" customWidth="1"/>
    <col min="9247" max="9248" width="11.44140625" style="98" hidden="1" customWidth="1"/>
    <col min="9249" max="9249" width="5" style="98" customWidth="1"/>
    <col min="9250" max="9251" width="11.44140625" style="98" hidden="1" customWidth="1"/>
    <col min="9252" max="9252" width="5" style="98" customWidth="1"/>
    <col min="9253" max="9254" width="11.44140625" style="98" hidden="1" customWidth="1"/>
    <col min="9255" max="9255" width="5" style="98" customWidth="1"/>
    <col min="9256" max="9257" width="11.44140625" style="98" hidden="1" customWidth="1"/>
    <col min="9258" max="9258" width="5" style="98" customWidth="1"/>
    <col min="9259" max="9260" width="11.44140625" style="98" hidden="1" customWidth="1"/>
    <col min="9261" max="9261" width="5" style="98" customWidth="1"/>
    <col min="9262" max="9263" width="11.44140625" style="98" hidden="1" customWidth="1"/>
    <col min="9264" max="9264" width="6.44140625" style="98" customWidth="1"/>
    <col min="9265" max="9272" width="11.44140625" style="98" hidden="1" customWidth="1"/>
    <col min="9273" max="9273" width="6.88671875" style="98" customWidth="1"/>
    <col min="9274" max="9275" width="11.44140625" style="98" hidden="1" customWidth="1"/>
    <col min="9276" max="9276" width="6.44140625" style="98" customWidth="1"/>
    <col min="9277" max="9278" width="11.44140625" style="98" hidden="1" customWidth="1"/>
    <col min="9279" max="9279" width="5.44140625" style="98" customWidth="1"/>
    <col min="9280" max="9281" width="11.44140625" style="98" hidden="1" customWidth="1"/>
    <col min="9282" max="9282" width="4.88671875" style="98" customWidth="1"/>
    <col min="9283" max="9287" width="11.44140625" style="98" hidden="1" customWidth="1"/>
    <col min="9288" max="9288" width="8.44140625" style="98" customWidth="1"/>
    <col min="9289" max="9290" width="11.44140625" style="98" hidden="1" customWidth="1"/>
    <col min="9291" max="9291" width="5.44140625" style="98" customWidth="1"/>
    <col min="9292" max="9293" width="11.44140625" style="98" hidden="1" customWidth="1"/>
    <col min="9294" max="9294" width="8.44140625" style="98" customWidth="1"/>
    <col min="9295" max="9296" width="11.44140625" style="98" hidden="1" customWidth="1"/>
    <col min="9297" max="9297" width="5.88671875" style="98" customWidth="1"/>
    <col min="9298" max="9299" width="11.44140625" style="98" hidden="1" customWidth="1"/>
    <col min="9300" max="9300" width="5.44140625" style="98" customWidth="1"/>
    <col min="9301" max="9302" width="11.44140625" style="98" hidden="1" customWidth="1"/>
    <col min="9303" max="9303" width="5.44140625" style="98" customWidth="1"/>
    <col min="9304" max="9305" width="11.44140625" style="98" hidden="1" customWidth="1"/>
    <col min="9306" max="9306" width="6" style="98" customWidth="1"/>
    <col min="9307" max="9311" width="11.44140625" style="98" hidden="1" customWidth="1"/>
    <col min="9312" max="9312" width="5" style="98" customWidth="1"/>
    <col min="9313" max="9320" width="11.44140625" style="98" hidden="1" customWidth="1"/>
    <col min="9321" max="9321" width="5" style="98" customWidth="1"/>
    <col min="9322" max="9322" width="11.44140625" style="98" hidden="1" customWidth="1"/>
    <col min="9323" max="9323" width="5" style="98" customWidth="1"/>
    <col min="9324" max="9324" width="9.44140625" style="98" customWidth="1"/>
    <col min="9325" max="9325" width="11.44140625" style="98" hidden="1" customWidth="1"/>
    <col min="9326" max="9326" width="5" style="98" customWidth="1"/>
    <col min="9327" max="9328" width="11.44140625" style="98" hidden="1" customWidth="1"/>
    <col min="9329" max="9329" width="5" style="98" customWidth="1"/>
    <col min="9330" max="9331" width="11.44140625" style="98" hidden="1" customWidth="1"/>
    <col min="9332" max="9332" width="5" style="98" customWidth="1"/>
    <col min="9333" max="9334" width="11.44140625" style="98" hidden="1" customWidth="1"/>
    <col min="9335" max="9335" width="5" style="98" customWidth="1"/>
    <col min="9336" max="9337" width="11.44140625" style="98" hidden="1" customWidth="1"/>
    <col min="9338" max="9338" width="5" style="98" customWidth="1"/>
    <col min="9339" max="9340" width="11.44140625" style="98" hidden="1" customWidth="1"/>
    <col min="9341" max="9341" width="5" style="98" customWidth="1"/>
    <col min="9342" max="9342" width="11.44140625" style="98" hidden="1" customWidth="1"/>
    <col min="9343" max="9343" width="6.44140625" style="98" customWidth="1"/>
    <col min="9344" max="9344" width="11.44140625" style="98" hidden="1" customWidth="1"/>
    <col min="9345" max="9345" width="7.109375" style="98" customWidth="1"/>
    <col min="9346" max="9347" width="11.44140625" style="98" hidden="1" customWidth="1"/>
    <col min="9348" max="9348" width="7.109375" style="98" customWidth="1"/>
    <col min="9349" max="9350" width="11.44140625" style="98" hidden="1" customWidth="1"/>
    <col min="9351" max="9351" width="7.109375" style="98" customWidth="1"/>
    <col min="9352" max="9353" width="11.44140625" style="98" hidden="1" customWidth="1"/>
    <col min="9354" max="9354" width="7.109375" style="98" customWidth="1"/>
    <col min="9355" max="9356" width="11.44140625" style="98" hidden="1" customWidth="1"/>
    <col min="9357" max="9357" width="7.109375" style="98" customWidth="1"/>
    <col min="9358" max="9359" width="11.44140625" style="98" hidden="1" customWidth="1"/>
    <col min="9360" max="9360" width="7.109375" style="98" customWidth="1"/>
    <col min="9361" max="9362" width="11.44140625" style="98" hidden="1" customWidth="1"/>
    <col min="9363" max="9363" width="7.109375" style="98" customWidth="1"/>
    <col min="9364" max="9365" width="11.44140625" style="98" hidden="1" customWidth="1"/>
    <col min="9366" max="9366" width="7.109375" style="98" customWidth="1"/>
    <col min="9367" max="9367" width="11.44140625" style="98" hidden="1" customWidth="1"/>
    <col min="9368" max="9368" width="6.44140625" style="98" customWidth="1"/>
    <col min="9369" max="9370" width="11.44140625" style="98" hidden="1" customWidth="1"/>
    <col min="9371" max="9371" width="6.88671875" style="98" customWidth="1"/>
    <col min="9372" max="9373" width="11.44140625" style="98" hidden="1" customWidth="1"/>
    <col min="9374" max="9374" width="6.88671875" style="98" customWidth="1"/>
    <col min="9375" max="9376" width="11.44140625" style="98" hidden="1" customWidth="1"/>
    <col min="9377" max="9377" width="6.44140625" style="98" customWidth="1"/>
    <col min="9378" max="9382" width="11.44140625" style="98" hidden="1" customWidth="1"/>
    <col min="9383" max="9383" width="6.44140625" style="98" customWidth="1"/>
    <col min="9384" max="9385" width="11.44140625" style="98" hidden="1" customWidth="1"/>
    <col min="9386" max="9386" width="7.5546875" style="98" customWidth="1"/>
    <col min="9387" max="9387" width="11.44140625" style="98" hidden="1" customWidth="1"/>
    <col min="9388" max="9388" width="9.44140625" style="98" customWidth="1"/>
    <col min="9389" max="9420" width="11.44140625" style="98" hidden="1" customWidth="1"/>
    <col min="9421" max="9421" width="9" style="98" customWidth="1"/>
    <col min="9422" max="9423" width="11.44140625" style="98" hidden="1" customWidth="1"/>
    <col min="9424" max="9424" width="8.5546875" style="98" customWidth="1"/>
    <col min="9425" max="9426" width="11.44140625" style="98" hidden="1" customWidth="1"/>
    <col min="9427" max="9427" width="6.44140625" style="98" customWidth="1"/>
    <col min="9428" max="9429" width="11.44140625" style="98" hidden="1" customWidth="1"/>
    <col min="9430" max="9430" width="7" style="98" customWidth="1"/>
    <col min="9431" max="9432" width="11.44140625" style="98" hidden="1" customWidth="1"/>
    <col min="9433" max="9435" width="7" style="98" customWidth="1"/>
    <col min="9436" max="9437" width="11.44140625" style="98" hidden="1" customWidth="1"/>
    <col min="9438" max="9438" width="7.5546875" style="98" customWidth="1"/>
    <col min="9439" max="9440" width="11.44140625" style="98" hidden="1" customWidth="1"/>
    <col min="9441" max="9441" width="7" style="98" customWidth="1"/>
    <col min="9442" max="9443" width="11.44140625" style="98" hidden="1" customWidth="1"/>
    <col min="9444" max="9444" width="7" style="98" customWidth="1"/>
    <col min="9445" max="9446" width="11.44140625" style="98" hidden="1" customWidth="1"/>
    <col min="9447" max="9447" width="7" style="98" customWidth="1"/>
    <col min="9448" max="9448" width="11.44140625" style="98" hidden="1" customWidth="1"/>
    <col min="9449" max="9449" width="6.44140625" style="98" customWidth="1"/>
    <col min="9450" max="9459" width="11.44140625" style="98" hidden="1" customWidth="1"/>
    <col min="9460" max="9462" width="11.44140625" style="98" hidden="1"/>
    <col min="9463" max="9463" width="41.44140625" style="98" customWidth="1"/>
    <col min="9464" max="9464" width="6.44140625" style="98" customWidth="1"/>
    <col min="9465" max="9465" width="14.6640625" style="98" customWidth="1"/>
    <col min="9466" max="9466" width="11.44140625" style="98" customWidth="1"/>
    <col min="9467" max="9467" width="13" style="98" customWidth="1"/>
    <col min="9468" max="9468" width="13.33203125" style="98" customWidth="1"/>
    <col min="9469" max="9478" width="9.44140625" style="98" customWidth="1"/>
    <col min="9479" max="9479" width="8.88671875" style="98" customWidth="1"/>
    <col min="9480" max="9480" width="9.44140625" style="98" customWidth="1"/>
    <col min="9481" max="9481" width="10.109375" style="98" customWidth="1"/>
    <col min="9482" max="9486" width="11.44140625" style="98" hidden="1" customWidth="1"/>
    <col min="9487" max="9487" width="6.44140625" style="98" customWidth="1"/>
    <col min="9488" max="9488" width="6.88671875" style="98" customWidth="1"/>
    <col min="9489" max="9490" width="6.5546875" style="98" customWidth="1"/>
    <col min="9491" max="9491" width="6.33203125" style="98" customWidth="1"/>
    <col min="9492" max="9492" width="7.5546875" style="98" customWidth="1"/>
    <col min="9493" max="9493" width="11" style="98" customWidth="1"/>
    <col min="9494" max="9494" width="11.44140625" style="98" hidden="1" customWidth="1"/>
    <col min="9495" max="9495" width="13.44140625" style="98" customWidth="1"/>
    <col min="9496" max="9496" width="11.44140625" style="98" customWidth="1"/>
    <col min="9497" max="9497" width="56.88671875" style="98" customWidth="1"/>
    <col min="9498" max="9498" width="9.109375" style="98" bestFit="1" customWidth="1"/>
    <col min="9499" max="9499" width="24.5546875" style="98" customWidth="1"/>
    <col min="9500" max="9500" width="15.44140625" style="98" customWidth="1"/>
    <col min="9501" max="9501" width="27.33203125" style="98" customWidth="1"/>
    <col min="9502" max="9502" width="5" style="98" customWidth="1"/>
    <col min="9503" max="9504" width="11.44140625" style="98" hidden="1" customWidth="1"/>
    <col min="9505" max="9505" width="5" style="98" customWidth="1"/>
    <col min="9506" max="9507" width="11.44140625" style="98" hidden="1" customWidth="1"/>
    <col min="9508" max="9508" width="5" style="98" customWidth="1"/>
    <col min="9509" max="9510" width="11.44140625" style="98" hidden="1" customWidth="1"/>
    <col min="9511" max="9511" width="5" style="98" customWidth="1"/>
    <col min="9512" max="9513" width="11.44140625" style="98" hidden="1" customWidth="1"/>
    <col min="9514" max="9514" width="5" style="98" customWidth="1"/>
    <col min="9515" max="9516" width="11.44140625" style="98" hidden="1" customWidth="1"/>
    <col min="9517" max="9517" width="5" style="98" customWidth="1"/>
    <col min="9518" max="9519" width="11.44140625" style="98" hidden="1" customWidth="1"/>
    <col min="9520" max="9520" width="6.44140625" style="98" customWidth="1"/>
    <col min="9521" max="9528" width="11.44140625" style="98" hidden="1" customWidth="1"/>
    <col min="9529" max="9529" width="6.88671875" style="98" customWidth="1"/>
    <col min="9530" max="9531" width="11.44140625" style="98" hidden="1" customWidth="1"/>
    <col min="9532" max="9532" width="6.44140625" style="98" customWidth="1"/>
    <col min="9533" max="9534" width="11.44140625" style="98" hidden="1" customWidth="1"/>
    <col min="9535" max="9535" width="5.44140625" style="98" customWidth="1"/>
    <col min="9536" max="9537" width="11.44140625" style="98" hidden="1" customWidth="1"/>
    <col min="9538" max="9538" width="4.88671875" style="98" customWidth="1"/>
    <col min="9539" max="9543" width="11.44140625" style="98" hidden="1" customWidth="1"/>
    <col min="9544" max="9544" width="8.44140625" style="98" customWidth="1"/>
    <col min="9545" max="9546" width="11.44140625" style="98" hidden="1" customWidth="1"/>
    <col min="9547" max="9547" width="5.44140625" style="98" customWidth="1"/>
    <col min="9548" max="9549" width="11.44140625" style="98" hidden="1" customWidth="1"/>
    <col min="9550" max="9550" width="8.44140625" style="98" customWidth="1"/>
    <col min="9551" max="9552" width="11.44140625" style="98" hidden="1" customWidth="1"/>
    <col min="9553" max="9553" width="5.88671875" style="98" customWidth="1"/>
    <col min="9554" max="9555" width="11.44140625" style="98" hidden="1" customWidth="1"/>
    <col min="9556" max="9556" width="5.44140625" style="98" customWidth="1"/>
    <col min="9557" max="9558" width="11.44140625" style="98" hidden="1" customWidth="1"/>
    <col min="9559" max="9559" width="5.44140625" style="98" customWidth="1"/>
    <col min="9560" max="9561" width="11.44140625" style="98" hidden="1" customWidth="1"/>
    <col min="9562" max="9562" width="6" style="98" customWidth="1"/>
    <col min="9563" max="9567" width="11.44140625" style="98" hidden="1" customWidth="1"/>
    <col min="9568" max="9568" width="5" style="98" customWidth="1"/>
    <col min="9569" max="9576" width="11.44140625" style="98" hidden="1" customWidth="1"/>
    <col min="9577" max="9577" width="5" style="98" customWidth="1"/>
    <col min="9578" max="9578" width="11.44140625" style="98" hidden="1" customWidth="1"/>
    <col min="9579" max="9579" width="5" style="98" customWidth="1"/>
    <col min="9580" max="9580" width="9.44140625" style="98" customWidth="1"/>
    <col min="9581" max="9581" width="11.44140625" style="98" hidden="1" customWidth="1"/>
    <col min="9582" max="9582" width="5" style="98" customWidth="1"/>
    <col min="9583" max="9584" width="11.44140625" style="98" hidden="1" customWidth="1"/>
    <col min="9585" max="9585" width="5" style="98" customWidth="1"/>
    <col min="9586" max="9587" width="11.44140625" style="98" hidden="1" customWidth="1"/>
    <col min="9588" max="9588" width="5" style="98" customWidth="1"/>
    <col min="9589" max="9590" width="11.44140625" style="98" hidden="1" customWidth="1"/>
    <col min="9591" max="9591" width="5" style="98" customWidth="1"/>
    <col min="9592" max="9593" width="11.44140625" style="98" hidden="1" customWidth="1"/>
    <col min="9594" max="9594" width="5" style="98" customWidth="1"/>
    <col min="9595" max="9596" width="11.44140625" style="98" hidden="1" customWidth="1"/>
    <col min="9597" max="9597" width="5" style="98" customWidth="1"/>
    <col min="9598" max="9598" width="11.44140625" style="98" hidden="1" customWidth="1"/>
    <col min="9599" max="9599" width="6.44140625" style="98" customWidth="1"/>
    <col min="9600" max="9600" width="11.44140625" style="98" hidden="1" customWidth="1"/>
    <col min="9601" max="9601" width="7.109375" style="98" customWidth="1"/>
    <col min="9602" max="9603" width="11.44140625" style="98" hidden="1" customWidth="1"/>
    <col min="9604" max="9604" width="7.109375" style="98" customWidth="1"/>
    <col min="9605" max="9606" width="11.44140625" style="98" hidden="1" customWidth="1"/>
    <col min="9607" max="9607" width="7.109375" style="98" customWidth="1"/>
    <col min="9608" max="9609" width="11.44140625" style="98" hidden="1" customWidth="1"/>
    <col min="9610" max="9610" width="7.109375" style="98" customWidth="1"/>
    <col min="9611" max="9612" width="11.44140625" style="98" hidden="1" customWidth="1"/>
    <col min="9613" max="9613" width="7.109375" style="98" customWidth="1"/>
    <col min="9614" max="9615" width="11.44140625" style="98" hidden="1" customWidth="1"/>
    <col min="9616" max="9616" width="7.109375" style="98" customWidth="1"/>
    <col min="9617" max="9618" width="11.44140625" style="98" hidden="1" customWidth="1"/>
    <col min="9619" max="9619" width="7.109375" style="98" customWidth="1"/>
    <col min="9620" max="9621" width="11.44140625" style="98" hidden="1" customWidth="1"/>
    <col min="9622" max="9622" width="7.109375" style="98" customWidth="1"/>
    <col min="9623" max="9623" width="11.44140625" style="98" hidden="1" customWidth="1"/>
    <col min="9624" max="9624" width="6.44140625" style="98" customWidth="1"/>
    <col min="9625" max="9626" width="11.44140625" style="98" hidden="1" customWidth="1"/>
    <col min="9627" max="9627" width="6.88671875" style="98" customWidth="1"/>
    <col min="9628" max="9629" width="11.44140625" style="98" hidden="1" customWidth="1"/>
    <col min="9630" max="9630" width="6.88671875" style="98" customWidth="1"/>
    <col min="9631" max="9632" width="11.44140625" style="98" hidden="1" customWidth="1"/>
    <col min="9633" max="9633" width="6.44140625" style="98" customWidth="1"/>
    <col min="9634" max="9638" width="11.44140625" style="98" hidden="1" customWidth="1"/>
    <col min="9639" max="9639" width="6.44140625" style="98" customWidth="1"/>
    <col min="9640" max="9641" width="11.44140625" style="98" hidden="1" customWidth="1"/>
    <col min="9642" max="9642" width="7.5546875" style="98" customWidth="1"/>
    <col min="9643" max="9643" width="11.44140625" style="98" hidden="1" customWidth="1"/>
    <col min="9644" max="9644" width="9.44140625" style="98" customWidth="1"/>
    <col min="9645" max="9676" width="11.44140625" style="98" hidden="1" customWidth="1"/>
    <col min="9677" max="9677" width="9" style="98" customWidth="1"/>
    <col min="9678" max="9679" width="11.44140625" style="98" hidden="1" customWidth="1"/>
    <col min="9680" max="9680" width="8.5546875" style="98" customWidth="1"/>
    <col min="9681" max="9682" width="11.44140625" style="98" hidden="1" customWidth="1"/>
    <col min="9683" max="9683" width="6.44140625" style="98" customWidth="1"/>
    <col min="9684" max="9685" width="11.44140625" style="98" hidden="1" customWidth="1"/>
    <col min="9686" max="9686" width="7" style="98" customWidth="1"/>
    <col min="9687" max="9688" width="11.44140625" style="98" hidden="1" customWidth="1"/>
    <col min="9689" max="9691" width="7" style="98" customWidth="1"/>
    <col min="9692" max="9693" width="11.44140625" style="98" hidden="1" customWidth="1"/>
    <col min="9694" max="9694" width="7.5546875" style="98" customWidth="1"/>
    <col min="9695" max="9696" width="11.44140625" style="98" hidden="1" customWidth="1"/>
    <col min="9697" max="9697" width="7" style="98" customWidth="1"/>
    <col min="9698" max="9699" width="11.44140625" style="98" hidden="1" customWidth="1"/>
    <col min="9700" max="9700" width="7" style="98" customWidth="1"/>
    <col min="9701" max="9702" width="11.44140625" style="98" hidden="1" customWidth="1"/>
    <col min="9703" max="9703" width="7" style="98" customWidth="1"/>
    <col min="9704" max="9704" width="11.44140625" style="98" hidden="1" customWidth="1"/>
    <col min="9705" max="9705" width="6.44140625" style="98" customWidth="1"/>
    <col min="9706" max="9715" width="11.44140625" style="98" hidden="1" customWidth="1"/>
    <col min="9716" max="9718" width="11.44140625" style="98" hidden="1"/>
    <col min="9719" max="9719" width="41.44140625" style="98" customWidth="1"/>
    <col min="9720" max="9720" width="6.44140625" style="98" customWidth="1"/>
    <col min="9721" max="9721" width="14.6640625" style="98" customWidth="1"/>
    <col min="9722" max="9722" width="11.44140625" style="98" customWidth="1"/>
    <col min="9723" max="9723" width="13" style="98" customWidth="1"/>
    <col min="9724" max="9724" width="13.33203125" style="98" customWidth="1"/>
    <col min="9725" max="9734" width="9.44140625" style="98" customWidth="1"/>
    <col min="9735" max="9735" width="8.88671875" style="98" customWidth="1"/>
    <col min="9736" max="9736" width="9.44140625" style="98" customWidth="1"/>
    <col min="9737" max="9737" width="10.109375" style="98" customWidth="1"/>
    <col min="9738" max="9742" width="11.44140625" style="98" hidden="1" customWidth="1"/>
    <col min="9743" max="9743" width="6.44140625" style="98" customWidth="1"/>
    <col min="9744" max="9744" width="6.88671875" style="98" customWidth="1"/>
    <col min="9745" max="9746" width="6.5546875" style="98" customWidth="1"/>
    <col min="9747" max="9747" width="6.33203125" style="98" customWidth="1"/>
    <col min="9748" max="9748" width="7.5546875" style="98" customWidth="1"/>
    <col min="9749" max="9749" width="11" style="98" customWidth="1"/>
    <col min="9750" max="9750" width="11.44140625" style="98" hidden="1" customWidth="1"/>
    <col min="9751" max="9751" width="13.44140625" style="98" customWidth="1"/>
    <col min="9752" max="9752" width="11.44140625" style="98" customWidth="1"/>
    <col min="9753" max="9753" width="56.88671875" style="98" customWidth="1"/>
    <col min="9754" max="9754" width="9.109375" style="98" bestFit="1" customWidth="1"/>
    <col min="9755" max="9755" width="24.5546875" style="98" customWidth="1"/>
    <col min="9756" max="9756" width="15.44140625" style="98" customWidth="1"/>
    <col min="9757" max="9757" width="27.33203125" style="98" customWidth="1"/>
    <col min="9758" max="9758" width="5" style="98" customWidth="1"/>
    <col min="9759" max="9760" width="11.44140625" style="98" hidden="1" customWidth="1"/>
    <col min="9761" max="9761" width="5" style="98" customWidth="1"/>
    <col min="9762" max="9763" width="11.44140625" style="98" hidden="1" customWidth="1"/>
    <col min="9764" max="9764" width="5" style="98" customWidth="1"/>
    <col min="9765" max="9766" width="11.44140625" style="98" hidden="1" customWidth="1"/>
    <col min="9767" max="9767" width="5" style="98" customWidth="1"/>
    <col min="9768" max="9769" width="11.44140625" style="98" hidden="1" customWidth="1"/>
    <col min="9770" max="9770" width="5" style="98" customWidth="1"/>
    <col min="9771" max="9772" width="11.44140625" style="98" hidden="1" customWidth="1"/>
    <col min="9773" max="9773" width="5" style="98" customWidth="1"/>
    <col min="9774" max="9775" width="11.44140625" style="98" hidden="1" customWidth="1"/>
    <col min="9776" max="9776" width="6.44140625" style="98" customWidth="1"/>
    <col min="9777" max="9784" width="11.44140625" style="98" hidden="1" customWidth="1"/>
    <col min="9785" max="9785" width="6.88671875" style="98" customWidth="1"/>
    <col min="9786" max="9787" width="11.44140625" style="98" hidden="1" customWidth="1"/>
    <col min="9788" max="9788" width="6.44140625" style="98" customWidth="1"/>
    <col min="9789" max="9790" width="11.44140625" style="98" hidden="1" customWidth="1"/>
    <col min="9791" max="9791" width="5.44140625" style="98" customWidth="1"/>
    <col min="9792" max="9793" width="11.44140625" style="98" hidden="1" customWidth="1"/>
    <col min="9794" max="9794" width="4.88671875" style="98" customWidth="1"/>
    <col min="9795" max="9799" width="11.44140625" style="98" hidden="1" customWidth="1"/>
    <col min="9800" max="9800" width="8.44140625" style="98" customWidth="1"/>
    <col min="9801" max="9802" width="11.44140625" style="98" hidden="1" customWidth="1"/>
    <col min="9803" max="9803" width="5.44140625" style="98" customWidth="1"/>
    <col min="9804" max="9805" width="11.44140625" style="98" hidden="1" customWidth="1"/>
    <col min="9806" max="9806" width="8.44140625" style="98" customWidth="1"/>
    <col min="9807" max="9808" width="11.44140625" style="98" hidden="1" customWidth="1"/>
    <col min="9809" max="9809" width="5.88671875" style="98" customWidth="1"/>
    <col min="9810" max="9811" width="11.44140625" style="98" hidden="1" customWidth="1"/>
    <col min="9812" max="9812" width="5.44140625" style="98" customWidth="1"/>
    <col min="9813" max="9814" width="11.44140625" style="98" hidden="1" customWidth="1"/>
    <col min="9815" max="9815" width="5.44140625" style="98" customWidth="1"/>
    <col min="9816" max="9817" width="11.44140625" style="98" hidden="1" customWidth="1"/>
    <col min="9818" max="9818" width="6" style="98" customWidth="1"/>
    <col min="9819" max="9823" width="11.44140625" style="98" hidden="1" customWidth="1"/>
    <col min="9824" max="9824" width="5" style="98" customWidth="1"/>
    <col min="9825" max="9832" width="11.44140625" style="98" hidden="1" customWidth="1"/>
    <col min="9833" max="9833" width="5" style="98" customWidth="1"/>
    <col min="9834" max="9834" width="11.44140625" style="98" hidden="1" customWidth="1"/>
    <col min="9835" max="9835" width="5" style="98" customWidth="1"/>
    <col min="9836" max="9836" width="9.44140625" style="98" customWidth="1"/>
    <col min="9837" max="9837" width="11.44140625" style="98" hidden="1" customWidth="1"/>
    <col min="9838" max="9838" width="5" style="98" customWidth="1"/>
    <col min="9839" max="9840" width="11.44140625" style="98" hidden="1" customWidth="1"/>
    <col min="9841" max="9841" width="5" style="98" customWidth="1"/>
    <col min="9842" max="9843" width="11.44140625" style="98" hidden="1" customWidth="1"/>
    <col min="9844" max="9844" width="5" style="98" customWidth="1"/>
    <col min="9845" max="9846" width="11.44140625" style="98" hidden="1" customWidth="1"/>
    <col min="9847" max="9847" width="5" style="98" customWidth="1"/>
    <col min="9848" max="9849" width="11.44140625" style="98" hidden="1" customWidth="1"/>
    <col min="9850" max="9850" width="5" style="98" customWidth="1"/>
    <col min="9851" max="9852" width="11.44140625" style="98" hidden="1" customWidth="1"/>
    <col min="9853" max="9853" width="5" style="98" customWidth="1"/>
    <col min="9854" max="9854" width="11.44140625" style="98" hidden="1" customWidth="1"/>
    <col min="9855" max="9855" width="6.44140625" style="98" customWidth="1"/>
    <col min="9856" max="9856" width="11.44140625" style="98" hidden="1" customWidth="1"/>
    <col min="9857" max="9857" width="7.109375" style="98" customWidth="1"/>
    <col min="9858" max="9859" width="11.44140625" style="98" hidden="1" customWidth="1"/>
    <col min="9860" max="9860" width="7.109375" style="98" customWidth="1"/>
    <col min="9861" max="9862" width="11.44140625" style="98" hidden="1" customWidth="1"/>
    <col min="9863" max="9863" width="7.109375" style="98" customWidth="1"/>
    <col min="9864" max="9865" width="11.44140625" style="98" hidden="1" customWidth="1"/>
    <col min="9866" max="9866" width="7.109375" style="98" customWidth="1"/>
    <col min="9867" max="9868" width="11.44140625" style="98" hidden="1" customWidth="1"/>
    <col min="9869" max="9869" width="7.109375" style="98" customWidth="1"/>
    <col min="9870" max="9871" width="11.44140625" style="98" hidden="1" customWidth="1"/>
    <col min="9872" max="9872" width="7.109375" style="98" customWidth="1"/>
    <col min="9873" max="9874" width="11.44140625" style="98" hidden="1" customWidth="1"/>
    <col min="9875" max="9875" width="7.109375" style="98" customWidth="1"/>
    <col min="9876" max="9877" width="11.44140625" style="98" hidden="1" customWidth="1"/>
    <col min="9878" max="9878" width="7.109375" style="98" customWidth="1"/>
    <col min="9879" max="9879" width="11.44140625" style="98" hidden="1" customWidth="1"/>
    <col min="9880" max="9880" width="6.44140625" style="98" customWidth="1"/>
    <col min="9881" max="9882" width="11.44140625" style="98" hidden="1" customWidth="1"/>
    <col min="9883" max="9883" width="6.88671875" style="98" customWidth="1"/>
    <col min="9884" max="9885" width="11.44140625" style="98" hidden="1" customWidth="1"/>
    <col min="9886" max="9886" width="6.88671875" style="98" customWidth="1"/>
    <col min="9887" max="9888" width="11.44140625" style="98" hidden="1" customWidth="1"/>
    <col min="9889" max="9889" width="6.44140625" style="98" customWidth="1"/>
    <col min="9890" max="9894" width="11.44140625" style="98" hidden="1" customWidth="1"/>
    <col min="9895" max="9895" width="6.44140625" style="98" customWidth="1"/>
    <col min="9896" max="9897" width="11.44140625" style="98" hidden="1" customWidth="1"/>
    <col min="9898" max="9898" width="7.5546875" style="98" customWidth="1"/>
    <col min="9899" max="9899" width="11.44140625" style="98" hidden="1" customWidth="1"/>
    <col min="9900" max="9900" width="9.44140625" style="98" customWidth="1"/>
    <col min="9901" max="9932" width="11.44140625" style="98" hidden="1" customWidth="1"/>
    <col min="9933" max="9933" width="9" style="98" customWidth="1"/>
    <col min="9934" max="9935" width="11.44140625" style="98" hidden="1" customWidth="1"/>
    <col min="9936" max="9936" width="8.5546875" style="98" customWidth="1"/>
    <col min="9937" max="9938" width="11.44140625" style="98" hidden="1" customWidth="1"/>
    <col min="9939" max="9939" width="6.44140625" style="98" customWidth="1"/>
    <col min="9940" max="9941" width="11.44140625" style="98" hidden="1" customWidth="1"/>
    <col min="9942" max="9942" width="7" style="98" customWidth="1"/>
    <col min="9943" max="9944" width="11.44140625" style="98" hidden="1" customWidth="1"/>
    <col min="9945" max="9947" width="7" style="98" customWidth="1"/>
    <col min="9948" max="9949" width="11.44140625" style="98" hidden="1" customWidth="1"/>
    <col min="9950" max="9950" width="7.5546875" style="98" customWidth="1"/>
    <col min="9951" max="9952" width="11.44140625" style="98" hidden="1" customWidth="1"/>
    <col min="9953" max="9953" width="7" style="98" customWidth="1"/>
    <col min="9954" max="9955" width="11.44140625" style="98" hidden="1" customWidth="1"/>
    <col min="9956" max="9956" width="7" style="98" customWidth="1"/>
    <col min="9957" max="9958" width="11.44140625" style="98" hidden="1" customWidth="1"/>
    <col min="9959" max="9959" width="7" style="98" customWidth="1"/>
    <col min="9960" max="9960" width="11.44140625" style="98" hidden="1" customWidth="1"/>
    <col min="9961" max="9961" width="6.44140625" style="98" customWidth="1"/>
    <col min="9962" max="9971" width="11.44140625" style="98" hidden="1" customWidth="1"/>
    <col min="9972" max="9974" width="11.44140625" style="98" hidden="1"/>
    <col min="9975" max="9975" width="41.44140625" style="98" customWidth="1"/>
    <col min="9976" max="9976" width="6.44140625" style="98" customWidth="1"/>
    <col min="9977" max="9977" width="14.6640625" style="98" customWidth="1"/>
    <col min="9978" max="9978" width="11.44140625" style="98" customWidth="1"/>
    <col min="9979" max="9979" width="13" style="98" customWidth="1"/>
    <col min="9980" max="9980" width="13.33203125" style="98" customWidth="1"/>
    <col min="9981" max="9990" width="9.44140625" style="98" customWidth="1"/>
    <col min="9991" max="9991" width="8.88671875" style="98" customWidth="1"/>
    <col min="9992" max="9992" width="9.44140625" style="98" customWidth="1"/>
    <col min="9993" max="9993" width="10.109375" style="98" customWidth="1"/>
    <col min="9994" max="9998" width="11.44140625" style="98" hidden="1" customWidth="1"/>
    <col min="9999" max="9999" width="6.44140625" style="98" customWidth="1"/>
    <col min="10000" max="10000" width="6.88671875" style="98" customWidth="1"/>
    <col min="10001" max="10002" width="6.5546875" style="98" customWidth="1"/>
    <col min="10003" max="10003" width="6.33203125" style="98" customWidth="1"/>
    <col min="10004" max="10004" width="7.5546875" style="98" customWidth="1"/>
    <col min="10005" max="10005" width="11" style="98" customWidth="1"/>
    <col min="10006" max="10006" width="11.44140625" style="98" hidden="1" customWidth="1"/>
    <col min="10007" max="10007" width="13.44140625" style="98" customWidth="1"/>
    <col min="10008" max="10008" width="11.44140625" style="98" customWidth="1"/>
    <col min="10009" max="10009" width="56.88671875" style="98" customWidth="1"/>
    <col min="10010" max="10010" width="9.109375" style="98" bestFit="1" customWidth="1"/>
    <col min="10011" max="10011" width="24.5546875" style="98" customWidth="1"/>
    <col min="10012" max="10012" width="15.44140625" style="98" customWidth="1"/>
    <col min="10013" max="10013" width="27.33203125" style="98" customWidth="1"/>
    <col min="10014" max="10014" width="5" style="98" customWidth="1"/>
    <col min="10015" max="10016" width="11.44140625" style="98" hidden="1" customWidth="1"/>
    <col min="10017" max="10017" width="5" style="98" customWidth="1"/>
    <col min="10018" max="10019" width="11.44140625" style="98" hidden="1" customWidth="1"/>
    <col min="10020" max="10020" width="5" style="98" customWidth="1"/>
    <col min="10021" max="10022" width="11.44140625" style="98" hidden="1" customWidth="1"/>
    <col min="10023" max="10023" width="5" style="98" customWidth="1"/>
    <col min="10024" max="10025" width="11.44140625" style="98" hidden="1" customWidth="1"/>
    <col min="10026" max="10026" width="5" style="98" customWidth="1"/>
    <col min="10027" max="10028" width="11.44140625" style="98" hidden="1" customWidth="1"/>
    <col min="10029" max="10029" width="5" style="98" customWidth="1"/>
    <col min="10030" max="10031" width="11.44140625" style="98" hidden="1" customWidth="1"/>
    <col min="10032" max="10032" width="6.44140625" style="98" customWidth="1"/>
    <col min="10033" max="10040" width="11.44140625" style="98" hidden="1" customWidth="1"/>
    <col min="10041" max="10041" width="6.88671875" style="98" customWidth="1"/>
    <col min="10042" max="10043" width="11.44140625" style="98" hidden="1" customWidth="1"/>
    <col min="10044" max="10044" width="6.44140625" style="98" customWidth="1"/>
    <col min="10045" max="10046" width="11.44140625" style="98" hidden="1" customWidth="1"/>
    <col min="10047" max="10047" width="5.44140625" style="98" customWidth="1"/>
    <col min="10048" max="10049" width="11.44140625" style="98" hidden="1" customWidth="1"/>
    <col min="10050" max="10050" width="4.88671875" style="98" customWidth="1"/>
    <col min="10051" max="10055" width="11.44140625" style="98" hidden="1" customWidth="1"/>
    <col min="10056" max="10056" width="8.44140625" style="98" customWidth="1"/>
    <col min="10057" max="10058" width="11.44140625" style="98" hidden="1" customWidth="1"/>
    <col min="10059" max="10059" width="5.44140625" style="98" customWidth="1"/>
    <col min="10060" max="10061" width="11.44140625" style="98" hidden="1" customWidth="1"/>
    <col min="10062" max="10062" width="8.44140625" style="98" customWidth="1"/>
    <col min="10063" max="10064" width="11.44140625" style="98" hidden="1" customWidth="1"/>
    <col min="10065" max="10065" width="5.88671875" style="98" customWidth="1"/>
    <col min="10066" max="10067" width="11.44140625" style="98" hidden="1" customWidth="1"/>
    <col min="10068" max="10068" width="5.44140625" style="98" customWidth="1"/>
    <col min="10069" max="10070" width="11.44140625" style="98" hidden="1" customWidth="1"/>
    <col min="10071" max="10071" width="5.44140625" style="98" customWidth="1"/>
    <col min="10072" max="10073" width="11.44140625" style="98" hidden="1" customWidth="1"/>
    <col min="10074" max="10074" width="6" style="98" customWidth="1"/>
    <col min="10075" max="10079" width="11.44140625" style="98" hidden="1" customWidth="1"/>
    <col min="10080" max="10080" width="5" style="98" customWidth="1"/>
    <col min="10081" max="10088" width="11.44140625" style="98" hidden="1" customWidth="1"/>
    <col min="10089" max="10089" width="5" style="98" customWidth="1"/>
    <col min="10090" max="10090" width="11.44140625" style="98" hidden="1" customWidth="1"/>
    <col min="10091" max="10091" width="5" style="98" customWidth="1"/>
    <col min="10092" max="10092" width="9.44140625" style="98" customWidth="1"/>
    <col min="10093" max="10093" width="11.44140625" style="98" hidden="1" customWidth="1"/>
    <col min="10094" max="10094" width="5" style="98" customWidth="1"/>
    <col min="10095" max="10096" width="11.44140625" style="98" hidden="1" customWidth="1"/>
    <col min="10097" max="10097" width="5" style="98" customWidth="1"/>
    <col min="10098" max="10099" width="11.44140625" style="98" hidden="1" customWidth="1"/>
    <col min="10100" max="10100" width="5" style="98" customWidth="1"/>
    <col min="10101" max="10102" width="11.44140625" style="98" hidden="1" customWidth="1"/>
    <col min="10103" max="10103" width="5" style="98" customWidth="1"/>
    <col min="10104" max="10105" width="11.44140625" style="98" hidden="1" customWidth="1"/>
    <col min="10106" max="10106" width="5" style="98" customWidth="1"/>
    <col min="10107" max="10108" width="11.44140625" style="98" hidden="1" customWidth="1"/>
    <col min="10109" max="10109" width="5" style="98" customWidth="1"/>
    <col min="10110" max="10110" width="11.44140625" style="98" hidden="1" customWidth="1"/>
    <col min="10111" max="10111" width="6.44140625" style="98" customWidth="1"/>
    <col min="10112" max="10112" width="11.44140625" style="98" hidden="1" customWidth="1"/>
    <col min="10113" max="10113" width="7.109375" style="98" customWidth="1"/>
    <col min="10114" max="10115" width="11.44140625" style="98" hidden="1" customWidth="1"/>
    <col min="10116" max="10116" width="7.109375" style="98" customWidth="1"/>
    <col min="10117" max="10118" width="11.44140625" style="98" hidden="1" customWidth="1"/>
    <col min="10119" max="10119" width="7.109375" style="98" customWidth="1"/>
    <col min="10120" max="10121" width="11.44140625" style="98" hidden="1" customWidth="1"/>
    <col min="10122" max="10122" width="7.109375" style="98" customWidth="1"/>
    <col min="10123" max="10124" width="11.44140625" style="98" hidden="1" customWidth="1"/>
    <col min="10125" max="10125" width="7.109375" style="98" customWidth="1"/>
    <col min="10126" max="10127" width="11.44140625" style="98" hidden="1" customWidth="1"/>
    <col min="10128" max="10128" width="7.109375" style="98" customWidth="1"/>
    <col min="10129" max="10130" width="11.44140625" style="98" hidden="1" customWidth="1"/>
    <col min="10131" max="10131" width="7.109375" style="98" customWidth="1"/>
    <col min="10132" max="10133" width="11.44140625" style="98" hidden="1" customWidth="1"/>
    <col min="10134" max="10134" width="7.109375" style="98" customWidth="1"/>
    <col min="10135" max="10135" width="11.44140625" style="98" hidden="1" customWidth="1"/>
    <col min="10136" max="10136" width="6.44140625" style="98" customWidth="1"/>
    <col min="10137" max="10138" width="11.44140625" style="98" hidden="1" customWidth="1"/>
    <col min="10139" max="10139" width="6.88671875" style="98" customWidth="1"/>
    <col min="10140" max="10141" width="11.44140625" style="98" hidden="1" customWidth="1"/>
    <col min="10142" max="10142" width="6.88671875" style="98" customWidth="1"/>
    <col min="10143" max="10144" width="11.44140625" style="98" hidden="1" customWidth="1"/>
    <col min="10145" max="10145" width="6.44140625" style="98" customWidth="1"/>
    <col min="10146" max="10150" width="11.44140625" style="98" hidden="1" customWidth="1"/>
    <col min="10151" max="10151" width="6.44140625" style="98" customWidth="1"/>
    <col min="10152" max="10153" width="11.44140625" style="98" hidden="1" customWidth="1"/>
    <col min="10154" max="10154" width="7.5546875" style="98" customWidth="1"/>
    <col min="10155" max="10155" width="11.44140625" style="98" hidden="1" customWidth="1"/>
    <col min="10156" max="10156" width="9.44140625" style="98" customWidth="1"/>
    <col min="10157" max="10188" width="11.44140625" style="98" hidden="1" customWidth="1"/>
    <col min="10189" max="10189" width="9" style="98" customWidth="1"/>
    <col min="10190" max="10191" width="11.44140625" style="98" hidden="1" customWidth="1"/>
    <col min="10192" max="10192" width="8.5546875" style="98" customWidth="1"/>
    <col min="10193" max="10194" width="11.44140625" style="98" hidden="1" customWidth="1"/>
    <col min="10195" max="10195" width="6.44140625" style="98" customWidth="1"/>
    <col min="10196" max="10197" width="11.44140625" style="98" hidden="1" customWidth="1"/>
    <col min="10198" max="10198" width="7" style="98" customWidth="1"/>
    <col min="10199" max="10200" width="11.44140625" style="98" hidden="1" customWidth="1"/>
    <col min="10201" max="10203" width="7" style="98" customWidth="1"/>
    <col min="10204" max="10205" width="11.44140625" style="98" hidden="1" customWidth="1"/>
    <col min="10206" max="10206" width="7.5546875" style="98" customWidth="1"/>
    <col min="10207" max="10208" width="11.44140625" style="98" hidden="1" customWidth="1"/>
    <col min="10209" max="10209" width="7" style="98" customWidth="1"/>
    <col min="10210" max="10211" width="11.44140625" style="98" hidden="1" customWidth="1"/>
    <col min="10212" max="10212" width="7" style="98" customWidth="1"/>
    <col min="10213" max="10214" width="11.44140625" style="98" hidden="1" customWidth="1"/>
    <col min="10215" max="10215" width="7" style="98" customWidth="1"/>
    <col min="10216" max="10216" width="11.44140625" style="98" hidden="1" customWidth="1"/>
    <col min="10217" max="10217" width="6.44140625" style="98" customWidth="1"/>
    <col min="10218" max="10227" width="11.44140625" style="98" hidden="1" customWidth="1"/>
    <col min="10228" max="10230" width="11.44140625" style="98" hidden="1"/>
    <col min="10231" max="10231" width="41.44140625" style="98" customWidth="1"/>
    <col min="10232" max="10232" width="6.44140625" style="98" customWidth="1"/>
    <col min="10233" max="10233" width="14.6640625" style="98" customWidth="1"/>
    <col min="10234" max="10234" width="11.44140625" style="98" customWidth="1"/>
    <col min="10235" max="10235" width="13" style="98" customWidth="1"/>
    <col min="10236" max="10236" width="13.33203125" style="98" customWidth="1"/>
    <col min="10237" max="10246" width="9.44140625" style="98" customWidth="1"/>
    <col min="10247" max="10247" width="8.88671875" style="98" customWidth="1"/>
    <col min="10248" max="10248" width="9.44140625" style="98" customWidth="1"/>
    <col min="10249" max="10249" width="10.109375" style="98" customWidth="1"/>
    <col min="10250" max="10254" width="11.44140625" style="98" hidden="1" customWidth="1"/>
    <col min="10255" max="10255" width="6.44140625" style="98" customWidth="1"/>
    <col min="10256" max="10256" width="6.88671875" style="98" customWidth="1"/>
    <col min="10257" max="10258" width="6.5546875" style="98" customWidth="1"/>
    <col min="10259" max="10259" width="6.33203125" style="98" customWidth="1"/>
    <col min="10260" max="10260" width="7.5546875" style="98" customWidth="1"/>
    <col min="10261" max="10261" width="11" style="98" customWidth="1"/>
    <col min="10262" max="10262" width="11.44140625" style="98" hidden="1" customWidth="1"/>
    <col min="10263" max="10263" width="13.44140625" style="98" customWidth="1"/>
    <col min="10264" max="10264" width="11.44140625" style="98" customWidth="1"/>
    <col min="10265" max="10265" width="56.88671875" style="98" customWidth="1"/>
    <col min="10266" max="10266" width="9.109375" style="98" bestFit="1" customWidth="1"/>
    <col min="10267" max="10267" width="24.5546875" style="98" customWidth="1"/>
    <col min="10268" max="10268" width="15.44140625" style="98" customWidth="1"/>
    <col min="10269" max="10269" width="27.33203125" style="98" customWidth="1"/>
    <col min="10270" max="10270" width="5" style="98" customWidth="1"/>
    <col min="10271" max="10272" width="11.44140625" style="98" hidden="1" customWidth="1"/>
    <col min="10273" max="10273" width="5" style="98" customWidth="1"/>
    <col min="10274" max="10275" width="11.44140625" style="98" hidden="1" customWidth="1"/>
    <col min="10276" max="10276" width="5" style="98" customWidth="1"/>
    <col min="10277" max="10278" width="11.44140625" style="98" hidden="1" customWidth="1"/>
    <col min="10279" max="10279" width="5" style="98" customWidth="1"/>
    <col min="10280" max="10281" width="11.44140625" style="98" hidden="1" customWidth="1"/>
    <col min="10282" max="10282" width="5" style="98" customWidth="1"/>
    <col min="10283" max="10284" width="11.44140625" style="98" hidden="1" customWidth="1"/>
    <col min="10285" max="10285" width="5" style="98" customWidth="1"/>
    <col min="10286" max="10287" width="11.44140625" style="98" hidden="1" customWidth="1"/>
    <col min="10288" max="10288" width="6.44140625" style="98" customWidth="1"/>
    <col min="10289" max="10296" width="11.44140625" style="98" hidden="1" customWidth="1"/>
    <col min="10297" max="10297" width="6.88671875" style="98" customWidth="1"/>
    <col min="10298" max="10299" width="11.44140625" style="98" hidden="1" customWidth="1"/>
    <col min="10300" max="10300" width="6.44140625" style="98" customWidth="1"/>
    <col min="10301" max="10302" width="11.44140625" style="98" hidden="1" customWidth="1"/>
    <col min="10303" max="10303" width="5.44140625" style="98" customWidth="1"/>
    <col min="10304" max="10305" width="11.44140625" style="98" hidden="1" customWidth="1"/>
    <col min="10306" max="10306" width="4.88671875" style="98" customWidth="1"/>
    <col min="10307" max="10311" width="11.44140625" style="98" hidden="1" customWidth="1"/>
    <col min="10312" max="10312" width="8.44140625" style="98" customWidth="1"/>
    <col min="10313" max="10314" width="11.44140625" style="98" hidden="1" customWidth="1"/>
    <col min="10315" max="10315" width="5.44140625" style="98" customWidth="1"/>
    <col min="10316" max="10317" width="11.44140625" style="98" hidden="1" customWidth="1"/>
    <col min="10318" max="10318" width="8.44140625" style="98" customWidth="1"/>
    <col min="10319" max="10320" width="11.44140625" style="98" hidden="1" customWidth="1"/>
    <col min="10321" max="10321" width="5.88671875" style="98" customWidth="1"/>
    <col min="10322" max="10323" width="11.44140625" style="98" hidden="1" customWidth="1"/>
    <col min="10324" max="10324" width="5.44140625" style="98" customWidth="1"/>
    <col min="10325" max="10326" width="11.44140625" style="98" hidden="1" customWidth="1"/>
    <col min="10327" max="10327" width="5.44140625" style="98" customWidth="1"/>
    <col min="10328" max="10329" width="11.44140625" style="98" hidden="1" customWidth="1"/>
    <col min="10330" max="10330" width="6" style="98" customWidth="1"/>
    <col min="10331" max="10335" width="11.44140625" style="98" hidden="1" customWidth="1"/>
    <col min="10336" max="10336" width="5" style="98" customWidth="1"/>
    <col min="10337" max="10344" width="11.44140625" style="98" hidden="1" customWidth="1"/>
    <col min="10345" max="10345" width="5" style="98" customWidth="1"/>
    <col min="10346" max="10346" width="11.44140625" style="98" hidden="1" customWidth="1"/>
    <col min="10347" max="10347" width="5" style="98" customWidth="1"/>
    <col min="10348" max="10348" width="9.44140625" style="98" customWidth="1"/>
    <col min="10349" max="10349" width="11.44140625" style="98" hidden="1" customWidth="1"/>
    <col min="10350" max="10350" width="5" style="98" customWidth="1"/>
    <col min="10351" max="10352" width="11.44140625" style="98" hidden="1" customWidth="1"/>
    <col min="10353" max="10353" width="5" style="98" customWidth="1"/>
    <col min="10354" max="10355" width="11.44140625" style="98" hidden="1" customWidth="1"/>
    <col min="10356" max="10356" width="5" style="98" customWidth="1"/>
    <col min="10357" max="10358" width="11.44140625" style="98" hidden="1" customWidth="1"/>
    <col min="10359" max="10359" width="5" style="98" customWidth="1"/>
    <col min="10360" max="10361" width="11.44140625" style="98" hidden="1" customWidth="1"/>
    <col min="10362" max="10362" width="5" style="98" customWidth="1"/>
    <col min="10363" max="10364" width="11.44140625" style="98" hidden="1" customWidth="1"/>
    <col min="10365" max="10365" width="5" style="98" customWidth="1"/>
    <col min="10366" max="10366" width="11.44140625" style="98" hidden="1" customWidth="1"/>
    <col min="10367" max="10367" width="6.44140625" style="98" customWidth="1"/>
    <col min="10368" max="10368" width="11.44140625" style="98" hidden="1" customWidth="1"/>
    <col min="10369" max="10369" width="7.109375" style="98" customWidth="1"/>
    <col min="10370" max="10371" width="11.44140625" style="98" hidden="1" customWidth="1"/>
    <col min="10372" max="10372" width="7.109375" style="98" customWidth="1"/>
    <col min="10373" max="10374" width="11.44140625" style="98" hidden="1" customWidth="1"/>
    <col min="10375" max="10375" width="7.109375" style="98" customWidth="1"/>
    <col min="10376" max="10377" width="11.44140625" style="98" hidden="1" customWidth="1"/>
    <col min="10378" max="10378" width="7.109375" style="98" customWidth="1"/>
    <col min="10379" max="10380" width="11.44140625" style="98" hidden="1" customWidth="1"/>
    <col min="10381" max="10381" width="7.109375" style="98" customWidth="1"/>
    <col min="10382" max="10383" width="11.44140625" style="98" hidden="1" customWidth="1"/>
    <col min="10384" max="10384" width="7.109375" style="98" customWidth="1"/>
    <col min="10385" max="10386" width="11.44140625" style="98" hidden="1" customWidth="1"/>
    <col min="10387" max="10387" width="7.109375" style="98" customWidth="1"/>
    <col min="10388" max="10389" width="11.44140625" style="98" hidden="1" customWidth="1"/>
    <col min="10390" max="10390" width="7.109375" style="98" customWidth="1"/>
    <col min="10391" max="10391" width="11.44140625" style="98" hidden="1" customWidth="1"/>
    <col min="10392" max="10392" width="6.44140625" style="98" customWidth="1"/>
    <col min="10393" max="10394" width="11.44140625" style="98" hidden="1" customWidth="1"/>
    <col min="10395" max="10395" width="6.88671875" style="98" customWidth="1"/>
    <col min="10396" max="10397" width="11.44140625" style="98" hidden="1" customWidth="1"/>
    <col min="10398" max="10398" width="6.88671875" style="98" customWidth="1"/>
    <col min="10399" max="10400" width="11.44140625" style="98" hidden="1" customWidth="1"/>
    <col min="10401" max="10401" width="6.44140625" style="98" customWidth="1"/>
    <col min="10402" max="10406" width="11.44140625" style="98" hidden="1" customWidth="1"/>
    <col min="10407" max="10407" width="6.44140625" style="98" customWidth="1"/>
    <col min="10408" max="10409" width="11.44140625" style="98" hidden="1" customWidth="1"/>
    <col min="10410" max="10410" width="7.5546875" style="98" customWidth="1"/>
    <col min="10411" max="10411" width="11.44140625" style="98" hidden="1" customWidth="1"/>
    <col min="10412" max="10412" width="9.44140625" style="98" customWidth="1"/>
    <col min="10413" max="10444" width="11.44140625" style="98" hidden="1" customWidth="1"/>
    <col min="10445" max="10445" width="9" style="98" customWidth="1"/>
    <col min="10446" max="10447" width="11.44140625" style="98" hidden="1" customWidth="1"/>
    <col min="10448" max="10448" width="8.5546875" style="98" customWidth="1"/>
    <col min="10449" max="10450" width="11.44140625" style="98" hidden="1" customWidth="1"/>
    <col min="10451" max="10451" width="6.44140625" style="98" customWidth="1"/>
    <col min="10452" max="10453" width="11.44140625" style="98" hidden="1" customWidth="1"/>
    <col min="10454" max="10454" width="7" style="98" customWidth="1"/>
    <col min="10455" max="10456" width="11.44140625" style="98" hidden="1" customWidth="1"/>
    <col min="10457" max="10459" width="7" style="98" customWidth="1"/>
    <col min="10460" max="10461" width="11.44140625" style="98" hidden="1" customWidth="1"/>
    <col min="10462" max="10462" width="7.5546875" style="98" customWidth="1"/>
    <col min="10463" max="10464" width="11.44140625" style="98" hidden="1" customWidth="1"/>
    <col min="10465" max="10465" width="7" style="98" customWidth="1"/>
    <col min="10466" max="10467" width="11.44140625" style="98" hidden="1" customWidth="1"/>
    <col min="10468" max="10468" width="7" style="98" customWidth="1"/>
    <col min="10469" max="10470" width="11.44140625" style="98" hidden="1" customWidth="1"/>
    <col min="10471" max="10471" width="7" style="98" customWidth="1"/>
    <col min="10472" max="10472" width="11.44140625" style="98" hidden="1" customWidth="1"/>
    <col min="10473" max="10473" width="6.44140625" style="98" customWidth="1"/>
    <col min="10474" max="10483" width="11.44140625" style="98" hidden="1" customWidth="1"/>
    <col min="10484" max="10486" width="11.44140625" style="98" hidden="1"/>
    <col min="10487" max="10487" width="41.44140625" style="98" customWidth="1"/>
    <col min="10488" max="10488" width="6.44140625" style="98" customWidth="1"/>
    <col min="10489" max="10489" width="14.6640625" style="98" customWidth="1"/>
    <col min="10490" max="10490" width="11.44140625" style="98" customWidth="1"/>
    <col min="10491" max="10491" width="13" style="98" customWidth="1"/>
    <col min="10492" max="10492" width="13.33203125" style="98" customWidth="1"/>
    <col min="10493" max="10502" width="9.44140625" style="98" customWidth="1"/>
    <col min="10503" max="10503" width="8.88671875" style="98" customWidth="1"/>
    <col min="10504" max="10504" width="9.44140625" style="98" customWidth="1"/>
    <col min="10505" max="10505" width="10.109375" style="98" customWidth="1"/>
    <col min="10506" max="10510" width="11.44140625" style="98" hidden="1" customWidth="1"/>
    <col min="10511" max="10511" width="6.44140625" style="98" customWidth="1"/>
    <col min="10512" max="10512" width="6.88671875" style="98" customWidth="1"/>
    <col min="10513" max="10514" width="6.5546875" style="98" customWidth="1"/>
    <col min="10515" max="10515" width="6.33203125" style="98" customWidth="1"/>
    <col min="10516" max="10516" width="7.5546875" style="98" customWidth="1"/>
    <col min="10517" max="10517" width="11" style="98" customWidth="1"/>
    <col min="10518" max="10518" width="11.44140625" style="98" hidden="1" customWidth="1"/>
    <col min="10519" max="10519" width="13.44140625" style="98" customWidth="1"/>
    <col min="10520" max="10520" width="11.44140625" style="98" customWidth="1"/>
    <col min="10521" max="10521" width="56.88671875" style="98" customWidth="1"/>
    <col min="10522" max="10522" width="9.109375" style="98" bestFit="1" customWidth="1"/>
    <col min="10523" max="10523" width="24.5546875" style="98" customWidth="1"/>
    <col min="10524" max="10524" width="15.44140625" style="98" customWidth="1"/>
    <col min="10525" max="10525" width="27.33203125" style="98" customWidth="1"/>
    <col min="10526" max="10526" width="5" style="98" customWidth="1"/>
    <col min="10527" max="10528" width="11.44140625" style="98" hidden="1" customWidth="1"/>
    <col min="10529" max="10529" width="5" style="98" customWidth="1"/>
    <col min="10530" max="10531" width="11.44140625" style="98" hidden="1" customWidth="1"/>
    <col min="10532" max="10532" width="5" style="98" customWidth="1"/>
    <col min="10533" max="10534" width="11.44140625" style="98" hidden="1" customWidth="1"/>
    <col min="10535" max="10535" width="5" style="98" customWidth="1"/>
    <col min="10536" max="10537" width="11.44140625" style="98" hidden="1" customWidth="1"/>
    <col min="10538" max="10538" width="5" style="98" customWidth="1"/>
    <col min="10539" max="10540" width="11.44140625" style="98" hidden="1" customWidth="1"/>
    <col min="10541" max="10541" width="5" style="98" customWidth="1"/>
    <col min="10542" max="10543" width="11.44140625" style="98" hidden="1" customWidth="1"/>
    <col min="10544" max="10544" width="6.44140625" style="98" customWidth="1"/>
    <col min="10545" max="10552" width="11.44140625" style="98" hidden="1" customWidth="1"/>
    <col min="10553" max="10553" width="6.88671875" style="98" customWidth="1"/>
    <col min="10554" max="10555" width="11.44140625" style="98" hidden="1" customWidth="1"/>
    <col min="10556" max="10556" width="6.44140625" style="98" customWidth="1"/>
    <col min="10557" max="10558" width="11.44140625" style="98" hidden="1" customWidth="1"/>
    <col min="10559" max="10559" width="5.44140625" style="98" customWidth="1"/>
    <col min="10560" max="10561" width="11.44140625" style="98" hidden="1" customWidth="1"/>
    <col min="10562" max="10562" width="4.88671875" style="98" customWidth="1"/>
    <col min="10563" max="10567" width="11.44140625" style="98" hidden="1" customWidth="1"/>
    <col min="10568" max="10568" width="8.44140625" style="98" customWidth="1"/>
    <col min="10569" max="10570" width="11.44140625" style="98" hidden="1" customWidth="1"/>
    <col min="10571" max="10571" width="5.44140625" style="98" customWidth="1"/>
    <col min="10572" max="10573" width="11.44140625" style="98" hidden="1" customWidth="1"/>
    <col min="10574" max="10574" width="8.44140625" style="98" customWidth="1"/>
    <col min="10575" max="10576" width="11.44140625" style="98" hidden="1" customWidth="1"/>
    <col min="10577" max="10577" width="5.88671875" style="98" customWidth="1"/>
    <col min="10578" max="10579" width="11.44140625" style="98" hidden="1" customWidth="1"/>
    <col min="10580" max="10580" width="5.44140625" style="98" customWidth="1"/>
    <col min="10581" max="10582" width="11.44140625" style="98" hidden="1" customWidth="1"/>
    <col min="10583" max="10583" width="5.44140625" style="98" customWidth="1"/>
    <col min="10584" max="10585" width="11.44140625" style="98" hidden="1" customWidth="1"/>
    <col min="10586" max="10586" width="6" style="98" customWidth="1"/>
    <col min="10587" max="10591" width="11.44140625" style="98" hidden="1" customWidth="1"/>
    <col min="10592" max="10592" width="5" style="98" customWidth="1"/>
    <col min="10593" max="10600" width="11.44140625" style="98" hidden="1" customWidth="1"/>
    <col min="10601" max="10601" width="5" style="98" customWidth="1"/>
    <col min="10602" max="10602" width="11.44140625" style="98" hidden="1" customWidth="1"/>
    <col min="10603" max="10603" width="5" style="98" customWidth="1"/>
    <col min="10604" max="10604" width="9.44140625" style="98" customWidth="1"/>
    <col min="10605" max="10605" width="11.44140625" style="98" hidden="1" customWidth="1"/>
    <col min="10606" max="10606" width="5" style="98" customWidth="1"/>
    <col min="10607" max="10608" width="11.44140625" style="98" hidden="1" customWidth="1"/>
    <col min="10609" max="10609" width="5" style="98" customWidth="1"/>
    <col min="10610" max="10611" width="11.44140625" style="98" hidden="1" customWidth="1"/>
    <col min="10612" max="10612" width="5" style="98" customWidth="1"/>
    <col min="10613" max="10614" width="11.44140625" style="98" hidden="1" customWidth="1"/>
    <col min="10615" max="10615" width="5" style="98" customWidth="1"/>
    <col min="10616" max="10617" width="11.44140625" style="98" hidden="1" customWidth="1"/>
    <col min="10618" max="10618" width="5" style="98" customWidth="1"/>
    <col min="10619" max="10620" width="11.44140625" style="98" hidden="1" customWidth="1"/>
    <col min="10621" max="10621" width="5" style="98" customWidth="1"/>
    <col min="10622" max="10622" width="11.44140625" style="98" hidden="1" customWidth="1"/>
    <col min="10623" max="10623" width="6.44140625" style="98" customWidth="1"/>
    <col min="10624" max="10624" width="11.44140625" style="98" hidden="1" customWidth="1"/>
    <col min="10625" max="10625" width="7.109375" style="98" customWidth="1"/>
    <col min="10626" max="10627" width="11.44140625" style="98" hidden="1" customWidth="1"/>
    <col min="10628" max="10628" width="7.109375" style="98" customWidth="1"/>
    <col min="10629" max="10630" width="11.44140625" style="98" hidden="1" customWidth="1"/>
    <col min="10631" max="10631" width="7.109375" style="98" customWidth="1"/>
    <col min="10632" max="10633" width="11.44140625" style="98" hidden="1" customWidth="1"/>
    <col min="10634" max="10634" width="7.109375" style="98" customWidth="1"/>
    <col min="10635" max="10636" width="11.44140625" style="98" hidden="1" customWidth="1"/>
    <col min="10637" max="10637" width="7.109375" style="98" customWidth="1"/>
    <col min="10638" max="10639" width="11.44140625" style="98" hidden="1" customWidth="1"/>
    <col min="10640" max="10640" width="7.109375" style="98" customWidth="1"/>
    <col min="10641" max="10642" width="11.44140625" style="98" hidden="1" customWidth="1"/>
    <col min="10643" max="10643" width="7.109375" style="98" customWidth="1"/>
    <col min="10644" max="10645" width="11.44140625" style="98" hidden="1" customWidth="1"/>
    <col min="10646" max="10646" width="7.109375" style="98" customWidth="1"/>
    <col min="10647" max="10647" width="11.44140625" style="98" hidden="1" customWidth="1"/>
    <col min="10648" max="10648" width="6.44140625" style="98" customWidth="1"/>
    <col min="10649" max="10650" width="11.44140625" style="98" hidden="1" customWidth="1"/>
    <col min="10651" max="10651" width="6.88671875" style="98" customWidth="1"/>
    <col min="10652" max="10653" width="11.44140625" style="98" hidden="1" customWidth="1"/>
    <col min="10654" max="10654" width="6.88671875" style="98" customWidth="1"/>
    <col min="10655" max="10656" width="11.44140625" style="98" hidden="1" customWidth="1"/>
    <col min="10657" max="10657" width="6.44140625" style="98" customWidth="1"/>
    <col min="10658" max="10662" width="11.44140625" style="98" hidden="1" customWidth="1"/>
    <col min="10663" max="10663" width="6.44140625" style="98" customWidth="1"/>
    <col min="10664" max="10665" width="11.44140625" style="98" hidden="1" customWidth="1"/>
    <col min="10666" max="10666" width="7.5546875" style="98" customWidth="1"/>
    <col min="10667" max="10667" width="11.44140625" style="98" hidden="1" customWidth="1"/>
    <col min="10668" max="10668" width="9.44140625" style="98" customWidth="1"/>
    <col min="10669" max="10700" width="11.44140625" style="98" hidden="1" customWidth="1"/>
    <col min="10701" max="10701" width="9" style="98" customWidth="1"/>
    <col min="10702" max="10703" width="11.44140625" style="98" hidden="1" customWidth="1"/>
    <col min="10704" max="10704" width="8.5546875" style="98" customWidth="1"/>
    <col min="10705" max="10706" width="11.44140625" style="98" hidden="1" customWidth="1"/>
    <col min="10707" max="10707" width="6.44140625" style="98" customWidth="1"/>
    <col min="10708" max="10709" width="11.44140625" style="98" hidden="1" customWidth="1"/>
    <col min="10710" max="10710" width="7" style="98" customWidth="1"/>
    <col min="10711" max="10712" width="11.44140625" style="98" hidden="1" customWidth="1"/>
    <col min="10713" max="10715" width="7" style="98" customWidth="1"/>
    <col min="10716" max="10717" width="11.44140625" style="98" hidden="1" customWidth="1"/>
    <col min="10718" max="10718" width="7.5546875" style="98" customWidth="1"/>
    <col min="10719" max="10720" width="11.44140625" style="98" hidden="1" customWidth="1"/>
    <col min="10721" max="10721" width="7" style="98" customWidth="1"/>
    <col min="10722" max="10723" width="11.44140625" style="98" hidden="1" customWidth="1"/>
    <col min="10724" max="10724" width="7" style="98" customWidth="1"/>
    <col min="10725" max="10726" width="11.44140625" style="98" hidden="1" customWidth="1"/>
    <col min="10727" max="10727" width="7" style="98" customWidth="1"/>
    <col min="10728" max="10728" width="11.44140625" style="98" hidden="1" customWidth="1"/>
    <col min="10729" max="10729" width="6.44140625" style="98" customWidth="1"/>
    <col min="10730" max="10739" width="11.44140625" style="98" hidden="1" customWidth="1"/>
    <col min="10740" max="10742" width="11.44140625" style="98" hidden="1"/>
    <col min="10743" max="10743" width="41.44140625" style="98" customWidth="1"/>
    <col min="10744" max="10744" width="6.44140625" style="98" customWidth="1"/>
    <col min="10745" max="10745" width="14.6640625" style="98" customWidth="1"/>
    <col min="10746" max="10746" width="11.44140625" style="98" customWidth="1"/>
    <col min="10747" max="10747" width="13" style="98" customWidth="1"/>
    <col min="10748" max="10748" width="13.33203125" style="98" customWidth="1"/>
    <col min="10749" max="10758" width="9.44140625" style="98" customWidth="1"/>
    <col min="10759" max="10759" width="8.88671875" style="98" customWidth="1"/>
    <col min="10760" max="10760" width="9.44140625" style="98" customWidth="1"/>
    <col min="10761" max="10761" width="10.109375" style="98" customWidth="1"/>
    <col min="10762" max="10766" width="11.44140625" style="98" hidden="1" customWidth="1"/>
    <col min="10767" max="10767" width="6.44140625" style="98" customWidth="1"/>
    <col min="10768" max="10768" width="6.88671875" style="98" customWidth="1"/>
    <col min="10769" max="10770" width="6.5546875" style="98" customWidth="1"/>
    <col min="10771" max="10771" width="6.33203125" style="98" customWidth="1"/>
    <col min="10772" max="10772" width="7.5546875" style="98" customWidth="1"/>
    <col min="10773" max="10773" width="11" style="98" customWidth="1"/>
    <col min="10774" max="10774" width="11.44140625" style="98" hidden="1" customWidth="1"/>
    <col min="10775" max="10775" width="13.44140625" style="98" customWidth="1"/>
    <col min="10776" max="10776" width="11.44140625" style="98" customWidth="1"/>
    <col min="10777" max="10777" width="56.88671875" style="98" customWidth="1"/>
    <col min="10778" max="10778" width="9.109375" style="98" bestFit="1" customWidth="1"/>
    <col min="10779" max="10779" width="24.5546875" style="98" customWidth="1"/>
    <col min="10780" max="10780" width="15.44140625" style="98" customWidth="1"/>
    <col min="10781" max="10781" width="27.33203125" style="98" customWidth="1"/>
    <col min="10782" max="10782" width="5" style="98" customWidth="1"/>
    <col min="10783" max="10784" width="11.44140625" style="98" hidden="1" customWidth="1"/>
    <col min="10785" max="10785" width="5" style="98" customWidth="1"/>
    <col min="10786" max="10787" width="11.44140625" style="98" hidden="1" customWidth="1"/>
    <col min="10788" max="10788" width="5" style="98" customWidth="1"/>
    <col min="10789" max="10790" width="11.44140625" style="98" hidden="1" customWidth="1"/>
    <col min="10791" max="10791" width="5" style="98" customWidth="1"/>
    <col min="10792" max="10793" width="11.44140625" style="98" hidden="1" customWidth="1"/>
    <col min="10794" max="10794" width="5" style="98" customWidth="1"/>
    <col min="10795" max="10796" width="11.44140625" style="98" hidden="1" customWidth="1"/>
    <col min="10797" max="10797" width="5" style="98" customWidth="1"/>
    <col min="10798" max="10799" width="11.44140625" style="98" hidden="1" customWidth="1"/>
    <col min="10800" max="10800" width="6.44140625" style="98" customWidth="1"/>
    <col min="10801" max="10808" width="11.44140625" style="98" hidden="1" customWidth="1"/>
    <col min="10809" max="10809" width="6.88671875" style="98" customWidth="1"/>
    <col min="10810" max="10811" width="11.44140625" style="98" hidden="1" customWidth="1"/>
    <col min="10812" max="10812" width="6.44140625" style="98" customWidth="1"/>
    <col min="10813" max="10814" width="11.44140625" style="98" hidden="1" customWidth="1"/>
    <col min="10815" max="10815" width="5.44140625" style="98" customWidth="1"/>
    <col min="10816" max="10817" width="11.44140625" style="98" hidden="1" customWidth="1"/>
    <col min="10818" max="10818" width="4.88671875" style="98" customWidth="1"/>
    <col min="10819" max="10823" width="11.44140625" style="98" hidden="1" customWidth="1"/>
    <col min="10824" max="10824" width="8.44140625" style="98" customWidth="1"/>
    <col min="10825" max="10826" width="11.44140625" style="98" hidden="1" customWidth="1"/>
    <col min="10827" max="10827" width="5.44140625" style="98" customWidth="1"/>
    <col min="10828" max="10829" width="11.44140625" style="98" hidden="1" customWidth="1"/>
    <col min="10830" max="10830" width="8.44140625" style="98" customWidth="1"/>
    <col min="10831" max="10832" width="11.44140625" style="98" hidden="1" customWidth="1"/>
    <col min="10833" max="10833" width="5.88671875" style="98" customWidth="1"/>
    <col min="10834" max="10835" width="11.44140625" style="98" hidden="1" customWidth="1"/>
    <col min="10836" max="10836" width="5.44140625" style="98" customWidth="1"/>
    <col min="10837" max="10838" width="11.44140625" style="98" hidden="1" customWidth="1"/>
    <col min="10839" max="10839" width="5.44140625" style="98" customWidth="1"/>
    <col min="10840" max="10841" width="11.44140625" style="98" hidden="1" customWidth="1"/>
    <col min="10842" max="10842" width="6" style="98" customWidth="1"/>
    <col min="10843" max="10847" width="11.44140625" style="98" hidden="1" customWidth="1"/>
    <col min="10848" max="10848" width="5" style="98" customWidth="1"/>
    <col min="10849" max="10856" width="11.44140625" style="98" hidden="1" customWidth="1"/>
    <col min="10857" max="10857" width="5" style="98" customWidth="1"/>
    <col min="10858" max="10858" width="11.44140625" style="98" hidden="1" customWidth="1"/>
    <col min="10859" max="10859" width="5" style="98" customWidth="1"/>
    <col min="10860" max="10860" width="9.44140625" style="98" customWidth="1"/>
    <col min="10861" max="10861" width="11.44140625" style="98" hidden="1" customWidth="1"/>
    <col min="10862" max="10862" width="5" style="98" customWidth="1"/>
    <col min="10863" max="10864" width="11.44140625" style="98" hidden="1" customWidth="1"/>
    <col min="10865" max="10865" width="5" style="98" customWidth="1"/>
    <col min="10866" max="10867" width="11.44140625" style="98" hidden="1" customWidth="1"/>
    <col min="10868" max="10868" width="5" style="98" customWidth="1"/>
    <col min="10869" max="10870" width="11.44140625" style="98" hidden="1" customWidth="1"/>
    <col min="10871" max="10871" width="5" style="98" customWidth="1"/>
    <col min="10872" max="10873" width="11.44140625" style="98" hidden="1" customWidth="1"/>
    <col min="10874" max="10874" width="5" style="98" customWidth="1"/>
    <col min="10875" max="10876" width="11.44140625" style="98" hidden="1" customWidth="1"/>
    <col min="10877" max="10877" width="5" style="98" customWidth="1"/>
    <col min="10878" max="10878" width="11.44140625" style="98" hidden="1" customWidth="1"/>
    <col min="10879" max="10879" width="6.44140625" style="98" customWidth="1"/>
    <col min="10880" max="10880" width="11.44140625" style="98" hidden="1" customWidth="1"/>
    <col min="10881" max="10881" width="7.109375" style="98" customWidth="1"/>
    <col min="10882" max="10883" width="11.44140625" style="98" hidden="1" customWidth="1"/>
    <col min="10884" max="10884" width="7.109375" style="98" customWidth="1"/>
    <col min="10885" max="10886" width="11.44140625" style="98" hidden="1" customWidth="1"/>
    <col min="10887" max="10887" width="7.109375" style="98" customWidth="1"/>
    <col min="10888" max="10889" width="11.44140625" style="98" hidden="1" customWidth="1"/>
    <col min="10890" max="10890" width="7.109375" style="98" customWidth="1"/>
    <col min="10891" max="10892" width="11.44140625" style="98" hidden="1" customWidth="1"/>
    <col min="10893" max="10893" width="7.109375" style="98" customWidth="1"/>
    <col min="10894" max="10895" width="11.44140625" style="98" hidden="1" customWidth="1"/>
    <col min="10896" max="10896" width="7.109375" style="98" customWidth="1"/>
    <col min="10897" max="10898" width="11.44140625" style="98" hidden="1" customWidth="1"/>
    <col min="10899" max="10899" width="7.109375" style="98" customWidth="1"/>
    <col min="10900" max="10901" width="11.44140625" style="98" hidden="1" customWidth="1"/>
    <col min="10902" max="10902" width="7.109375" style="98" customWidth="1"/>
    <col min="10903" max="10903" width="11.44140625" style="98" hidden="1" customWidth="1"/>
    <col min="10904" max="10904" width="6.44140625" style="98" customWidth="1"/>
    <col min="10905" max="10906" width="11.44140625" style="98" hidden="1" customWidth="1"/>
    <col min="10907" max="10907" width="6.88671875" style="98" customWidth="1"/>
    <col min="10908" max="10909" width="11.44140625" style="98" hidden="1" customWidth="1"/>
    <col min="10910" max="10910" width="6.88671875" style="98" customWidth="1"/>
    <col min="10911" max="10912" width="11.44140625" style="98" hidden="1" customWidth="1"/>
    <col min="10913" max="10913" width="6.44140625" style="98" customWidth="1"/>
    <col min="10914" max="10918" width="11.44140625" style="98" hidden="1" customWidth="1"/>
    <col min="10919" max="10919" width="6.44140625" style="98" customWidth="1"/>
    <col min="10920" max="10921" width="11.44140625" style="98" hidden="1" customWidth="1"/>
    <col min="10922" max="10922" width="7.5546875" style="98" customWidth="1"/>
    <col min="10923" max="10923" width="11.44140625" style="98" hidden="1" customWidth="1"/>
    <col min="10924" max="10924" width="9.44140625" style="98" customWidth="1"/>
    <col min="10925" max="10956" width="11.44140625" style="98" hidden="1" customWidth="1"/>
    <col min="10957" max="10957" width="9" style="98" customWidth="1"/>
    <col min="10958" max="10959" width="11.44140625" style="98" hidden="1" customWidth="1"/>
    <col min="10960" max="10960" width="8.5546875" style="98" customWidth="1"/>
    <col min="10961" max="10962" width="11.44140625" style="98" hidden="1" customWidth="1"/>
    <col min="10963" max="10963" width="6.44140625" style="98" customWidth="1"/>
    <col min="10964" max="10965" width="11.44140625" style="98" hidden="1" customWidth="1"/>
    <col min="10966" max="10966" width="7" style="98" customWidth="1"/>
    <col min="10967" max="10968" width="11.44140625" style="98" hidden="1" customWidth="1"/>
    <col min="10969" max="10971" width="7" style="98" customWidth="1"/>
    <col min="10972" max="10973" width="11.44140625" style="98" hidden="1" customWidth="1"/>
    <col min="10974" max="10974" width="7.5546875" style="98" customWidth="1"/>
    <col min="10975" max="10976" width="11.44140625" style="98" hidden="1" customWidth="1"/>
    <col min="10977" max="10977" width="7" style="98" customWidth="1"/>
    <col min="10978" max="10979" width="11.44140625" style="98" hidden="1" customWidth="1"/>
    <col min="10980" max="10980" width="7" style="98" customWidth="1"/>
    <col min="10981" max="10982" width="11.44140625" style="98" hidden="1" customWidth="1"/>
    <col min="10983" max="10983" width="7" style="98" customWidth="1"/>
    <col min="10984" max="10984" width="11.44140625" style="98" hidden="1" customWidth="1"/>
    <col min="10985" max="10985" width="6.44140625" style="98" customWidth="1"/>
    <col min="10986" max="10995" width="11.44140625" style="98" hidden="1" customWidth="1"/>
    <col min="10996" max="10998" width="11.44140625" style="98" hidden="1"/>
    <col min="10999" max="10999" width="41.44140625" style="98" customWidth="1"/>
    <col min="11000" max="11000" width="6.44140625" style="98" customWidth="1"/>
    <col min="11001" max="11001" width="14.6640625" style="98" customWidth="1"/>
    <col min="11002" max="11002" width="11.44140625" style="98" customWidth="1"/>
    <col min="11003" max="11003" width="13" style="98" customWidth="1"/>
    <col min="11004" max="11004" width="13.33203125" style="98" customWidth="1"/>
    <col min="11005" max="11014" width="9.44140625" style="98" customWidth="1"/>
    <col min="11015" max="11015" width="8.88671875" style="98" customWidth="1"/>
    <col min="11016" max="11016" width="9.44140625" style="98" customWidth="1"/>
    <col min="11017" max="11017" width="10.109375" style="98" customWidth="1"/>
    <col min="11018" max="11022" width="11.44140625" style="98" hidden="1" customWidth="1"/>
    <col min="11023" max="11023" width="6.44140625" style="98" customWidth="1"/>
    <col min="11024" max="11024" width="6.88671875" style="98" customWidth="1"/>
    <col min="11025" max="11026" width="6.5546875" style="98" customWidth="1"/>
    <col min="11027" max="11027" width="6.33203125" style="98" customWidth="1"/>
    <col min="11028" max="11028" width="7.5546875" style="98" customWidth="1"/>
    <col min="11029" max="11029" width="11" style="98" customWidth="1"/>
    <col min="11030" max="11030" width="11.44140625" style="98" hidden="1" customWidth="1"/>
    <col min="11031" max="11031" width="13.44140625" style="98" customWidth="1"/>
    <col min="11032" max="11032" width="11.44140625" style="98" customWidth="1"/>
    <col min="11033" max="11033" width="56.88671875" style="98" customWidth="1"/>
    <col min="11034" max="11034" width="9.109375" style="98" bestFit="1" customWidth="1"/>
    <col min="11035" max="11035" width="24.5546875" style="98" customWidth="1"/>
    <col min="11036" max="11036" width="15.44140625" style="98" customWidth="1"/>
    <col min="11037" max="11037" width="27.33203125" style="98" customWidth="1"/>
    <col min="11038" max="11038" width="5" style="98" customWidth="1"/>
    <col min="11039" max="11040" width="11.44140625" style="98" hidden="1" customWidth="1"/>
    <col min="11041" max="11041" width="5" style="98" customWidth="1"/>
    <col min="11042" max="11043" width="11.44140625" style="98" hidden="1" customWidth="1"/>
    <col min="11044" max="11044" width="5" style="98" customWidth="1"/>
    <col min="11045" max="11046" width="11.44140625" style="98" hidden="1" customWidth="1"/>
    <col min="11047" max="11047" width="5" style="98" customWidth="1"/>
    <col min="11048" max="11049" width="11.44140625" style="98" hidden="1" customWidth="1"/>
    <col min="11050" max="11050" width="5" style="98" customWidth="1"/>
    <col min="11051" max="11052" width="11.44140625" style="98" hidden="1" customWidth="1"/>
    <col min="11053" max="11053" width="5" style="98" customWidth="1"/>
    <col min="11054" max="11055" width="11.44140625" style="98" hidden="1" customWidth="1"/>
    <col min="11056" max="11056" width="6.44140625" style="98" customWidth="1"/>
    <col min="11057" max="11064" width="11.44140625" style="98" hidden="1" customWidth="1"/>
    <col min="11065" max="11065" width="6.88671875" style="98" customWidth="1"/>
    <col min="11066" max="11067" width="11.44140625" style="98" hidden="1" customWidth="1"/>
    <col min="11068" max="11068" width="6.44140625" style="98" customWidth="1"/>
    <col min="11069" max="11070" width="11.44140625" style="98" hidden="1" customWidth="1"/>
    <col min="11071" max="11071" width="5.44140625" style="98" customWidth="1"/>
    <col min="11072" max="11073" width="11.44140625" style="98" hidden="1" customWidth="1"/>
    <col min="11074" max="11074" width="4.88671875" style="98" customWidth="1"/>
    <col min="11075" max="11079" width="11.44140625" style="98" hidden="1" customWidth="1"/>
    <col min="11080" max="11080" width="8.44140625" style="98" customWidth="1"/>
    <col min="11081" max="11082" width="11.44140625" style="98" hidden="1" customWidth="1"/>
    <col min="11083" max="11083" width="5.44140625" style="98" customWidth="1"/>
    <col min="11084" max="11085" width="11.44140625" style="98" hidden="1" customWidth="1"/>
    <col min="11086" max="11086" width="8.44140625" style="98" customWidth="1"/>
    <col min="11087" max="11088" width="11.44140625" style="98" hidden="1" customWidth="1"/>
    <col min="11089" max="11089" width="5.88671875" style="98" customWidth="1"/>
    <col min="11090" max="11091" width="11.44140625" style="98" hidden="1" customWidth="1"/>
    <col min="11092" max="11092" width="5.44140625" style="98" customWidth="1"/>
    <col min="11093" max="11094" width="11.44140625" style="98" hidden="1" customWidth="1"/>
    <col min="11095" max="11095" width="5.44140625" style="98" customWidth="1"/>
    <col min="11096" max="11097" width="11.44140625" style="98" hidden="1" customWidth="1"/>
    <col min="11098" max="11098" width="6" style="98" customWidth="1"/>
    <col min="11099" max="11103" width="11.44140625" style="98" hidden="1" customWidth="1"/>
    <col min="11104" max="11104" width="5" style="98" customWidth="1"/>
    <col min="11105" max="11112" width="11.44140625" style="98" hidden="1" customWidth="1"/>
    <col min="11113" max="11113" width="5" style="98" customWidth="1"/>
    <col min="11114" max="11114" width="11.44140625" style="98" hidden="1" customWidth="1"/>
    <col min="11115" max="11115" width="5" style="98" customWidth="1"/>
    <col min="11116" max="11116" width="9.44140625" style="98" customWidth="1"/>
    <col min="11117" max="11117" width="11.44140625" style="98" hidden="1" customWidth="1"/>
    <col min="11118" max="11118" width="5" style="98" customWidth="1"/>
    <col min="11119" max="11120" width="11.44140625" style="98" hidden="1" customWidth="1"/>
    <col min="11121" max="11121" width="5" style="98" customWidth="1"/>
    <col min="11122" max="11123" width="11.44140625" style="98" hidden="1" customWidth="1"/>
    <col min="11124" max="11124" width="5" style="98" customWidth="1"/>
    <col min="11125" max="11126" width="11.44140625" style="98" hidden="1" customWidth="1"/>
    <col min="11127" max="11127" width="5" style="98" customWidth="1"/>
    <col min="11128" max="11129" width="11.44140625" style="98" hidden="1" customWidth="1"/>
    <col min="11130" max="11130" width="5" style="98" customWidth="1"/>
    <col min="11131" max="11132" width="11.44140625" style="98" hidden="1" customWidth="1"/>
    <col min="11133" max="11133" width="5" style="98" customWidth="1"/>
    <col min="11134" max="11134" width="11.44140625" style="98" hidden="1" customWidth="1"/>
    <col min="11135" max="11135" width="6.44140625" style="98" customWidth="1"/>
    <col min="11136" max="11136" width="11.44140625" style="98" hidden="1" customWidth="1"/>
    <col min="11137" max="11137" width="7.109375" style="98" customWidth="1"/>
    <col min="11138" max="11139" width="11.44140625" style="98" hidden="1" customWidth="1"/>
    <col min="11140" max="11140" width="7.109375" style="98" customWidth="1"/>
    <col min="11141" max="11142" width="11.44140625" style="98" hidden="1" customWidth="1"/>
    <col min="11143" max="11143" width="7.109375" style="98" customWidth="1"/>
    <col min="11144" max="11145" width="11.44140625" style="98" hidden="1" customWidth="1"/>
    <col min="11146" max="11146" width="7.109375" style="98" customWidth="1"/>
    <col min="11147" max="11148" width="11.44140625" style="98" hidden="1" customWidth="1"/>
    <col min="11149" max="11149" width="7.109375" style="98" customWidth="1"/>
    <col min="11150" max="11151" width="11.44140625" style="98" hidden="1" customWidth="1"/>
    <col min="11152" max="11152" width="7.109375" style="98" customWidth="1"/>
    <col min="11153" max="11154" width="11.44140625" style="98" hidden="1" customWidth="1"/>
    <col min="11155" max="11155" width="7.109375" style="98" customWidth="1"/>
    <col min="11156" max="11157" width="11.44140625" style="98" hidden="1" customWidth="1"/>
    <col min="11158" max="11158" width="7.109375" style="98" customWidth="1"/>
    <col min="11159" max="11159" width="11.44140625" style="98" hidden="1" customWidth="1"/>
    <col min="11160" max="11160" width="6.44140625" style="98" customWidth="1"/>
    <col min="11161" max="11162" width="11.44140625" style="98" hidden="1" customWidth="1"/>
    <col min="11163" max="11163" width="6.88671875" style="98" customWidth="1"/>
    <col min="11164" max="11165" width="11.44140625" style="98" hidden="1" customWidth="1"/>
    <col min="11166" max="11166" width="6.88671875" style="98" customWidth="1"/>
    <col min="11167" max="11168" width="11.44140625" style="98" hidden="1" customWidth="1"/>
    <col min="11169" max="11169" width="6.44140625" style="98" customWidth="1"/>
    <col min="11170" max="11174" width="11.44140625" style="98" hidden="1" customWidth="1"/>
    <col min="11175" max="11175" width="6.44140625" style="98" customWidth="1"/>
    <col min="11176" max="11177" width="11.44140625" style="98" hidden="1" customWidth="1"/>
    <col min="11178" max="11178" width="7.5546875" style="98" customWidth="1"/>
    <col min="11179" max="11179" width="11.44140625" style="98" hidden="1" customWidth="1"/>
    <col min="11180" max="11180" width="9.44140625" style="98" customWidth="1"/>
    <col min="11181" max="11212" width="11.44140625" style="98" hidden="1" customWidth="1"/>
    <col min="11213" max="11213" width="9" style="98" customWidth="1"/>
    <col min="11214" max="11215" width="11.44140625" style="98" hidden="1" customWidth="1"/>
    <col min="11216" max="11216" width="8.5546875" style="98" customWidth="1"/>
    <col min="11217" max="11218" width="11.44140625" style="98" hidden="1" customWidth="1"/>
    <col min="11219" max="11219" width="6.44140625" style="98" customWidth="1"/>
    <col min="11220" max="11221" width="11.44140625" style="98" hidden="1" customWidth="1"/>
    <col min="11222" max="11222" width="7" style="98" customWidth="1"/>
    <col min="11223" max="11224" width="11.44140625" style="98" hidden="1" customWidth="1"/>
    <col min="11225" max="11227" width="7" style="98" customWidth="1"/>
    <col min="11228" max="11229" width="11.44140625" style="98" hidden="1" customWidth="1"/>
    <col min="11230" max="11230" width="7.5546875" style="98" customWidth="1"/>
    <col min="11231" max="11232" width="11.44140625" style="98" hidden="1" customWidth="1"/>
    <col min="11233" max="11233" width="7" style="98" customWidth="1"/>
    <col min="11234" max="11235" width="11.44140625" style="98" hidden="1" customWidth="1"/>
    <col min="11236" max="11236" width="7" style="98" customWidth="1"/>
    <col min="11237" max="11238" width="11.44140625" style="98" hidden="1" customWidth="1"/>
    <col min="11239" max="11239" width="7" style="98" customWidth="1"/>
    <col min="11240" max="11240" width="11.44140625" style="98" hidden="1" customWidth="1"/>
    <col min="11241" max="11241" width="6.44140625" style="98" customWidth="1"/>
    <col min="11242" max="11251" width="11.44140625" style="98" hidden="1" customWidth="1"/>
    <col min="11252" max="11254" width="11.44140625" style="98" hidden="1"/>
    <col min="11255" max="11255" width="41.44140625" style="98" customWidth="1"/>
    <col min="11256" max="11256" width="6.44140625" style="98" customWidth="1"/>
    <col min="11257" max="11257" width="14.6640625" style="98" customWidth="1"/>
    <col min="11258" max="11258" width="11.44140625" style="98" customWidth="1"/>
    <col min="11259" max="11259" width="13" style="98" customWidth="1"/>
    <col min="11260" max="11260" width="13.33203125" style="98" customWidth="1"/>
    <col min="11261" max="11270" width="9.44140625" style="98" customWidth="1"/>
    <col min="11271" max="11271" width="8.88671875" style="98" customWidth="1"/>
    <col min="11272" max="11272" width="9.44140625" style="98" customWidth="1"/>
    <col min="11273" max="11273" width="10.109375" style="98" customWidth="1"/>
    <col min="11274" max="11278" width="11.44140625" style="98" hidden="1" customWidth="1"/>
    <col min="11279" max="11279" width="6.44140625" style="98" customWidth="1"/>
    <col min="11280" max="11280" width="6.88671875" style="98" customWidth="1"/>
    <col min="11281" max="11282" width="6.5546875" style="98" customWidth="1"/>
    <col min="11283" max="11283" width="6.33203125" style="98" customWidth="1"/>
    <col min="11284" max="11284" width="7.5546875" style="98" customWidth="1"/>
    <col min="11285" max="11285" width="11" style="98" customWidth="1"/>
    <col min="11286" max="11286" width="11.44140625" style="98" hidden="1" customWidth="1"/>
    <col min="11287" max="11287" width="13.44140625" style="98" customWidth="1"/>
    <col min="11288" max="11288" width="11.44140625" style="98" customWidth="1"/>
    <col min="11289" max="11289" width="56.88671875" style="98" customWidth="1"/>
    <col min="11290" max="11290" width="9.109375" style="98" bestFit="1" customWidth="1"/>
    <col min="11291" max="11291" width="24.5546875" style="98" customWidth="1"/>
    <col min="11292" max="11292" width="15.44140625" style="98" customWidth="1"/>
    <col min="11293" max="11293" width="27.33203125" style="98" customWidth="1"/>
    <col min="11294" max="11294" width="5" style="98" customWidth="1"/>
    <col min="11295" max="11296" width="11.44140625" style="98" hidden="1" customWidth="1"/>
    <col min="11297" max="11297" width="5" style="98" customWidth="1"/>
    <col min="11298" max="11299" width="11.44140625" style="98" hidden="1" customWidth="1"/>
    <col min="11300" max="11300" width="5" style="98" customWidth="1"/>
    <col min="11301" max="11302" width="11.44140625" style="98" hidden="1" customWidth="1"/>
    <col min="11303" max="11303" width="5" style="98" customWidth="1"/>
    <col min="11304" max="11305" width="11.44140625" style="98" hidden="1" customWidth="1"/>
    <col min="11306" max="11306" width="5" style="98" customWidth="1"/>
    <col min="11307" max="11308" width="11.44140625" style="98" hidden="1" customWidth="1"/>
    <col min="11309" max="11309" width="5" style="98" customWidth="1"/>
    <col min="11310" max="11311" width="11.44140625" style="98" hidden="1" customWidth="1"/>
    <col min="11312" max="11312" width="6.44140625" style="98" customWidth="1"/>
    <col min="11313" max="11320" width="11.44140625" style="98" hidden="1" customWidth="1"/>
    <col min="11321" max="11321" width="6.88671875" style="98" customWidth="1"/>
    <col min="11322" max="11323" width="11.44140625" style="98" hidden="1" customWidth="1"/>
    <col min="11324" max="11324" width="6.44140625" style="98" customWidth="1"/>
    <col min="11325" max="11326" width="11.44140625" style="98" hidden="1" customWidth="1"/>
    <col min="11327" max="11327" width="5.44140625" style="98" customWidth="1"/>
    <col min="11328" max="11329" width="11.44140625" style="98" hidden="1" customWidth="1"/>
    <col min="11330" max="11330" width="4.88671875" style="98" customWidth="1"/>
    <col min="11331" max="11335" width="11.44140625" style="98" hidden="1" customWidth="1"/>
    <col min="11336" max="11336" width="8.44140625" style="98" customWidth="1"/>
    <col min="11337" max="11338" width="11.44140625" style="98" hidden="1" customWidth="1"/>
    <col min="11339" max="11339" width="5.44140625" style="98" customWidth="1"/>
    <col min="11340" max="11341" width="11.44140625" style="98" hidden="1" customWidth="1"/>
    <col min="11342" max="11342" width="8.44140625" style="98" customWidth="1"/>
    <col min="11343" max="11344" width="11.44140625" style="98" hidden="1" customWidth="1"/>
    <col min="11345" max="11345" width="5.88671875" style="98" customWidth="1"/>
    <col min="11346" max="11347" width="11.44140625" style="98" hidden="1" customWidth="1"/>
    <col min="11348" max="11348" width="5.44140625" style="98" customWidth="1"/>
    <col min="11349" max="11350" width="11.44140625" style="98" hidden="1" customWidth="1"/>
    <col min="11351" max="11351" width="5.44140625" style="98" customWidth="1"/>
    <col min="11352" max="11353" width="11.44140625" style="98" hidden="1" customWidth="1"/>
    <col min="11354" max="11354" width="6" style="98" customWidth="1"/>
    <col min="11355" max="11359" width="11.44140625" style="98" hidden="1" customWidth="1"/>
    <col min="11360" max="11360" width="5" style="98" customWidth="1"/>
    <col min="11361" max="11368" width="11.44140625" style="98" hidden="1" customWidth="1"/>
    <col min="11369" max="11369" width="5" style="98" customWidth="1"/>
    <col min="11370" max="11370" width="11.44140625" style="98" hidden="1" customWidth="1"/>
    <col min="11371" max="11371" width="5" style="98" customWidth="1"/>
    <col min="11372" max="11372" width="9.44140625" style="98" customWidth="1"/>
    <col min="11373" max="11373" width="11.44140625" style="98" hidden="1" customWidth="1"/>
    <col min="11374" max="11374" width="5" style="98" customWidth="1"/>
    <col min="11375" max="11376" width="11.44140625" style="98" hidden="1" customWidth="1"/>
    <col min="11377" max="11377" width="5" style="98" customWidth="1"/>
    <col min="11378" max="11379" width="11.44140625" style="98" hidden="1" customWidth="1"/>
    <col min="11380" max="11380" width="5" style="98" customWidth="1"/>
    <col min="11381" max="11382" width="11.44140625" style="98" hidden="1" customWidth="1"/>
    <col min="11383" max="11383" width="5" style="98" customWidth="1"/>
    <col min="11384" max="11385" width="11.44140625" style="98" hidden="1" customWidth="1"/>
    <col min="11386" max="11386" width="5" style="98" customWidth="1"/>
    <col min="11387" max="11388" width="11.44140625" style="98" hidden="1" customWidth="1"/>
    <col min="11389" max="11389" width="5" style="98" customWidth="1"/>
    <col min="11390" max="11390" width="11.44140625" style="98" hidden="1" customWidth="1"/>
    <col min="11391" max="11391" width="6.44140625" style="98" customWidth="1"/>
    <col min="11392" max="11392" width="11.44140625" style="98" hidden="1" customWidth="1"/>
    <col min="11393" max="11393" width="7.109375" style="98" customWidth="1"/>
    <col min="11394" max="11395" width="11.44140625" style="98" hidden="1" customWidth="1"/>
    <col min="11396" max="11396" width="7.109375" style="98" customWidth="1"/>
    <col min="11397" max="11398" width="11.44140625" style="98" hidden="1" customWidth="1"/>
    <col min="11399" max="11399" width="7.109375" style="98" customWidth="1"/>
    <col min="11400" max="11401" width="11.44140625" style="98" hidden="1" customWidth="1"/>
    <col min="11402" max="11402" width="7.109375" style="98" customWidth="1"/>
    <col min="11403" max="11404" width="11.44140625" style="98" hidden="1" customWidth="1"/>
    <col min="11405" max="11405" width="7.109375" style="98" customWidth="1"/>
    <col min="11406" max="11407" width="11.44140625" style="98" hidden="1" customWidth="1"/>
    <col min="11408" max="11408" width="7.109375" style="98" customWidth="1"/>
    <col min="11409" max="11410" width="11.44140625" style="98" hidden="1" customWidth="1"/>
    <col min="11411" max="11411" width="7.109375" style="98" customWidth="1"/>
    <col min="11412" max="11413" width="11.44140625" style="98" hidden="1" customWidth="1"/>
    <col min="11414" max="11414" width="7.109375" style="98" customWidth="1"/>
    <col min="11415" max="11415" width="11.44140625" style="98" hidden="1" customWidth="1"/>
    <col min="11416" max="11416" width="6.44140625" style="98" customWidth="1"/>
    <col min="11417" max="11418" width="11.44140625" style="98" hidden="1" customWidth="1"/>
    <col min="11419" max="11419" width="6.88671875" style="98" customWidth="1"/>
    <col min="11420" max="11421" width="11.44140625" style="98" hidden="1" customWidth="1"/>
    <col min="11422" max="11422" width="6.88671875" style="98" customWidth="1"/>
    <col min="11423" max="11424" width="11.44140625" style="98" hidden="1" customWidth="1"/>
    <col min="11425" max="11425" width="6.44140625" style="98" customWidth="1"/>
    <col min="11426" max="11430" width="11.44140625" style="98" hidden="1" customWidth="1"/>
    <col min="11431" max="11431" width="6.44140625" style="98" customWidth="1"/>
    <col min="11432" max="11433" width="11.44140625" style="98" hidden="1" customWidth="1"/>
    <col min="11434" max="11434" width="7.5546875" style="98" customWidth="1"/>
    <col min="11435" max="11435" width="11.44140625" style="98" hidden="1" customWidth="1"/>
    <col min="11436" max="11436" width="9.44140625" style="98" customWidth="1"/>
    <col min="11437" max="11468" width="11.44140625" style="98" hidden="1" customWidth="1"/>
    <col min="11469" max="11469" width="9" style="98" customWidth="1"/>
    <col min="11470" max="11471" width="11.44140625" style="98" hidden="1" customWidth="1"/>
    <col min="11472" max="11472" width="8.5546875" style="98" customWidth="1"/>
    <col min="11473" max="11474" width="11.44140625" style="98" hidden="1" customWidth="1"/>
    <col min="11475" max="11475" width="6.44140625" style="98" customWidth="1"/>
    <col min="11476" max="11477" width="11.44140625" style="98" hidden="1" customWidth="1"/>
    <col min="11478" max="11478" width="7" style="98" customWidth="1"/>
    <col min="11479" max="11480" width="11.44140625" style="98" hidden="1" customWidth="1"/>
    <col min="11481" max="11483" width="7" style="98" customWidth="1"/>
    <col min="11484" max="11485" width="11.44140625" style="98" hidden="1" customWidth="1"/>
    <col min="11486" max="11486" width="7.5546875" style="98" customWidth="1"/>
    <col min="11487" max="11488" width="11.44140625" style="98" hidden="1" customWidth="1"/>
    <col min="11489" max="11489" width="7" style="98" customWidth="1"/>
    <col min="11490" max="11491" width="11.44140625" style="98" hidden="1" customWidth="1"/>
    <col min="11492" max="11492" width="7" style="98" customWidth="1"/>
    <col min="11493" max="11494" width="11.44140625" style="98" hidden="1" customWidth="1"/>
    <col min="11495" max="11495" width="7" style="98" customWidth="1"/>
    <col min="11496" max="11496" width="11.44140625" style="98" hidden="1" customWidth="1"/>
    <col min="11497" max="11497" width="6.44140625" style="98" customWidth="1"/>
    <col min="11498" max="11507" width="11.44140625" style="98" hidden="1" customWidth="1"/>
    <col min="11508" max="11510" width="11.44140625" style="98" hidden="1"/>
    <col min="11511" max="11511" width="41.44140625" style="98" customWidth="1"/>
    <col min="11512" max="11512" width="6.44140625" style="98" customWidth="1"/>
    <col min="11513" max="11513" width="14.6640625" style="98" customWidth="1"/>
    <col min="11514" max="11514" width="11.44140625" style="98" customWidth="1"/>
    <col min="11515" max="11515" width="13" style="98" customWidth="1"/>
    <col min="11516" max="11516" width="13.33203125" style="98" customWidth="1"/>
    <col min="11517" max="11526" width="9.44140625" style="98" customWidth="1"/>
    <col min="11527" max="11527" width="8.88671875" style="98" customWidth="1"/>
    <col min="11528" max="11528" width="9.44140625" style="98" customWidth="1"/>
    <col min="11529" max="11529" width="10.109375" style="98" customWidth="1"/>
    <col min="11530" max="11534" width="11.44140625" style="98" hidden="1" customWidth="1"/>
    <col min="11535" max="11535" width="6.44140625" style="98" customWidth="1"/>
    <col min="11536" max="11536" width="6.88671875" style="98" customWidth="1"/>
    <col min="11537" max="11538" width="6.5546875" style="98" customWidth="1"/>
    <col min="11539" max="11539" width="6.33203125" style="98" customWidth="1"/>
    <col min="11540" max="11540" width="7.5546875" style="98" customWidth="1"/>
    <col min="11541" max="11541" width="11" style="98" customWidth="1"/>
    <col min="11542" max="11542" width="11.44140625" style="98" hidden="1" customWidth="1"/>
    <col min="11543" max="11543" width="13.44140625" style="98" customWidth="1"/>
    <col min="11544" max="11544" width="11.44140625" style="98" customWidth="1"/>
    <col min="11545" max="11545" width="56.88671875" style="98" customWidth="1"/>
    <col min="11546" max="11546" width="9.109375" style="98" bestFit="1" customWidth="1"/>
    <col min="11547" max="11547" width="24.5546875" style="98" customWidth="1"/>
    <col min="11548" max="11548" width="15.44140625" style="98" customWidth="1"/>
    <col min="11549" max="11549" width="27.33203125" style="98" customWidth="1"/>
    <col min="11550" max="11550" width="5" style="98" customWidth="1"/>
    <col min="11551" max="11552" width="11.44140625" style="98" hidden="1" customWidth="1"/>
    <col min="11553" max="11553" width="5" style="98" customWidth="1"/>
    <col min="11554" max="11555" width="11.44140625" style="98" hidden="1" customWidth="1"/>
    <col min="11556" max="11556" width="5" style="98" customWidth="1"/>
    <col min="11557" max="11558" width="11.44140625" style="98" hidden="1" customWidth="1"/>
    <col min="11559" max="11559" width="5" style="98" customWidth="1"/>
    <col min="11560" max="11561" width="11.44140625" style="98" hidden="1" customWidth="1"/>
    <col min="11562" max="11562" width="5" style="98" customWidth="1"/>
    <col min="11563" max="11564" width="11.44140625" style="98" hidden="1" customWidth="1"/>
    <col min="11565" max="11565" width="5" style="98" customWidth="1"/>
    <col min="11566" max="11567" width="11.44140625" style="98" hidden="1" customWidth="1"/>
    <col min="11568" max="11568" width="6.44140625" style="98" customWidth="1"/>
    <col min="11569" max="11576" width="11.44140625" style="98" hidden="1" customWidth="1"/>
    <col min="11577" max="11577" width="6.88671875" style="98" customWidth="1"/>
    <col min="11578" max="11579" width="11.44140625" style="98" hidden="1" customWidth="1"/>
    <col min="11580" max="11580" width="6.44140625" style="98" customWidth="1"/>
    <col min="11581" max="11582" width="11.44140625" style="98" hidden="1" customWidth="1"/>
    <col min="11583" max="11583" width="5.44140625" style="98" customWidth="1"/>
    <col min="11584" max="11585" width="11.44140625" style="98" hidden="1" customWidth="1"/>
    <col min="11586" max="11586" width="4.88671875" style="98" customWidth="1"/>
    <col min="11587" max="11591" width="11.44140625" style="98" hidden="1" customWidth="1"/>
    <col min="11592" max="11592" width="8.44140625" style="98" customWidth="1"/>
    <col min="11593" max="11594" width="11.44140625" style="98" hidden="1" customWidth="1"/>
    <col min="11595" max="11595" width="5.44140625" style="98" customWidth="1"/>
    <col min="11596" max="11597" width="11.44140625" style="98" hidden="1" customWidth="1"/>
    <col min="11598" max="11598" width="8.44140625" style="98" customWidth="1"/>
    <col min="11599" max="11600" width="11.44140625" style="98" hidden="1" customWidth="1"/>
    <col min="11601" max="11601" width="5.88671875" style="98" customWidth="1"/>
    <col min="11602" max="11603" width="11.44140625" style="98" hidden="1" customWidth="1"/>
    <col min="11604" max="11604" width="5.44140625" style="98" customWidth="1"/>
    <col min="11605" max="11606" width="11.44140625" style="98" hidden="1" customWidth="1"/>
    <col min="11607" max="11607" width="5.44140625" style="98" customWidth="1"/>
    <col min="11608" max="11609" width="11.44140625" style="98" hidden="1" customWidth="1"/>
    <col min="11610" max="11610" width="6" style="98" customWidth="1"/>
    <col min="11611" max="11615" width="11.44140625" style="98" hidden="1" customWidth="1"/>
    <col min="11616" max="11616" width="5" style="98" customWidth="1"/>
    <col min="11617" max="11624" width="11.44140625" style="98" hidden="1" customWidth="1"/>
    <col min="11625" max="11625" width="5" style="98" customWidth="1"/>
    <col min="11626" max="11626" width="11.44140625" style="98" hidden="1" customWidth="1"/>
    <col min="11627" max="11627" width="5" style="98" customWidth="1"/>
    <col min="11628" max="11628" width="9.44140625" style="98" customWidth="1"/>
    <col min="11629" max="11629" width="11.44140625" style="98" hidden="1" customWidth="1"/>
    <col min="11630" max="11630" width="5" style="98" customWidth="1"/>
    <col min="11631" max="11632" width="11.44140625" style="98" hidden="1" customWidth="1"/>
    <col min="11633" max="11633" width="5" style="98" customWidth="1"/>
    <col min="11634" max="11635" width="11.44140625" style="98" hidden="1" customWidth="1"/>
    <col min="11636" max="11636" width="5" style="98" customWidth="1"/>
    <col min="11637" max="11638" width="11.44140625" style="98" hidden="1" customWidth="1"/>
    <col min="11639" max="11639" width="5" style="98" customWidth="1"/>
    <col min="11640" max="11641" width="11.44140625" style="98" hidden="1" customWidth="1"/>
    <col min="11642" max="11642" width="5" style="98" customWidth="1"/>
    <col min="11643" max="11644" width="11.44140625" style="98" hidden="1" customWidth="1"/>
    <col min="11645" max="11645" width="5" style="98" customWidth="1"/>
    <col min="11646" max="11646" width="11.44140625" style="98" hidden="1" customWidth="1"/>
    <col min="11647" max="11647" width="6.44140625" style="98" customWidth="1"/>
    <col min="11648" max="11648" width="11.44140625" style="98" hidden="1" customWidth="1"/>
    <col min="11649" max="11649" width="7.109375" style="98" customWidth="1"/>
    <col min="11650" max="11651" width="11.44140625" style="98" hidden="1" customWidth="1"/>
    <col min="11652" max="11652" width="7.109375" style="98" customWidth="1"/>
    <col min="11653" max="11654" width="11.44140625" style="98" hidden="1" customWidth="1"/>
    <col min="11655" max="11655" width="7.109375" style="98" customWidth="1"/>
    <col min="11656" max="11657" width="11.44140625" style="98" hidden="1" customWidth="1"/>
    <col min="11658" max="11658" width="7.109375" style="98" customWidth="1"/>
    <col min="11659" max="11660" width="11.44140625" style="98" hidden="1" customWidth="1"/>
    <col min="11661" max="11661" width="7.109375" style="98" customWidth="1"/>
    <col min="11662" max="11663" width="11.44140625" style="98" hidden="1" customWidth="1"/>
    <col min="11664" max="11664" width="7.109375" style="98" customWidth="1"/>
    <col min="11665" max="11666" width="11.44140625" style="98" hidden="1" customWidth="1"/>
    <col min="11667" max="11667" width="7.109375" style="98" customWidth="1"/>
    <col min="11668" max="11669" width="11.44140625" style="98" hidden="1" customWidth="1"/>
    <col min="11670" max="11670" width="7.109375" style="98" customWidth="1"/>
    <col min="11671" max="11671" width="11.44140625" style="98" hidden="1" customWidth="1"/>
    <col min="11672" max="11672" width="6.44140625" style="98" customWidth="1"/>
    <col min="11673" max="11674" width="11.44140625" style="98" hidden="1" customWidth="1"/>
    <col min="11675" max="11675" width="6.88671875" style="98" customWidth="1"/>
    <col min="11676" max="11677" width="11.44140625" style="98" hidden="1" customWidth="1"/>
    <col min="11678" max="11678" width="6.88671875" style="98" customWidth="1"/>
    <col min="11679" max="11680" width="11.44140625" style="98" hidden="1" customWidth="1"/>
    <col min="11681" max="11681" width="6.44140625" style="98" customWidth="1"/>
    <col min="11682" max="11686" width="11.44140625" style="98" hidden="1" customWidth="1"/>
    <col min="11687" max="11687" width="6.44140625" style="98" customWidth="1"/>
    <col min="11688" max="11689" width="11.44140625" style="98" hidden="1" customWidth="1"/>
    <col min="11690" max="11690" width="7.5546875" style="98" customWidth="1"/>
    <col min="11691" max="11691" width="11.44140625" style="98" hidden="1" customWidth="1"/>
    <col min="11692" max="11692" width="9.44140625" style="98" customWidth="1"/>
    <col min="11693" max="11724" width="11.44140625" style="98" hidden="1" customWidth="1"/>
    <col min="11725" max="11725" width="9" style="98" customWidth="1"/>
    <col min="11726" max="11727" width="11.44140625" style="98" hidden="1" customWidth="1"/>
    <col min="11728" max="11728" width="8.5546875" style="98" customWidth="1"/>
    <col min="11729" max="11730" width="11.44140625" style="98" hidden="1" customWidth="1"/>
    <col min="11731" max="11731" width="6.44140625" style="98" customWidth="1"/>
    <col min="11732" max="11733" width="11.44140625" style="98" hidden="1" customWidth="1"/>
    <col min="11734" max="11734" width="7" style="98" customWidth="1"/>
    <col min="11735" max="11736" width="11.44140625" style="98" hidden="1" customWidth="1"/>
    <col min="11737" max="11739" width="7" style="98" customWidth="1"/>
    <col min="11740" max="11741" width="11.44140625" style="98" hidden="1" customWidth="1"/>
    <col min="11742" max="11742" width="7.5546875" style="98" customWidth="1"/>
    <col min="11743" max="11744" width="11.44140625" style="98" hidden="1" customWidth="1"/>
    <col min="11745" max="11745" width="7" style="98" customWidth="1"/>
    <col min="11746" max="11747" width="11.44140625" style="98" hidden="1" customWidth="1"/>
    <col min="11748" max="11748" width="7" style="98" customWidth="1"/>
    <col min="11749" max="11750" width="11.44140625" style="98" hidden="1" customWidth="1"/>
    <col min="11751" max="11751" width="7" style="98" customWidth="1"/>
    <col min="11752" max="11752" width="11.44140625" style="98" hidden="1" customWidth="1"/>
    <col min="11753" max="11753" width="6.44140625" style="98" customWidth="1"/>
    <col min="11754" max="11763" width="11.44140625" style="98" hidden="1" customWidth="1"/>
    <col min="11764" max="11766" width="11.44140625" style="98" hidden="1"/>
    <col min="11767" max="11767" width="41.44140625" style="98" customWidth="1"/>
    <col min="11768" max="11768" width="6.44140625" style="98" customWidth="1"/>
    <col min="11769" max="11769" width="14.6640625" style="98" customWidth="1"/>
    <col min="11770" max="11770" width="11.44140625" style="98" customWidth="1"/>
    <col min="11771" max="11771" width="13" style="98" customWidth="1"/>
    <col min="11772" max="11772" width="13.33203125" style="98" customWidth="1"/>
    <col min="11773" max="11782" width="9.44140625" style="98" customWidth="1"/>
    <col min="11783" max="11783" width="8.88671875" style="98" customWidth="1"/>
    <col min="11784" max="11784" width="9.44140625" style="98" customWidth="1"/>
    <col min="11785" max="11785" width="10.109375" style="98" customWidth="1"/>
    <col min="11786" max="11790" width="11.44140625" style="98" hidden="1" customWidth="1"/>
    <col min="11791" max="11791" width="6.44140625" style="98" customWidth="1"/>
    <col min="11792" max="11792" width="6.88671875" style="98" customWidth="1"/>
    <col min="11793" max="11794" width="6.5546875" style="98" customWidth="1"/>
    <col min="11795" max="11795" width="6.33203125" style="98" customWidth="1"/>
    <col min="11796" max="11796" width="7.5546875" style="98" customWidth="1"/>
    <col min="11797" max="11797" width="11" style="98" customWidth="1"/>
    <col min="11798" max="11798" width="11.44140625" style="98" hidden="1" customWidth="1"/>
    <col min="11799" max="11799" width="13.44140625" style="98" customWidth="1"/>
    <col min="11800" max="11800" width="11.44140625" style="98" customWidth="1"/>
    <col min="11801" max="11801" width="56.88671875" style="98" customWidth="1"/>
    <col min="11802" max="11802" width="9.109375" style="98" bestFit="1" customWidth="1"/>
    <col min="11803" max="11803" width="24.5546875" style="98" customWidth="1"/>
    <col min="11804" max="11804" width="15.44140625" style="98" customWidth="1"/>
    <col min="11805" max="11805" width="27.33203125" style="98" customWidth="1"/>
    <col min="11806" max="11806" width="5" style="98" customWidth="1"/>
    <col min="11807" max="11808" width="11.44140625" style="98" hidden="1" customWidth="1"/>
    <col min="11809" max="11809" width="5" style="98" customWidth="1"/>
    <col min="11810" max="11811" width="11.44140625" style="98" hidden="1" customWidth="1"/>
    <col min="11812" max="11812" width="5" style="98" customWidth="1"/>
    <col min="11813" max="11814" width="11.44140625" style="98" hidden="1" customWidth="1"/>
    <col min="11815" max="11815" width="5" style="98" customWidth="1"/>
    <col min="11816" max="11817" width="11.44140625" style="98" hidden="1" customWidth="1"/>
    <col min="11818" max="11818" width="5" style="98" customWidth="1"/>
    <col min="11819" max="11820" width="11.44140625" style="98" hidden="1" customWidth="1"/>
    <col min="11821" max="11821" width="5" style="98" customWidth="1"/>
    <col min="11822" max="11823" width="11.44140625" style="98" hidden="1" customWidth="1"/>
    <col min="11824" max="11824" width="6.44140625" style="98" customWidth="1"/>
    <col min="11825" max="11832" width="11.44140625" style="98" hidden="1" customWidth="1"/>
    <col min="11833" max="11833" width="6.88671875" style="98" customWidth="1"/>
    <col min="11834" max="11835" width="11.44140625" style="98" hidden="1" customWidth="1"/>
    <col min="11836" max="11836" width="6.44140625" style="98" customWidth="1"/>
    <col min="11837" max="11838" width="11.44140625" style="98" hidden="1" customWidth="1"/>
    <col min="11839" max="11839" width="5.44140625" style="98" customWidth="1"/>
    <col min="11840" max="11841" width="11.44140625" style="98" hidden="1" customWidth="1"/>
    <col min="11842" max="11842" width="4.88671875" style="98" customWidth="1"/>
    <col min="11843" max="11847" width="11.44140625" style="98" hidden="1" customWidth="1"/>
    <col min="11848" max="11848" width="8.44140625" style="98" customWidth="1"/>
    <col min="11849" max="11850" width="11.44140625" style="98" hidden="1" customWidth="1"/>
    <col min="11851" max="11851" width="5.44140625" style="98" customWidth="1"/>
    <col min="11852" max="11853" width="11.44140625" style="98" hidden="1" customWidth="1"/>
    <col min="11854" max="11854" width="8.44140625" style="98" customWidth="1"/>
    <col min="11855" max="11856" width="11.44140625" style="98" hidden="1" customWidth="1"/>
    <col min="11857" max="11857" width="5.88671875" style="98" customWidth="1"/>
    <col min="11858" max="11859" width="11.44140625" style="98" hidden="1" customWidth="1"/>
    <col min="11860" max="11860" width="5.44140625" style="98" customWidth="1"/>
    <col min="11861" max="11862" width="11.44140625" style="98" hidden="1" customWidth="1"/>
    <col min="11863" max="11863" width="5.44140625" style="98" customWidth="1"/>
    <col min="11864" max="11865" width="11.44140625" style="98" hidden="1" customWidth="1"/>
    <col min="11866" max="11866" width="6" style="98" customWidth="1"/>
    <col min="11867" max="11871" width="11.44140625" style="98" hidden="1" customWidth="1"/>
    <col min="11872" max="11872" width="5" style="98" customWidth="1"/>
    <col min="11873" max="11880" width="11.44140625" style="98" hidden="1" customWidth="1"/>
    <col min="11881" max="11881" width="5" style="98" customWidth="1"/>
    <col min="11882" max="11882" width="11.44140625" style="98" hidden="1" customWidth="1"/>
    <col min="11883" max="11883" width="5" style="98" customWidth="1"/>
    <col min="11884" max="11884" width="9.44140625" style="98" customWidth="1"/>
    <col min="11885" max="11885" width="11.44140625" style="98" hidden="1" customWidth="1"/>
    <col min="11886" max="11886" width="5" style="98" customWidth="1"/>
    <col min="11887" max="11888" width="11.44140625" style="98" hidden="1" customWidth="1"/>
    <col min="11889" max="11889" width="5" style="98" customWidth="1"/>
    <col min="11890" max="11891" width="11.44140625" style="98" hidden="1" customWidth="1"/>
    <col min="11892" max="11892" width="5" style="98" customWidth="1"/>
    <col min="11893" max="11894" width="11.44140625" style="98" hidden="1" customWidth="1"/>
    <col min="11895" max="11895" width="5" style="98" customWidth="1"/>
    <col min="11896" max="11897" width="11.44140625" style="98" hidden="1" customWidth="1"/>
    <col min="11898" max="11898" width="5" style="98" customWidth="1"/>
    <col min="11899" max="11900" width="11.44140625" style="98" hidden="1" customWidth="1"/>
    <col min="11901" max="11901" width="5" style="98" customWidth="1"/>
    <col min="11902" max="11902" width="11.44140625" style="98" hidden="1" customWidth="1"/>
    <col min="11903" max="11903" width="6.44140625" style="98" customWidth="1"/>
    <col min="11904" max="11904" width="11.44140625" style="98" hidden="1" customWidth="1"/>
    <col min="11905" max="11905" width="7.109375" style="98" customWidth="1"/>
    <col min="11906" max="11907" width="11.44140625" style="98" hidden="1" customWidth="1"/>
    <col min="11908" max="11908" width="7.109375" style="98" customWidth="1"/>
    <col min="11909" max="11910" width="11.44140625" style="98" hidden="1" customWidth="1"/>
    <col min="11911" max="11911" width="7.109375" style="98" customWidth="1"/>
    <col min="11912" max="11913" width="11.44140625" style="98" hidden="1" customWidth="1"/>
    <col min="11914" max="11914" width="7.109375" style="98" customWidth="1"/>
    <col min="11915" max="11916" width="11.44140625" style="98" hidden="1" customWidth="1"/>
    <col min="11917" max="11917" width="7.109375" style="98" customWidth="1"/>
    <col min="11918" max="11919" width="11.44140625" style="98" hidden="1" customWidth="1"/>
    <col min="11920" max="11920" width="7.109375" style="98" customWidth="1"/>
    <col min="11921" max="11922" width="11.44140625" style="98" hidden="1" customWidth="1"/>
    <col min="11923" max="11923" width="7.109375" style="98" customWidth="1"/>
    <col min="11924" max="11925" width="11.44140625" style="98" hidden="1" customWidth="1"/>
    <col min="11926" max="11926" width="7.109375" style="98" customWidth="1"/>
    <col min="11927" max="11927" width="11.44140625" style="98" hidden="1" customWidth="1"/>
    <col min="11928" max="11928" width="6.44140625" style="98" customWidth="1"/>
    <col min="11929" max="11930" width="11.44140625" style="98" hidden="1" customWidth="1"/>
    <col min="11931" max="11931" width="6.88671875" style="98" customWidth="1"/>
    <col min="11932" max="11933" width="11.44140625" style="98" hidden="1" customWidth="1"/>
    <col min="11934" max="11934" width="6.88671875" style="98" customWidth="1"/>
    <col min="11935" max="11936" width="11.44140625" style="98" hidden="1" customWidth="1"/>
    <col min="11937" max="11937" width="6.44140625" style="98" customWidth="1"/>
    <col min="11938" max="11942" width="11.44140625" style="98" hidden="1" customWidth="1"/>
    <col min="11943" max="11943" width="6.44140625" style="98" customWidth="1"/>
    <col min="11944" max="11945" width="11.44140625" style="98" hidden="1" customWidth="1"/>
    <col min="11946" max="11946" width="7.5546875" style="98" customWidth="1"/>
    <col min="11947" max="11947" width="11.44140625" style="98" hidden="1" customWidth="1"/>
    <col min="11948" max="11948" width="9.44140625" style="98" customWidth="1"/>
    <col min="11949" max="11980" width="11.44140625" style="98" hidden="1" customWidth="1"/>
    <col min="11981" max="11981" width="9" style="98" customWidth="1"/>
    <col min="11982" max="11983" width="11.44140625" style="98" hidden="1" customWidth="1"/>
    <col min="11984" max="11984" width="8.5546875" style="98" customWidth="1"/>
    <col min="11985" max="11986" width="11.44140625" style="98" hidden="1" customWidth="1"/>
    <col min="11987" max="11987" width="6.44140625" style="98" customWidth="1"/>
    <col min="11988" max="11989" width="11.44140625" style="98" hidden="1" customWidth="1"/>
    <col min="11990" max="11990" width="7" style="98" customWidth="1"/>
    <col min="11991" max="11992" width="11.44140625" style="98" hidden="1" customWidth="1"/>
    <col min="11993" max="11995" width="7" style="98" customWidth="1"/>
    <col min="11996" max="11997" width="11.44140625" style="98" hidden="1" customWidth="1"/>
    <col min="11998" max="11998" width="7.5546875" style="98" customWidth="1"/>
    <col min="11999" max="12000" width="11.44140625" style="98" hidden="1" customWidth="1"/>
    <col min="12001" max="12001" width="7" style="98" customWidth="1"/>
    <col min="12002" max="12003" width="11.44140625" style="98" hidden="1" customWidth="1"/>
    <col min="12004" max="12004" width="7" style="98" customWidth="1"/>
    <col min="12005" max="12006" width="11.44140625" style="98" hidden="1" customWidth="1"/>
    <col min="12007" max="12007" width="7" style="98" customWidth="1"/>
    <col min="12008" max="12008" width="11.44140625" style="98" hidden="1" customWidth="1"/>
    <col min="12009" max="12009" width="6.44140625" style="98" customWidth="1"/>
    <col min="12010" max="12019" width="11.44140625" style="98" hidden="1" customWidth="1"/>
    <col min="12020" max="12022" width="11.44140625" style="98" hidden="1"/>
    <col min="12023" max="12023" width="41.44140625" style="98" customWidth="1"/>
    <col min="12024" max="12024" width="6.44140625" style="98" customWidth="1"/>
    <col min="12025" max="12025" width="14.6640625" style="98" customWidth="1"/>
    <col min="12026" max="12026" width="11.44140625" style="98" customWidth="1"/>
    <col min="12027" max="12027" width="13" style="98" customWidth="1"/>
    <col min="12028" max="12028" width="13.33203125" style="98" customWidth="1"/>
    <col min="12029" max="12038" width="9.44140625" style="98" customWidth="1"/>
    <col min="12039" max="12039" width="8.88671875" style="98" customWidth="1"/>
    <col min="12040" max="12040" width="9.44140625" style="98" customWidth="1"/>
    <col min="12041" max="12041" width="10.109375" style="98" customWidth="1"/>
    <col min="12042" max="12046" width="11.44140625" style="98" hidden="1" customWidth="1"/>
    <col min="12047" max="12047" width="6.44140625" style="98" customWidth="1"/>
    <col min="12048" max="12048" width="6.88671875" style="98" customWidth="1"/>
    <col min="12049" max="12050" width="6.5546875" style="98" customWidth="1"/>
    <col min="12051" max="12051" width="6.33203125" style="98" customWidth="1"/>
    <col min="12052" max="12052" width="7.5546875" style="98" customWidth="1"/>
    <col min="12053" max="12053" width="11" style="98" customWidth="1"/>
    <col min="12054" max="12054" width="11.44140625" style="98" hidden="1" customWidth="1"/>
    <col min="12055" max="12055" width="13.44140625" style="98" customWidth="1"/>
    <col min="12056" max="12056" width="11.44140625" style="98" customWidth="1"/>
    <col min="12057" max="12057" width="56.88671875" style="98" customWidth="1"/>
    <col min="12058" max="12058" width="9.109375" style="98" bestFit="1" customWidth="1"/>
    <col min="12059" max="12059" width="24.5546875" style="98" customWidth="1"/>
    <col min="12060" max="12060" width="15.44140625" style="98" customWidth="1"/>
    <col min="12061" max="12061" width="27.33203125" style="98" customWidth="1"/>
    <col min="12062" max="12062" width="5" style="98" customWidth="1"/>
    <col min="12063" max="12064" width="11.44140625" style="98" hidden="1" customWidth="1"/>
    <col min="12065" max="12065" width="5" style="98" customWidth="1"/>
    <col min="12066" max="12067" width="11.44140625" style="98" hidden="1" customWidth="1"/>
    <col min="12068" max="12068" width="5" style="98" customWidth="1"/>
    <col min="12069" max="12070" width="11.44140625" style="98" hidden="1" customWidth="1"/>
    <col min="12071" max="12071" width="5" style="98" customWidth="1"/>
    <col min="12072" max="12073" width="11.44140625" style="98" hidden="1" customWidth="1"/>
    <col min="12074" max="12074" width="5" style="98" customWidth="1"/>
    <col min="12075" max="12076" width="11.44140625" style="98" hidden="1" customWidth="1"/>
    <col min="12077" max="12077" width="5" style="98" customWidth="1"/>
    <col min="12078" max="12079" width="11.44140625" style="98" hidden="1" customWidth="1"/>
    <col min="12080" max="12080" width="6.44140625" style="98" customWidth="1"/>
    <col min="12081" max="12088" width="11.44140625" style="98" hidden="1" customWidth="1"/>
    <col min="12089" max="12089" width="6.88671875" style="98" customWidth="1"/>
    <col min="12090" max="12091" width="11.44140625" style="98" hidden="1" customWidth="1"/>
    <col min="12092" max="12092" width="6.44140625" style="98" customWidth="1"/>
    <col min="12093" max="12094" width="11.44140625" style="98" hidden="1" customWidth="1"/>
    <col min="12095" max="12095" width="5.44140625" style="98" customWidth="1"/>
    <col min="12096" max="12097" width="11.44140625" style="98" hidden="1" customWidth="1"/>
    <col min="12098" max="12098" width="4.88671875" style="98" customWidth="1"/>
    <col min="12099" max="12103" width="11.44140625" style="98" hidden="1" customWidth="1"/>
    <col min="12104" max="12104" width="8.44140625" style="98" customWidth="1"/>
    <col min="12105" max="12106" width="11.44140625" style="98" hidden="1" customWidth="1"/>
    <col min="12107" max="12107" width="5.44140625" style="98" customWidth="1"/>
    <col min="12108" max="12109" width="11.44140625" style="98" hidden="1" customWidth="1"/>
    <col min="12110" max="12110" width="8.44140625" style="98" customWidth="1"/>
    <col min="12111" max="12112" width="11.44140625" style="98" hidden="1" customWidth="1"/>
    <col min="12113" max="12113" width="5.88671875" style="98" customWidth="1"/>
    <col min="12114" max="12115" width="11.44140625" style="98" hidden="1" customWidth="1"/>
    <col min="12116" max="12116" width="5.44140625" style="98" customWidth="1"/>
    <col min="12117" max="12118" width="11.44140625" style="98" hidden="1" customWidth="1"/>
    <col min="12119" max="12119" width="5.44140625" style="98" customWidth="1"/>
    <col min="12120" max="12121" width="11.44140625" style="98" hidden="1" customWidth="1"/>
    <col min="12122" max="12122" width="6" style="98" customWidth="1"/>
    <col min="12123" max="12127" width="11.44140625" style="98" hidden="1" customWidth="1"/>
    <col min="12128" max="12128" width="5" style="98" customWidth="1"/>
    <col min="12129" max="12136" width="11.44140625" style="98" hidden="1" customWidth="1"/>
    <col min="12137" max="12137" width="5" style="98" customWidth="1"/>
    <col min="12138" max="12138" width="11.44140625" style="98" hidden="1" customWidth="1"/>
    <col min="12139" max="12139" width="5" style="98" customWidth="1"/>
    <col min="12140" max="12140" width="9.44140625" style="98" customWidth="1"/>
    <col min="12141" max="12141" width="11.44140625" style="98" hidden="1" customWidth="1"/>
    <col min="12142" max="12142" width="5" style="98" customWidth="1"/>
    <col min="12143" max="12144" width="11.44140625" style="98" hidden="1" customWidth="1"/>
    <col min="12145" max="12145" width="5" style="98" customWidth="1"/>
    <col min="12146" max="12147" width="11.44140625" style="98" hidden="1" customWidth="1"/>
    <col min="12148" max="12148" width="5" style="98" customWidth="1"/>
    <col min="12149" max="12150" width="11.44140625" style="98" hidden="1" customWidth="1"/>
    <col min="12151" max="12151" width="5" style="98" customWidth="1"/>
    <col min="12152" max="12153" width="11.44140625" style="98" hidden="1" customWidth="1"/>
    <col min="12154" max="12154" width="5" style="98" customWidth="1"/>
    <col min="12155" max="12156" width="11.44140625" style="98" hidden="1" customWidth="1"/>
    <col min="12157" max="12157" width="5" style="98" customWidth="1"/>
    <col min="12158" max="12158" width="11.44140625" style="98" hidden="1" customWidth="1"/>
    <col min="12159" max="12159" width="6.44140625" style="98" customWidth="1"/>
    <col min="12160" max="12160" width="11.44140625" style="98" hidden="1" customWidth="1"/>
    <col min="12161" max="12161" width="7.109375" style="98" customWidth="1"/>
    <col min="12162" max="12163" width="11.44140625" style="98" hidden="1" customWidth="1"/>
    <col min="12164" max="12164" width="7.109375" style="98" customWidth="1"/>
    <col min="12165" max="12166" width="11.44140625" style="98" hidden="1" customWidth="1"/>
    <col min="12167" max="12167" width="7.109375" style="98" customWidth="1"/>
    <col min="12168" max="12169" width="11.44140625" style="98" hidden="1" customWidth="1"/>
    <col min="12170" max="12170" width="7.109375" style="98" customWidth="1"/>
    <col min="12171" max="12172" width="11.44140625" style="98" hidden="1" customWidth="1"/>
    <col min="12173" max="12173" width="7.109375" style="98" customWidth="1"/>
    <col min="12174" max="12175" width="11.44140625" style="98" hidden="1" customWidth="1"/>
    <col min="12176" max="12176" width="7.109375" style="98" customWidth="1"/>
    <col min="12177" max="12178" width="11.44140625" style="98" hidden="1" customWidth="1"/>
    <col min="12179" max="12179" width="7.109375" style="98" customWidth="1"/>
    <col min="12180" max="12181" width="11.44140625" style="98" hidden="1" customWidth="1"/>
    <col min="12182" max="12182" width="7.109375" style="98" customWidth="1"/>
    <col min="12183" max="12183" width="11.44140625" style="98" hidden="1" customWidth="1"/>
    <col min="12184" max="12184" width="6.44140625" style="98" customWidth="1"/>
    <col min="12185" max="12186" width="11.44140625" style="98" hidden="1" customWidth="1"/>
    <col min="12187" max="12187" width="6.88671875" style="98" customWidth="1"/>
    <col min="12188" max="12189" width="11.44140625" style="98" hidden="1" customWidth="1"/>
    <col min="12190" max="12190" width="6.88671875" style="98" customWidth="1"/>
    <col min="12191" max="12192" width="11.44140625" style="98" hidden="1" customWidth="1"/>
    <col min="12193" max="12193" width="6.44140625" style="98" customWidth="1"/>
    <col min="12194" max="12198" width="11.44140625" style="98" hidden="1" customWidth="1"/>
    <col min="12199" max="12199" width="6.44140625" style="98" customWidth="1"/>
    <col min="12200" max="12201" width="11.44140625" style="98" hidden="1" customWidth="1"/>
    <col min="12202" max="12202" width="7.5546875" style="98" customWidth="1"/>
    <col min="12203" max="12203" width="11.44140625" style="98" hidden="1" customWidth="1"/>
    <col min="12204" max="12204" width="9.44140625" style="98" customWidth="1"/>
    <col min="12205" max="12236" width="11.44140625" style="98" hidden="1" customWidth="1"/>
    <col min="12237" max="12237" width="9" style="98" customWidth="1"/>
    <col min="12238" max="12239" width="11.44140625" style="98" hidden="1" customWidth="1"/>
    <col min="12240" max="12240" width="8.5546875" style="98" customWidth="1"/>
    <col min="12241" max="12242" width="11.44140625" style="98" hidden="1" customWidth="1"/>
    <col min="12243" max="12243" width="6.44140625" style="98" customWidth="1"/>
    <col min="12244" max="12245" width="11.44140625" style="98" hidden="1" customWidth="1"/>
    <col min="12246" max="12246" width="7" style="98" customWidth="1"/>
    <col min="12247" max="12248" width="11.44140625" style="98" hidden="1" customWidth="1"/>
    <col min="12249" max="12251" width="7" style="98" customWidth="1"/>
    <col min="12252" max="12253" width="11.44140625" style="98" hidden="1" customWidth="1"/>
    <col min="12254" max="12254" width="7.5546875" style="98" customWidth="1"/>
    <col min="12255" max="12256" width="11.44140625" style="98" hidden="1" customWidth="1"/>
    <col min="12257" max="12257" width="7" style="98" customWidth="1"/>
    <col min="12258" max="12259" width="11.44140625" style="98" hidden="1" customWidth="1"/>
    <col min="12260" max="12260" width="7" style="98" customWidth="1"/>
    <col min="12261" max="12262" width="11.44140625" style="98" hidden="1" customWidth="1"/>
    <col min="12263" max="12263" width="7" style="98" customWidth="1"/>
    <col min="12264" max="12264" width="11.44140625" style="98" hidden="1" customWidth="1"/>
    <col min="12265" max="12265" width="6.44140625" style="98" customWidth="1"/>
    <col min="12266" max="12275" width="11.44140625" style="98" hidden="1" customWidth="1"/>
    <col min="12276" max="12278" width="11.44140625" style="98" hidden="1"/>
    <col min="12279" max="12279" width="41.44140625" style="98" customWidth="1"/>
    <col min="12280" max="12280" width="6.44140625" style="98" customWidth="1"/>
    <col min="12281" max="12281" width="14.6640625" style="98" customWidth="1"/>
    <col min="12282" max="12282" width="11.44140625" style="98" customWidth="1"/>
    <col min="12283" max="12283" width="13" style="98" customWidth="1"/>
    <col min="12284" max="12284" width="13.33203125" style="98" customWidth="1"/>
    <col min="12285" max="12294" width="9.44140625" style="98" customWidth="1"/>
    <col min="12295" max="12295" width="8.88671875" style="98" customWidth="1"/>
    <col min="12296" max="12296" width="9.44140625" style="98" customWidth="1"/>
    <col min="12297" max="12297" width="10.109375" style="98" customWidth="1"/>
    <col min="12298" max="12302" width="11.44140625" style="98" hidden="1" customWidth="1"/>
    <col min="12303" max="12303" width="6.44140625" style="98" customWidth="1"/>
    <col min="12304" max="12304" width="6.88671875" style="98" customWidth="1"/>
    <col min="12305" max="12306" width="6.5546875" style="98" customWidth="1"/>
    <col min="12307" max="12307" width="6.33203125" style="98" customWidth="1"/>
    <col min="12308" max="12308" width="7.5546875" style="98" customWidth="1"/>
    <col min="12309" max="12309" width="11" style="98" customWidth="1"/>
    <col min="12310" max="12310" width="11.44140625" style="98" hidden="1" customWidth="1"/>
    <col min="12311" max="12311" width="13.44140625" style="98" customWidth="1"/>
    <col min="12312" max="12312" width="11.44140625" style="98" customWidth="1"/>
    <col min="12313" max="12313" width="56.88671875" style="98" customWidth="1"/>
    <col min="12314" max="12314" width="9.109375" style="98" bestFit="1" customWidth="1"/>
    <col min="12315" max="12315" width="24.5546875" style="98" customWidth="1"/>
    <col min="12316" max="12316" width="15.44140625" style="98" customWidth="1"/>
    <col min="12317" max="12317" width="27.33203125" style="98" customWidth="1"/>
    <col min="12318" max="12318" width="5" style="98" customWidth="1"/>
    <col min="12319" max="12320" width="11.44140625" style="98" hidden="1" customWidth="1"/>
    <col min="12321" max="12321" width="5" style="98" customWidth="1"/>
    <col min="12322" max="12323" width="11.44140625" style="98" hidden="1" customWidth="1"/>
    <col min="12324" max="12324" width="5" style="98" customWidth="1"/>
    <col min="12325" max="12326" width="11.44140625" style="98" hidden="1" customWidth="1"/>
    <col min="12327" max="12327" width="5" style="98" customWidth="1"/>
    <col min="12328" max="12329" width="11.44140625" style="98" hidden="1" customWidth="1"/>
    <col min="12330" max="12330" width="5" style="98" customWidth="1"/>
    <col min="12331" max="12332" width="11.44140625" style="98" hidden="1" customWidth="1"/>
    <col min="12333" max="12333" width="5" style="98" customWidth="1"/>
    <col min="12334" max="12335" width="11.44140625" style="98" hidden="1" customWidth="1"/>
    <col min="12336" max="12336" width="6.44140625" style="98" customWidth="1"/>
    <col min="12337" max="12344" width="11.44140625" style="98" hidden="1" customWidth="1"/>
    <col min="12345" max="12345" width="6.88671875" style="98" customWidth="1"/>
    <col min="12346" max="12347" width="11.44140625" style="98" hidden="1" customWidth="1"/>
    <col min="12348" max="12348" width="6.44140625" style="98" customWidth="1"/>
    <col min="12349" max="12350" width="11.44140625" style="98" hidden="1" customWidth="1"/>
    <col min="12351" max="12351" width="5.44140625" style="98" customWidth="1"/>
    <col min="12352" max="12353" width="11.44140625" style="98" hidden="1" customWidth="1"/>
    <col min="12354" max="12354" width="4.88671875" style="98" customWidth="1"/>
    <col min="12355" max="12359" width="11.44140625" style="98" hidden="1" customWidth="1"/>
    <col min="12360" max="12360" width="8.44140625" style="98" customWidth="1"/>
    <col min="12361" max="12362" width="11.44140625" style="98" hidden="1" customWidth="1"/>
    <col min="12363" max="12363" width="5.44140625" style="98" customWidth="1"/>
    <col min="12364" max="12365" width="11.44140625" style="98" hidden="1" customWidth="1"/>
    <col min="12366" max="12366" width="8.44140625" style="98" customWidth="1"/>
    <col min="12367" max="12368" width="11.44140625" style="98" hidden="1" customWidth="1"/>
    <col min="12369" max="12369" width="5.88671875" style="98" customWidth="1"/>
    <col min="12370" max="12371" width="11.44140625" style="98" hidden="1" customWidth="1"/>
    <col min="12372" max="12372" width="5.44140625" style="98" customWidth="1"/>
    <col min="12373" max="12374" width="11.44140625" style="98" hidden="1" customWidth="1"/>
    <col min="12375" max="12375" width="5.44140625" style="98" customWidth="1"/>
    <col min="12376" max="12377" width="11.44140625" style="98" hidden="1" customWidth="1"/>
    <col min="12378" max="12378" width="6" style="98" customWidth="1"/>
    <col min="12379" max="12383" width="11.44140625" style="98" hidden="1" customWidth="1"/>
    <col min="12384" max="12384" width="5" style="98" customWidth="1"/>
    <col min="12385" max="12392" width="11.44140625" style="98" hidden="1" customWidth="1"/>
    <col min="12393" max="12393" width="5" style="98" customWidth="1"/>
    <col min="12394" max="12394" width="11.44140625" style="98" hidden="1" customWidth="1"/>
    <col min="12395" max="12395" width="5" style="98" customWidth="1"/>
    <col min="12396" max="12396" width="9.44140625" style="98" customWidth="1"/>
    <col min="12397" max="12397" width="11.44140625" style="98" hidden="1" customWidth="1"/>
    <col min="12398" max="12398" width="5" style="98" customWidth="1"/>
    <col min="12399" max="12400" width="11.44140625" style="98" hidden="1" customWidth="1"/>
    <col min="12401" max="12401" width="5" style="98" customWidth="1"/>
    <col min="12402" max="12403" width="11.44140625" style="98" hidden="1" customWidth="1"/>
    <col min="12404" max="12404" width="5" style="98" customWidth="1"/>
    <col min="12405" max="12406" width="11.44140625" style="98" hidden="1" customWidth="1"/>
    <col min="12407" max="12407" width="5" style="98" customWidth="1"/>
    <col min="12408" max="12409" width="11.44140625" style="98" hidden="1" customWidth="1"/>
    <col min="12410" max="12410" width="5" style="98" customWidth="1"/>
    <col min="12411" max="12412" width="11.44140625" style="98" hidden="1" customWidth="1"/>
    <col min="12413" max="12413" width="5" style="98" customWidth="1"/>
    <col min="12414" max="12414" width="11.44140625" style="98" hidden="1" customWidth="1"/>
    <col min="12415" max="12415" width="6.44140625" style="98" customWidth="1"/>
    <col min="12416" max="12416" width="11.44140625" style="98" hidden="1" customWidth="1"/>
    <col min="12417" max="12417" width="7.109375" style="98" customWidth="1"/>
    <col min="12418" max="12419" width="11.44140625" style="98" hidden="1" customWidth="1"/>
    <col min="12420" max="12420" width="7.109375" style="98" customWidth="1"/>
    <col min="12421" max="12422" width="11.44140625" style="98" hidden="1" customWidth="1"/>
    <col min="12423" max="12423" width="7.109375" style="98" customWidth="1"/>
    <col min="12424" max="12425" width="11.44140625" style="98" hidden="1" customWidth="1"/>
    <col min="12426" max="12426" width="7.109375" style="98" customWidth="1"/>
    <col min="12427" max="12428" width="11.44140625" style="98" hidden="1" customWidth="1"/>
    <col min="12429" max="12429" width="7.109375" style="98" customWidth="1"/>
    <col min="12430" max="12431" width="11.44140625" style="98" hidden="1" customWidth="1"/>
    <col min="12432" max="12432" width="7.109375" style="98" customWidth="1"/>
    <col min="12433" max="12434" width="11.44140625" style="98" hidden="1" customWidth="1"/>
    <col min="12435" max="12435" width="7.109375" style="98" customWidth="1"/>
    <col min="12436" max="12437" width="11.44140625" style="98" hidden="1" customWidth="1"/>
    <col min="12438" max="12438" width="7.109375" style="98" customWidth="1"/>
    <col min="12439" max="12439" width="11.44140625" style="98" hidden="1" customWidth="1"/>
    <col min="12440" max="12440" width="6.44140625" style="98" customWidth="1"/>
    <col min="12441" max="12442" width="11.44140625" style="98" hidden="1" customWidth="1"/>
    <col min="12443" max="12443" width="6.88671875" style="98" customWidth="1"/>
    <col min="12444" max="12445" width="11.44140625" style="98" hidden="1" customWidth="1"/>
    <col min="12446" max="12446" width="6.88671875" style="98" customWidth="1"/>
    <col min="12447" max="12448" width="11.44140625" style="98" hidden="1" customWidth="1"/>
    <col min="12449" max="12449" width="6.44140625" style="98" customWidth="1"/>
    <col min="12450" max="12454" width="11.44140625" style="98" hidden="1" customWidth="1"/>
    <col min="12455" max="12455" width="6.44140625" style="98" customWidth="1"/>
    <col min="12456" max="12457" width="11.44140625" style="98" hidden="1" customWidth="1"/>
    <col min="12458" max="12458" width="7.5546875" style="98" customWidth="1"/>
    <col min="12459" max="12459" width="11.44140625" style="98" hidden="1" customWidth="1"/>
    <col min="12460" max="12460" width="9.44140625" style="98" customWidth="1"/>
    <col min="12461" max="12492" width="11.44140625" style="98" hidden="1" customWidth="1"/>
    <col min="12493" max="12493" width="9" style="98" customWidth="1"/>
    <col min="12494" max="12495" width="11.44140625" style="98" hidden="1" customWidth="1"/>
    <col min="12496" max="12496" width="8.5546875" style="98" customWidth="1"/>
    <col min="12497" max="12498" width="11.44140625" style="98" hidden="1" customWidth="1"/>
    <col min="12499" max="12499" width="6.44140625" style="98" customWidth="1"/>
    <col min="12500" max="12501" width="11.44140625" style="98" hidden="1" customWidth="1"/>
    <col min="12502" max="12502" width="7" style="98" customWidth="1"/>
    <col min="12503" max="12504" width="11.44140625" style="98" hidden="1" customWidth="1"/>
    <col min="12505" max="12507" width="7" style="98" customWidth="1"/>
    <col min="12508" max="12509" width="11.44140625" style="98" hidden="1" customWidth="1"/>
    <col min="12510" max="12510" width="7.5546875" style="98" customWidth="1"/>
    <col min="12511" max="12512" width="11.44140625" style="98" hidden="1" customWidth="1"/>
    <col min="12513" max="12513" width="7" style="98" customWidth="1"/>
    <col min="12514" max="12515" width="11.44140625" style="98" hidden="1" customWidth="1"/>
    <col min="12516" max="12516" width="7" style="98" customWidth="1"/>
    <col min="12517" max="12518" width="11.44140625" style="98" hidden="1" customWidth="1"/>
    <col min="12519" max="12519" width="7" style="98" customWidth="1"/>
    <col min="12520" max="12520" width="11.44140625" style="98" hidden="1" customWidth="1"/>
    <col min="12521" max="12521" width="6.44140625" style="98" customWidth="1"/>
    <col min="12522" max="12531" width="11.44140625" style="98" hidden="1" customWidth="1"/>
    <col min="12532" max="12534" width="11.44140625" style="98" hidden="1"/>
    <col min="12535" max="12535" width="41.44140625" style="98" customWidth="1"/>
    <col min="12536" max="12536" width="6.44140625" style="98" customWidth="1"/>
    <col min="12537" max="12537" width="14.6640625" style="98" customWidth="1"/>
    <col min="12538" max="12538" width="11.44140625" style="98" customWidth="1"/>
    <col min="12539" max="12539" width="13" style="98" customWidth="1"/>
    <col min="12540" max="12540" width="13.33203125" style="98" customWidth="1"/>
    <col min="12541" max="12550" width="9.44140625" style="98" customWidth="1"/>
    <col min="12551" max="12551" width="8.88671875" style="98" customWidth="1"/>
    <col min="12552" max="12552" width="9.44140625" style="98" customWidth="1"/>
    <col min="12553" max="12553" width="10.109375" style="98" customWidth="1"/>
    <col min="12554" max="12558" width="11.44140625" style="98" hidden="1" customWidth="1"/>
    <col min="12559" max="12559" width="6.44140625" style="98" customWidth="1"/>
    <col min="12560" max="12560" width="6.88671875" style="98" customWidth="1"/>
    <col min="12561" max="12562" width="6.5546875" style="98" customWidth="1"/>
    <col min="12563" max="12563" width="6.33203125" style="98" customWidth="1"/>
    <col min="12564" max="12564" width="7.5546875" style="98" customWidth="1"/>
    <col min="12565" max="12565" width="11" style="98" customWidth="1"/>
    <col min="12566" max="12566" width="11.44140625" style="98" hidden="1" customWidth="1"/>
    <col min="12567" max="12567" width="13.44140625" style="98" customWidth="1"/>
    <col min="12568" max="12568" width="11.44140625" style="98" customWidth="1"/>
    <col min="12569" max="12569" width="56.88671875" style="98" customWidth="1"/>
    <col min="12570" max="12570" width="9.109375" style="98" bestFit="1" customWidth="1"/>
    <col min="12571" max="12571" width="24.5546875" style="98" customWidth="1"/>
    <col min="12572" max="12572" width="15.44140625" style="98" customWidth="1"/>
    <col min="12573" max="12573" width="27.33203125" style="98" customWidth="1"/>
    <col min="12574" max="12574" width="5" style="98" customWidth="1"/>
    <col min="12575" max="12576" width="11.44140625" style="98" hidden="1" customWidth="1"/>
    <col min="12577" max="12577" width="5" style="98" customWidth="1"/>
    <col min="12578" max="12579" width="11.44140625" style="98" hidden="1" customWidth="1"/>
    <col min="12580" max="12580" width="5" style="98" customWidth="1"/>
    <col min="12581" max="12582" width="11.44140625" style="98" hidden="1" customWidth="1"/>
    <col min="12583" max="12583" width="5" style="98" customWidth="1"/>
    <col min="12584" max="12585" width="11.44140625" style="98" hidden="1" customWidth="1"/>
    <col min="12586" max="12586" width="5" style="98" customWidth="1"/>
    <col min="12587" max="12588" width="11.44140625" style="98" hidden="1" customWidth="1"/>
    <col min="12589" max="12589" width="5" style="98" customWidth="1"/>
    <col min="12590" max="12591" width="11.44140625" style="98" hidden="1" customWidth="1"/>
    <col min="12592" max="12592" width="6.44140625" style="98" customWidth="1"/>
    <col min="12593" max="12600" width="11.44140625" style="98" hidden="1" customWidth="1"/>
    <col min="12601" max="12601" width="6.88671875" style="98" customWidth="1"/>
    <col min="12602" max="12603" width="11.44140625" style="98" hidden="1" customWidth="1"/>
    <col min="12604" max="12604" width="6.44140625" style="98" customWidth="1"/>
    <col min="12605" max="12606" width="11.44140625" style="98" hidden="1" customWidth="1"/>
    <col min="12607" max="12607" width="5.44140625" style="98" customWidth="1"/>
    <col min="12608" max="12609" width="11.44140625" style="98" hidden="1" customWidth="1"/>
    <col min="12610" max="12610" width="4.88671875" style="98" customWidth="1"/>
    <col min="12611" max="12615" width="11.44140625" style="98" hidden="1" customWidth="1"/>
    <col min="12616" max="12616" width="8.44140625" style="98" customWidth="1"/>
    <col min="12617" max="12618" width="11.44140625" style="98" hidden="1" customWidth="1"/>
    <col min="12619" max="12619" width="5.44140625" style="98" customWidth="1"/>
    <col min="12620" max="12621" width="11.44140625" style="98" hidden="1" customWidth="1"/>
    <col min="12622" max="12622" width="8.44140625" style="98" customWidth="1"/>
    <col min="12623" max="12624" width="11.44140625" style="98" hidden="1" customWidth="1"/>
    <col min="12625" max="12625" width="5.88671875" style="98" customWidth="1"/>
    <col min="12626" max="12627" width="11.44140625" style="98" hidden="1" customWidth="1"/>
    <col min="12628" max="12628" width="5.44140625" style="98" customWidth="1"/>
    <col min="12629" max="12630" width="11.44140625" style="98" hidden="1" customWidth="1"/>
    <col min="12631" max="12631" width="5.44140625" style="98" customWidth="1"/>
    <col min="12632" max="12633" width="11.44140625" style="98" hidden="1" customWidth="1"/>
    <col min="12634" max="12634" width="6" style="98" customWidth="1"/>
    <col min="12635" max="12639" width="11.44140625" style="98" hidden="1" customWidth="1"/>
    <col min="12640" max="12640" width="5" style="98" customWidth="1"/>
    <col min="12641" max="12648" width="11.44140625" style="98" hidden="1" customWidth="1"/>
    <col min="12649" max="12649" width="5" style="98" customWidth="1"/>
    <col min="12650" max="12650" width="11.44140625" style="98" hidden="1" customWidth="1"/>
    <col min="12651" max="12651" width="5" style="98" customWidth="1"/>
    <col min="12652" max="12652" width="9.44140625" style="98" customWidth="1"/>
    <col min="12653" max="12653" width="11.44140625" style="98" hidden="1" customWidth="1"/>
    <col min="12654" max="12654" width="5" style="98" customWidth="1"/>
    <col min="12655" max="12656" width="11.44140625" style="98" hidden="1" customWidth="1"/>
    <col min="12657" max="12657" width="5" style="98" customWidth="1"/>
    <col min="12658" max="12659" width="11.44140625" style="98" hidden="1" customWidth="1"/>
    <col min="12660" max="12660" width="5" style="98" customWidth="1"/>
    <col min="12661" max="12662" width="11.44140625" style="98" hidden="1" customWidth="1"/>
    <col min="12663" max="12663" width="5" style="98" customWidth="1"/>
    <col min="12664" max="12665" width="11.44140625" style="98" hidden="1" customWidth="1"/>
    <col min="12666" max="12666" width="5" style="98" customWidth="1"/>
    <col min="12667" max="12668" width="11.44140625" style="98" hidden="1" customWidth="1"/>
    <col min="12669" max="12669" width="5" style="98" customWidth="1"/>
    <col min="12670" max="12670" width="11.44140625" style="98" hidden="1" customWidth="1"/>
    <col min="12671" max="12671" width="6.44140625" style="98" customWidth="1"/>
    <col min="12672" max="12672" width="11.44140625" style="98" hidden="1" customWidth="1"/>
    <col min="12673" max="12673" width="7.109375" style="98" customWidth="1"/>
    <col min="12674" max="12675" width="11.44140625" style="98" hidden="1" customWidth="1"/>
    <col min="12676" max="12676" width="7.109375" style="98" customWidth="1"/>
    <col min="12677" max="12678" width="11.44140625" style="98" hidden="1" customWidth="1"/>
    <col min="12679" max="12679" width="7.109375" style="98" customWidth="1"/>
    <col min="12680" max="12681" width="11.44140625" style="98" hidden="1" customWidth="1"/>
    <col min="12682" max="12682" width="7.109375" style="98" customWidth="1"/>
    <col min="12683" max="12684" width="11.44140625" style="98" hidden="1" customWidth="1"/>
    <col min="12685" max="12685" width="7.109375" style="98" customWidth="1"/>
    <col min="12686" max="12687" width="11.44140625" style="98" hidden="1" customWidth="1"/>
    <col min="12688" max="12688" width="7.109375" style="98" customWidth="1"/>
    <col min="12689" max="12690" width="11.44140625" style="98" hidden="1" customWidth="1"/>
    <col min="12691" max="12691" width="7.109375" style="98" customWidth="1"/>
    <col min="12692" max="12693" width="11.44140625" style="98" hidden="1" customWidth="1"/>
    <col min="12694" max="12694" width="7.109375" style="98" customWidth="1"/>
    <col min="12695" max="12695" width="11.44140625" style="98" hidden="1" customWidth="1"/>
    <col min="12696" max="12696" width="6.44140625" style="98" customWidth="1"/>
    <col min="12697" max="12698" width="11.44140625" style="98" hidden="1" customWidth="1"/>
    <col min="12699" max="12699" width="6.88671875" style="98" customWidth="1"/>
    <col min="12700" max="12701" width="11.44140625" style="98" hidden="1" customWidth="1"/>
    <col min="12702" max="12702" width="6.88671875" style="98" customWidth="1"/>
    <col min="12703" max="12704" width="11.44140625" style="98" hidden="1" customWidth="1"/>
    <col min="12705" max="12705" width="6.44140625" style="98" customWidth="1"/>
    <col min="12706" max="12710" width="11.44140625" style="98" hidden="1" customWidth="1"/>
    <col min="12711" max="12711" width="6.44140625" style="98" customWidth="1"/>
    <col min="12712" max="12713" width="11.44140625" style="98" hidden="1" customWidth="1"/>
    <col min="12714" max="12714" width="7.5546875" style="98" customWidth="1"/>
    <col min="12715" max="12715" width="11.44140625" style="98" hidden="1" customWidth="1"/>
    <col min="12716" max="12716" width="9.44140625" style="98" customWidth="1"/>
    <col min="12717" max="12748" width="11.44140625" style="98" hidden="1" customWidth="1"/>
    <col min="12749" max="12749" width="9" style="98" customWidth="1"/>
    <col min="12750" max="12751" width="11.44140625" style="98" hidden="1" customWidth="1"/>
    <col min="12752" max="12752" width="8.5546875" style="98" customWidth="1"/>
    <col min="12753" max="12754" width="11.44140625" style="98" hidden="1" customWidth="1"/>
    <col min="12755" max="12755" width="6.44140625" style="98" customWidth="1"/>
    <col min="12756" max="12757" width="11.44140625" style="98" hidden="1" customWidth="1"/>
    <col min="12758" max="12758" width="7" style="98" customWidth="1"/>
    <col min="12759" max="12760" width="11.44140625" style="98" hidden="1" customWidth="1"/>
    <col min="12761" max="12763" width="7" style="98" customWidth="1"/>
    <col min="12764" max="12765" width="11.44140625" style="98" hidden="1" customWidth="1"/>
    <col min="12766" max="12766" width="7.5546875" style="98" customWidth="1"/>
    <col min="12767" max="12768" width="11.44140625" style="98" hidden="1" customWidth="1"/>
    <col min="12769" max="12769" width="7" style="98" customWidth="1"/>
    <col min="12770" max="12771" width="11.44140625" style="98" hidden="1" customWidth="1"/>
    <col min="12772" max="12772" width="7" style="98" customWidth="1"/>
    <col min="12773" max="12774" width="11.44140625" style="98" hidden="1" customWidth="1"/>
    <col min="12775" max="12775" width="7" style="98" customWidth="1"/>
    <col min="12776" max="12776" width="11.44140625" style="98" hidden="1" customWidth="1"/>
    <col min="12777" max="12777" width="6.44140625" style="98" customWidth="1"/>
    <col min="12778" max="12787" width="11.44140625" style="98" hidden="1" customWidth="1"/>
    <col min="12788" max="12790" width="11.44140625" style="98" hidden="1"/>
    <col min="12791" max="12791" width="41.44140625" style="98" customWidth="1"/>
    <col min="12792" max="12792" width="6.44140625" style="98" customWidth="1"/>
    <col min="12793" max="12793" width="14.6640625" style="98" customWidth="1"/>
    <col min="12794" max="12794" width="11.44140625" style="98" customWidth="1"/>
    <col min="12795" max="12795" width="13" style="98" customWidth="1"/>
    <col min="12796" max="12796" width="13.33203125" style="98" customWidth="1"/>
    <col min="12797" max="12806" width="9.44140625" style="98" customWidth="1"/>
    <col min="12807" max="12807" width="8.88671875" style="98" customWidth="1"/>
    <col min="12808" max="12808" width="9.44140625" style="98" customWidth="1"/>
    <col min="12809" max="12809" width="10.109375" style="98" customWidth="1"/>
    <col min="12810" max="12814" width="11.44140625" style="98" hidden="1" customWidth="1"/>
    <col min="12815" max="12815" width="6.44140625" style="98" customWidth="1"/>
    <col min="12816" max="12816" width="6.88671875" style="98" customWidth="1"/>
    <col min="12817" max="12818" width="6.5546875" style="98" customWidth="1"/>
    <col min="12819" max="12819" width="6.33203125" style="98" customWidth="1"/>
    <col min="12820" max="12820" width="7.5546875" style="98" customWidth="1"/>
    <col min="12821" max="12821" width="11" style="98" customWidth="1"/>
    <col min="12822" max="12822" width="11.44140625" style="98" hidden="1" customWidth="1"/>
    <col min="12823" max="12823" width="13.44140625" style="98" customWidth="1"/>
    <col min="12824" max="12824" width="11.44140625" style="98" customWidth="1"/>
    <col min="12825" max="12825" width="56.88671875" style="98" customWidth="1"/>
    <col min="12826" max="12826" width="9.109375" style="98" bestFit="1" customWidth="1"/>
    <col min="12827" max="12827" width="24.5546875" style="98" customWidth="1"/>
    <col min="12828" max="12828" width="15.44140625" style="98" customWidth="1"/>
    <col min="12829" max="12829" width="27.33203125" style="98" customWidth="1"/>
    <col min="12830" max="12830" width="5" style="98" customWidth="1"/>
    <col min="12831" max="12832" width="11.44140625" style="98" hidden="1" customWidth="1"/>
    <col min="12833" max="12833" width="5" style="98" customWidth="1"/>
    <col min="12834" max="12835" width="11.44140625" style="98" hidden="1" customWidth="1"/>
    <col min="12836" max="12836" width="5" style="98" customWidth="1"/>
    <col min="12837" max="12838" width="11.44140625" style="98" hidden="1" customWidth="1"/>
    <col min="12839" max="12839" width="5" style="98" customWidth="1"/>
    <col min="12840" max="12841" width="11.44140625" style="98" hidden="1" customWidth="1"/>
    <col min="12842" max="12842" width="5" style="98" customWidth="1"/>
    <col min="12843" max="12844" width="11.44140625" style="98" hidden="1" customWidth="1"/>
    <col min="12845" max="12845" width="5" style="98" customWidth="1"/>
    <col min="12846" max="12847" width="11.44140625" style="98" hidden="1" customWidth="1"/>
    <col min="12848" max="12848" width="6.44140625" style="98" customWidth="1"/>
    <col min="12849" max="12856" width="11.44140625" style="98" hidden="1" customWidth="1"/>
    <col min="12857" max="12857" width="6.88671875" style="98" customWidth="1"/>
    <col min="12858" max="12859" width="11.44140625" style="98" hidden="1" customWidth="1"/>
    <col min="12860" max="12860" width="6.44140625" style="98" customWidth="1"/>
    <col min="12861" max="12862" width="11.44140625" style="98" hidden="1" customWidth="1"/>
    <col min="12863" max="12863" width="5.44140625" style="98" customWidth="1"/>
    <col min="12864" max="12865" width="11.44140625" style="98" hidden="1" customWidth="1"/>
    <col min="12866" max="12866" width="4.88671875" style="98" customWidth="1"/>
    <col min="12867" max="12871" width="11.44140625" style="98" hidden="1" customWidth="1"/>
    <col min="12872" max="12872" width="8.44140625" style="98" customWidth="1"/>
    <col min="12873" max="12874" width="11.44140625" style="98" hidden="1" customWidth="1"/>
    <col min="12875" max="12875" width="5.44140625" style="98" customWidth="1"/>
    <col min="12876" max="12877" width="11.44140625" style="98" hidden="1" customWidth="1"/>
    <col min="12878" max="12878" width="8.44140625" style="98" customWidth="1"/>
    <col min="12879" max="12880" width="11.44140625" style="98" hidden="1" customWidth="1"/>
    <col min="12881" max="12881" width="5.88671875" style="98" customWidth="1"/>
    <col min="12882" max="12883" width="11.44140625" style="98" hidden="1" customWidth="1"/>
    <col min="12884" max="12884" width="5.44140625" style="98" customWidth="1"/>
    <col min="12885" max="12886" width="11.44140625" style="98" hidden="1" customWidth="1"/>
    <col min="12887" max="12887" width="5.44140625" style="98" customWidth="1"/>
    <col min="12888" max="12889" width="11.44140625" style="98" hidden="1" customWidth="1"/>
    <col min="12890" max="12890" width="6" style="98" customWidth="1"/>
    <col min="12891" max="12895" width="11.44140625" style="98" hidden="1" customWidth="1"/>
    <col min="12896" max="12896" width="5" style="98" customWidth="1"/>
    <col min="12897" max="12904" width="11.44140625" style="98" hidden="1" customWidth="1"/>
    <col min="12905" max="12905" width="5" style="98" customWidth="1"/>
    <col min="12906" max="12906" width="11.44140625" style="98" hidden="1" customWidth="1"/>
    <col min="12907" max="12907" width="5" style="98" customWidth="1"/>
    <col min="12908" max="12908" width="9.44140625" style="98" customWidth="1"/>
    <col min="12909" max="12909" width="11.44140625" style="98" hidden="1" customWidth="1"/>
    <col min="12910" max="12910" width="5" style="98" customWidth="1"/>
    <col min="12911" max="12912" width="11.44140625" style="98" hidden="1" customWidth="1"/>
    <col min="12913" max="12913" width="5" style="98" customWidth="1"/>
    <col min="12914" max="12915" width="11.44140625" style="98" hidden="1" customWidth="1"/>
    <col min="12916" max="12916" width="5" style="98" customWidth="1"/>
    <col min="12917" max="12918" width="11.44140625" style="98" hidden="1" customWidth="1"/>
    <col min="12919" max="12919" width="5" style="98" customWidth="1"/>
    <col min="12920" max="12921" width="11.44140625" style="98" hidden="1" customWidth="1"/>
    <col min="12922" max="12922" width="5" style="98" customWidth="1"/>
    <col min="12923" max="12924" width="11.44140625" style="98" hidden="1" customWidth="1"/>
    <col min="12925" max="12925" width="5" style="98" customWidth="1"/>
    <col min="12926" max="12926" width="11.44140625" style="98" hidden="1" customWidth="1"/>
    <col min="12927" max="12927" width="6.44140625" style="98" customWidth="1"/>
    <col min="12928" max="12928" width="11.44140625" style="98" hidden="1" customWidth="1"/>
    <col min="12929" max="12929" width="7.109375" style="98" customWidth="1"/>
    <col min="12930" max="12931" width="11.44140625" style="98" hidden="1" customWidth="1"/>
    <col min="12932" max="12932" width="7.109375" style="98" customWidth="1"/>
    <col min="12933" max="12934" width="11.44140625" style="98" hidden="1" customWidth="1"/>
    <col min="12935" max="12935" width="7.109375" style="98" customWidth="1"/>
    <col min="12936" max="12937" width="11.44140625" style="98" hidden="1" customWidth="1"/>
    <col min="12938" max="12938" width="7.109375" style="98" customWidth="1"/>
    <col min="12939" max="12940" width="11.44140625" style="98" hidden="1" customWidth="1"/>
    <col min="12941" max="12941" width="7.109375" style="98" customWidth="1"/>
    <col min="12942" max="12943" width="11.44140625" style="98" hidden="1" customWidth="1"/>
    <col min="12944" max="12944" width="7.109375" style="98" customWidth="1"/>
    <col min="12945" max="12946" width="11.44140625" style="98" hidden="1" customWidth="1"/>
    <col min="12947" max="12947" width="7.109375" style="98" customWidth="1"/>
    <col min="12948" max="12949" width="11.44140625" style="98" hidden="1" customWidth="1"/>
    <col min="12950" max="12950" width="7.109375" style="98" customWidth="1"/>
    <col min="12951" max="12951" width="11.44140625" style="98" hidden="1" customWidth="1"/>
    <col min="12952" max="12952" width="6.44140625" style="98" customWidth="1"/>
    <col min="12953" max="12954" width="11.44140625" style="98" hidden="1" customWidth="1"/>
    <col min="12955" max="12955" width="6.88671875" style="98" customWidth="1"/>
    <col min="12956" max="12957" width="11.44140625" style="98" hidden="1" customWidth="1"/>
    <col min="12958" max="12958" width="6.88671875" style="98" customWidth="1"/>
    <col min="12959" max="12960" width="11.44140625" style="98" hidden="1" customWidth="1"/>
    <col min="12961" max="12961" width="6.44140625" style="98" customWidth="1"/>
    <col min="12962" max="12966" width="11.44140625" style="98" hidden="1" customWidth="1"/>
    <col min="12967" max="12967" width="6.44140625" style="98" customWidth="1"/>
    <col min="12968" max="12969" width="11.44140625" style="98" hidden="1" customWidth="1"/>
    <col min="12970" max="12970" width="7.5546875" style="98" customWidth="1"/>
    <col min="12971" max="12971" width="11.44140625" style="98" hidden="1" customWidth="1"/>
    <col min="12972" max="12972" width="9.44140625" style="98" customWidth="1"/>
    <col min="12973" max="13004" width="11.44140625" style="98" hidden="1" customWidth="1"/>
    <col min="13005" max="13005" width="9" style="98" customWidth="1"/>
    <col min="13006" max="13007" width="11.44140625" style="98" hidden="1" customWidth="1"/>
    <col min="13008" max="13008" width="8.5546875" style="98" customWidth="1"/>
    <col min="13009" max="13010" width="11.44140625" style="98" hidden="1" customWidth="1"/>
    <col min="13011" max="13011" width="6.44140625" style="98" customWidth="1"/>
    <col min="13012" max="13013" width="11.44140625" style="98" hidden="1" customWidth="1"/>
    <col min="13014" max="13014" width="7" style="98" customWidth="1"/>
    <col min="13015" max="13016" width="11.44140625" style="98" hidden="1" customWidth="1"/>
    <col min="13017" max="13019" width="7" style="98" customWidth="1"/>
    <col min="13020" max="13021" width="11.44140625" style="98" hidden="1" customWidth="1"/>
    <col min="13022" max="13022" width="7.5546875" style="98" customWidth="1"/>
    <col min="13023" max="13024" width="11.44140625" style="98" hidden="1" customWidth="1"/>
    <col min="13025" max="13025" width="7" style="98" customWidth="1"/>
    <col min="13026" max="13027" width="11.44140625" style="98" hidden="1" customWidth="1"/>
    <col min="13028" max="13028" width="7" style="98" customWidth="1"/>
    <col min="13029" max="13030" width="11.44140625" style="98" hidden="1" customWidth="1"/>
    <col min="13031" max="13031" width="7" style="98" customWidth="1"/>
    <col min="13032" max="13032" width="11.44140625" style="98" hidden="1" customWidth="1"/>
    <col min="13033" max="13033" width="6.44140625" style="98" customWidth="1"/>
    <col min="13034" max="13043" width="11.44140625" style="98" hidden="1" customWidth="1"/>
    <col min="13044" max="13046" width="11.44140625" style="98" hidden="1"/>
    <col min="13047" max="13047" width="41.44140625" style="98" customWidth="1"/>
    <col min="13048" max="13048" width="6.44140625" style="98" customWidth="1"/>
    <col min="13049" max="13049" width="14.6640625" style="98" customWidth="1"/>
    <col min="13050" max="13050" width="11.44140625" style="98" customWidth="1"/>
    <col min="13051" max="13051" width="13" style="98" customWidth="1"/>
    <col min="13052" max="13052" width="13.33203125" style="98" customWidth="1"/>
    <col min="13053" max="13062" width="9.44140625" style="98" customWidth="1"/>
    <col min="13063" max="13063" width="8.88671875" style="98" customWidth="1"/>
    <col min="13064" max="13064" width="9.44140625" style="98" customWidth="1"/>
    <col min="13065" max="13065" width="10.109375" style="98" customWidth="1"/>
    <col min="13066" max="13070" width="11.44140625" style="98" hidden="1" customWidth="1"/>
    <col min="13071" max="13071" width="6.44140625" style="98" customWidth="1"/>
    <col min="13072" max="13072" width="6.88671875" style="98" customWidth="1"/>
    <col min="13073" max="13074" width="6.5546875" style="98" customWidth="1"/>
    <col min="13075" max="13075" width="6.33203125" style="98" customWidth="1"/>
    <col min="13076" max="13076" width="7.5546875" style="98" customWidth="1"/>
    <col min="13077" max="13077" width="11" style="98" customWidth="1"/>
    <col min="13078" max="13078" width="11.44140625" style="98" hidden="1" customWidth="1"/>
    <col min="13079" max="13079" width="13.44140625" style="98" customWidth="1"/>
    <col min="13080" max="13080" width="11.44140625" style="98" customWidth="1"/>
    <col min="13081" max="13081" width="56.88671875" style="98" customWidth="1"/>
    <col min="13082" max="13082" width="9.109375" style="98" bestFit="1" customWidth="1"/>
    <col min="13083" max="13083" width="24.5546875" style="98" customWidth="1"/>
    <col min="13084" max="13084" width="15.44140625" style="98" customWidth="1"/>
    <col min="13085" max="13085" width="27.33203125" style="98" customWidth="1"/>
    <col min="13086" max="13086" width="5" style="98" customWidth="1"/>
    <col min="13087" max="13088" width="11.44140625" style="98" hidden="1" customWidth="1"/>
    <col min="13089" max="13089" width="5" style="98" customWidth="1"/>
    <col min="13090" max="13091" width="11.44140625" style="98" hidden="1" customWidth="1"/>
    <col min="13092" max="13092" width="5" style="98" customWidth="1"/>
    <col min="13093" max="13094" width="11.44140625" style="98" hidden="1" customWidth="1"/>
    <col min="13095" max="13095" width="5" style="98" customWidth="1"/>
    <col min="13096" max="13097" width="11.44140625" style="98" hidden="1" customWidth="1"/>
    <col min="13098" max="13098" width="5" style="98" customWidth="1"/>
    <col min="13099" max="13100" width="11.44140625" style="98" hidden="1" customWidth="1"/>
    <col min="13101" max="13101" width="5" style="98" customWidth="1"/>
    <col min="13102" max="13103" width="11.44140625" style="98" hidden="1" customWidth="1"/>
    <col min="13104" max="13104" width="6.44140625" style="98" customWidth="1"/>
    <col min="13105" max="13112" width="11.44140625" style="98" hidden="1" customWidth="1"/>
    <col min="13113" max="13113" width="6.88671875" style="98" customWidth="1"/>
    <col min="13114" max="13115" width="11.44140625" style="98" hidden="1" customWidth="1"/>
    <col min="13116" max="13116" width="6.44140625" style="98" customWidth="1"/>
    <col min="13117" max="13118" width="11.44140625" style="98" hidden="1" customWidth="1"/>
    <col min="13119" max="13119" width="5.44140625" style="98" customWidth="1"/>
    <col min="13120" max="13121" width="11.44140625" style="98" hidden="1" customWidth="1"/>
    <col min="13122" max="13122" width="4.88671875" style="98" customWidth="1"/>
    <col min="13123" max="13127" width="11.44140625" style="98" hidden="1" customWidth="1"/>
    <col min="13128" max="13128" width="8.44140625" style="98" customWidth="1"/>
    <col min="13129" max="13130" width="11.44140625" style="98" hidden="1" customWidth="1"/>
    <col min="13131" max="13131" width="5.44140625" style="98" customWidth="1"/>
    <col min="13132" max="13133" width="11.44140625" style="98" hidden="1" customWidth="1"/>
    <col min="13134" max="13134" width="8.44140625" style="98" customWidth="1"/>
    <col min="13135" max="13136" width="11.44140625" style="98" hidden="1" customWidth="1"/>
    <col min="13137" max="13137" width="5.88671875" style="98" customWidth="1"/>
    <col min="13138" max="13139" width="11.44140625" style="98" hidden="1" customWidth="1"/>
    <col min="13140" max="13140" width="5.44140625" style="98" customWidth="1"/>
    <col min="13141" max="13142" width="11.44140625" style="98" hidden="1" customWidth="1"/>
    <col min="13143" max="13143" width="5.44140625" style="98" customWidth="1"/>
    <col min="13144" max="13145" width="11.44140625" style="98" hidden="1" customWidth="1"/>
    <col min="13146" max="13146" width="6" style="98" customWidth="1"/>
    <col min="13147" max="13151" width="11.44140625" style="98" hidden="1" customWidth="1"/>
    <col min="13152" max="13152" width="5" style="98" customWidth="1"/>
    <col min="13153" max="13160" width="11.44140625" style="98" hidden="1" customWidth="1"/>
    <col min="13161" max="13161" width="5" style="98" customWidth="1"/>
    <col min="13162" max="13162" width="11.44140625" style="98" hidden="1" customWidth="1"/>
    <col min="13163" max="13163" width="5" style="98" customWidth="1"/>
    <col min="13164" max="13164" width="9.44140625" style="98" customWidth="1"/>
    <col min="13165" max="13165" width="11.44140625" style="98" hidden="1" customWidth="1"/>
    <col min="13166" max="13166" width="5" style="98" customWidth="1"/>
    <col min="13167" max="13168" width="11.44140625" style="98" hidden="1" customWidth="1"/>
    <col min="13169" max="13169" width="5" style="98" customWidth="1"/>
    <col min="13170" max="13171" width="11.44140625" style="98" hidden="1" customWidth="1"/>
    <col min="13172" max="13172" width="5" style="98" customWidth="1"/>
    <col min="13173" max="13174" width="11.44140625" style="98" hidden="1" customWidth="1"/>
    <col min="13175" max="13175" width="5" style="98" customWidth="1"/>
    <col min="13176" max="13177" width="11.44140625" style="98" hidden="1" customWidth="1"/>
    <col min="13178" max="13178" width="5" style="98" customWidth="1"/>
    <col min="13179" max="13180" width="11.44140625" style="98" hidden="1" customWidth="1"/>
    <col min="13181" max="13181" width="5" style="98" customWidth="1"/>
    <col min="13182" max="13182" width="11.44140625" style="98" hidden="1" customWidth="1"/>
    <col min="13183" max="13183" width="6.44140625" style="98" customWidth="1"/>
    <col min="13184" max="13184" width="11.44140625" style="98" hidden="1" customWidth="1"/>
    <col min="13185" max="13185" width="7.109375" style="98" customWidth="1"/>
    <col min="13186" max="13187" width="11.44140625" style="98" hidden="1" customWidth="1"/>
    <col min="13188" max="13188" width="7.109375" style="98" customWidth="1"/>
    <col min="13189" max="13190" width="11.44140625" style="98" hidden="1" customWidth="1"/>
    <col min="13191" max="13191" width="7.109375" style="98" customWidth="1"/>
    <col min="13192" max="13193" width="11.44140625" style="98" hidden="1" customWidth="1"/>
    <col min="13194" max="13194" width="7.109375" style="98" customWidth="1"/>
    <col min="13195" max="13196" width="11.44140625" style="98" hidden="1" customWidth="1"/>
    <col min="13197" max="13197" width="7.109375" style="98" customWidth="1"/>
    <col min="13198" max="13199" width="11.44140625" style="98" hidden="1" customWidth="1"/>
    <col min="13200" max="13200" width="7.109375" style="98" customWidth="1"/>
    <col min="13201" max="13202" width="11.44140625" style="98" hidden="1" customWidth="1"/>
    <col min="13203" max="13203" width="7.109375" style="98" customWidth="1"/>
    <col min="13204" max="13205" width="11.44140625" style="98" hidden="1" customWidth="1"/>
    <col min="13206" max="13206" width="7.109375" style="98" customWidth="1"/>
    <col min="13207" max="13207" width="11.44140625" style="98" hidden="1" customWidth="1"/>
    <col min="13208" max="13208" width="6.44140625" style="98" customWidth="1"/>
    <col min="13209" max="13210" width="11.44140625" style="98" hidden="1" customWidth="1"/>
    <col min="13211" max="13211" width="6.88671875" style="98" customWidth="1"/>
    <col min="13212" max="13213" width="11.44140625" style="98" hidden="1" customWidth="1"/>
    <col min="13214" max="13214" width="6.88671875" style="98" customWidth="1"/>
    <col min="13215" max="13216" width="11.44140625" style="98" hidden="1" customWidth="1"/>
    <col min="13217" max="13217" width="6.44140625" style="98" customWidth="1"/>
    <col min="13218" max="13222" width="11.44140625" style="98" hidden="1" customWidth="1"/>
    <col min="13223" max="13223" width="6.44140625" style="98" customWidth="1"/>
    <col min="13224" max="13225" width="11.44140625" style="98" hidden="1" customWidth="1"/>
    <col min="13226" max="13226" width="7.5546875" style="98" customWidth="1"/>
    <col min="13227" max="13227" width="11.44140625" style="98" hidden="1" customWidth="1"/>
    <col min="13228" max="13228" width="9.44140625" style="98" customWidth="1"/>
    <col min="13229" max="13260" width="11.44140625" style="98" hidden="1" customWidth="1"/>
    <col min="13261" max="13261" width="9" style="98" customWidth="1"/>
    <col min="13262" max="13263" width="11.44140625" style="98" hidden="1" customWidth="1"/>
    <col min="13264" max="13264" width="8.5546875" style="98" customWidth="1"/>
    <col min="13265" max="13266" width="11.44140625" style="98" hidden="1" customWidth="1"/>
    <col min="13267" max="13267" width="6.44140625" style="98" customWidth="1"/>
    <col min="13268" max="13269" width="11.44140625" style="98" hidden="1" customWidth="1"/>
    <col min="13270" max="13270" width="7" style="98" customWidth="1"/>
    <col min="13271" max="13272" width="11.44140625" style="98" hidden="1" customWidth="1"/>
    <col min="13273" max="13275" width="7" style="98" customWidth="1"/>
    <col min="13276" max="13277" width="11.44140625" style="98" hidden="1" customWidth="1"/>
    <col min="13278" max="13278" width="7.5546875" style="98" customWidth="1"/>
    <col min="13279" max="13280" width="11.44140625" style="98" hidden="1" customWidth="1"/>
    <col min="13281" max="13281" width="7" style="98" customWidth="1"/>
    <col min="13282" max="13283" width="11.44140625" style="98" hidden="1" customWidth="1"/>
    <col min="13284" max="13284" width="7" style="98" customWidth="1"/>
    <col min="13285" max="13286" width="11.44140625" style="98" hidden="1" customWidth="1"/>
    <col min="13287" max="13287" width="7" style="98" customWidth="1"/>
    <col min="13288" max="13288" width="11.44140625" style="98" hidden="1" customWidth="1"/>
    <col min="13289" max="13289" width="6.44140625" style="98" customWidth="1"/>
    <col min="13290" max="13299" width="11.44140625" style="98" hidden="1" customWidth="1"/>
    <col min="13300" max="13302" width="11.44140625" style="98" hidden="1"/>
    <col min="13303" max="13303" width="41.44140625" style="98" customWidth="1"/>
    <col min="13304" max="13304" width="6.44140625" style="98" customWidth="1"/>
    <col min="13305" max="13305" width="14.6640625" style="98" customWidth="1"/>
    <col min="13306" max="13306" width="11.44140625" style="98" customWidth="1"/>
    <col min="13307" max="13307" width="13" style="98" customWidth="1"/>
    <col min="13308" max="13308" width="13.33203125" style="98" customWidth="1"/>
    <col min="13309" max="13318" width="9.44140625" style="98" customWidth="1"/>
    <col min="13319" max="13319" width="8.88671875" style="98" customWidth="1"/>
    <col min="13320" max="13320" width="9.44140625" style="98" customWidth="1"/>
    <col min="13321" max="13321" width="10.109375" style="98" customWidth="1"/>
    <col min="13322" max="13326" width="11.44140625" style="98" hidden="1" customWidth="1"/>
    <col min="13327" max="13327" width="6.44140625" style="98" customWidth="1"/>
    <col min="13328" max="13328" width="6.88671875" style="98" customWidth="1"/>
    <col min="13329" max="13330" width="6.5546875" style="98" customWidth="1"/>
    <col min="13331" max="13331" width="6.33203125" style="98" customWidth="1"/>
    <col min="13332" max="13332" width="7.5546875" style="98" customWidth="1"/>
    <col min="13333" max="13333" width="11" style="98" customWidth="1"/>
    <col min="13334" max="13334" width="11.44140625" style="98" hidden="1" customWidth="1"/>
    <col min="13335" max="13335" width="13.44140625" style="98" customWidth="1"/>
    <col min="13336" max="13336" width="11.44140625" style="98" customWidth="1"/>
    <col min="13337" max="13337" width="56.88671875" style="98" customWidth="1"/>
    <col min="13338" max="13338" width="9.109375" style="98" bestFit="1" customWidth="1"/>
    <col min="13339" max="13339" width="24.5546875" style="98" customWidth="1"/>
    <col min="13340" max="13340" width="15.44140625" style="98" customWidth="1"/>
    <col min="13341" max="13341" width="27.33203125" style="98" customWidth="1"/>
    <col min="13342" max="13342" width="5" style="98" customWidth="1"/>
    <col min="13343" max="13344" width="11.44140625" style="98" hidden="1" customWidth="1"/>
    <col min="13345" max="13345" width="5" style="98" customWidth="1"/>
    <col min="13346" max="13347" width="11.44140625" style="98" hidden="1" customWidth="1"/>
    <col min="13348" max="13348" width="5" style="98" customWidth="1"/>
    <col min="13349" max="13350" width="11.44140625" style="98" hidden="1" customWidth="1"/>
    <col min="13351" max="13351" width="5" style="98" customWidth="1"/>
    <col min="13352" max="13353" width="11.44140625" style="98" hidden="1" customWidth="1"/>
    <col min="13354" max="13354" width="5" style="98" customWidth="1"/>
    <col min="13355" max="13356" width="11.44140625" style="98" hidden="1" customWidth="1"/>
    <col min="13357" max="13357" width="5" style="98" customWidth="1"/>
    <col min="13358" max="13359" width="11.44140625" style="98" hidden="1" customWidth="1"/>
    <col min="13360" max="13360" width="6.44140625" style="98" customWidth="1"/>
    <col min="13361" max="13368" width="11.44140625" style="98" hidden="1" customWidth="1"/>
    <col min="13369" max="13369" width="6.88671875" style="98" customWidth="1"/>
    <col min="13370" max="13371" width="11.44140625" style="98" hidden="1" customWidth="1"/>
    <col min="13372" max="13372" width="6.44140625" style="98" customWidth="1"/>
    <col min="13373" max="13374" width="11.44140625" style="98" hidden="1" customWidth="1"/>
    <col min="13375" max="13375" width="5.44140625" style="98" customWidth="1"/>
    <col min="13376" max="13377" width="11.44140625" style="98" hidden="1" customWidth="1"/>
    <col min="13378" max="13378" width="4.88671875" style="98" customWidth="1"/>
    <col min="13379" max="13383" width="11.44140625" style="98" hidden="1" customWidth="1"/>
    <col min="13384" max="13384" width="8.44140625" style="98" customWidth="1"/>
    <col min="13385" max="13386" width="11.44140625" style="98" hidden="1" customWidth="1"/>
    <col min="13387" max="13387" width="5.44140625" style="98" customWidth="1"/>
    <col min="13388" max="13389" width="11.44140625" style="98" hidden="1" customWidth="1"/>
    <col min="13390" max="13390" width="8.44140625" style="98" customWidth="1"/>
    <col min="13391" max="13392" width="11.44140625" style="98" hidden="1" customWidth="1"/>
    <col min="13393" max="13393" width="5.88671875" style="98" customWidth="1"/>
    <col min="13394" max="13395" width="11.44140625" style="98" hidden="1" customWidth="1"/>
    <col min="13396" max="13396" width="5.44140625" style="98" customWidth="1"/>
    <col min="13397" max="13398" width="11.44140625" style="98" hidden="1" customWidth="1"/>
    <col min="13399" max="13399" width="5.44140625" style="98" customWidth="1"/>
    <col min="13400" max="13401" width="11.44140625" style="98" hidden="1" customWidth="1"/>
    <col min="13402" max="13402" width="6" style="98" customWidth="1"/>
    <col min="13403" max="13407" width="11.44140625" style="98" hidden="1" customWidth="1"/>
    <col min="13408" max="13408" width="5" style="98" customWidth="1"/>
    <col min="13409" max="13416" width="11.44140625" style="98" hidden="1" customWidth="1"/>
    <col min="13417" max="13417" width="5" style="98" customWidth="1"/>
    <col min="13418" max="13418" width="11.44140625" style="98" hidden="1" customWidth="1"/>
    <col min="13419" max="13419" width="5" style="98" customWidth="1"/>
    <col min="13420" max="13420" width="9.44140625" style="98" customWidth="1"/>
    <col min="13421" max="13421" width="11.44140625" style="98" hidden="1" customWidth="1"/>
    <col min="13422" max="13422" width="5" style="98" customWidth="1"/>
    <col min="13423" max="13424" width="11.44140625" style="98" hidden="1" customWidth="1"/>
    <col min="13425" max="13425" width="5" style="98" customWidth="1"/>
    <col min="13426" max="13427" width="11.44140625" style="98" hidden="1" customWidth="1"/>
    <col min="13428" max="13428" width="5" style="98" customWidth="1"/>
    <col min="13429" max="13430" width="11.44140625" style="98" hidden="1" customWidth="1"/>
    <col min="13431" max="13431" width="5" style="98" customWidth="1"/>
    <col min="13432" max="13433" width="11.44140625" style="98" hidden="1" customWidth="1"/>
    <col min="13434" max="13434" width="5" style="98" customWidth="1"/>
    <col min="13435" max="13436" width="11.44140625" style="98" hidden="1" customWidth="1"/>
    <col min="13437" max="13437" width="5" style="98" customWidth="1"/>
    <col min="13438" max="13438" width="11.44140625" style="98" hidden="1" customWidth="1"/>
    <col min="13439" max="13439" width="6.44140625" style="98" customWidth="1"/>
    <col min="13440" max="13440" width="11.44140625" style="98" hidden="1" customWidth="1"/>
    <col min="13441" max="13441" width="7.109375" style="98" customWidth="1"/>
    <col min="13442" max="13443" width="11.44140625" style="98" hidden="1" customWidth="1"/>
    <col min="13444" max="13444" width="7.109375" style="98" customWidth="1"/>
    <col min="13445" max="13446" width="11.44140625" style="98" hidden="1" customWidth="1"/>
    <col min="13447" max="13447" width="7.109375" style="98" customWidth="1"/>
    <col min="13448" max="13449" width="11.44140625" style="98" hidden="1" customWidth="1"/>
    <col min="13450" max="13450" width="7.109375" style="98" customWidth="1"/>
    <col min="13451" max="13452" width="11.44140625" style="98" hidden="1" customWidth="1"/>
    <col min="13453" max="13453" width="7.109375" style="98" customWidth="1"/>
    <col min="13454" max="13455" width="11.44140625" style="98" hidden="1" customWidth="1"/>
    <col min="13456" max="13456" width="7.109375" style="98" customWidth="1"/>
    <col min="13457" max="13458" width="11.44140625" style="98" hidden="1" customWidth="1"/>
    <col min="13459" max="13459" width="7.109375" style="98" customWidth="1"/>
    <col min="13460" max="13461" width="11.44140625" style="98" hidden="1" customWidth="1"/>
    <col min="13462" max="13462" width="7.109375" style="98" customWidth="1"/>
    <col min="13463" max="13463" width="11.44140625" style="98" hidden="1" customWidth="1"/>
    <col min="13464" max="13464" width="6.44140625" style="98" customWidth="1"/>
    <col min="13465" max="13466" width="11.44140625" style="98" hidden="1" customWidth="1"/>
    <col min="13467" max="13467" width="6.88671875" style="98" customWidth="1"/>
    <col min="13468" max="13469" width="11.44140625" style="98" hidden="1" customWidth="1"/>
    <col min="13470" max="13470" width="6.88671875" style="98" customWidth="1"/>
    <col min="13471" max="13472" width="11.44140625" style="98" hidden="1" customWidth="1"/>
    <col min="13473" max="13473" width="6.44140625" style="98" customWidth="1"/>
    <col min="13474" max="13478" width="11.44140625" style="98" hidden="1" customWidth="1"/>
    <col min="13479" max="13479" width="6.44140625" style="98" customWidth="1"/>
    <col min="13480" max="13481" width="11.44140625" style="98" hidden="1" customWidth="1"/>
    <col min="13482" max="13482" width="7.5546875" style="98" customWidth="1"/>
    <col min="13483" max="13483" width="11.44140625" style="98" hidden="1" customWidth="1"/>
    <col min="13484" max="13484" width="9.44140625" style="98" customWidth="1"/>
    <col min="13485" max="13516" width="11.44140625" style="98" hidden="1" customWidth="1"/>
    <col min="13517" max="13517" width="9" style="98" customWidth="1"/>
    <col min="13518" max="13519" width="11.44140625" style="98" hidden="1" customWidth="1"/>
    <col min="13520" max="13520" width="8.5546875" style="98" customWidth="1"/>
    <col min="13521" max="13522" width="11.44140625" style="98" hidden="1" customWidth="1"/>
    <col min="13523" max="13523" width="6.44140625" style="98" customWidth="1"/>
    <col min="13524" max="13525" width="11.44140625" style="98" hidden="1" customWidth="1"/>
    <col min="13526" max="13526" width="7" style="98" customWidth="1"/>
    <col min="13527" max="13528" width="11.44140625" style="98" hidden="1" customWidth="1"/>
    <col min="13529" max="13531" width="7" style="98" customWidth="1"/>
    <col min="13532" max="13533" width="11.44140625" style="98" hidden="1" customWidth="1"/>
    <col min="13534" max="13534" width="7.5546875" style="98" customWidth="1"/>
    <col min="13535" max="13536" width="11.44140625" style="98" hidden="1" customWidth="1"/>
    <col min="13537" max="13537" width="7" style="98" customWidth="1"/>
    <col min="13538" max="13539" width="11.44140625" style="98" hidden="1" customWidth="1"/>
    <col min="13540" max="13540" width="7" style="98" customWidth="1"/>
    <col min="13541" max="13542" width="11.44140625" style="98" hidden="1" customWidth="1"/>
    <col min="13543" max="13543" width="7" style="98" customWidth="1"/>
    <col min="13544" max="13544" width="11.44140625" style="98" hidden="1" customWidth="1"/>
    <col min="13545" max="13545" width="6.44140625" style="98" customWidth="1"/>
    <col min="13546" max="13555" width="11.44140625" style="98" hidden="1" customWidth="1"/>
    <col min="13556" max="13558" width="11.44140625" style="98" hidden="1"/>
    <col min="13559" max="13559" width="41.44140625" style="98" customWidth="1"/>
    <col min="13560" max="13560" width="6.44140625" style="98" customWidth="1"/>
    <col min="13561" max="13561" width="14.6640625" style="98" customWidth="1"/>
    <col min="13562" max="13562" width="11.44140625" style="98" customWidth="1"/>
    <col min="13563" max="13563" width="13" style="98" customWidth="1"/>
    <col min="13564" max="13564" width="13.33203125" style="98" customWidth="1"/>
    <col min="13565" max="13574" width="9.44140625" style="98" customWidth="1"/>
    <col min="13575" max="13575" width="8.88671875" style="98" customWidth="1"/>
    <col min="13576" max="13576" width="9.44140625" style="98" customWidth="1"/>
    <col min="13577" max="13577" width="10.109375" style="98" customWidth="1"/>
    <col min="13578" max="13582" width="11.44140625" style="98" hidden="1" customWidth="1"/>
    <col min="13583" max="13583" width="6.44140625" style="98" customWidth="1"/>
    <col min="13584" max="13584" width="6.88671875" style="98" customWidth="1"/>
    <col min="13585" max="13586" width="6.5546875" style="98" customWidth="1"/>
    <col min="13587" max="13587" width="6.33203125" style="98" customWidth="1"/>
    <col min="13588" max="13588" width="7.5546875" style="98" customWidth="1"/>
    <col min="13589" max="13589" width="11" style="98" customWidth="1"/>
    <col min="13590" max="13590" width="11.44140625" style="98" hidden="1" customWidth="1"/>
    <col min="13591" max="13591" width="13.44140625" style="98" customWidth="1"/>
    <col min="13592" max="13592" width="11.44140625" style="98" customWidth="1"/>
    <col min="13593" max="13593" width="56.88671875" style="98" customWidth="1"/>
    <col min="13594" max="13594" width="9.109375" style="98" bestFit="1" customWidth="1"/>
    <col min="13595" max="13595" width="24.5546875" style="98" customWidth="1"/>
    <col min="13596" max="13596" width="15.44140625" style="98" customWidth="1"/>
    <col min="13597" max="13597" width="27.33203125" style="98" customWidth="1"/>
    <col min="13598" max="13598" width="5" style="98" customWidth="1"/>
    <col min="13599" max="13600" width="11.44140625" style="98" hidden="1" customWidth="1"/>
    <col min="13601" max="13601" width="5" style="98" customWidth="1"/>
    <col min="13602" max="13603" width="11.44140625" style="98" hidden="1" customWidth="1"/>
    <col min="13604" max="13604" width="5" style="98" customWidth="1"/>
    <col min="13605" max="13606" width="11.44140625" style="98" hidden="1" customWidth="1"/>
    <col min="13607" max="13607" width="5" style="98" customWidth="1"/>
    <col min="13608" max="13609" width="11.44140625" style="98" hidden="1" customWidth="1"/>
    <col min="13610" max="13610" width="5" style="98" customWidth="1"/>
    <col min="13611" max="13612" width="11.44140625" style="98" hidden="1" customWidth="1"/>
    <col min="13613" max="13613" width="5" style="98" customWidth="1"/>
    <col min="13614" max="13615" width="11.44140625" style="98" hidden="1" customWidth="1"/>
    <col min="13616" max="13616" width="6.44140625" style="98" customWidth="1"/>
    <col min="13617" max="13624" width="11.44140625" style="98" hidden="1" customWidth="1"/>
    <col min="13625" max="13625" width="6.88671875" style="98" customWidth="1"/>
    <col min="13626" max="13627" width="11.44140625" style="98" hidden="1" customWidth="1"/>
    <col min="13628" max="13628" width="6.44140625" style="98" customWidth="1"/>
    <col min="13629" max="13630" width="11.44140625" style="98" hidden="1" customWidth="1"/>
    <col min="13631" max="13631" width="5.44140625" style="98" customWidth="1"/>
    <col min="13632" max="13633" width="11.44140625" style="98" hidden="1" customWidth="1"/>
    <col min="13634" max="13634" width="4.88671875" style="98" customWidth="1"/>
    <col min="13635" max="13639" width="11.44140625" style="98" hidden="1" customWidth="1"/>
    <col min="13640" max="13640" width="8.44140625" style="98" customWidth="1"/>
    <col min="13641" max="13642" width="11.44140625" style="98" hidden="1" customWidth="1"/>
    <col min="13643" max="13643" width="5.44140625" style="98" customWidth="1"/>
    <col min="13644" max="13645" width="11.44140625" style="98" hidden="1" customWidth="1"/>
    <col min="13646" max="13646" width="8.44140625" style="98" customWidth="1"/>
    <col min="13647" max="13648" width="11.44140625" style="98" hidden="1" customWidth="1"/>
    <col min="13649" max="13649" width="5.88671875" style="98" customWidth="1"/>
    <col min="13650" max="13651" width="11.44140625" style="98" hidden="1" customWidth="1"/>
    <col min="13652" max="13652" width="5.44140625" style="98" customWidth="1"/>
    <col min="13653" max="13654" width="11.44140625" style="98" hidden="1" customWidth="1"/>
    <col min="13655" max="13655" width="5.44140625" style="98" customWidth="1"/>
    <col min="13656" max="13657" width="11.44140625" style="98" hidden="1" customWidth="1"/>
    <col min="13658" max="13658" width="6" style="98" customWidth="1"/>
    <col min="13659" max="13663" width="11.44140625" style="98" hidden="1" customWidth="1"/>
    <col min="13664" max="13664" width="5" style="98" customWidth="1"/>
    <col min="13665" max="13672" width="11.44140625" style="98" hidden="1" customWidth="1"/>
    <col min="13673" max="13673" width="5" style="98" customWidth="1"/>
    <col min="13674" max="13674" width="11.44140625" style="98" hidden="1" customWidth="1"/>
    <col min="13675" max="13675" width="5" style="98" customWidth="1"/>
    <col min="13676" max="13676" width="9.44140625" style="98" customWidth="1"/>
    <col min="13677" max="13677" width="11.44140625" style="98" hidden="1" customWidth="1"/>
    <col min="13678" max="13678" width="5" style="98" customWidth="1"/>
    <col min="13679" max="13680" width="11.44140625" style="98" hidden="1" customWidth="1"/>
    <col min="13681" max="13681" width="5" style="98" customWidth="1"/>
    <col min="13682" max="13683" width="11.44140625" style="98" hidden="1" customWidth="1"/>
    <col min="13684" max="13684" width="5" style="98" customWidth="1"/>
    <col min="13685" max="13686" width="11.44140625" style="98" hidden="1" customWidth="1"/>
    <col min="13687" max="13687" width="5" style="98" customWidth="1"/>
    <col min="13688" max="13689" width="11.44140625" style="98" hidden="1" customWidth="1"/>
    <col min="13690" max="13690" width="5" style="98" customWidth="1"/>
    <col min="13691" max="13692" width="11.44140625" style="98" hidden="1" customWidth="1"/>
    <col min="13693" max="13693" width="5" style="98" customWidth="1"/>
    <col min="13694" max="13694" width="11.44140625" style="98" hidden="1" customWidth="1"/>
    <col min="13695" max="13695" width="6.44140625" style="98" customWidth="1"/>
    <col min="13696" max="13696" width="11.44140625" style="98" hidden="1" customWidth="1"/>
    <col min="13697" max="13697" width="7.109375" style="98" customWidth="1"/>
    <col min="13698" max="13699" width="11.44140625" style="98" hidden="1" customWidth="1"/>
    <col min="13700" max="13700" width="7.109375" style="98" customWidth="1"/>
    <col min="13701" max="13702" width="11.44140625" style="98" hidden="1" customWidth="1"/>
    <col min="13703" max="13703" width="7.109375" style="98" customWidth="1"/>
    <col min="13704" max="13705" width="11.44140625" style="98" hidden="1" customWidth="1"/>
    <col min="13706" max="13706" width="7.109375" style="98" customWidth="1"/>
    <col min="13707" max="13708" width="11.44140625" style="98" hidden="1" customWidth="1"/>
    <col min="13709" max="13709" width="7.109375" style="98" customWidth="1"/>
    <col min="13710" max="13711" width="11.44140625" style="98" hidden="1" customWidth="1"/>
    <col min="13712" max="13712" width="7.109375" style="98" customWidth="1"/>
    <col min="13713" max="13714" width="11.44140625" style="98" hidden="1" customWidth="1"/>
    <col min="13715" max="13715" width="7.109375" style="98" customWidth="1"/>
    <col min="13716" max="13717" width="11.44140625" style="98" hidden="1" customWidth="1"/>
    <col min="13718" max="13718" width="7.109375" style="98" customWidth="1"/>
    <col min="13719" max="13719" width="11.44140625" style="98" hidden="1" customWidth="1"/>
    <col min="13720" max="13720" width="6.44140625" style="98" customWidth="1"/>
    <col min="13721" max="13722" width="11.44140625" style="98" hidden="1" customWidth="1"/>
    <col min="13723" max="13723" width="6.88671875" style="98" customWidth="1"/>
    <col min="13724" max="13725" width="11.44140625" style="98" hidden="1" customWidth="1"/>
    <col min="13726" max="13726" width="6.88671875" style="98" customWidth="1"/>
    <col min="13727" max="13728" width="11.44140625" style="98" hidden="1" customWidth="1"/>
    <col min="13729" max="13729" width="6.44140625" style="98" customWidth="1"/>
    <col min="13730" max="13734" width="11.44140625" style="98" hidden="1" customWidth="1"/>
    <col min="13735" max="13735" width="6.44140625" style="98" customWidth="1"/>
    <col min="13736" max="13737" width="11.44140625" style="98" hidden="1" customWidth="1"/>
    <col min="13738" max="13738" width="7.5546875" style="98" customWidth="1"/>
    <col min="13739" max="13739" width="11.44140625" style="98" hidden="1" customWidth="1"/>
    <col min="13740" max="13740" width="9.44140625" style="98" customWidth="1"/>
    <col min="13741" max="13772" width="11.44140625" style="98" hidden="1" customWidth="1"/>
    <col min="13773" max="13773" width="9" style="98" customWidth="1"/>
    <col min="13774" max="13775" width="11.44140625" style="98" hidden="1" customWidth="1"/>
    <col min="13776" max="13776" width="8.5546875" style="98" customWidth="1"/>
    <col min="13777" max="13778" width="11.44140625" style="98" hidden="1" customWidth="1"/>
    <col min="13779" max="13779" width="6.44140625" style="98" customWidth="1"/>
    <col min="13780" max="13781" width="11.44140625" style="98" hidden="1" customWidth="1"/>
    <col min="13782" max="13782" width="7" style="98" customWidth="1"/>
    <col min="13783" max="13784" width="11.44140625" style="98" hidden="1" customWidth="1"/>
    <col min="13785" max="13787" width="7" style="98" customWidth="1"/>
    <col min="13788" max="13789" width="11.44140625" style="98" hidden="1" customWidth="1"/>
    <col min="13790" max="13790" width="7.5546875" style="98" customWidth="1"/>
    <col min="13791" max="13792" width="11.44140625" style="98" hidden="1" customWidth="1"/>
    <col min="13793" max="13793" width="7" style="98" customWidth="1"/>
    <col min="13794" max="13795" width="11.44140625" style="98" hidden="1" customWidth="1"/>
    <col min="13796" max="13796" width="7" style="98" customWidth="1"/>
    <col min="13797" max="13798" width="11.44140625" style="98" hidden="1" customWidth="1"/>
    <col min="13799" max="13799" width="7" style="98" customWidth="1"/>
    <col min="13800" max="13800" width="11.44140625" style="98" hidden="1" customWidth="1"/>
    <col min="13801" max="13801" width="6.44140625" style="98" customWidth="1"/>
    <col min="13802" max="13811" width="11.44140625" style="98" hidden="1" customWidth="1"/>
    <col min="13812" max="13814" width="11.44140625" style="98" hidden="1"/>
    <col min="13815" max="13815" width="41.44140625" style="98" customWidth="1"/>
    <col min="13816" max="13816" width="6.44140625" style="98" customWidth="1"/>
    <col min="13817" max="13817" width="14.6640625" style="98" customWidth="1"/>
    <col min="13818" max="13818" width="11.44140625" style="98" customWidth="1"/>
    <col min="13819" max="13819" width="13" style="98" customWidth="1"/>
    <col min="13820" max="13820" width="13.33203125" style="98" customWidth="1"/>
    <col min="13821" max="13830" width="9.44140625" style="98" customWidth="1"/>
    <col min="13831" max="13831" width="8.88671875" style="98" customWidth="1"/>
    <col min="13832" max="13832" width="9.44140625" style="98" customWidth="1"/>
    <col min="13833" max="13833" width="10.109375" style="98" customWidth="1"/>
    <col min="13834" max="13838" width="11.44140625" style="98" hidden="1" customWidth="1"/>
    <col min="13839" max="13839" width="6.44140625" style="98" customWidth="1"/>
    <col min="13840" max="13840" width="6.88671875" style="98" customWidth="1"/>
    <col min="13841" max="13842" width="6.5546875" style="98" customWidth="1"/>
    <col min="13843" max="13843" width="6.33203125" style="98" customWidth="1"/>
    <col min="13844" max="13844" width="7.5546875" style="98" customWidth="1"/>
    <col min="13845" max="13845" width="11" style="98" customWidth="1"/>
    <col min="13846" max="13846" width="11.44140625" style="98" hidden="1" customWidth="1"/>
    <col min="13847" max="13847" width="13.44140625" style="98" customWidth="1"/>
    <col min="13848" max="13848" width="11.44140625" style="98" customWidth="1"/>
    <col min="13849" max="13849" width="56.88671875" style="98" customWidth="1"/>
    <col min="13850" max="13850" width="9.109375" style="98" bestFit="1" customWidth="1"/>
    <col min="13851" max="13851" width="24.5546875" style="98" customWidth="1"/>
    <col min="13852" max="13852" width="15.44140625" style="98" customWidth="1"/>
    <col min="13853" max="13853" width="27.33203125" style="98" customWidth="1"/>
    <col min="13854" max="13854" width="5" style="98" customWidth="1"/>
    <col min="13855" max="13856" width="11.44140625" style="98" hidden="1" customWidth="1"/>
    <col min="13857" max="13857" width="5" style="98" customWidth="1"/>
    <col min="13858" max="13859" width="11.44140625" style="98" hidden="1" customWidth="1"/>
    <col min="13860" max="13860" width="5" style="98" customWidth="1"/>
    <col min="13861" max="13862" width="11.44140625" style="98" hidden="1" customWidth="1"/>
    <col min="13863" max="13863" width="5" style="98" customWidth="1"/>
    <col min="13864" max="13865" width="11.44140625" style="98" hidden="1" customWidth="1"/>
    <col min="13866" max="13866" width="5" style="98" customWidth="1"/>
    <col min="13867" max="13868" width="11.44140625" style="98" hidden="1" customWidth="1"/>
    <col min="13869" max="13869" width="5" style="98" customWidth="1"/>
    <col min="13870" max="13871" width="11.44140625" style="98" hidden="1" customWidth="1"/>
    <col min="13872" max="13872" width="6.44140625" style="98" customWidth="1"/>
    <col min="13873" max="13880" width="11.44140625" style="98" hidden="1" customWidth="1"/>
    <col min="13881" max="13881" width="6.88671875" style="98" customWidth="1"/>
    <col min="13882" max="13883" width="11.44140625" style="98" hidden="1" customWidth="1"/>
    <col min="13884" max="13884" width="6.44140625" style="98" customWidth="1"/>
    <col min="13885" max="13886" width="11.44140625" style="98" hidden="1" customWidth="1"/>
    <col min="13887" max="13887" width="5.44140625" style="98" customWidth="1"/>
    <col min="13888" max="13889" width="11.44140625" style="98" hidden="1" customWidth="1"/>
    <col min="13890" max="13890" width="4.88671875" style="98" customWidth="1"/>
    <col min="13891" max="13895" width="11.44140625" style="98" hidden="1" customWidth="1"/>
    <col min="13896" max="13896" width="8.44140625" style="98" customWidth="1"/>
    <col min="13897" max="13898" width="11.44140625" style="98" hidden="1" customWidth="1"/>
    <col min="13899" max="13899" width="5.44140625" style="98" customWidth="1"/>
    <col min="13900" max="13901" width="11.44140625" style="98" hidden="1" customWidth="1"/>
    <col min="13902" max="13902" width="8.44140625" style="98" customWidth="1"/>
    <col min="13903" max="13904" width="11.44140625" style="98" hidden="1" customWidth="1"/>
    <col min="13905" max="13905" width="5.88671875" style="98" customWidth="1"/>
    <col min="13906" max="13907" width="11.44140625" style="98" hidden="1" customWidth="1"/>
    <col min="13908" max="13908" width="5.44140625" style="98" customWidth="1"/>
    <col min="13909" max="13910" width="11.44140625" style="98" hidden="1" customWidth="1"/>
    <col min="13911" max="13911" width="5.44140625" style="98" customWidth="1"/>
    <col min="13912" max="13913" width="11.44140625" style="98" hidden="1" customWidth="1"/>
    <col min="13914" max="13914" width="6" style="98" customWidth="1"/>
    <col min="13915" max="13919" width="11.44140625" style="98" hidden="1" customWidth="1"/>
    <col min="13920" max="13920" width="5" style="98" customWidth="1"/>
    <col min="13921" max="13928" width="11.44140625" style="98" hidden="1" customWidth="1"/>
    <col min="13929" max="13929" width="5" style="98" customWidth="1"/>
    <col min="13930" max="13930" width="11.44140625" style="98" hidden="1" customWidth="1"/>
    <col min="13931" max="13931" width="5" style="98" customWidth="1"/>
    <col min="13932" max="13932" width="9.44140625" style="98" customWidth="1"/>
    <col min="13933" max="13933" width="11.44140625" style="98" hidden="1" customWidth="1"/>
    <col min="13934" max="13934" width="5" style="98" customWidth="1"/>
    <col min="13935" max="13936" width="11.44140625" style="98" hidden="1" customWidth="1"/>
    <col min="13937" max="13937" width="5" style="98" customWidth="1"/>
    <col min="13938" max="13939" width="11.44140625" style="98" hidden="1" customWidth="1"/>
    <col min="13940" max="13940" width="5" style="98" customWidth="1"/>
    <col min="13941" max="13942" width="11.44140625" style="98" hidden="1" customWidth="1"/>
    <col min="13943" max="13943" width="5" style="98" customWidth="1"/>
    <col min="13944" max="13945" width="11.44140625" style="98" hidden="1" customWidth="1"/>
    <col min="13946" max="13946" width="5" style="98" customWidth="1"/>
    <col min="13947" max="13948" width="11.44140625" style="98" hidden="1" customWidth="1"/>
    <col min="13949" max="13949" width="5" style="98" customWidth="1"/>
    <col min="13950" max="13950" width="11.44140625" style="98" hidden="1" customWidth="1"/>
    <col min="13951" max="13951" width="6.44140625" style="98" customWidth="1"/>
    <col min="13952" max="13952" width="11.44140625" style="98" hidden="1" customWidth="1"/>
    <col min="13953" max="13953" width="7.109375" style="98" customWidth="1"/>
    <col min="13954" max="13955" width="11.44140625" style="98" hidden="1" customWidth="1"/>
    <col min="13956" max="13956" width="7.109375" style="98" customWidth="1"/>
    <col min="13957" max="13958" width="11.44140625" style="98" hidden="1" customWidth="1"/>
    <col min="13959" max="13959" width="7.109375" style="98" customWidth="1"/>
    <col min="13960" max="13961" width="11.44140625" style="98" hidden="1" customWidth="1"/>
    <col min="13962" max="13962" width="7.109375" style="98" customWidth="1"/>
    <col min="13963" max="13964" width="11.44140625" style="98" hidden="1" customWidth="1"/>
    <col min="13965" max="13965" width="7.109375" style="98" customWidth="1"/>
    <col min="13966" max="13967" width="11.44140625" style="98" hidden="1" customWidth="1"/>
    <col min="13968" max="13968" width="7.109375" style="98" customWidth="1"/>
    <col min="13969" max="13970" width="11.44140625" style="98" hidden="1" customWidth="1"/>
    <col min="13971" max="13971" width="7.109375" style="98" customWidth="1"/>
    <col min="13972" max="13973" width="11.44140625" style="98" hidden="1" customWidth="1"/>
    <col min="13974" max="13974" width="7.109375" style="98" customWidth="1"/>
    <col min="13975" max="13975" width="11.44140625" style="98" hidden="1" customWidth="1"/>
    <col min="13976" max="13976" width="6.44140625" style="98" customWidth="1"/>
    <col min="13977" max="13978" width="11.44140625" style="98" hidden="1" customWidth="1"/>
    <col min="13979" max="13979" width="6.88671875" style="98" customWidth="1"/>
    <col min="13980" max="13981" width="11.44140625" style="98" hidden="1" customWidth="1"/>
    <col min="13982" max="13982" width="6.88671875" style="98" customWidth="1"/>
    <col min="13983" max="13984" width="11.44140625" style="98" hidden="1" customWidth="1"/>
    <col min="13985" max="13985" width="6.44140625" style="98" customWidth="1"/>
    <col min="13986" max="13990" width="11.44140625" style="98" hidden="1" customWidth="1"/>
    <col min="13991" max="13991" width="6.44140625" style="98" customWidth="1"/>
    <col min="13992" max="13993" width="11.44140625" style="98" hidden="1" customWidth="1"/>
    <col min="13994" max="13994" width="7.5546875" style="98" customWidth="1"/>
    <col min="13995" max="13995" width="11.44140625" style="98" hidden="1" customWidth="1"/>
    <col min="13996" max="13996" width="9.44140625" style="98" customWidth="1"/>
    <col min="13997" max="14028" width="11.44140625" style="98" hidden="1" customWidth="1"/>
    <col min="14029" max="14029" width="9" style="98" customWidth="1"/>
    <col min="14030" max="14031" width="11.44140625" style="98" hidden="1" customWidth="1"/>
    <col min="14032" max="14032" width="8.5546875" style="98" customWidth="1"/>
    <col min="14033" max="14034" width="11.44140625" style="98" hidden="1" customWidth="1"/>
    <col min="14035" max="14035" width="6.44140625" style="98" customWidth="1"/>
    <col min="14036" max="14037" width="11.44140625" style="98" hidden="1" customWidth="1"/>
    <col min="14038" max="14038" width="7" style="98" customWidth="1"/>
    <col min="14039" max="14040" width="11.44140625" style="98" hidden="1" customWidth="1"/>
    <col min="14041" max="14043" width="7" style="98" customWidth="1"/>
    <col min="14044" max="14045" width="11.44140625" style="98" hidden="1" customWidth="1"/>
    <col min="14046" max="14046" width="7.5546875" style="98" customWidth="1"/>
    <col min="14047" max="14048" width="11.44140625" style="98" hidden="1" customWidth="1"/>
    <col min="14049" max="14049" width="7" style="98" customWidth="1"/>
    <col min="14050" max="14051" width="11.44140625" style="98" hidden="1" customWidth="1"/>
    <col min="14052" max="14052" width="7" style="98" customWidth="1"/>
    <col min="14053" max="14054" width="11.44140625" style="98" hidden="1" customWidth="1"/>
    <col min="14055" max="14055" width="7" style="98" customWidth="1"/>
    <col min="14056" max="14056" width="11.44140625" style="98" hidden="1" customWidth="1"/>
    <col min="14057" max="14057" width="6.44140625" style="98" customWidth="1"/>
    <col min="14058" max="14067" width="11.44140625" style="98" hidden="1" customWidth="1"/>
    <col min="14068" max="14070" width="11.44140625" style="98" hidden="1"/>
    <col min="14071" max="14071" width="41.44140625" style="98" customWidth="1"/>
    <col min="14072" max="14072" width="6.44140625" style="98" customWidth="1"/>
    <col min="14073" max="14073" width="14.6640625" style="98" customWidth="1"/>
    <col min="14074" max="14074" width="11.44140625" style="98" customWidth="1"/>
    <col min="14075" max="14075" width="13" style="98" customWidth="1"/>
    <col min="14076" max="14076" width="13.33203125" style="98" customWidth="1"/>
    <col min="14077" max="14086" width="9.44140625" style="98" customWidth="1"/>
    <col min="14087" max="14087" width="8.88671875" style="98" customWidth="1"/>
    <col min="14088" max="14088" width="9.44140625" style="98" customWidth="1"/>
    <col min="14089" max="14089" width="10.109375" style="98" customWidth="1"/>
    <col min="14090" max="14094" width="11.44140625" style="98" hidden="1" customWidth="1"/>
    <col min="14095" max="14095" width="6.44140625" style="98" customWidth="1"/>
    <col min="14096" max="14096" width="6.88671875" style="98" customWidth="1"/>
    <col min="14097" max="14098" width="6.5546875" style="98" customWidth="1"/>
    <col min="14099" max="14099" width="6.33203125" style="98" customWidth="1"/>
    <col min="14100" max="14100" width="7.5546875" style="98" customWidth="1"/>
    <col min="14101" max="14101" width="11" style="98" customWidth="1"/>
    <col min="14102" max="14102" width="11.44140625" style="98" hidden="1" customWidth="1"/>
    <col min="14103" max="14103" width="13.44140625" style="98" customWidth="1"/>
    <col min="14104" max="14104" width="11.44140625" style="98" customWidth="1"/>
    <col min="14105" max="14105" width="56.88671875" style="98" customWidth="1"/>
    <col min="14106" max="14106" width="9.109375" style="98" bestFit="1" customWidth="1"/>
    <col min="14107" max="14107" width="24.5546875" style="98" customWidth="1"/>
    <col min="14108" max="14108" width="15.44140625" style="98" customWidth="1"/>
    <col min="14109" max="14109" width="27.33203125" style="98" customWidth="1"/>
    <col min="14110" max="14110" width="5" style="98" customWidth="1"/>
    <col min="14111" max="14112" width="11.44140625" style="98" hidden="1" customWidth="1"/>
    <col min="14113" max="14113" width="5" style="98" customWidth="1"/>
    <col min="14114" max="14115" width="11.44140625" style="98" hidden="1" customWidth="1"/>
    <col min="14116" max="14116" width="5" style="98" customWidth="1"/>
    <col min="14117" max="14118" width="11.44140625" style="98" hidden="1" customWidth="1"/>
    <col min="14119" max="14119" width="5" style="98" customWidth="1"/>
    <col min="14120" max="14121" width="11.44140625" style="98" hidden="1" customWidth="1"/>
    <col min="14122" max="14122" width="5" style="98" customWidth="1"/>
    <col min="14123" max="14124" width="11.44140625" style="98" hidden="1" customWidth="1"/>
    <col min="14125" max="14125" width="5" style="98" customWidth="1"/>
    <col min="14126" max="14127" width="11.44140625" style="98" hidden="1" customWidth="1"/>
    <col min="14128" max="14128" width="6.44140625" style="98" customWidth="1"/>
    <col min="14129" max="14136" width="11.44140625" style="98" hidden="1" customWidth="1"/>
    <col min="14137" max="14137" width="6.88671875" style="98" customWidth="1"/>
    <col min="14138" max="14139" width="11.44140625" style="98" hidden="1" customWidth="1"/>
    <col min="14140" max="14140" width="6.44140625" style="98" customWidth="1"/>
    <col min="14141" max="14142" width="11.44140625" style="98" hidden="1" customWidth="1"/>
    <col min="14143" max="14143" width="5.44140625" style="98" customWidth="1"/>
    <col min="14144" max="14145" width="11.44140625" style="98" hidden="1" customWidth="1"/>
    <col min="14146" max="14146" width="4.88671875" style="98" customWidth="1"/>
    <col min="14147" max="14151" width="11.44140625" style="98" hidden="1" customWidth="1"/>
    <col min="14152" max="14152" width="8.44140625" style="98" customWidth="1"/>
    <col min="14153" max="14154" width="11.44140625" style="98" hidden="1" customWidth="1"/>
    <col min="14155" max="14155" width="5.44140625" style="98" customWidth="1"/>
    <col min="14156" max="14157" width="11.44140625" style="98" hidden="1" customWidth="1"/>
    <col min="14158" max="14158" width="8.44140625" style="98" customWidth="1"/>
    <col min="14159" max="14160" width="11.44140625" style="98" hidden="1" customWidth="1"/>
    <col min="14161" max="14161" width="5.88671875" style="98" customWidth="1"/>
    <col min="14162" max="14163" width="11.44140625" style="98" hidden="1" customWidth="1"/>
    <col min="14164" max="14164" width="5.44140625" style="98" customWidth="1"/>
    <col min="14165" max="14166" width="11.44140625" style="98" hidden="1" customWidth="1"/>
    <col min="14167" max="14167" width="5.44140625" style="98" customWidth="1"/>
    <col min="14168" max="14169" width="11.44140625" style="98" hidden="1" customWidth="1"/>
    <col min="14170" max="14170" width="6" style="98" customWidth="1"/>
    <col min="14171" max="14175" width="11.44140625" style="98" hidden="1" customWidth="1"/>
    <col min="14176" max="14176" width="5" style="98" customWidth="1"/>
    <col min="14177" max="14184" width="11.44140625" style="98" hidden="1" customWidth="1"/>
    <col min="14185" max="14185" width="5" style="98" customWidth="1"/>
    <col min="14186" max="14186" width="11.44140625" style="98" hidden="1" customWidth="1"/>
    <col min="14187" max="14187" width="5" style="98" customWidth="1"/>
    <col min="14188" max="14188" width="9.44140625" style="98" customWidth="1"/>
    <col min="14189" max="14189" width="11.44140625" style="98" hidden="1" customWidth="1"/>
    <col min="14190" max="14190" width="5" style="98" customWidth="1"/>
    <col min="14191" max="14192" width="11.44140625" style="98" hidden="1" customWidth="1"/>
    <col min="14193" max="14193" width="5" style="98" customWidth="1"/>
    <col min="14194" max="14195" width="11.44140625" style="98" hidden="1" customWidth="1"/>
    <col min="14196" max="14196" width="5" style="98" customWidth="1"/>
    <col min="14197" max="14198" width="11.44140625" style="98" hidden="1" customWidth="1"/>
    <col min="14199" max="14199" width="5" style="98" customWidth="1"/>
    <col min="14200" max="14201" width="11.44140625" style="98" hidden="1" customWidth="1"/>
    <col min="14202" max="14202" width="5" style="98" customWidth="1"/>
    <col min="14203" max="14204" width="11.44140625" style="98" hidden="1" customWidth="1"/>
    <col min="14205" max="14205" width="5" style="98" customWidth="1"/>
    <col min="14206" max="14206" width="11.44140625" style="98" hidden="1" customWidth="1"/>
    <col min="14207" max="14207" width="6.44140625" style="98" customWidth="1"/>
    <col min="14208" max="14208" width="11.44140625" style="98" hidden="1" customWidth="1"/>
    <col min="14209" max="14209" width="7.109375" style="98" customWidth="1"/>
    <col min="14210" max="14211" width="11.44140625" style="98" hidden="1" customWidth="1"/>
    <col min="14212" max="14212" width="7.109375" style="98" customWidth="1"/>
    <col min="14213" max="14214" width="11.44140625" style="98" hidden="1" customWidth="1"/>
    <col min="14215" max="14215" width="7.109375" style="98" customWidth="1"/>
    <col min="14216" max="14217" width="11.44140625" style="98" hidden="1" customWidth="1"/>
    <col min="14218" max="14218" width="7.109375" style="98" customWidth="1"/>
    <col min="14219" max="14220" width="11.44140625" style="98" hidden="1" customWidth="1"/>
    <col min="14221" max="14221" width="7.109375" style="98" customWidth="1"/>
    <col min="14222" max="14223" width="11.44140625" style="98" hidden="1" customWidth="1"/>
    <col min="14224" max="14224" width="7.109375" style="98" customWidth="1"/>
    <col min="14225" max="14226" width="11.44140625" style="98" hidden="1" customWidth="1"/>
    <col min="14227" max="14227" width="7.109375" style="98" customWidth="1"/>
    <col min="14228" max="14229" width="11.44140625" style="98" hidden="1" customWidth="1"/>
    <col min="14230" max="14230" width="7.109375" style="98" customWidth="1"/>
    <col min="14231" max="14231" width="11.44140625" style="98" hidden="1" customWidth="1"/>
    <col min="14232" max="14232" width="6.44140625" style="98" customWidth="1"/>
    <col min="14233" max="14234" width="11.44140625" style="98" hidden="1" customWidth="1"/>
    <col min="14235" max="14235" width="6.88671875" style="98" customWidth="1"/>
    <col min="14236" max="14237" width="11.44140625" style="98" hidden="1" customWidth="1"/>
    <col min="14238" max="14238" width="6.88671875" style="98" customWidth="1"/>
    <col min="14239" max="14240" width="11.44140625" style="98" hidden="1" customWidth="1"/>
    <col min="14241" max="14241" width="6.44140625" style="98" customWidth="1"/>
    <col min="14242" max="14246" width="11.44140625" style="98" hidden="1" customWidth="1"/>
    <col min="14247" max="14247" width="6.44140625" style="98" customWidth="1"/>
    <col min="14248" max="14249" width="11.44140625" style="98" hidden="1" customWidth="1"/>
    <col min="14250" max="14250" width="7.5546875" style="98" customWidth="1"/>
    <col min="14251" max="14251" width="11.44140625" style="98" hidden="1" customWidth="1"/>
    <col min="14252" max="14252" width="9.44140625" style="98" customWidth="1"/>
    <col min="14253" max="14284" width="11.44140625" style="98" hidden="1" customWidth="1"/>
    <col min="14285" max="14285" width="9" style="98" customWidth="1"/>
    <col min="14286" max="14287" width="11.44140625" style="98" hidden="1" customWidth="1"/>
    <col min="14288" max="14288" width="8.5546875" style="98" customWidth="1"/>
    <col min="14289" max="14290" width="11.44140625" style="98" hidden="1" customWidth="1"/>
    <col min="14291" max="14291" width="6.44140625" style="98" customWidth="1"/>
    <col min="14292" max="14293" width="11.44140625" style="98" hidden="1" customWidth="1"/>
    <col min="14294" max="14294" width="7" style="98" customWidth="1"/>
    <col min="14295" max="14296" width="11.44140625" style="98" hidden="1" customWidth="1"/>
    <col min="14297" max="14299" width="7" style="98" customWidth="1"/>
    <col min="14300" max="14301" width="11.44140625" style="98" hidden="1" customWidth="1"/>
    <col min="14302" max="14302" width="7.5546875" style="98" customWidth="1"/>
    <col min="14303" max="14304" width="11.44140625" style="98" hidden="1" customWidth="1"/>
    <col min="14305" max="14305" width="7" style="98" customWidth="1"/>
    <col min="14306" max="14307" width="11.44140625" style="98" hidden="1" customWidth="1"/>
    <col min="14308" max="14308" width="7" style="98" customWidth="1"/>
    <col min="14309" max="14310" width="11.44140625" style="98" hidden="1" customWidth="1"/>
    <col min="14311" max="14311" width="7" style="98" customWidth="1"/>
    <col min="14312" max="14312" width="11.44140625" style="98" hidden="1" customWidth="1"/>
    <col min="14313" max="14313" width="6.44140625" style="98" customWidth="1"/>
    <col min="14314" max="14323" width="11.44140625" style="98" hidden="1" customWidth="1"/>
    <col min="14324" max="14326" width="11.44140625" style="98" hidden="1"/>
    <col min="14327" max="14327" width="41.44140625" style="98" customWidth="1"/>
    <col min="14328" max="14328" width="6.44140625" style="98" customWidth="1"/>
    <col min="14329" max="14329" width="14.6640625" style="98" customWidth="1"/>
    <col min="14330" max="14330" width="11.44140625" style="98" customWidth="1"/>
    <col min="14331" max="14331" width="13" style="98" customWidth="1"/>
    <col min="14332" max="14332" width="13.33203125" style="98" customWidth="1"/>
    <col min="14333" max="14342" width="9.44140625" style="98" customWidth="1"/>
    <col min="14343" max="14343" width="8.88671875" style="98" customWidth="1"/>
    <col min="14344" max="14344" width="9.44140625" style="98" customWidth="1"/>
    <col min="14345" max="14345" width="10.109375" style="98" customWidth="1"/>
    <col min="14346" max="14350" width="11.44140625" style="98" hidden="1" customWidth="1"/>
    <col min="14351" max="14351" width="6.44140625" style="98" customWidth="1"/>
    <col min="14352" max="14352" width="6.88671875" style="98" customWidth="1"/>
    <col min="14353" max="14354" width="6.5546875" style="98" customWidth="1"/>
    <col min="14355" max="14355" width="6.33203125" style="98" customWidth="1"/>
    <col min="14356" max="14356" width="7.5546875" style="98" customWidth="1"/>
    <col min="14357" max="14357" width="11" style="98" customWidth="1"/>
    <col min="14358" max="14358" width="11.44140625" style="98" hidden="1" customWidth="1"/>
    <col min="14359" max="14359" width="13.44140625" style="98" customWidth="1"/>
    <col min="14360" max="14360" width="11.44140625" style="98" customWidth="1"/>
    <col min="14361" max="14361" width="56.88671875" style="98" customWidth="1"/>
    <col min="14362" max="14362" width="9.109375" style="98" bestFit="1" customWidth="1"/>
    <col min="14363" max="14363" width="24.5546875" style="98" customWidth="1"/>
    <col min="14364" max="14364" width="15.44140625" style="98" customWidth="1"/>
    <col min="14365" max="14365" width="27.33203125" style="98" customWidth="1"/>
    <col min="14366" max="14366" width="5" style="98" customWidth="1"/>
    <col min="14367" max="14368" width="11.44140625" style="98" hidden="1" customWidth="1"/>
    <col min="14369" max="14369" width="5" style="98" customWidth="1"/>
    <col min="14370" max="14371" width="11.44140625" style="98" hidden="1" customWidth="1"/>
    <col min="14372" max="14372" width="5" style="98" customWidth="1"/>
    <col min="14373" max="14374" width="11.44140625" style="98" hidden="1" customWidth="1"/>
    <col min="14375" max="14375" width="5" style="98" customWidth="1"/>
    <col min="14376" max="14377" width="11.44140625" style="98" hidden="1" customWidth="1"/>
    <col min="14378" max="14378" width="5" style="98" customWidth="1"/>
    <col min="14379" max="14380" width="11.44140625" style="98" hidden="1" customWidth="1"/>
    <col min="14381" max="14381" width="5" style="98" customWidth="1"/>
    <col min="14382" max="14383" width="11.44140625" style="98" hidden="1" customWidth="1"/>
    <col min="14384" max="14384" width="6.44140625" style="98" customWidth="1"/>
    <col min="14385" max="14392" width="11.44140625" style="98" hidden="1" customWidth="1"/>
    <col min="14393" max="14393" width="6.88671875" style="98" customWidth="1"/>
    <col min="14394" max="14395" width="11.44140625" style="98" hidden="1" customWidth="1"/>
    <col min="14396" max="14396" width="6.44140625" style="98" customWidth="1"/>
    <col min="14397" max="14398" width="11.44140625" style="98" hidden="1" customWidth="1"/>
    <col min="14399" max="14399" width="5.44140625" style="98" customWidth="1"/>
    <col min="14400" max="14401" width="11.44140625" style="98" hidden="1" customWidth="1"/>
    <col min="14402" max="14402" width="4.88671875" style="98" customWidth="1"/>
    <col min="14403" max="14407" width="11.44140625" style="98" hidden="1" customWidth="1"/>
    <col min="14408" max="14408" width="8.44140625" style="98" customWidth="1"/>
    <col min="14409" max="14410" width="11.44140625" style="98" hidden="1" customWidth="1"/>
    <col min="14411" max="14411" width="5.44140625" style="98" customWidth="1"/>
    <col min="14412" max="14413" width="11.44140625" style="98" hidden="1" customWidth="1"/>
    <col min="14414" max="14414" width="8.44140625" style="98" customWidth="1"/>
    <col min="14415" max="14416" width="11.44140625" style="98" hidden="1" customWidth="1"/>
    <col min="14417" max="14417" width="5.88671875" style="98" customWidth="1"/>
    <col min="14418" max="14419" width="11.44140625" style="98" hidden="1" customWidth="1"/>
    <col min="14420" max="14420" width="5.44140625" style="98" customWidth="1"/>
    <col min="14421" max="14422" width="11.44140625" style="98" hidden="1" customWidth="1"/>
    <col min="14423" max="14423" width="5.44140625" style="98" customWidth="1"/>
    <col min="14424" max="14425" width="11.44140625" style="98" hidden="1" customWidth="1"/>
    <col min="14426" max="14426" width="6" style="98" customWidth="1"/>
    <col min="14427" max="14431" width="11.44140625" style="98" hidden="1" customWidth="1"/>
    <col min="14432" max="14432" width="5" style="98" customWidth="1"/>
    <col min="14433" max="14440" width="11.44140625" style="98" hidden="1" customWidth="1"/>
    <col min="14441" max="14441" width="5" style="98" customWidth="1"/>
    <col min="14442" max="14442" width="11.44140625" style="98" hidden="1" customWidth="1"/>
    <col min="14443" max="14443" width="5" style="98" customWidth="1"/>
    <col min="14444" max="14444" width="9.44140625" style="98" customWidth="1"/>
    <col min="14445" max="14445" width="11.44140625" style="98" hidden="1" customWidth="1"/>
    <col min="14446" max="14446" width="5" style="98" customWidth="1"/>
    <col min="14447" max="14448" width="11.44140625" style="98" hidden="1" customWidth="1"/>
    <col min="14449" max="14449" width="5" style="98" customWidth="1"/>
    <col min="14450" max="14451" width="11.44140625" style="98" hidden="1" customWidth="1"/>
    <col min="14452" max="14452" width="5" style="98" customWidth="1"/>
    <col min="14453" max="14454" width="11.44140625" style="98" hidden="1" customWidth="1"/>
    <col min="14455" max="14455" width="5" style="98" customWidth="1"/>
    <col min="14456" max="14457" width="11.44140625" style="98" hidden="1" customWidth="1"/>
    <col min="14458" max="14458" width="5" style="98" customWidth="1"/>
    <col min="14459" max="14460" width="11.44140625" style="98" hidden="1" customWidth="1"/>
    <col min="14461" max="14461" width="5" style="98" customWidth="1"/>
    <col min="14462" max="14462" width="11.44140625" style="98" hidden="1" customWidth="1"/>
    <col min="14463" max="14463" width="6.44140625" style="98" customWidth="1"/>
    <col min="14464" max="14464" width="11.44140625" style="98" hidden="1" customWidth="1"/>
    <col min="14465" max="14465" width="7.109375" style="98" customWidth="1"/>
    <col min="14466" max="14467" width="11.44140625" style="98" hidden="1" customWidth="1"/>
    <col min="14468" max="14468" width="7.109375" style="98" customWidth="1"/>
    <col min="14469" max="14470" width="11.44140625" style="98" hidden="1" customWidth="1"/>
    <col min="14471" max="14471" width="7.109375" style="98" customWidth="1"/>
    <col min="14472" max="14473" width="11.44140625" style="98" hidden="1" customWidth="1"/>
    <col min="14474" max="14474" width="7.109375" style="98" customWidth="1"/>
    <col min="14475" max="14476" width="11.44140625" style="98" hidden="1" customWidth="1"/>
    <col min="14477" max="14477" width="7.109375" style="98" customWidth="1"/>
    <col min="14478" max="14479" width="11.44140625" style="98" hidden="1" customWidth="1"/>
    <col min="14480" max="14480" width="7.109375" style="98" customWidth="1"/>
    <col min="14481" max="14482" width="11.44140625" style="98" hidden="1" customWidth="1"/>
    <col min="14483" max="14483" width="7.109375" style="98" customWidth="1"/>
    <col min="14484" max="14485" width="11.44140625" style="98" hidden="1" customWidth="1"/>
    <col min="14486" max="14486" width="7.109375" style="98" customWidth="1"/>
    <col min="14487" max="14487" width="11.44140625" style="98" hidden="1" customWidth="1"/>
    <col min="14488" max="14488" width="6.44140625" style="98" customWidth="1"/>
    <col min="14489" max="14490" width="11.44140625" style="98" hidden="1" customWidth="1"/>
    <col min="14491" max="14491" width="6.88671875" style="98" customWidth="1"/>
    <col min="14492" max="14493" width="11.44140625" style="98" hidden="1" customWidth="1"/>
    <col min="14494" max="14494" width="6.88671875" style="98" customWidth="1"/>
    <col min="14495" max="14496" width="11.44140625" style="98" hidden="1" customWidth="1"/>
    <col min="14497" max="14497" width="6.44140625" style="98" customWidth="1"/>
    <col min="14498" max="14502" width="11.44140625" style="98" hidden="1" customWidth="1"/>
    <col min="14503" max="14503" width="6.44140625" style="98" customWidth="1"/>
    <col min="14504" max="14505" width="11.44140625" style="98" hidden="1" customWidth="1"/>
    <col min="14506" max="14506" width="7.5546875" style="98" customWidth="1"/>
    <col min="14507" max="14507" width="11.44140625" style="98" hidden="1" customWidth="1"/>
    <col min="14508" max="14508" width="9.44140625" style="98" customWidth="1"/>
    <col min="14509" max="14540" width="11.44140625" style="98" hidden="1" customWidth="1"/>
    <col min="14541" max="14541" width="9" style="98" customWidth="1"/>
    <col min="14542" max="14543" width="11.44140625" style="98" hidden="1" customWidth="1"/>
    <col min="14544" max="14544" width="8.5546875" style="98" customWidth="1"/>
    <col min="14545" max="14546" width="11.44140625" style="98" hidden="1" customWidth="1"/>
    <col min="14547" max="14547" width="6.44140625" style="98" customWidth="1"/>
    <col min="14548" max="14549" width="11.44140625" style="98" hidden="1" customWidth="1"/>
    <col min="14550" max="14550" width="7" style="98" customWidth="1"/>
    <col min="14551" max="14552" width="11.44140625" style="98" hidden="1" customWidth="1"/>
    <col min="14553" max="14555" width="7" style="98" customWidth="1"/>
    <col min="14556" max="14557" width="11.44140625" style="98" hidden="1" customWidth="1"/>
    <col min="14558" max="14558" width="7.5546875" style="98" customWidth="1"/>
    <col min="14559" max="14560" width="11.44140625" style="98" hidden="1" customWidth="1"/>
    <col min="14561" max="14561" width="7" style="98" customWidth="1"/>
    <col min="14562" max="14563" width="11.44140625" style="98" hidden="1" customWidth="1"/>
    <col min="14564" max="14564" width="7" style="98" customWidth="1"/>
    <col min="14565" max="14566" width="11.44140625" style="98" hidden="1" customWidth="1"/>
    <col min="14567" max="14567" width="7" style="98" customWidth="1"/>
    <col min="14568" max="14568" width="11.44140625" style="98" hidden="1" customWidth="1"/>
    <col min="14569" max="14569" width="6.44140625" style="98" customWidth="1"/>
    <col min="14570" max="14579" width="11.44140625" style="98" hidden="1" customWidth="1"/>
    <col min="14580" max="14582" width="11.44140625" style="98" hidden="1"/>
    <col min="14583" max="14583" width="41.44140625" style="98" customWidth="1"/>
    <col min="14584" max="14584" width="6.44140625" style="98" customWidth="1"/>
    <col min="14585" max="14585" width="14.6640625" style="98" customWidth="1"/>
    <col min="14586" max="14586" width="11.44140625" style="98" customWidth="1"/>
    <col min="14587" max="14587" width="13" style="98" customWidth="1"/>
    <col min="14588" max="14588" width="13.33203125" style="98" customWidth="1"/>
    <col min="14589" max="14598" width="9.44140625" style="98" customWidth="1"/>
    <col min="14599" max="14599" width="8.88671875" style="98" customWidth="1"/>
    <col min="14600" max="14600" width="9.44140625" style="98" customWidth="1"/>
    <col min="14601" max="14601" width="10.109375" style="98" customWidth="1"/>
    <col min="14602" max="14606" width="11.44140625" style="98" hidden="1" customWidth="1"/>
    <col min="14607" max="14607" width="6.44140625" style="98" customWidth="1"/>
    <col min="14608" max="14608" width="6.88671875" style="98" customWidth="1"/>
    <col min="14609" max="14610" width="6.5546875" style="98" customWidth="1"/>
    <col min="14611" max="14611" width="6.33203125" style="98" customWidth="1"/>
    <col min="14612" max="14612" width="7.5546875" style="98" customWidth="1"/>
    <col min="14613" max="14613" width="11" style="98" customWidth="1"/>
    <col min="14614" max="14614" width="11.44140625" style="98" hidden="1" customWidth="1"/>
    <col min="14615" max="14615" width="13.44140625" style="98" customWidth="1"/>
    <col min="14616" max="14616" width="11.44140625" style="98" customWidth="1"/>
    <col min="14617" max="14617" width="56.88671875" style="98" customWidth="1"/>
    <col min="14618" max="14618" width="9.109375" style="98" bestFit="1" customWidth="1"/>
    <col min="14619" max="14619" width="24.5546875" style="98" customWidth="1"/>
    <col min="14620" max="14620" width="15.44140625" style="98" customWidth="1"/>
    <col min="14621" max="14621" width="27.33203125" style="98" customWidth="1"/>
    <col min="14622" max="14622" width="5" style="98" customWidth="1"/>
    <col min="14623" max="14624" width="11.44140625" style="98" hidden="1" customWidth="1"/>
    <col min="14625" max="14625" width="5" style="98" customWidth="1"/>
    <col min="14626" max="14627" width="11.44140625" style="98" hidden="1" customWidth="1"/>
    <col min="14628" max="14628" width="5" style="98" customWidth="1"/>
    <col min="14629" max="14630" width="11.44140625" style="98" hidden="1" customWidth="1"/>
    <col min="14631" max="14631" width="5" style="98" customWidth="1"/>
    <col min="14632" max="14633" width="11.44140625" style="98" hidden="1" customWidth="1"/>
    <col min="14634" max="14634" width="5" style="98" customWidth="1"/>
    <col min="14635" max="14636" width="11.44140625" style="98" hidden="1" customWidth="1"/>
    <col min="14637" max="14637" width="5" style="98" customWidth="1"/>
    <col min="14638" max="14639" width="11.44140625" style="98" hidden="1" customWidth="1"/>
    <col min="14640" max="14640" width="6.44140625" style="98" customWidth="1"/>
    <col min="14641" max="14648" width="11.44140625" style="98" hidden="1" customWidth="1"/>
    <col min="14649" max="14649" width="6.88671875" style="98" customWidth="1"/>
    <col min="14650" max="14651" width="11.44140625" style="98" hidden="1" customWidth="1"/>
    <col min="14652" max="14652" width="6.44140625" style="98" customWidth="1"/>
    <col min="14653" max="14654" width="11.44140625" style="98" hidden="1" customWidth="1"/>
    <col min="14655" max="14655" width="5.44140625" style="98" customWidth="1"/>
    <col min="14656" max="14657" width="11.44140625" style="98" hidden="1" customWidth="1"/>
    <col min="14658" max="14658" width="4.88671875" style="98" customWidth="1"/>
    <col min="14659" max="14663" width="11.44140625" style="98" hidden="1" customWidth="1"/>
    <col min="14664" max="14664" width="8.44140625" style="98" customWidth="1"/>
    <col min="14665" max="14666" width="11.44140625" style="98" hidden="1" customWidth="1"/>
    <col min="14667" max="14667" width="5.44140625" style="98" customWidth="1"/>
    <col min="14668" max="14669" width="11.44140625" style="98" hidden="1" customWidth="1"/>
    <col min="14670" max="14670" width="8.44140625" style="98" customWidth="1"/>
    <col min="14671" max="14672" width="11.44140625" style="98" hidden="1" customWidth="1"/>
    <col min="14673" max="14673" width="5.88671875" style="98" customWidth="1"/>
    <col min="14674" max="14675" width="11.44140625" style="98" hidden="1" customWidth="1"/>
    <col min="14676" max="14676" width="5.44140625" style="98" customWidth="1"/>
    <col min="14677" max="14678" width="11.44140625" style="98" hidden="1" customWidth="1"/>
    <col min="14679" max="14679" width="5.44140625" style="98" customWidth="1"/>
    <col min="14680" max="14681" width="11.44140625" style="98" hidden="1" customWidth="1"/>
    <col min="14682" max="14682" width="6" style="98" customWidth="1"/>
    <col min="14683" max="14687" width="11.44140625" style="98" hidden="1" customWidth="1"/>
    <col min="14688" max="14688" width="5" style="98" customWidth="1"/>
    <col min="14689" max="14696" width="11.44140625" style="98" hidden="1" customWidth="1"/>
    <col min="14697" max="14697" width="5" style="98" customWidth="1"/>
    <col min="14698" max="14698" width="11.44140625" style="98" hidden="1" customWidth="1"/>
    <col min="14699" max="14699" width="5" style="98" customWidth="1"/>
    <col min="14700" max="14700" width="9.44140625" style="98" customWidth="1"/>
    <col min="14701" max="14701" width="11.44140625" style="98" hidden="1" customWidth="1"/>
    <col min="14702" max="14702" width="5" style="98" customWidth="1"/>
    <col min="14703" max="14704" width="11.44140625" style="98" hidden="1" customWidth="1"/>
    <col min="14705" max="14705" width="5" style="98" customWidth="1"/>
    <col min="14706" max="14707" width="11.44140625" style="98" hidden="1" customWidth="1"/>
    <col min="14708" max="14708" width="5" style="98" customWidth="1"/>
    <col min="14709" max="14710" width="11.44140625" style="98" hidden="1" customWidth="1"/>
    <col min="14711" max="14711" width="5" style="98" customWidth="1"/>
    <col min="14712" max="14713" width="11.44140625" style="98" hidden="1" customWidth="1"/>
    <col min="14714" max="14714" width="5" style="98" customWidth="1"/>
    <col min="14715" max="14716" width="11.44140625" style="98" hidden="1" customWidth="1"/>
    <col min="14717" max="14717" width="5" style="98" customWidth="1"/>
    <col min="14718" max="14718" width="11.44140625" style="98" hidden="1" customWidth="1"/>
    <col min="14719" max="14719" width="6.44140625" style="98" customWidth="1"/>
    <col min="14720" max="14720" width="11.44140625" style="98" hidden="1" customWidth="1"/>
    <col min="14721" max="14721" width="7.109375" style="98" customWidth="1"/>
    <col min="14722" max="14723" width="11.44140625" style="98" hidden="1" customWidth="1"/>
    <col min="14724" max="14724" width="7.109375" style="98" customWidth="1"/>
    <col min="14725" max="14726" width="11.44140625" style="98" hidden="1" customWidth="1"/>
    <col min="14727" max="14727" width="7.109375" style="98" customWidth="1"/>
    <col min="14728" max="14729" width="11.44140625" style="98" hidden="1" customWidth="1"/>
    <col min="14730" max="14730" width="7.109375" style="98" customWidth="1"/>
    <col min="14731" max="14732" width="11.44140625" style="98" hidden="1" customWidth="1"/>
    <col min="14733" max="14733" width="7.109375" style="98" customWidth="1"/>
    <col min="14734" max="14735" width="11.44140625" style="98" hidden="1" customWidth="1"/>
    <col min="14736" max="14736" width="7.109375" style="98" customWidth="1"/>
    <col min="14737" max="14738" width="11.44140625" style="98" hidden="1" customWidth="1"/>
    <col min="14739" max="14739" width="7.109375" style="98" customWidth="1"/>
    <col min="14740" max="14741" width="11.44140625" style="98" hidden="1" customWidth="1"/>
    <col min="14742" max="14742" width="7.109375" style="98" customWidth="1"/>
    <col min="14743" max="14743" width="11.44140625" style="98" hidden="1" customWidth="1"/>
    <col min="14744" max="14744" width="6.44140625" style="98" customWidth="1"/>
    <col min="14745" max="14746" width="11.44140625" style="98" hidden="1" customWidth="1"/>
    <col min="14747" max="14747" width="6.88671875" style="98" customWidth="1"/>
    <col min="14748" max="14749" width="11.44140625" style="98" hidden="1" customWidth="1"/>
    <col min="14750" max="14750" width="6.88671875" style="98" customWidth="1"/>
    <col min="14751" max="14752" width="11.44140625" style="98" hidden="1" customWidth="1"/>
    <col min="14753" max="14753" width="6.44140625" style="98" customWidth="1"/>
    <col min="14754" max="14758" width="11.44140625" style="98" hidden="1" customWidth="1"/>
    <col min="14759" max="14759" width="6.44140625" style="98" customWidth="1"/>
    <col min="14760" max="14761" width="11.44140625" style="98" hidden="1" customWidth="1"/>
    <col min="14762" max="14762" width="7.5546875" style="98" customWidth="1"/>
    <col min="14763" max="14763" width="11.44140625" style="98" hidden="1" customWidth="1"/>
    <col min="14764" max="14764" width="9.44140625" style="98" customWidth="1"/>
    <col min="14765" max="14796" width="11.44140625" style="98" hidden="1" customWidth="1"/>
    <col min="14797" max="14797" width="9" style="98" customWidth="1"/>
    <col min="14798" max="14799" width="11.44140625" style="98" hidden="1" customWidth="1"/>
    <col min="14800" max="14800" width="8.5546875" style="98" customWidth="1"/>
    <col min="14801" max="14802" width="11.44140625" style="98" hidden="1" customWidth="1"/>
    <col min="14803" max="14803" width="6.44140625" style="98" customWidth="1"/>
    <col min="14804" max="14805" width="11.44140625" style="98" hidden="1" customWidth="1"/>
    <col min="14806" max="14806" width="7" style="98" customWidth="1"/>
    <col min="14807" max="14808" width="11.44140625" style="98" hidden="1" customWidth="1"/>
    <col min="14809" max="14811" width="7" style="98" customWidth="1"/>
    <col min="14812" max="14813" width="11.44140625" style="98" hidden="1" customWidth="1"/>
    <col min="14814" max="14814" width="7.5546875" style="98" customWidth="1"/>
    <col min="14815" max="14816" width="11.44140625" style="98" hidden="1" customWidth="1"/>
    <col min="14817" max="14817" width="7" style="98" customWidth="1"/>
    <col min="14818" max="14819" width="11.44140625" style="98" hidden="1" customWidth="1"/>
    <col min="14820" max="14820" width="7" style="98" customWidth="1"/>
    <col min="14821" max="14822" width="11.44140625" style="98" hidden="1" customWidth="1"/>
    <col min="14823" max="14823" width="7" style="98" customWidth="1"/>
    <col min="14824" max="14824" width="11.44140625" style="98" hidden="1" customWidth="1"/>
    <col min="14825" max="14825" width="6.44140625" style="98" customWidth="1"/>
    <col min="14826" max="14835" width="11.44140625" style="98" hidden="1" customWidth="1"/>
    <col min="14836" max="14838" width="11.44140625" style="98" hidden="1"/>
    <col min="14839" max="14839" width="41.44140625" style="98" customWidth="1"/>
    <col min="14840" max="14840" width="6.44140625" style="98" customWidth="1"/>
    <col min="14841" max="14841" width="14.6640625" style="98" customWidth="1"/>
    <col min="14842" max="14842" width="11.44140625" style="98" customWidth="1"/>
    <col min="14843" max="14843" width="13" style="98" customWidth="1"/>
    <col min="14844" max="14844" width="13.33203125" style="98" customWidth="1"/>
    <col min="14845" max="14854" width="9.44140625" style="98" customWidth="1"/>
    <col min="14855" max="14855" width="8.88671875" style="98" customWidth="1"/>
    <col min="14856" max="14856" width="9.44140625" style="98" customWidth="1"/>
    <col min="14857" max="14857" width="10.109375" style="98" customWidth="1"/>
    <col min="14858" max="14862" width="11.44140625" style="98" hidden="1" customWidth="1"/>
    <col min="14863" max="14863" width="6.44140625" style="98" customWidth="1"/>
    <col min="14864" max="14864" width="6.88671875" style="98" customWidth="1"/>
    <col min="14865" max="14866" width="6.5546875" style="98" customWidth="1"/>
    <col min="14867" max="14867" width="6.33203125" style="98" customWidth="1"/>
    <col min="14868" max="14868" width="7.5546875" style="98" customWidth="1"/>
    <col min="14869" max="14869" width="11" style="98" customWidth="1"/>
    <col min="14870" max="14870" width="11.44140625" style="98" hidden="1" customWidth="1"/>
    <col min="14871" max="14871" width="13.44140625" style="98" customWidth="1"/>
    <col min="14872" max="14872" width="11.44140625" style="98" customWidth="1"/>
    <col min="14873" max="14873" width="56.88671875" style="98" customWidth="1"/>
    <col min="14874" max="14874" width="9.109375" style="98" bestFit="1" customWidth="1"/>
    <col min="14875" max="14875" width="24.5546875" style="98" customWidth="1"/>
    <col min="14876" max="14876" width="15.44140625" style="98" customWidth="1"/>
    <col min="14877" max="14877" width="27.33203125" style="98" customWidth="1"/>
    <col min="14878" max="14878" width="5" style="98" customWidth="1"/>
    <col min="14879" max="14880" width="11.44140625" style="98" hidden="1" customWidth="1"/>
    <col min="14881" max="14881" width="5" style="98" customWidth="1"/>
    <col min="14882" max="14883" width="11.44140625" style="98" hidden="1" customWidth="1"/>
    <col min="14884" max="14884" width="5" style="98" customWidth="1"/>
    <col min="14885" max="14886" width="11.44140625" style="98" hidden="1" customWidth="1"/>
    <col min="14887" max="14887" width="5" style="98" customWidth="1"/>
    <col min="14888" max="14889" width="11.44140625" style="98" hidden="1" customWidth="1"/>
    <col min="14890" max="14890" width="5" style="98" customWidth="1"/>
    <col min="14891" max="14892" width="11.44140625" style="98" hidden="1" customWidth="1"/>
    <col min="14893" max="14893" width="5" style="98" customWidth="1"/>
    <col min="14894" max="14895" width="11.44140625" style="98" hidden="1" customWidth="1"/>
    <col min="14896" max="14896" width="6.44140625" style="98" customWidth="1"/>
    <col min="14897" max="14904" width="11.44140625" style="98" hidden="1" customWidth="1"/>
    <col min="14905" max="14905" width="6.88671875" style="98" customWidth="1"/>
    <col min="14906" max="14907" width="11.44140625" style="98" hidden="1" customWidth="1"/>
    <col min="14908" max="14908" width="6.44140625" style="98" customWidth="1"/>
    <col min="14909" max="14910" width="11.44140625" style="98" hidden="1" customWidth="1"/>
    <col min="14911" max="14911" width="5.44140625" style="98" customWidth="1"/>
    <col min="14912" max="14913" width="11.44140625" style="98" hidden="1" customWidth="1"/>
    <col min="14914" max="14914" width="4.88671875" style="98" customWidth="1"/>
    <col min="14915" max="14919" width="11.44140625" style="98" hidden="1" customWidth="1"/>
    <col min="14920" max="14920" width="8.44140625" style="98" customWidth="1"/>
    <col min="14921" max="14922" width="11.44140625" style="98" hidden="1" customWidth="1"/>
    <col min="14923" max="14923" width="5.44140625" style="98" customWidth="1"/>
    <col min="14924" max="14925" width="11.44140625" style="98" hidden="1" customWidth="1"/>
    <col min="14926" max="14926" width="8.44140625" style="98" customWidth="1"/>
    <col min="14927" max="14928" width="11.44140625" style="98" hidden="1" customWidth="1"/>
    <col min="14929" max="14929" width="5.88671875" style="98" customWidth="1"/>
    <col min="14930" max="14931" width="11.44140625" style="98" hidden="1" customWidth="1"/>
    <col min="14932" max="14932" width="5.44140625" style="98" customWidth="1"/>
    <col min="14933" max="14934" width="11.44140625" style="98" hidden="1" customWidth="1"/>
    <col min="14935" max="14935" width="5.44140625" style="98" customWidth="1"/>
    <col min="14936" max="14937" width="11.44140625" style="98" hidden="1" customWidth="1"/>
    <col min="14938" max="14938" width="6" style="98" customWidth="1"/>
    <col min="14939" max="14943" width="11.44140625" style="98" hidden="1" customWidth="1"/>
    <col min="14944" max="14944" width="5" style="98" customWidth="1"/>
    <col min="14945" max="14952" width="11.44140625" style="98" hidden="1" customWidth="1"/>
    <col min="14953" max="14953" width="5" style="98" customWidth="1"/>
    <col min="14954" max="14954" width="11.44140625" style="98" hidden="1" customWidth="1"/>
    <col min="14955" max="14955" width="5" style="98" customWidth="1"/>
    <col min="14956" max="14956" width="9.44140625" style="98" customWidth="1"/>
    <col min="14957" max="14957" width="11.44140625" style="98" hidden="1" customWidth="1"/>
    <col min="14958" max="14958" width="5" style="98" customWidth="1"/>
    <col min="14959" max="14960" width="11.44140625" style="98" hidden="1" customWidth="1"/>
    <col min="14961" max="14961" width="5" style="98" customWidth="1"/>
    <col min="14962" max="14963" width="11.44140625" style="98" hidden="1" customWidth="1"/>
    <col min="14964" max="14964" width="5" style="98" customWidth="1"/>
    <col min="14965" max="14966" width="11.44140625" style="98" hidden="1" customWidth="1"/>
    <col min="14967" max="14967" width="5" style="98" customWidth="1"/>
    <col min="14968" max="14969" width="11.44140625" style="98" hidden="1" customWidth="1"/>
    <col min="14970" max="14970" width="5" style="98" customWidth="1"/>
    <col min="14971" max="14972" width="11.44140625" style="98" hidden="1" customWidth="1"/>
    <col min="14973" max="14973" width="5" style="98" customWidth="1"/>
    <col min="14974" max="14974" width="11.44140625" style="98" hidden="1" customWidth="1"/>
    <col min="14975" max="14975" width="6.44140625" style="98" customWidth="1"/>
    <col min="14976" max="14976" width="11.44140625" style="98" hidden="1" customWidth="1"/>
    <col min="14977" max="14977" width="7.109375" style="98" customWidth="1"/>
    <col min="14978" max="14979" width="11.44140625" style="98" hidden="1" customWidth="1"/>
    <col min="14980" max="14980" width="7.109375" style="98" customWidth="1"/>
    <col min="14981" max="14982" width="11.44140625" style="98" hidden="1" customWidth="1"/>
    <col min="14983" max="14983" width="7.109375" style="98" customWidth="1"/>
    <col min="14984" max="14985" width="11.44140625" style="98" hidden="1" customWidth="1"/>
    <col min="14986" max="14986" width="7.109375" style="98" customWidth="1"/>
    <col min="14987" max="14988" width="11.44140625" style="98" hidden="1" customWidth="1"/>
    <col min="14989" max="14989" width="7.109375" style="98" customWidth="1"/>
    <col min="14990" max="14991" width="11.44140625" style="98" hidden="1" customWidth="1"/>
    <col min="14992" max="14992" width="7.109375" style="98" customWidth="1"/>
    <col min="14993" max="14994" width="11.44140625" style="98" hidden="1" customWidth="1"/>
    <col min="14995" max="14995" width="7.109375" style="98" customWidth="1"/>
    <col min="14996" max="14997" width="11.44140625" style="98" hidden="1" customWidth="1"/>
    <col min="14998" max="14998" width="7.109375" style="98" customWidth="1"/>
    <col min="14999" max="14999" width="11.44140625" style="98" hidden="1" customWidth="1"/>
    <col min="15000" max="15000" width="6.44140625" style="98" customWidth="1"/>
    <col min="15001" max="15002" width="11.44140625" style="98" hidden="1" customWidth="1"/>
    <col min="15003" max="15003" width="6.88671875" style="98" customWidth="1"/>
    <col min="15004" max="15005" width="11.44140625" style="98" hidden="1" customWidth="1"/>
    <col min="15006" max="15006" width="6.88671875" style="98" customWidth="1"/>
    <col min="15007" max="15008" width="11.44140625" style="98" hidden="1" customWidth="1"/>
    <col min="15009" max="15009" width="6.44140625" style="98" customWidth="1"/>
    <col min="15010" max="15014" width="11.44140625" style="98" hidden="1" customWidth="1"/>
    <col min="15015" max="15015" width="6.44140625" style="98" customWidth="1"/>
    <col min="15016" max="15017" width="11.44140625" style="98" hidden="1" customWidth="1"/>
    <col min="15018" max="15018" width="7.5546875" style="98" customWidth="1"/>
    <col min="15019" max="15019" width="11.44140625" style="98" hidden="1" customWidth="1"/>
    <col min="15020" max="15020" width="9.44140625" style="98" customWidth="1"/>
    <col min="15021" max="15052" width="11.44140625" style="98" hidden="1" customWidth="1"/>
    <col min="15053" max="15053" width="9" style="98" customWidth="1"/>
    <col min="15054" max="15055" width="11.44140625" style="98" hidden="1" customWidth="1"/>
    <col min="15056" max="15056" width="8.5546875" style="98" customWidth="1"/>
    <col min="15057" max="15058" width="11.44140625" style="98" hidden="1" customWidth="1"/>
    <col min="15059" max="15059" width="6.44140625" style="98" customWidth="1"/>
    <col min="15060" max="15061" width="11.44140625" style="98" hidden="1" customWidth="1"/>
    <col min="15062" max="15062" width="7" style="98" customWidth="1"/>
    <col min="15063" max="15064" width="11.44140625" style="98" hidden="1" customWidth="1"/>
    <col min="15065" max="15067" width="7" style="98" customWidth="1"/>
    <col min="15068" max="15069" width="11.44140625" style="98" hidden="1" customWidth="1"/>
    <col min="15070" max="15070" width="7.5546875" style="98" customWidth="1"/>
    <col min="15071" max="15072" width="11.44140625" style="98" hidden="1" customWidth="1"/>
    <col min="15073" max="15073" width="7" style="98" customWidth="1"/>
    <col min="15074" max="15075" width="11.44140625" style="98" hidden="1" customWidth="1"/>
    <col min="15076" max="15076" width="7" style="98" customWidth="1"/>
    <col min="15077" max="15078" width="11.44140625" style="98" hidden="1" customWidth="1"/>
    <col min="15079" max="15079" width="7" style="98" customWidth="1"/>
    <col min="15080" max="15080" width="11.44140625" style="98" hidden="1" customWidth="1"/>
    <col min="15081" max="15081" width="6.44140625" style="98" customWidth="1"/>
    <col min="15082" max="15091" width="11.44140625" style="98" hidden="1" customWidth="1"/>
    <col min="15092" max="15094" width="11.44140625" style="98" hidden="1"/>
    <col min="15095" max="15095" width="41.44140625" style="98" customWidth="1"/>
    <col min="15096" max="15096" width="6.44140625" style="98" customWidth="1"/>
    <col min="15097" max="15097" width="14.6640625" style="98" customWidth="1"/>
    <col min="15098" max="15098" width="11.44140625" style="98" customWidth="1"/>
    <col min="15099" max="15099" width="13" style="98" customWidth="1"/>
    <col min="15100" max="15100" width="13.33203125" style="98" customWidth="1"/>
    <col min="15101" max="15110" width="9.44140625" style="98" customWidth="1"/>
    <col min="15111" max="15111" width="8.88671875" style="98" customWidth="1"/>
    <col min="15112" max="15112" width="9.44140625" style="98" customWidth="1"/>
    <col min="15113" max="15113" width="10.109375" style="98" customWidth="1"/>
    <col min="15114" max="15118" width="11.44140625" style="98" hidden="1" customWidth="1"/>
    <col min="15119" max="15119" width="6.44140625" style="98" customWidth="1"/>
    <col min="15120" max="15120" width="6.88671875" style="98" customWidth="1"/>
    <col min="15121" max="15122" width="6.5546875" style="98" customWidth="1"/>
    <col min="15123" max="15123" width="6.33203125" style="98" customWidth="1"/>
    <col min="15124" max="15124" width="7.5546875" style="98" customWidth="1"/>
    <col min="15125" max="15125" width="11" style="98" customWidth="1"/>
    <col min="15126" max="15126" width="11.44140625" style="98" hidden="1" customWidth="1"/>
    <col min="15127" max="15127" width="13.44140625" style="98" customWidth="1"/>
    <col min="15128" max="15128" width="11.44140625" style="98" customWidth="1"/>
    <col min="15129" max="15129" width="56.88671875" style="98" customWidth="1"/>
    <col min="15130" max="15130" width="9.109375" style="98" bestFit="1" customWidth="1"/>
    <col min="15131" max="15131" width="24.5546875" style="98" customWidth="1"/>
    <col min="15132" max="15132" width="15.44140625" style="98" customWidth="1"/>
    <col min="15133" max="15133" width="27.33203125" style="98" customWidth="1"/>
    <col min="15134" max="15134" width="5" style="98" customWidth="1"/>
    <col min="15135" max="15136" width="11.44140625" style="98" hidden="1" customWidth="1"/>
    <col min="15137" max="15137" width="5" style="98" customWidth="1"/>
    <col min="15138" max="15139" width="11.44140625" style="98" hidden="1" customWidth="1"/>
    <col min="15140" max="15140" width="5" style="98" customWidth="1"/>
    <col min="15141" max="15142" width="11.44140625" style="98" hidden="1" customWidth="1"/>
    <col min="15143" max="15143" width="5" style="98" customWidth="1"/>
    <col min="15144" max="15145" width="11.44140625" style="98" hidden="1" customWidth="1"/>
    <col min="15146" max="15146" width="5" style="98" customWidth="1"/>
    <col min="15147" max="15148" width="11.44140625" style="98" hidden="1" customWidth="1"/>
    <col min="15149" max="15149" width="5" style="98" customWidth="1"/>
    <col min="15150" max="15151" width="11.44140625" style="98" hidden="1" customWidth="1"/>
    <col min="15152" max="15152" width="6.44140625" style="98" customWidth="1"/>
    <col min="15153" max="15160" width="11.44140625" style="98" hidden="1" customWidth="1"/>
    <col min="15161" max="15161" width="6.88671875" style="98" customWidth="1"/>
    <col min="15162" max="15163" width="11.44140625" style="98" hidden="1" customWidth="1"/>
    <col min="15164" max="15164" width="6.44140625" style="98" customWidth="1"/>
    <col min="15165" max="15166" width="11.44140625" style="98" hidden="1" customWidth="1"/>
    <col min="15167" max="15167" width="5.44140625" style="98" customWidth="1"/>
    <col min="15168" max="15169" width="11.44140625" style="98" hidden="1" customWidth="1"/>
    <col min="15170" max="15170" width="4.88671875" style="98" customWidth="1"/>
    <col min="15171" max="15175" width="11.44140625" style="98" hidden="1" customWidth="1"/>
    <col min="15176" max="15176" width="8.44140625" style="98" customWidth="1"/>
    <col min="15177" max="15178" width="11.44140625" style="98" hidden="1" customWidth="1"/>
    <col min="15179" max="15179" width="5.44140625" style="98" customWidth="1"/>
    <col min="15180" max="15181" width="11.44140625" style="98" hidden="1" customWidth="1"/>
    <col min="15182" max="15182" width="8.44140625" style="98" customWidth="1"/>
    <col min="15183" max="15184" width="11.44140625" style="98" hidden="1" customWidth="1"/>
    <col min="15185" max="15185" width="5.88671875" style="98" customWidth="1"/>
    <col min="15186" max="15187" width="11.44140625" style="98" hidden="1" customWidth="1"/>
    <col min="15188" max="15188" width="5.44140625" style="98" customWidth="1"/>
    <col min="15189" max="15190" width="11.44140625" style="98" hidden="1" customWidth="1"/>
    <col min="15191" max="15191" width="5.44140625" style="98" customWidth="1"/>
    <col min="15192" max="15193" width="11.44140625" style="98" hidden="1" customWidth="1"/>
    <col min="15194" max="15194" width="6" style="98" customWidth="1"/>
    <col min="15195" max="15199" width="11.44140625" style="98" hidden="1" customWidth="1"/>
    <col min="15200" max="15200" width="5" style="98" customWidth="1"/>
    <col min="15201" max="15208" width="11.44140625" style="98" hidden="1" customWidth="1"/>
    <col min="15209" max="15209" width="5" style="98" customWidth="1"/>
    <col min="15210" max="15210" width="11.44140625" style="98" hidden="1" customWidth="1"/>
    <col min="15211" max="15211" width="5" style="98" customWidth="1"/>
    <col min="15212" max="15212" width="9.44140625" style="98" customWidth="1"/>
    <col min="15213" max="15213" width="11.44140625" style="98" hidden="1" customWidth="1"/>
    <col min="15214" max="15214" width="5" style="98" customWidth="1"/>
    <col min="15215" max="15216" width="11.44140625" style="98" hidden="1" customWidth="1"/>
    <col min="15217" max="15217" width="5" style="98" customWidth="1"/>
    <col min="15218" max="15219" width="11.44140625" style="98" hidden="1" customWidth="1"/>
    <col min="15220" max="15220" width="5" style="98" customWidth="1"/>
    <col min="15221" max="15222" width="11.44140625" style="98" hidden="1" customWidth="1"/>
    <col min="15223" max="15223" width="5" style="98" customWidth="1"/>
    <col min="15224" max="15225" width="11.44140625" style="98" hidden="1" customWidth="1"/>
    <col min="15226" max="15226" width="5" style="98" customWidth="1"/>
    <col min="15227" max="15228" width="11.44140625" style="98" hidden="1" customWidth="1"/>
    <col min="15229" max="15229" width="5" style="98" customWidth="1"/>
    <col min="15230" max="15230" width="11.44140625" style="98" hidden="1" customWidth="1"/>
    <col min="15231" max="15231" width="6.44140625" style="98" customWidth="1"/>
    <col min="15232" max="15232" width="11.44140625" style="98" hidden="1" customWidth="1"/>
    <col min="15233" max="15233" width="7.109375" style="98" customWidth="1"/>
    <col min="15234" max="15235" width="11.44140625" style="98" hidden="1" customWidth="1"/>
    <col min="15236" max="15236" width="7.109375" style="98" customWidth="1"/>
    <col min="15237" max="15238" width="11.44140625" style="98" hidden="1" customWidth="1"/>
    <col min="15239" max="15239" width="7.109375" style="98" customWidth="1"/>
    <col min="15240" max="15241" width="11.44140625" style="98" hidden="1" customWidth="1"/>
    <col min="15242" max="15242" width="7.109375" style="98" customWidth="1"/>
    <col min="15243" max="15244" width="11.44140625" style="98" hidden="1" customWidth="1"/>
    <col min="15245" max="15245" width="7.109375" style="98" customWidth="1"/>
    <col min="15246" max="15247" width="11.44140625" style="98" hidden="1" customWidth="1"/>
    <col min="15248" max="15248" width="7.109375" style="98" customWidth="1"/>
    <col min="15249" max="15250" width="11.44140625" style="98" hidden="1" customWidth="1"/>
    <col min="15251" max="15251" width="7.109375" style="98" customWidth="1"/>
    <col min="15252" max="15253" width="11.44140625" style="98" hidden="1" customWidth="1"/>
    <col min="15254" max="15254" width="7.109375" style="98" customWidth="1"/>
    <col min="15255" max="15255" width="11.44140625" style="98" hidden="1" customWidth="1"/>
    <col min="15256" max="15256" width="6.44140625" style="98" customWidth="1"/>
    <col min="15257" max="15258" width="11.44140625" style="98" hidden="1" customWidth="1"/>
    <col min="15259" max="15259" width="6.88671875" style="98" customWidth="1"/>
    <col min="15260" max="15261" width="11.44140625" style="98" hidden="1" customWidth="1"/>
    <col min="15262" max="15262" width="6.88671875" style="98" customWidth="1"/>
    <col min="15263" max="15264" width="11.44140625" style="98" hidden="1" customWidth="1"/>
    <col min="15265" max="15265" width="6.44140625" style="98" customWidth="1"/>
    <col min="15266" max="15270" width="11.44140625" style="98" hidden="1" customWidth="1"/>
    <col min="15271" max="15271" width="6.44140625" style="98" customWidth="1"/>
    <col min="15272" max="15273" width="11.44140625" style="98" hidden="1" customWidth="1"/>
    <col min="15274" max="15274" width="7.5546875" style="98" customWidth="1"/>
    <col min="15275" max="15275" width="11.44140625" style="98" hidden="1" customWidth="1"/>
    <col min="15276" max="15276" width="9.44140625" style="98" customWidth="1"/>
    <col min="15277" max="15308" width="11.44140625" style="98" hidden="1" customWidth="1"/>
    <col min="15309" max="15309" width="9" style="98" customWidth="1"/>
    <col min="15310" max="15311" width="11.44140625" style="98" hidden="1" customWidth="1"/>
    <col min="15312" max="15312" width="8.5546875" style="98" customWidth="1"/>
    <col min="15313" max="15314" width="11.44140625" style="98" hidden="1" customWidth="1"/>
    <col min="15315" max="15315" width="6.44140625" style="98" customWidth="1"/>
    <col min="15316" max="15317" width="11.44140625" style="98" hidden="1" customWidth="1"/>
    <col min="15318" max="15318" width="7" style="98" customWidth="1"/>
    <col min="15319" max="15320" width="11.44140625" style="98" hidden="1" customWidth="1"/>
    <col min="15321" max="15323" width="7" style="98" customWidth="1"/>
    <col min="15324" max="15325" width="11.44140625" style="98" hidden="1" customWidth="1"/>
    <col min="15326" max="15326" width="7.5546875" style="98" customWidth="1"/>
    <col min="15327" max="15328" width="11.44140625" style="98" hidden="1" customWidth="1"/>
    <col min="15329" max="15329" width="7" style="98" customWidth="1"/>
    <col min="15330" max="15331" width="11.44140625" style="98" hidden="1" customWidth="1"/>
    <col min="15332" max="15332" width="7" style="98" customWidth="1"/>
    <col min="15333" max="15334" width="11.44140625" style="98" hidden="1" customWidth="1"/>
    <col min="15335" max="15335" width="7" style="98" customWidth="1"/>
    <col min="15336" max="15336" width="11.44140625" style="98" hidden="1" customWidth="1"/>
    <col min="15337" max="15337" width="6.44140625" style="98" customWidth="1"/>
    <col min="15338" max="15347" width="11.44140625" style="98" hidden="1" customWidth="1"/>
    <col min="15348" max="15350" width="11.44140625" style="98" hidden="1"/>
    <col min="15351" max="15351" width="41.44140625" style="98" customWidth="1"/>
    <col min="15352" max="15352" width="6.44140625" style="98" customWidth="1"/>
    <col min="15353" max="15353" width="14.6640625" style="98" customWidth="1"/>
    <col min="15354" max="15354" width="11.44140625" style="98" customWidth="1"/>
    <col min="15355" max="15355" width="13" style="98" customWidth="1"/>
    <col min="15356" max="15356" width="13.33203125" style="98" customWidth="1"/>
    <col min="15357" max="15366" width="9.44140625" style="98" customWidth="1"/>
    <col min="15367" max="15367" width="8.88671875" style="98" customWidth="1"/>
    <col min="15368" max="15368" width="9.44140625" style="98" customWidth="1"/>
    <col min="15369" max="15369" width="10.109375" style="98" customWidth="1"/>
    <col min="15370" max="15374" width="11.44140625" style="98" hidden="1" customWidth="1"/>
    <col min="15375" max="15375" width="6.44140625" style="98" customWidth="1"/>
    <col min="15376" max="15376" width="6.88671875" style="98" customWidth="1"/>
    <col min="15377" max="15378" width="6.5546875" style="98" customWidth="1"/>
    <col min="15379" max="15379" width="6.33203125" style="98" customWidth="1"/>
    <col min="15380" max="15380" width="7.5546875" style="98" customWidth="1"/>
    <col min="15381" max="15381" width="11" style="98" customWidth="1"/>
    <col min="15382" max="15382" width="11.44140625" style="98" hidden="1" customWidth="1"/>
    <col min="15383" max="15383" width="13.44140625" style="98" customWidth="1"/>
    <col min="15384" max="15384" width="11.44140625" style="98" customWidth="1"/>
    <col min="15385" max="15385" width="56.88671875" style="98" customWidth="1"/>
    <col min="15386" max="15386" width="9.109375" style="98" bestFit="1" customWidth="1"/>
    <col min="15387" max="15387" width="24.5546875" style="98" customWidth="1"/>
    <col min="15388" max="15388" width="15.44140625" style="98" customWidth="1"/>
    <col min="15389" max="15389" width="27.33203125" style="98" customWidth="1"/>
    <col min="15390" max="15390" width="5" style="98" customWidth="1"/>
    <col min="15391" max="15392" width="11.44140625" style="98" hidden="1" customWidth="1"/>
    <col min="15393" max="15393" width="5" style="98" customWidth="1"/>
    <col min="15394" max="15395" width="11.44140625" style="98" hidden="1" customWidth="1"/>
    <col min="15396" max="15396" width="5" style="98" customWidth="1"/>
    <col min="15397" max="15398" width="11.44140625" style="98" hidden="1" customWidth="1"/>
    <col min="15399" max="15399" width="5" style="98" customWidth="1"/>
    <col min="15400" max="15401" width="11.44140625" style="98" hidden="1" customWidth="1"/>
    <col min="15402" max="15402" width="5" style="98" customWidth="1"/>
    <col min="15403" max="15404" width="11.44140625" style="98" hidden="1" customWidth="1"/>
    <col min="15405" max="15405" width="5" style="98" customWidth="1"/>
    <col min="15406" max="15407" width="11.44140625" style="98" hidden="1" customWidth="1"/>
    <col min="15408" max="15408" width="6.44140625" style="98" customWidth="1"/>
    <col min="15409" max="15416" width="11.44140625" style="98" hidden="1" customWidth="1"/>
    <col min="15417" max="15417" width="6.88671875" style="98" customWidth="1"/>
    <col min="15418" max="15419" width="11.44140625" style="98" hidden="1" customWidth="1"/>
    <col min="15420" max="15420" width="6.44140625" style="98" customWidth="1"/>
    <col min="15421" max="15422" width="11.44140625" style="98" hidden="1" customWidth="1"/>
    <col min="15423" max="15423" width="5.44140625" style="98" customWidth="1"/>
    <col min="15424" max="15425" width="11.44140625" style="98" hidden="1" customWidth="1"/>
    <col min="15426" max="15426" width="4.88671875" style="98" customWidth="1"/>
    <col min="15427" max="15431" width="11.44140625" style="98" hidden="1" customWidth="1"/>
    <col min="15432" max="15432" width="8.44140625" style="98" customWidth="1"/>
    <col min="15433" max="15434" width="11.44140625" style="98" hidden="1" customWidth="1"/>
    <col min="15435" max="15435" width="5.44140625" style="98" customWidth="1"/>
    <col min="15436" max="15437" width="11.44140625" style="98" hidden="1" customWidth="1"/>
    <col min="15438" max="15438" width="8.44140625" style="98" customWidth="1"/>
    <col min="15439" max="15440" width="11.44140625" style="98" hidden="1" customWidth="1"/>
    <col min="15441" max="15441" width="5.88671875" style="98" customWidth="1"/>
    <col min="15442" max="15443" width="11.44140625" style="98" hidden="1" customWidth="1"/>
    <col min="15444" max="15444" width="5.44140625" style="98" customWidth="1"/>
    <col min="15445" max="15446" width="11.44140625" style="98" hidden="1" customWidth="1"/>
    <col min="15447" max="15447" width="5.44140625" style="98" customWidth="1"/>
    <col min="15448" max="15449" width="11.44140625" style="98" hidden="1" customWidth="1"/>
    <col min="15450" max="15450" width="6" style="98" customWidth="1"/>
    <col min="15451" max="15455" width="11.44140625" style="98" hidden="1" customWidth="1"/>
    <col min="15456" max="15456" width="5" style="98" customWidth="1"/>
    <col min="15457" max="15464" width="11.44140625" style="98" hidden="1" customWidth="1"/>
    <col min="15465" max="15465" width="5" style="98" customWidth="1"/>
    <col min="15466" max="15466" width="11.44140625" style="98" hidden="1" customWidth="1"/>
    <col min="15467" max="15467" width="5" style="98" customWidth="1"/>
    <col min="15468" max="15468" width="9.44140625" style="98" customWidth="1"/>
    <col min="15469" max="15469" width="11.44140625" style="98" hidden="1" customWidth="1"/>
    <col min="15470" max="15470" width="5" style="98" customWidth="1"/>
    <col min="15471" max="15472" width="11.44140625" style="98" hidden="1" customWidth="1"/>
    <col min="15473" max="15473" width="5" style="98" customWidth="1"/>
    <col min="15474" max="15475" width="11.44140625" style="98" hidden="1" customWidth="1"/>
    <col min="15476" max="15476" width="5" style="98" customWidth="1"/>
    <col min="15477" max="15478" width="11.44140625" style="98" hidden="1" customWidth="1"/>
    <col min="15479" max="15479" width="5" style="98" customWidth="1"/>
    <col min="15480" max="15481" width="11.44140625" style="98" hidden="1" customWidth="1"/>
    <col min="15482" max="15482" width="5" style="98" customWidth="1"/>
    <col min="15483" max="15484" width="11.44140625" style="98" hidden="1" customWidth="1"/>
    <col min="15485" max="15485" width="5" style="98" customWidth="1"/>
    <col min="15486" max="15486" width="11.44140625" style="98" hidden="1" customWidth="1"/>
    <col min="15487" max="15487" width="6.44140625" style="98" customWidth="1"/>
    <col min="15488" max="15488" width="11.44140625" style="98" hidden="1" customWidth="1"/>
    <col min="15489" max="15489" width="7.109375" style="98" customWidth="1"/>
    <col min="15490" max="15491" width="11.44140625" style="98" hidden="1" customWidth="1"/>
    <col min="15492" max="15492" width="7.109375" style="98" customWidth="1"/>
    <col min="15493" max="15494" width="11.44140625" style="98" hidden="1" customWidth="1"/>
    <col min="15495" max="15495" width="7.109375" style="98" customWidth="1"/>
    <col min="15496" max="15497" width="11.44140625" style="98" hidden="1" customWidth="1"/>
    <col min="15498" max="15498" width="7.109375" style="98" customWidth="1"/>
    <col min="15499" max="15500" width="11.44140625" style="98" hidden="1" customWidth="1"/>
    <col min="15501" max="15501" width="7.109375" style="98" customWidth="1"/>
    <col min="15502" max="15503" width="11.44140625" style="98" hidden="1" customWidth="1"/>
    <col min="15504" max="15504" width="7.109375" style="98" customWidth="1"/>
    <col min="15505" max="15506" width="11.44140625" style="98" hidden="1" customWidth="1"/>
    <col min="15507" max="15507" width="7.109375" style="98" customWidth="1"/>
    <col min="15508" max="15509" width="11.44140625" style="98" hidden="1" customWidth="1"/>
    <col min="15510" max="15510" width="7.109375" style="98" customWidth="1"/>
    <col min="15511" max="15511" width="11.44140625" style="98" hidden="1" customWidth="1"/>
    <col min="15512" max="15512" width="6.44140625" style="98" customWidth="1"/>
    <col min="15513" max="15514" width="11.44140625" style="98" hidden="1" customWidth="1"/>
    <col min="15515" max="15515" width="6.88671875" style="98" customWidth="1"/>
    <col min="15516" max="15517" width="11.44140625" style="98" hidden="1" customWidth="1"/>
    <col min="15518" max="15518" width="6.88671875" style="98" customWidth="1"/>
    <col min="15519" max="15520" width="11.44140625" style="98" hidden="1" customWidth="1"/>
    <col min="15521" max="15521" width="6.44140625" style="98" customWidth="1"/>
    <col min="15522" max="15526" width="11.44140625" style="98" hidden="1" customWidth="1"/>
    <col min="15527" max="15527" width="6.44140625" style="98" customWidth="1"/>
    <col min="15528" max="15529" width="11.44140625" style="98" hidden="1" customWidth="1"/>
    <col min="15530" max="15530" width="7.5546875" style="98" customWidth="1"/>
    <col min="15531" max="15531" width="11.44140625" style="98" hidden="1" customWidth="1"/>
    <col min="15532" max="15532" width="9.44140625" style="98" customWidth="1"/>
    <col min="15533" max="15564" width="11.44140625" style="98" hidden="1" customWidth="1"/>
    <col min="15565" max="15565" width="9" style="98" customWidth="1"/>
    <col min="15566" max="15567" width="11.44140625" style="98" hidden="1" customWidth="1"/>
    <col min="15568" max="15568" width="8.5546875" style="98" customWidth="1"/>
    <col min="15569" max="15570" width="11.44140625" style="98" hidden="1" customWidth="1"/>
    <col min="15571" max="15571" width="6.44140625" style="98" customWidth="1"/>
    <col min="15572" max="15573" width="11.44140625" style="98" hidden="1" customWidth="1"/>
    <col min="15574" max="15574" width="7" style="98" customWidth="1"/>
    <col min="15575" max="15576" width="11.44140625" style="98" hidden="1" customWidth="1"/>
    <col min="15577" max="15579" width="7" style="98" customWidth="1"/>
    <col min="15580" max="15581" width="11.44140625" style="98" hidden="1" customWidth="1"/>
    <col min="15582" max="15582" width="7.5546875" style="98" customWidth="1"/>
    <col min="15583" max="15584" width="11.44140625" style="98" hidden="1" customWidth="1"/>
    <col min="15585" max="15585" width="7" style="98" customWidth="1"/>
    <col min="15586" max="15587" width="11.44140625" style="98" hidden="1" customWidth="1"/>
    <col min="15588" max="15588" width="7" style="98" customWidth="1"/>
    <col min="15589" max="15590" width="11.44140625" style="98" hidden="1" customWidth="1"/>
    <col min="15591" max="15591" width="7" style="98" customWidth="1"/>
    <col min="15592" max="15592" width="11.44140625" style="98" hidden="1" customWidth="1"/>
    <col min="15593" max="15593" width="6.44140625" style="98" customWidth="1"/>
    <col min="15594" max="15603" width="11.44140625" style="98" hidden="1" customWidth="1"/>
    <col min="15604" max="15606" width="11.44140625" style="98" hidden="1"/>
    <col min="15607" max="15607" width="41.44140625" style="98" customWidth="1"/>
    <col min="15608" max="15608" width="6.44140625" style="98" customWidth="1"/>
    <col min="15609" max="15609" width="14.6640625" style="98" customWidth="1"/>
    <col min="15610" max="15610" width="11.44140625" style="98" customWidth="1"/>
    <col min="15611" max="15611" width="13" style="98" customWidth="1"/>
    <col min="15612" max="15612" width="13.33203125" style="98" customWidth="1"/>
    <col min="15613" max="15622" width="9.44140625" style="98" customWidth="1"/>
    <col min="15623" max="15623" width="8.88671875" style="98" customWidth="1"/>
    <col min="15624" max="15624" width="9.44140625" style="98" customWidth="1"/>
    <col min="15625" max="15625" width="10.109375" style="98" customWidth="1"/>
    <col min="15626" max="15630" width="11.44140625" style="98" hidden="1" customWidth="1"/>
    <col min="15631" max="15631" width="6.44140625" style="98" customWidth="1"/>
    <col min="15632" max="15632" width="6.88671875" style="98" customWidth="1"/>
    <col min="15633" max="15634" width="6.5546875" style="98" customWidth="1"/>
    <col min="15635" max="15635" width="6.33203125" style="98" customWidth="1"/>
    <col min="15636" max="15636" width="7.5546875" style="98" customWidth="1"/>
    <col min="15637" max="15637" width="11" style="98" customWidth="1"/>
    <col min="15638" max="15638" width="11.44140625" style="98" hidden="1" customWidth="1"/>
    <col min="15639" max="15639" width="13.44140625" style="98" customWidth="1"/>
    <col min="15640" max="15640" width="11.44140625" style="98" customWidth="1"/>
    <col min="15641" max="15641" width="56.88671875" style="98" customWidth="1"/>
    <col min="15642" max="15642" width="9.109375" style="98" bestFit="1" customWidth="1"/>
    <col min="15643" max="15643" width="24.5546875" style="98" customWidth="1"/>
    <col min="15644" max="15644" width="15.44140625" style="98" customWidth="1"/>
    <col min="15645" max="15645" width="27.33203125" style="98" customWidth="1"/>
    <col min="15646" max="15646" width="5" style="98" customWidth="1"/>
    <col min="15647" max="15648" width="11.44140625" style="98" hidden="1" customWidth="1"/>
    <col min="15649" max="15649" width="5" style="98" customWidth="1"/>
    <col min="15650" max="15651" width="11.44140625" style="98" hidden="1" customWidth="1"/>
    <col min="15652" max="15652" width="5" style="98" customWidth="1"/>
    <col min="15653" max="15654" width="11.44140625" style="98" hidden="1" customWidth="1"/>
    <col min="15655" max="15655" width="5" style="98" customWidth="1"/>
    <col min="15656" max="15657" width="11.44140625" style="98" hidden="1" customWidth="1"/>
    <col min="15658" max="15658" width="5" style="98" customWidth="1"/>
    <col min="15659" max="15660" width="11.44140625" style="98" hidden="1" customWidth="1"/>
    <col min="15661" max="15661" width="5" style="98" customWidth="1"/>
    <col min="15662" max="15663" width="11.44140625" style="98" hidden="1" customWidth="1"/>
    <col min="15664" max="15664" width="6.44140625" style="98" customWidth="1"/>
    <col min="15665" max="15672" width="11.44140625" style="98" hidden="1" customWidth="1"/>
    <col min="15673" max="15673" width="6.88671875" style="98" customWidth="1"/>
    <col min="15674" max="15675" width="11.44140625" style="98" hidden="1" customWidth="1"/>
    <col min="15676" max="15676" width="6.44140625" style="98" customWidth="1"/>
    <col min="15677" max="15678" width="11.44140625" style="98" hidden="1" customWidth="1"/>
    <col min="15679" max="15679" width="5.44140625" style="98" customWidth="1"/>
    <col min="15680" max="15681" width="11.44140625" style="98" hidden="1" customWidth="1"/>
    <col min="15682" max="15682" width="4.88671875" style="98" customWidth="1"/>
    <col min="15683" max="15687" width="11.44140625" style="98" hidden="1" customWidth="1"/>
    <col min="15688" max="15688" width="8.44140625" style="98" customWidth="1"/>
    <col min="15689" max="15690" width="11.44140625" style="98" hidden="1" customWidth="1"/>
    <col min="15691" max="15691" width="5.44140625" style="98" customWidth="1"/>
    <col min="15692" max="15693" width="11.44140625" style="98" hidden="1" customWidth="1"/>
    <col min="15694" max="15694" width="8.44140625" style="98" customWidth="1"/>
    <col min="15695" max="15696" width="11.44140625" style="98" hidden="1" customWidth="1"/>
    <col min="15697" max="15697" width="5.88671875" style="98" customWidth="1"/>
    <col min="15698" max="15699" width="11.44140625" style="98" hidden="1" customWidth="1"/>
    <col min="15700" max="15700" width="5.44140625" style="98" customWidth="1"/>
    <col min="15701" max="15702" width="11.44140625" style="98" hidden="1" customWidth="1"/>
    <col min="15703" max="15703" width="5.44140625" style="98" customWidth="1"/>
    <col min="15704" max="15705" width="11.44140625" style="98" hidden="1" customWidth="1"/>
    <col min="15706" max="15706" width="6" style="98" customWidth="1"/>
    <col min="15707" max="15711" width="11.44140625" style="98" hidden="1" customWidth="1"/>
    <col min="15712" max="15712" width="5" style="98" customWidth="1"/>
    <col min="15713" max="15720" width="11.44140625" style="98" hidden="1" customWidth="1"/>
    <col min="15721" max="15721" width="5" style="98" customWidth="1"/>
    <col min="15722" max="15722" width="11.44140625" style="98" hidden="1" customWidth="1"/>
    <col min="15723" max="15723" width="5" style="98" customWidth="1"/>
    <col min="15724" max="15724" width="9.44140625" style="98" customWidth="1"/>
    <col min="15725" max="15725" width="11.44140625" style="98" hidden="1" customWidth="1"/>
    <col min="15726" max="15726" width="5" style="98" customWidth="1"/>
    <col min="15727" max="15728" width="11.44140625" style="98" hidden="1" customWidth="1"/>
    <col min="15729" max="15729" width="5" style="98" customWidth="1"/>
    <col min="15730" max="15731" width="11.44140625" style="98" hidden="1" customWidth="1"/>
    <col min="15732" max="15732" width="5" style="98" customWidth="1"/>
    <col min="15733" max="15734" width="11.44140625" style="98" hidden="1" customWidth="1"/>
    <col min="15735" max="15735" width="5" style="98" customWidth="1"/>
    <col min="15736" max="15737" width="11.44140625" style="98" hidden="1" customWidth="1"/>
    <col min="15738" max="15738" width="5" style="98" customWidth="1"/>
    <col min="15739" max="15740" width="11.44140625" style="98" hidden="1" customWidth="1"/>
    <col min="15741" max="15741" width="5" style="98" customWidth="1"/>
    <col min="15742" max="15742" width="11.44140625" style="98" hidden="1" customWidth="1"/>
    <col min="15743" max="15743" width="6.44140625" style="98" customWidth="1"/>
    <col min="15744" max="15744" width="11.44140625" style="98" hidden="1" customWidth="1"/>
    <col min="15745" max="15745" width="7.109375" style="98" customWidth="1"/>
    <col min="15746" max="15747" width="11.44140625" style="98" hidden="1" customWidth="1"/>
    <col min="15748" max="15748" width="7.109375" style="98" customWidth="1"/>
    <col min="15749" max="15750" width="11.44140625" style="98" hidden="1" customWidth="1"/>
    <col min="15751" max="15751" width="7.109375" style="98" customWidth="1"/>
    <col min="15752" max="15753" width="11.44140625" style="98" hidden="1" customWidth="1"/>
    <col min="15754" max="15754" width="7.109375" style="98" customWidth="1"/>
    <col min="15755" max="15756" width="11.44140625" style="98" hidden="1" customWidth="1"/>
    <col min="15757" max="15757" width="7.109375" style="98" customWidth="1"/>
    <col min="15758" max="15759" width="11.44140625" style="98" hidden="1" customWidth="1"/>
    <col min="15760" max="15760" width="7.109375" style="98" customWidth="1"/>
    <col min="15761" max="15762" width="11.44140625" style="98" hidden="1" customWidth="1"/>
    <col min="15763" max="15763" width="7.109375" style="98" customWidth="1"/>
    <col min="15764" max="15765" width="11.44140625" style="98" hidden="1" customWidth="1"/>
    <col min="15766" max="15766" width="7.109375" style="98" customWidth="1"/>
    <col min="15767" max="15767" width="11.44140625" style="98" hidden="1" customWidth="1"/>
    <col min="15768" max="15768" width="6.44140625" style="98" customWidth="1"/>
    <col min="15769" max="15770" width="11.44140625" style="98" hidden="1" customWidth="1"/>
    <col min="15771" max="15771" width="6.88671875" style="98" customWidth="1"/>
    <col min="15772" max="15773" width="11.44140625" style="98" hidden="1" customWidth="1"/>
    <col min="15774" max="15774" width="6.88671875" style="98" customWidth="1"/>
    <col min="15775" max="15776" width="11.44140625" style="98" hidden="1" customWidth="1"/>
    <col min="15777" max="15777" width="6.44140625" style="98" customWidth="1"/>
    <col min="15778" max="15782" width="11.44140625" style="98" hidden="1" customWidth="1"/>
    <col min="15783" max="15783" width="6.44140625" style="98" customWidth="1"/>
    <col min="15784" max="15785" width="11.44140625" style="98" hidden="1" customWidth="1"/>
    <col min="15786" max="15786" width="7.5546875" style="98" customWidth="1"/>
    <col min="15787" max="15787" width="11.44140625" style="98" hidden="1" customWidth="1"/>
    <col min="15788" max="15788" width="9.44140625" style="98" customWidth="1"/>
    <col min="15789" max="15820" width="11.44140625" style="98" hidden="1" customWidth="1"/>
    <col min="15821" max="15821" width="9" style="98" customWidth="1"/>
    <col min="15822" max="15823" width="11.44140625" style="98" hidden="1" customWidth="1"/>
    <col min="15824" max="15824" width="8.5546875" style="98" customWidth="1"/>
    <col min="15825" max="15826" width="11.44140625" style="98" hidden="1" customWidth="1"/>
    <col min="15827" max="15827" width="6.44140625" style="98" customWidth="1"/>
    <col min="15828" max="15829" width="11.44140625" style="98" hidden="1" customWidth="1"/>
    <col min="15830" max="15830" width="7" style="98" customWidth="1"/>
    <col min="15831" max="15832" width="11.44140625" style="98" hidden="1" customWidth="1"/>
    <col min="15833" max="15835" width="7" style="98" customWidth="1"/>
    <col min="15836" max="15837" width="11.44140625" style="98" hidden="1" customWidth="1"/>
    <col min="15838" max="15838" width="7.5546875" style="98" customWidth="1"/>
    <col min="15839" max="15840" width="11.44140625" style="98" hidden="1" customWidth="1"/>
    <col min="15841" max="15841" width="7" style="98" customWidth="1"/>
    <col min="15842" max="15843" width="11.44140625" style="98" hidden="1" customWidth="1"/>
    <col min="15844" max="15844" width="7" style="98" customWidth="1"/>
    <col min="15845" max="15846" width="11.44140625" style="98" hidden="1" customWidth="1"/>
    <col min="15847" max="15847" width="7" style="98" customWidth="1"/>
    <col min="15848" max="15848" width="11.44140625" style="98" hidden="1" customWidth="1"/>
    <col min="15849" max="15849" width="6.44140625" style="98" customWidth="1"/>
    <col min="15850" max="15859" width="11.44140625" style="98" hidden="1" customWidth="1"/>
    <col min="15860" max="15862" width="11.44140625" style="98" hidden="1"/>
    <col min="15863" max="15863" width="41.44140625" style="98" customWidth="1"/>
    <col min="15864" max="15864" width="6.44140625" style="98" customWidth="1"/>
    <col min="15865" max="15865" width="14.6640625" style="98" customWidth="1"/>
    <col min="15866" max="15866" width="11.44140625" style="98" customWidth="1"/>
    <col min="15867" max="15867" width="13" style="98" customWidth="1"/>
    <col min="15868" max="15868" width="13.33203125" style="98" customWidth="1"/>
    <col min="15869" max="15878" width="9.44140625" style="98" customWidth="1"/>
    <col min="15879" max="15879" width="8.88671875" style="98" customWidth="1"/>
    <col min="15880" max="15880" width="9.44140625" style="98" customWidth="1"/>
    <col min="15881" max="15881" width="10.109375" style="98" customWidth="1"/>
    <col min="15882" max="15886" width="11.44140625" style="98" hidden="1" customWidth="1"/>
    <col min="15887" max="15887" width="6.44140625" style="98" customWidth="1"/>
    <col min="15888" max="15888" width="6.88671875" style="98" customWidth="1"/>
    <col min="15889" max="15890" width="6.5546875" style="98" customWidth="1"/>
    <col min="15891" max="15891" width="6.33203125" style="98" customWidth="1"/>
    <col min="15892" max="15892" width="7.5546875" style="98" customWidth="1"/>
    <col min="15893" max="15893" width="11" style="98" customWidth="1"/>
    <col min="15894" max="15894" width="11.44140625" style="98" hidden="1" customWidth="1"/>
    <col min="15895" max="15895" width="13.44140625" style="98" customWidth="1"/>
    <col min="15896" max="15896" width="11.44140625" style="98" customWidth="1"/>
    <col min="15897" max="15897" width="56.88671875" style="98" customWidth="1"/>
    <col min="15898" max="15898" width="9.109375" style="98" bestFit="1" customWidth="1"/>
    <col min="15899" max="15899" width="24.5546875" style="98" customWidth="1"/>
    <col min="15900" max="15900" width="15.44140625" style="98" customWidth="1"/>
    <col min="15901" max="15901" width="27.33203125" style="98" customWidth="1"/>
    <col min="15902" max="15902" width="5" style="98" customWidth="1"/>
    <col min="15903" max="15904" width="11.44140625" style="98" hidden="1" customWidth="1"/>
    <col min="15905" max="15905" width="5" style="98" customWidth="1"/>
    <col min="15906" max="15907" width="11.44140625" style="98" hidden="1" customWidth="1"/>
    <col min="15908" max="15908" width="5" style="98" customWidth="1"/>
    <col min="15909" max="15910" width="11.44140625" style="98" hidden="1" customWidth="1"/>
    <col min="15911" max="15911" width="5" style="98" customWidth="1"/>
    <col min="15912" max="15913" width="11.44140625" style="98" hidden="1" customWidth="1"/>
    <col min="15914" max="15914" width="5" style="98" customWidth="1"/>
    <col min="15915" max="15916" width="11.44140625" style="98" hidden="1" customWidth="1"/>
    <col min="15917" max="15917" width="5" style="98" customWidth="1"/>
    <col min="15918" max="15919" width="11.44140625" style="98" hidden="1" customWidth="1"/>
    <col min="15920" max="15920" width="6.44140625" style="98" customWidth="1"/>
    <col min="15921" max="15928" width="11.44140625" style="98" hidden="1" customWidth="1"/>
    <col min="15929" max="15929" width="6.88671875" style="98" customWidth="1"/>
    <col min="15930" max="15931" width="11.44140625" style="98" hidden="1" customWidth="1"/>
    <col min="15932" max="15932" width="6.44140625" style="98" customWidth="1"/>
    <col min="15933" max="15934" width="11.44140625" style="98" hidden="1" customWidth="1"/>
    <col min="15935" max="15935" width="5.44140625" style="98" customWidth="1"/>
    <col min="15936" max="15937" width="11.44140625" style="98" hidden="1" customWidth="1"/>
    <col min="15938" max="15938" width="4.88671875" style="98" customWidth="1"/>
    <col min="15939" max="15943" width="11.44140625" style="98" hidden="1" customWidth="1"/>
    <col min="15944" max="15944" width="8.44140625" style="98" customWidth="1"/>
    <col min="15945" max="15946" width="11.44140625" style="98" hidden="1" customWidth="1"/>
    <col min="15947" max="15947" width="5.44140625" style="98" customWidth="1"/>
    <col min="15948" max="15949" width="11.44140625" style="98" hidden="1" customWidth="1"/>
    <col min="15950" max="15950" width="8.44140625" style="98" customWidth="1"/>
    <col min="15951" max="15952" width="11.44140625" style="98" hidden="1" customWidth="1"/>
    <col min="15953" max="15953" width="5.88671875" style="98" customWidth="1"/>
    <col min="15954" max="15955" width="11.44140625" style="98" hidden="1" customWidth="1"/>
    <col min="15956" max="15956" width="5.44140625" style="98" customWidth="1"/>
    <col min="15957" max="15958" width="11.44140625" style="98" hidden="1" customWidth="1"/>
    <col min="15959" max="15959" width="5.44140625" style="98" customWidth="1"/>
    <col min="15960" max="15961" width="11.44140625" style="98" hidden="1" customWidth="1"/>
    <col min="15962" max="15962" width="6" style="98" customWidth="1"/>
    <col min="15963" max="15967" width="11.44140625" style="98" hidden="1" customWidth="1"/>
    <col min="15968" max="15968" width="5" style="98" customWidth="1"/>
    <col min="15969" max="15976" width="11.44140625" style="98" hidden="1" customWidth="1"/>
    <col min="15977" max="15977" width="5" style="98" customWidth="1"/>
    <col min="15978" max="15978" width="11.44140625" style="98" hidden="1" customWidth="1"/>
    <col min="15979" max="15979" width="5" style="98" customWidth="1"/>
    <col min="15980" max="15980" width="9.44140625" style="98" customWidth="1"/>
    <col min="15981" max="15981" width="11.44140625" style="98" hidden="1" customWidth="1"/>
    <col min="15982" max="15982" width="5" style="98" customWidth="1"/>
    <col min="15983" max="15984" width="11.44140625" style="98" hidden="1" customWidth="1"/>
    <col min="15985" max="15985" width="5" style="98" customWidth="1"/>
    <col min="15986" max="15987" width="11.44140625" style="98" hidden="1" customWidth="1"/>
    <col min="15988" max="15988" width="5" style="98" customWidth="1"/>
    <col min="15989" max="15990" width="11.44140625" style="98" hidden="1" customWidth="1"/>
    <col min="15991" max="15991" width="5" style="98" customWidth="1"/>
    <col min="15992" max="15993" width="11.44140625" style="98" hidden="1" customWidth="1"/>
    <col min="15994" max="15994" width="5" style="98" customWidth="1"/>
    <col min="15995" max="15996" width="11.44140625" style="98" hidden="1" customWidth="1"/>
    <col min="15997" max="15997" width="5" style="98" customWidth="1"/>
    <col min="15998" max="15998" width="11.44140625" style="98" hidden="1" customWidth="1"/>
    <col min="15999" max="15999" width="6.44140625" style="98" customWidth="1"/>
    <col min="16000" max="16000" width="11.44140625" style="98" hidden="1" customWidth="1"/>
    <col min="16001" max="16001" width="7.109375" style="98" customWidth="1"/>
    <col min="16002" max="16003" width="11.44140625" style="98" hidden="1" customWidth="1"/>
    <col min="16004" max="16004" width="7.109375" style="98" customWidth="1"/>
    <col min="16005" max="16006" width="11.44140625" style="98" hidden="1" customWidth="1"/>
    <col min="16007" max="16007" width="7.109375" style="98" customWidth="1"/>
    <col min="16008" max="16009" width="11.44140625" style="98" hidden="1" customWidth="1"/>
    <col min="16010" max="16010" width="7.109375" style="98" customWidth="1"/>
    <col min="16011" max="16012" width="11.44140625" style="98" hidden="1" customWidth="1"/>
    <col min="16013" max="16013" width="7.109375" style="98" customWidth="1"/>
    <col min="16014" max="16015" width="11.44140625" style="98" hidden="1" customWidth="1"/>
    <col min="16016" max="16016" width="7.109375" style="98" customWidth="1"/>
    <col min="16017" max="16018" width="11.44140625" style="98" hidden="1" customWidth="1"/>
    <col min="16019" max="16019" width="7.109375" style="98" customWidth="1"/>
    <col min="16020" max="16021" width="11.44140625" style="98" hidden="1" customWidth="1"/>
    <col min="16022" max="16022" width="7.109375" style="98" customWidth="1"/>
    <col min="16023" max="16023" width="11.44140625" style="98" hidden="1" customWidth="1"/>
    <col min="16024" max="16024" width="6.44140625" style="98" customWidth="1"/>
    <col min="16025" max="16026" width="11.44140625" style="98" hidden="1" customWidth="1"/>
    <col min="16027" max="16027" width="6.88671875" style="98" customWidth="1"/>
    <col min="16028" max="16029" width="11.44140625" style="98" hidden="1" customWidth="1"/>
    <col min="16030" max="16030" width="6.88671875" style="98" customWidth="1"/>
    <col min="16031" max="16032" width="11.44140625" style="98" hidden="1" customWidth="1"/>
    <col min="16033" max="16033" width="6.44140625" style="98" customWidth="1"/>
    <col min="16034" max="16038" width="11.44140625" style="98" hidden="1" customWidth="1"/>
    <col min="16039" max="16039" width="6.44140625" style="98" customWidth="1"/>
    <col min="16040" max="16041" width="11.44140625" style="98" hidden="1" customWidth="1"/>
    <col min="16042" max="16042" width="7.5546875" style="98" customWidth="1"/>
    <col min="16043" max="16043" width="11.44140625" style="98" hidden="1" customWidth="1"/>
    <col min="16044" max="16044" width="9.44140625" style="98" customWidth="1"/>
    <col min="16045" max="16076" width="11.44140625" style="98" hidden="1" customWidth="1"/>
    <col min="16077" max="16077" width="9" style="98" customWidth="1"/>
    <col min="16078" max="16079" width="11.44140625" style="98" hidden="1" customWidth="1"/>
    <col min="16080" max="16080" width="8.5546875" style="98" customWidth="1"/>
    <col min="16081" max="16082" width="11.44140625" style="98" hidden="1" customWidth="1"/>
    <col min="16083" max="16083" width="6.44140625" style="98" customWidth="1"/>
    <col min="16084" max="16085" width="11.44140625" style="98" hidden="1" customWidth="1"/>
    <col min="16086" max="16086" width="7" style="98" customWidth="1"/>
    <col min="16087" max="16088" width="11.44140625" style="98" hidden="1" customWidth="1"/>
    <col min="16089" max="16091" width="7" style="98" customWidth="1"/>
    <col min="16092" max="16093" width="11.44140625" style="98" hidden="1" customWidth="1"/>
    <col min="16094" max="16094" width="7.5546875" style="98" customWidth="1"/>
    <col min="16095" max="16096" width="11.44140625" style="98" hidden="1" customWidth="1"/>
    <col min="16097" max="16097" width="7" style="98" customWidth="1"/>
    <col min="16098" max="16099" width="11.44140625" style="98" hidden="1" customWidth="1"/>
    <col min="16100" max="16100" width="7" style="98" customWidth="1"/>
    <col min="16101" max="16102" width="11.44140625" style="98" hidden="1" customWidth="1"/>
    <col min="16103" max="16103" width="7" style="98" customWidth="1"/>
    <col min="16104" max="16104" width="11.44140625" style="98" hidden="1" customWidth="1"/>
    <col min="16105" max="16105" width="6.44140625" style="98" customWidth="1"/>
    <col min="16106" max="16115" width="11.44140625" style="98" hidden="1" customWidth="1"/>
    <col min="16116" max="16384" width="11.44140625" style="98" hidden="1"/>
  </cols>
  <sheetData>
    <row r="1" spans="1:5" s="89" customFormat="1" ht="18.75" customHeight="1" x14ac:dyDescent="0.25">
      <c r="A1" s="166">
        <v>45433</v>
      </c>
      <c r="B1" s="88"/>
      <c r="C1" s="2" t="s">
        <v>365</v>
      </c>
      <c r="D1" s="100"/>
      <c r="E1" s="101"/>
    </row>
    <row r="2" spans="1:5" s="91" customFormat="1" ht="27" customHeight="1" x14ac:dyDescent="0.3">
      <c r="A2" s="200" t="s">
        <v>423</v>
      </c>
      <c r="B2" s="118" t="s">
        <v>411</v>
      </c>
      <c r="C2" s="119" t="s">
        <v>2</v>
      </c>
      <c r="D2" s="120" t="s">
        <v>346</v>
      </c>
      <c r="E2" s="121" t="s">
        <v>345</v>
      </c>
    </row>
    <row r="3" spans="1:5" s="92" customFormat="1" hidden="1" x14ac:dyDescent="0.3">
      <c r="A3" s="199"/>
      <c r="B3" s="90"/>
      <c r="C3" s="4"/>
      <c r="D3" s="102"/>
      <c r="E3" s="103"/>
    </row>
    <row r="4" spans="1:5" s="94" customFormat="1" ht="36" hidden="1" customHeight="1" x14ac:dyDescent="0.3">
      <c r="A4" s="22" t="s">
        <v>73</v>
      </c>
      <c r="B4" s="93" t="s">
        <v>412</v>
      </c>
      <c r="C4" s="7"/>
      <c r="D4" s="104"/>
      <c r="E4" s="105"/>
    </row>
    <row r="5" spans="1:5" s="94" customFormat="1" ht="36" hidden="1" customHeight="1" x14ac:dyDescent="0.3">
      <c r="A5" s="23" t="s">
        <v>74</v>
      </c>
      <c r="B5" s="93" t="s">
        <v>413</v>
      </c>
      <c r="C5" s="7"/>
      <c r="D5" s="104"/>
      <c r="E5" s="105"/>
    </row>
    <row r="6" spans="1:5" s="94" customFormat="1" ht="21.75" hidden="1" customHeight="1" x14ac:dyDescent="0.3">
      <c r="A6" s="22" t="s">
        <v>75</v>
      </c>
      <c r="B6" s="93" t="s">
        <v>412</v>
      </c>
      <c r="C6" s="7"/>
      <c r="D6" s="104"/>
      <c r="E6" s="105"/>
    </row>
    <row r="7" spans="1:5" s="94" customFormat="1" ht="18" hidden="1" customHeight="1" x14ac:dyDescent="0.3">
      <c r="A7" s="22" t="s">
        <v>196</v>
      </c>
      <c r="B7" s="93" t="s">
        <v>412</v>
      </c>
      <c r="C7" s="7"/>
      <c r="D7" s="104"/>
      <c r="E7" s="105"/>
    </row>
    <row r="8" spans="1:5" s="94" customFormat="1" ht="40.200000000000003" hidden="1" customHeight="1" x14ac:dyDescent="0.3">
      <c r="A8" s="10" t="s">
        <v>197</v>
      </c>
      <c r="B8" s="93" t="s">
        <v>413</v>
      </c>
      <c r="C8" s="7"/>
      <c r="D8" s="104"/>
      <c r="E8" s="105"/>
    </row>
    <row r="9" spans="1:5" s="94" customFormat="1" ht="21.75" hidden="1" customHeight="1" x14ac:dyDescent="0.3">
      <c r="A9" s="29" t="s">
        <v>293</v>
      </c>
      <c r="B9" s="93" t="s">
        <v>412</v>
      </c>
      <c r="C9" s="7"/>
      <c r="D9" s="106"/>
      <c r="E9" s="105"/>
    </row>
    <row r="10" spans="1:5" s="94" customFormat="1" ht="21.75" hidden="1" customHeight="1" x14ac:dyDescent="0.3">
      <c r="A10" s="22" t="s">
        <v>294</v>
      </c>
      <c r="B10" s="93" t="s">
        <v>412</v>
      </c>
      <c r="C10" s="7"/>
      <c r="D10" s="104"/>
      <c r="E10" s="105"/>
    </row>
    <row r="11" spans="1:5" s="94" customFormat="1" ht="32.4" hidden="1" customHeight="1" x14ac:dyDescent="0.3">
      <c r="A11" s="22" t="s">
        <v>198</v>
      </c>
      <c r="B11" s="93" t="s">
        <v>412</v>
      </c>
      <c r="C11" s="7"/>
      <c r="D11" s="104"/>
      <c r="E11" s="105"/>
    </row>
    <row r="12" spans="1:5" s="94" customFormat="1" ht="20.25" hidden="1" customHeight="1" x14ac:dyDescent="0.3">
      <c r="A12" s="8" t="s">
        <v>351</v>
      </c>
      <c r="B12" s="93" t="s">
        <v>414</v>
      </c>
      <c r="C12" s="7"/>
      <c r="D12" s="104"/>
      <c r="E12" s="105"/>
    </row>
    <row r="13" spans="1:5" s="94" customFormat="1" ht="65.400000000000006" hidden="1" customHeight="1" x14ac:dyDescent="0.3">
      <c r="A13" s="10" t="s">
        <v>51</v>
      </c>
      <c r="B13" s="93" t="s">
        <v>412</v>
      </c>
      <c r="C13" s="7"/>
      <c r="D13" s="104"/>
      <c r="E13" s="105"/>
    </row>
    <row r="14" spans="1:5" s="94" customFormat="1" ht="20.25" hidden="1" customHeight="1" x14ac:dyDescent="0.3">
      <c r="A14" s="10" t="s">
        <v>52</v>
      </c>
      <c r="B14" s="93" t="s">
        <v>412</v>
      </c>
      <c r="C14" s="7"/>
      <c r="D14" s="104"/>
      <c r="E14" s="105"/>
    </row>
    <row r="15" spans="1:5" s="94" customFormat="1" ht="39.9" hidden="1" customHeight="1" x14ac:dyDescent="0.3">
      <c r="A15" s="5" t="s">
        <v>53</v>
      </c>
      <c r="B15" s="93" t="s">
        <v>415</v>
      </c>
      <c r="C15" s="7"/>
      <c r="D15" s="104"/>
      <c r="E15" s="105"/>
    </row>
    <row r="16" spans="1:5" s="94" customFormat="1" ht="21" customHeight="1" x14ac:dyDescent="0.3">
      <c r="A16" s="5" t="s">
        <v>206</v>
      </c>
      <c r="B16" s="93" t="s">
        <v>412</v>
      </c>
      <c r="C16" s="7">
        <v>12</v>
      </c>
      <c r="D16" s="104">
        <v>15500</v>
      </c>
      <c r="E16" s="105">
        <v>186000</v>
      </c>
    </row>
    <row r="17" spans="1:5" s="94" customFormat="1" ht="21.75" hidden="1" customHeight="1" x14ac:dyDescent="0.3">
      <c r="A17" s="10" t="s">
        <v>117</v>
      </c>
      <c r="B17" s="93" t="s">
        <v>412</v>
      </c>
      <c r="C17" s="7"/>
      <c r="D17" s="104"/>
      <c r="E17" s="105"/>
    </row>
    <row r="18" spans="1:5" s="94" customFormat="1" ht="40.950000000000003" hidden="1" customHeight="1" x14ac:dyDescent="0.3">
      <c r="A18" s="10" t="s">
        <v>286</v>
      </c>
      <c r="B18" s="93" t="s">
        <v>412</v>
      </c>
      <c r="C18" s="7"/>
      <c r="D18" s="104"/>
      <c r="E18" s="107"/>
    </row>
    <row r="19" spans="1:5" s="94" customFormat="1" ht="20.25" hidden="1" customHeight="1" x14ac:dyDescent="0.3">
      <c r="A19" s="24" t="s">
        <v>287</v>
      </c>
      <c r="B19" s="93" t="s">
        <v>415</v>
      </c>
      <c r="C19" s="7"/>
      <c r="D19" s="104"/>
      <c r="E19" s="108"/>
    </row>
    <row r="20" spans="1:5" s="94" customFormat="1" ht="42.6" hidden="1" customHeight="1" x14ac:dyDescent="0.3">
      <c r="A20" s="8" t="s">
        <v>288</v>
      </c>
      <c r="B20" s="93" t="s">
        <v>412</v>
      </c>
      <c r="C20" s="7"/>
      <c r="D20" s="104"/>
      <c r="E20" s="105"/>
    </row>
    <row r="21" spans="1:5" s="94" customFormat="1" ht="21.75" hidden="1" customHeight="1" x14ac:dyDescent="0.3">
      <c r="A21" s="10" t="s">
        <v>120</v>
      </c>
      <c r="B21" s="93" t="s">
        <v>412</v>
      </c>
      <c r="C21" s="7"/>
      <c r="D21" s="104"/>
      <c r="E21" s="105"/>
    </row>
    <row r="22" spans="1:5" s="94" customFormat="1" ht="21.75" hidden="1" customHeight="1" x14ac:dyDescent="0.3">
      <c r="A22" s="5" t="s">
        <v>60</v>
      </c>
      <c r="B22" s="93" t="s">
        <v>415</v>
      </c>
      <c r="C22" s="7"/>
      <c r="D22" s="104"/>
      <c r="E22" s="105"/>
    </row>
    <row r="23" spans="1:5" s="94" customFormat="1" ht="20.25" hidden="1" customHeight="1" x14ac:dyDescent="0.3">
      <c r="A23" s="5" t="s">
        <v>61</v>
      </c>
      <c r="B23" s="93" t="s">
        <v>412</v>
      </c>
      <c r="C23" s="7"/>
      <c r="D23" s="104"/>
      <c r="E23" s="105"/>
    </row>
    <row r="24" spans="1:5" s="94" customFormat="1" ht="21.75" hidden="1" customHeight="1" x14ac:dyDescent="0.3">
      <c r="A24" s="10" t="s">
        <v>270</v>
      </c>
      <c r="B24" s="93" t="s">
        <v>412</v>
      </c>
      <c r="C24" s="7"/>
      <c r="D24" s="104"/>
      <c r="E24" s="105"/>
    </row>
    <row r="25" spans="1:5" s="94" customFormat="1" ht="21.75" hidden="1" customHeight="1" x14ac:dyDescent="0.3">
      <c r="A25" s="10" t="s">
        <v>271</v>
      </c>
      <c r="B25" s="93" t="s">
        <v>415</v>
      </c>
      <c r="C25" s="7"/>
      <c r="D25" s="104"/>
      <c r="E25" s="105"/>
    </row>
    <row r="26" spans="1:5" s="94" customFormat="1" ht="21" customHeight="1" x14ac:dyDescent="0.3">
      <c r="A26" s="10" t="s">
        <v>272</v>
      </c>
      <c r="B26" s="93" t="s">
        <v>412</v>
      </c>
      <c r="C26" s="7">
        <v>30</v>
      </c>
      <c r="D26" s="104">
        <v>10000</v>
      </c>
      <c r="E26" s="105">
        <v>300000</v>
      </c>
    </row>
    <row r="27" spans="1:5" s="94" customFormat="1" ht="21.75" hidden="1" customHeight="1" x14ac:dyDescent="0.3">
      <c r="A27" s="10" t="s">
        <v>273</v>
      </c>
      <c r="B27" s="93" t="s">
        <v>415</v>
      </c>
      <c r="C27" s="7"/>
      <c r="D27" s="104"/>
      <c r="E27" s="105"/>
    </row>
    <row r="28" spans="1:5" s="94" customFormat="1" ht="21.75" hidden="1" customHeight="1" x14ac:dyDescent="0.3">
      <c r="A28" s="10" t="s">
        <v>274</v>
      </c>
      <c r="B28" s="93" t="s">
        <v>412</v>
      </c>
      <c r="C28" s="7"/>
      <c r="D28" s="104"/>
      <c r="E28" s="105"/>
    </row>
    <row r="29" spans="1:5" s="94" customFormat="1" ht="21" customHeight="1" x14ac:dyDescent="0.3">
      <c r="A29" s="10" t="s">
        <v>64</v>
      </c>
      <c r="B29" s="93" t="s">
        <v>412</v>
      </c>
      <c r="C29" s="7">
        <v>85</v>
      </c>
      <c r="D29" s="104">
        <v>24000</v>
      </c>
      <c r="E29" s="105">
        <v>2040000</v>
      </c>
    </row>
    <row r="30" spans="1:5" s="94" customFormat="1" ht="20.25" hidden="1" customHeight="1" x14ac:dyDescent="0.3">
      <c r="A30" s="5" t="s">
        <v>65</v>
      </c>
      <c r="B30" s="93" t="s">
        <v>412</v>
      </c>
      <c r="C30" s="7"/>
      <c r="D30" s="104"/>
      <c r="E30" s="105"/>
    </row>
    <row r="31" spans="1:5" s="94" customFormat="1" ht="21" customHeight="1" x14ac:dyDescent="0.3">
      <c r="A31" s="5" t="s">
        <v>66</v>
      </c>
      <c r="B31" s="93" t="s">
        <v>412</v>
      </c>
      <c r="C31" s="7">
        <v>100</v>
      </c>
      <c r="D31" s="104">
        <v>15000</v>
      </c>
      <c r="E31" s="105">
        <v>1500000</v>
      </c>
    </row>
    <row r="32" spans="1:5" s="94" customFormat="1" ht="21.75" hidden="1" customHeight="1" x14ac:dyDescent="0.3">
      <c r="A32" s="10" t="s">
        <v>228</v>
      </c>
      <c r="B32" s="93" t="s">
        <v>412</v>
      </c>
      <c r="C32" s="7"/>
      <c r="D32" s="104"/>
      <c r="E32" s="105"/>
    </row>
    <row r="33" spans="1:5" s="94" customFormat="1" ht="21.75" hidden="1" customHeight="1" x14ac:dyDescent="0.3">
      <c r="A33" s="10" t="s">
        <v>229</v>
      </c>
      <c r="B33" s="93" t="s">
        <v>416</v>
      </c>
      <c r="C33" s="7"/>
      <c r="D33" s="104"/>
      <c r="E33" s="105"/>
    </row>
    <row r="34" spans="1:5" s="94" customFormat="1" ht="21.75" hidden="1" customHeight="1" x14ac:dyDescent="0.3">
      <c r="A34" s="8" t="s">
        <v>230</v>
      </c>
      <c r="B34" s="93" t="s">
        <v>412</v>
      </c>
      <c r="C34" s="12"/>
      <c r="D34" s="104"/>
      <c r="E34" s="105"/>
    </row>
    <row r="35" spans="1:5" s="94" customFormat="1" ht="21.75" hidden="1" customHeight="1" x14ac:dyDescent="0.3">
      <c r="A35" s="8" t="s">
        <v>231</v>
      </c>
      <c r="B35" s="93" t="s">
        <v>412</v>
      </c>
      <c r="C35" s="12"/>
      <c r="D35" s="104"/>
      <c r="E35" s="105"/>
    </row>
    <row r="36" spans="1:5" s="94" customFormat="1" ht="20.25" hidden="1" customHeight="1" x14ac:dyDescent="0.3">
      <c r="A36" s="10" t="s">
        <v>121</v>
      </c>
      <c r="B36" s="93" t="s">
        <v>412</v>
      </c>
      <c r="C36" s="7"/>
      <c r="D36" s="104"/>
      <c r="E36" s="105"/>
    </row>
    <row r="37" spans="1:5" s="94" customFormat="1" ht="21.75" hidden="1" customHeight="1" x14ac:dyDescent="0.3">
      <c r="A37" s="10" t="s">
        <v>149</v>
      </c>
      <c r="B37" s="93" t="s">
        <v>412</v>
      </c>
      <c r="C37" s="7"/>
      <c r="D37" s="104"/>
      <c r="E37" s="105"/>
    </row>
    <row r="38" spans="1:5" s="94" customFormat="1" ht="20.25" hidden="1" customHeight="1" x14ac:dyDescent="0.3">
      <c r="A38" s="14" t="s">
        <v>96</v>
      </c>
      <c r="B38" s="93" t="s">
        <v>417</v>
      </c>
      <c r="C38" s="7"/>
      <c r="D38" s="104"/>
      <c r="E38" s="105"/>
    </row>
    <row r="39" spans="1:5" s="94" customFormat="1" ht="20.25" hidden="1" customHeight="1" x14ac:dyDescent="0.3">
      <c r="A39" s="10" t="s">
        <v>97</v>
      </c>
      <c r="B39" s="93" t="s">
        <v>412</v>
      </c>
      <c r="C39" s="7"/>
      <c r="D39" s="104"/>
      <c r="E39" s="105"/>
    </row>
    <row r="40" spans="1:5" s="94" customFormat="1" ht="21.75" hidden="1" customHeight="1" x14ac:dyDescent="0.3">
      <c r="A40" s="10" t="s">
        <v>98</v>
      </c>
      <c r="B40" s="93" t="s">
        <v>418</v>
      </c>
      <c r="C40" s="7"/>
      <c r="D40" s="104"/>
      <c r="E40" s="105"/>
    </row>
    <row r="41" spans="1:5" s="94" customFormat="1" ht="21" customHeight="1" x14ac:dyDescent="0.3">
      <c r="A41" s="10" t="s">
        <v>275</v>
      </c>
      <c r="B41" s="93" t="s">
        <v>412</v>
      </c>
      <c r="C41" s="7">
        <v>30</v>
      </c>
      <c r="D41" s="104">
        <v>24000</v>
      </c>
      <c r="E41" s="105">
        <v>720000</v>
      </c>
    </row>
    <row r="42" spans="1:5" s="94" customFormat="1" ht="21.75" hidden="1" customHeight="1" x14ac:dyDescent="0.3">
      <c r="A42" s="10" t="s">
        <v>276</v>
      </c>
      <c r="B42" s="93" t="s">
        <v>412</v>
      </c>
      <c r="C42" s="7"/>
      <c r="D42" s="104"/>
      <c r="E42" s="105"/>
    </row>
    <row r="43" spans="1:5" s="94" customFormat="1" ht="20.25" hidden="1" customHeight="1" x14ac:dyDescent="0.3">
      <c r="A43" s="24" t="s">
        <v>277</v>
      </c>
      <c r="B43" s="93" t="s">
        <v>418</v>
      </c>
      <c r="C43" s="7"/>
      <c r="D43" s="104"/>
      <c r="E43" s="105"/>
    </row>
    <row r="44" spans="1:5" s="94" customFormat="1" ht="20.25" hidden="1" customHeight="1" x14ac:dyDescent="0.3">
      <c r="A44" s="8" t="s">
        <v>122</v>
      </c>
      <c r="B44" s="93" t="s">
        <v>412</v>
      </c>
      <c r="C44" s="7"/>
      <c r="D44" s="104"/>
      <c r="E44" s="105"/>
    </row>
    <row r="45" spans="1:5" s="94" customFormat="1" ht="20.25" hidden="1" customHeight="1" x14ac:dyDescent="0.3">
      <c r="A45" s="24" t="s">
        <v>123</v>
      </c>
      <c r="B45" s="93" t="s">
        <v>417</v>
      </c>
      <c r="C45" s="7"/>
      <c r="D45" s="104"/>
      <c r="E45" s="105"/>
    </row>
    <row r="46" spans="1:5" s="94" customFormat="1" ht="20.25" hidden="1" customHeight="1" x14ac:dyDescent="0.3">
      <c r="A46" s="10" t="s">
        <v>278</v>
      </c>
      <c r="B46" s="93" t="s">
        <v>412</v>
      </c>
      <c r="C46" s="7"/>
      <c r="D46" s="104"/>
      <c r="E46" s="105"/>
    </row>
    <row r="47" spans="1:5" s="94" customFormat="1" ht="21.75" hidden="1" customHeight="1" x14ac:dyDescent="0.3">
      <c r="A47" s="10" t="s">
        <v>279</v>
      </c>
      <c r="B47" s="93" t="s">
        <v>412</v>
      </c>
      <c r="C47" s="7"/>
      <c r="D47" s="104"/>
      <c r="E47" s="105"/>
    </row>
    <row r="48" spans="1:5" s="94" customFormat="1" ht="21.75" hidden="1" customHeight="1" x14ac:dyDescent="0.3">
      <c r="A48" s="5" t="s">
        <v>113</v>
      </c>
      <c r="B48" s="93" t="s">
        <v>412</v>
      </c>
      <c r="C48" s="7"/>
      <c r="D48" s="109"/>
      <c r="E48" s="105"/>
    </row>
    <row r="49" spans="1:5" s="94" customFormat="1" ht="21.75" hidden="1" customHeight="1" x14ac:dyDescent="0.3">
      <c r="A49" s="18" t="s">
        <v>151</v>
      </c>
      <c r="B49" s="93" t="s">
        <v>412</v>
      </c>
      <c r="C49" s="7"/>
      <c r="D49" s="109"/>
      <c r="E49" s="105"/>
    </row>
    <row r="50" spans="1:5" s="94" customFormat="1" ht="21.75" hidden="1" customHeight="1" x14ac:dyDescent="0.3">
      <c r="A50" s="14" t="s">
        <v>152</v>
      </c>
      <c r="B50" s="93" t="s">
        <v>419</v>
      </c>
      <c r="C50" s="7"/>
      <c r="D50" s="104"/>
      <c r="E50" s="105"/>
    </row>
    <row r="51" spans="1:5" s="94" customFormat="1" ht="21.75" hidden="1" customHeight="1" x14ac:dyDescent="0.3">
      <c r="A51" s="14" t="s">
        <v>153</v>
      </c>
      <c r="B51" s="93" t="s">
        <v>419</v>
      </c>
      <c r="C51" s="7"/>
      <c r="D51" s="104"/>
      <c r="E51" s="105"/>
    </row>
    <row r="52" spans="1:5" s="94" customFormat="1" ht="21.75" hidden="1" customHeight="1" x14ac:dyDescent="0.3">
      <c r="A52" s="14" t="s">
        <v>154</v>
      </c>
      <c r="B52" s="93" t="s">
        <v>412</v>
      </c>
      <c r="C52" s="7"/>
      <c r="D52" s="109"/>
      <c r="E52" s="105"/>
    </row>
    <row r="53" spans="1:5" s="94" customFormat="1" ht="20.25" hidden="1" customHeight="1" x14ac:dyDescent="0.3">
      <c r="A53" s="10" t="s">
        <v>155</v>
      </c>
      <c r="B53" s="93" t="s">
        <v>412</v>
      </c>
      <c r="C53" s="7"/>
      <c r="D53" s="109"/>
      <c r="E53" s="105"/>
    </row>
    <row r="54" spans="1:5" s="94" customFormat="1" ht="20.25" hidden="1" customHeight="1" x14ac:dyDescent="0.3">
      <c r="A54" s="8" t="s">
        <v>156</v>
      </c>
      <c r="B54" s="93" t="s">
        <v>412</v>
      </c>
      <c r="C54" s="7"/>
      <c r="D54" s="104"/>
      <c r="E54" s="105"/>
    </row>
    <row r="55" spans="1:5" s="94" customFormat="1" ht="20.25" hidden="1" customHeight="1" x14ac:dyDescent="0.3">
      <c r="A55" s="10" t="s">
        <v>157</v>
      </c>
      <c r="B55" s="93" t="s">
        <v>412</v>
      </c>
      <c r="C55" s="7"/>
      <c r="D55" s="109"/>
      <c r="E55" s="105"/>
    </row>
    <row r="56" spans="1:5" s="94" customFormat="1" ht="20.25" hidden="1" customHeight="1" x14ac:dyDescent="0.3">
      <c r="A56" s="10" t="s">
        <v>158</v>
      </c>
      <c r="B56" s="93" t="s">
        <v>412</v>
      </c>
      <c r="C56" s="7"/>
      <c r="D56" s="104"/>
      <c r="E56" s="105"/>
    </row>
    <row r="57" spans="1:5" s="94" customFormat="1" ht="20.25" hidden="1" customHeight="1" x14ac:dyDescent="0.3">
      <c r="A57" s="14" t="s">
        <v>76</v>
      </c>
      <c r="B57" s="93" t="s">
        <v>419</v>
      </c>
      <c r="C57" s="7"/>
      <c r="D57" s="104"/>
      <c r="E57" s="105"/>
    </row>
    <row r="58" spans="1:5" s="94" customFormat="1" ht="21" customHeight="1" x14ac:dyDescent="0.3">
      <c r="A58" s="10" t="s">
        <v>114</v>
      </c>
      <c r="B58" s="93" t="s">
        <v>416</v>
      </c>
      <c r="C58" s="7">
        <v>50</v>
      </c>
      <c r="D58" s="104">
        <v>24000</v>
      </c>
      <c r="E58" s="105">
        <v>1200000</v>
      </c>
    </row>
    <row r="59" spans="1:5" s="94" customFormat="1" ht="20.25" hidden="1" customHeight="1" x14ac:dyDescent="0.3">
      <c r="A59" s="34" t="s">
        <v>295</v>
      </c>
      <c r="B59" s="93" t="s">
        <v>412</v>
      </c>
      <c r="C59" s="7"/>
      <c r="D59" s="104"/>
      <c r="E59" s="105"/>
    </row>
    <row r="60" spans="1:5" s="94" customFormat="1" ht="21.75" hidden="1" customHeight="1" x14ac:dyDescent="0.3">
      <c r="A60" s="10" t="s">
        <v>159</v>
      </c>
      <c r="B60" s="93" t="s">
        <v>412</v>
      </c>
      <c r="C60" s="7"/>
      <c r="D60" s="109"/>
      <c r="E60" s="105"/>
    </row>
    <row r="61" spans="1:5" s="94" customFormat="1" ht="21.75" hidden="1" customHeight="1" x14ac:dyDescent="0.3">
      <c r="A61" s="10" t="s">
        <v>160</v>
      </c>
      <c r="B61" s="93" t="s">
        <v>412</v>
      </c>
      <c r="C61" s="7"/>
      <c r="D61" s="109"/>
      <c r="E61" s="105"/>
    </row>
    <row r="62" spans="1:5" s="94" customFormat="1" ht="21.75" hidden="1" customHeight="1" x14ac:dyDescent="0.3">
      <c r="A62" s="9" t="s">
        <v>161</v>
      </c>
      <c r="B62" s="93" t="s">
        <v>412</v>
      </c>
      <c r="C62" s="7"/>
      <c r="D62" s="109"/>
      <c r="E62" s="105"/>
    </row>
    <row r="63" spans="1:5" s="94" customFormat="1" ht="21.75" hidden="1" customHeight="1" x14ac:dyDescent="0.3">
      <c r="A63" s="41" t="s">
        <v>296</v>
      </c>
      <c r="B63" s="93" t="s">
        <v>412</v>
      </c>
      <c r="C63" s="7"/>
      <c r="D63" s="104"/>
      <c r="E63" s="105"/>
    </row>
    <row r="64" spans="1:5" s="94" customFormat="1" ht="21.75" hidden="1" customHeight="1" x14ac:dyDescent="0.3">
      <c r="A64" s="5" t="s">
        <v>3</v>
      </c>
      <c r="B64" s="93" t="s">
        <v>419</v>
      </c>
      <c r="C64" s="7"/>
      <c r="D64" s="104"/>
      <c r="E64" s="105"/>
    </row>
    <row r="65" spans="1:5" s="94" customFormat="1" ht="20.25" hidden="1" customHeight="1" x14ac:dyDescent="0.3">
      <c r="A65" s="8" t="s">
        <v>4</v>
      </c>
      <c r="B65" s="93" t="s">
        <v>412</v>
      </c>
      <c r="C65" s="7"/>
      <c r="D65" s="104"/>
      <c r="E65" s="105"/>
    </row>
    <row r="66" spans="1:5" s="94" customFormat="1" ht="21.75" hidden="1" customHeight="1" x14ac:dyDescent="0.3">
      <c r="A66" s="5" t="s">
        <v>5</v>
      </c>
      <c r="B66" s="93" t="s">
        <v>412</v>
      </c>
      <c r="C66" s="7"/>
      <c r="D66" s="104"/>
      <c r="E66" s="105"/>
    </row>
    <row r="67" spans="1:5" s="94" customFormat="1" ht="20.25" hidden="1" customHeight="1" x14ac:dyDescent="0.3">
      <c r="A67" s="5" t="s">
        <v>6</v>
      </c>
      <c r="B67" s="93" t="s">
        <v>412</v>
      </c>
      <c r="C67" s="7"/>
      <c r="D67" s="104"/>
      <c r="E67" s="105"/>
    </row>
    <row r="68" spans="1:5" s="94" customFormat="1" ht="21.75" hidden="1" customHeight="1" x14ac:dyDescent="0.3">
      <c r="A68" s="5" t="s">
        <v>7</v>
      </c>
      <c r="B68" s="93" t="s">
        <v>419</v>
      </c>
      <c r="C68" s="7"/>
      <c r="D68" s="104"/>
      <c r="E68" s="105"/>
    </row>
    <row r="69" spans="1:5" s="94" customFormat="1" ht="20.25" hidden="1" customHeight="1" x14ac:dyDescent="0.3">
      <c r="A69" s="9" t="s">
        <v>8</v>
      </c>
      <c r="B69" s="93" t="s">
        <v>412</v>
      </c>
      <c r="C69" s="7"/>
      <c r="D69" s="104"/>
      <c r="E69" s="105"/>
    </row>
    <row r="70" spans="1:5" s="94" customFormat="1" ht="20.25" hidden="1" customHeight="1" x14ac:dyDescent="0.3">
      <c r="A70" s="10" t="s">
        <v>9</v>
      </c>
      <c r="B70" s="93" t="s">
        <v>419</v>
      </c>
      <c r="C70" s="7"/>
      <c r="D70" s="104"/>
      <c r="E70" s="105"/>
    </row>
    <row r="71" spans="1:5" s="94" customFormat="1" ht="21.75" hidden="1" customHeight="1" x14ac:dyDescent="0.3">
      <c r="A71" s="10" t="s">
        <v>115</v>
      </c>
      <c r="B71" s="93" t="s">
        <v>417</v>
      </c>
      <c r="C71" s="7"/>
      <c r="D71" s="104"/>
      <c r="E71" s="105"/>
    </row>
    <row r="72" spans="1:5" s="94" customFormat="1" ht="20.25" hidden="1" customHeight="1" x14ac:dyDescent="0.3">
      <c r="A72" s="5" t="s">
        <v>116</v>
      </c>
      <c r="B72" s="93" t="s">
        <v>412</v>
      </c>
      <c r="C72" s="7"/>
      <c r="D72" s="104"/>
      <c r="E72" s="105"/>
    </row>
    <row r="73" spans="1:5" s="94" customFormat="1" ht="21.75" hidden="1" customHeight="1" x14ac:dyDescent="0.3">
      <c r="A73" s="10" t="s">
        <v>168</v>
      </c>
      <c r="B73" s="93" t="s">
        <v>412</v>
      </c>
      <c r="C73" s="7"/>
      <c r="D73" s="104"/>
      <c r="E73" s="105"/>
    </row>
    <row r="74" spans="1:5" s="94" customFormat="1" ht="22.8" hidden="1" x14ac:dyDescent="0.3">
      <c r="A74" s="24" t="s">
        <v>169</v>
      </c>
      <c r="B74" s="93" t="s">
        <v>417</v>
      </c>
      <c r="C74" s="7"/>
      <c r="D74" s="104"/>
      <c r="E74" s="108"/>
    </row>
    <row r="75" spans="1:5" s="94" customFormat="1" ht="21" customHeight="1" x14ac:dyDescent="0.3">
      <c r="A75" s="10" t="s">
        <v>170</v>
      </c>
      <c r="B75" s="93" t="s">
        <v>420</v>
      </c>
      <c r="C75" s="7">
        <v>30</v>
      </c>
      <c r="D75" s="104">
        <v>35000</v>
      </c>
      <c r="E75" s="105">
        <v>1050000</v>
      </c>
    </row>
    <row r="76" spans="1:5" s="94" customFormat="1" ht="21" customHeight="1" x14ac:dyDescent="0.3">
      <c r="A76" s="10" t="s">
        <v>171</v>
      </c>
      <c r="B76" s="93" t="s">
        <v>412</v>
      </c>
      <c r="C76" s="7">
        <v>14</v>
      </c>
      <c r="D76" s="104">
        <v>26000</v>
      </c>
      <c r="E76" s="105">
        <v>364000</v>
      </c>
    </row>
    <row r="77" spans="1:5" s="94" customFormat="1" ht="20.25" hidden="1" customHeight="1" x14ac:dyDescent="0.3">
      <c r="A77" s="10" t="s">
        <v>172</v>
      </c>
      <c r="B77" s="93" t="s">
        <v>412</v>
      </c>
      <c r="C77" s="7"/>
      <c r="D77" s="104"/>
      <c r="E77" s="105"/>
    </row>
    <row r="78" spans="1:5" s="94" customFormat="1" ht="21.75" hidden="1" customHeight="1" x14ac:dyDescent="0.3">
      <c r="A78" s="5" t="s">
        <v>10</v>
      </c>
      <c r="B78" s="93" t="s">
        <v>412</v>
      </c>
      <c r="C78" s="12"/>
      <c r="D78" s="104"/>
      <c r="E78" s="105"/>
    </row>
    <row r="79" spans="1:5" s="94" customFormat="1" ht="21.75" hidden="1" customHeight="1" x14ac:dyDescent="0.3">
      <c r="A79" s="5" t="s">
        <v>11</v>
      </c>
      <c r="B79" s="93" t="s">
        <v>412</v>
      </c>
      <c r="C79" s="12"/>
      <c r="D79" s="104"/>
      <c r="E79" s="105"/>
    </row>
    <row r="80" spans="1:5" s="94" customFormat="1" ht="21.75" hidden="1" customHeight="1" x14ac:dyDescent="0.3">
      <c r="A80" s="5" t="s">
        <v>12</v>
      </c>
      <c r="B80" s="93" t="s">
        <v>417</v>
      </c>
      <c r="C80" s="12"/>
      <c r="D80" s="104"/>
      <c r="E80" s="105"/>
    </row>
    <row r="81" spans="1:5" s="94" customFormat="1" ht="21.75" hidden="1" customHeight="1" x14ac:dyDescent="0.3">
      <c r="A81" s="10" t="s">
        <v>82</v>
      </c>
      <c r="B81" s="93" t="s">
        <v>412</v>
      </c>
      <c r="C81" s="7"/>
      <c r="D81" s="104"/>
      <c r="E81" s="105"/>
    </row>
    <row r="82" spans="1:5" s="94" customFormat="1" ht="21" customHeight="1" x14ac:dyDescent="0.3">
      <c r="A82" s="10" t="s">
        <v>83</v>
      </c>
      <c r="B82" s="93" t="s">
        <v>412</v>
      </c>
      <c r="C82" s="7">
        <v>6</v>
      </c>
      <c r="D82" s="104">
        <v>11000</v>
      </c>
      <c r="E82" s="105">
        <v>66000</v>
      </c>
    </row>
    <row r="83" spans="1:5" s="94" customFormat="1" ht="20.25" hidden="1" customHeight="1" x14ac:dyDescent="0.3">
      <c r="A83" s="10" t="s">
        <v>84</v>
      </c>
      <c r="B83" s="93" t="s">
        <v>416</v>
      </c>
      <c r="C83" s="7"/>
      <c r="D83" s="104"/>
      <c r="E83" s="105"/>
    </row>
    <row r="84" spans="1:5" s="94" customFormat="1" ht="20.25" hidden="1" customHeight="1" x14ac:dyDescent="0.3">
      <c r="A84" s="10" t="s">
        <v>85</v>
      </c>
      <c r="B84" s="93" t="s">
        <v>412</v>
      </c>
      <c r="C84" s="7"/>
      <c r="D84" s="104"/>
      <c r="E84" s="105"/>
    </row>
    <row r="85" spans="1:5" s="94" customFormat="1" ht="20.25" hidden="1" customHeight="1" x14ac:dyDescent="0.3">
      <c r="A85" s="10" t="s">
        <v>86</v>
      </c>
      <c r="B85" s="93" t="s">
        <v>416</v>
      </c>
      <c r="C85" s="7"/>
      <c r="D85" s="104"/>
      <c r="E85" s="105"/>
    </row>
    <row r="86" spans="1:5" s="94" customFormat="1" ht="20.25" hidden="1" customHeight="1" x14ac:dyDescent="0.3">
      <c r="A86" s="10" t="s">
        <v>194</v>
      </c>
      <c r="B86" s="93" t="s">
        <v>412</v>
      </c>
      <c r="C86" s="7"/>
      <c r="D86" s="104"/>
      <c r="E86" s="105"/>
    </row>
    <row r="87" spans="1:5" s="94" customFormat="1" ht="20.25" hidden="1" customHeight="1" x14ac:dyDescent="0.3">
      <c r="A87" s="13" t="s">
        <v>195</v>
      </c>
      <c r="B87" s="93" t="s">
        <v>414</v>
      </c>
      <c r="C87" s="7"/>
      <c r="D87" s="104"/>
      <c r="E87" s="105"/>
    </row>
    <row r="88" spans="1:5" s="94" customFormat="1" ht="21.75" hidden="1" customHeight="1" x14ac:dyDescent="0.3">
      <c r="A88" s="13" t="s">
        <v>177</v>
      </c>
      <c r="B88" s="93" t="s">
        <v>419</v>
      </c>
      <c r="C88" s="7"/>
      <c r="D88" s="104"/>
      <c r="E88" s="105"/>
    </row>
    <row r="89" spans="1:5" s="95" customFormat="1" ht="20.25" hidden="1" customHeight="1" x14ac:dyDescent="0.3">
      <c r="A89" s="13" t="s">
        <v>178</v>
      </c>
      <c r="B89" s="93" t="s">
        <v>419</v>
      </c>
      <c r="C89" s="7"/>
      <c r="D89" s="104"/>
      <c r="E89" s="105"/>
    </row>
    <row r="90" spans="1:5" s="95" customFormat="1" ht="20.25" hidden="1" customHeight="1" x14ac:dyDescent="0.3">
      <c r="A90" s="8" t="s">
        <v>179</v>
      </c>
      <c r="B90" s="93" t="s">
        <v>412</v>
      </c>
      <c r="C90" s="7"/>
      <c r="D90" s="104"/>
      <c r="E90" s="105"/>
    </row>
    <row r="91" spans="1:5" s="94" customFormat="1" ht="21.75" hidden="1" customHeight="1" x14ac:dyDescent="0.3">
      <c r="A91" s="24" t="s">
        <v>173</v>
      </c>
      <c r="B91" s="93" t="s">
        <v>417</v>
      </c>
      <c r="C91" s="7"/>
      <c r="D91" s="104"/>
      <c r="E91" s="105"/>
    </row>
    <row r="92" spans="1:5" s="94" customFormat="1" ht="21.75" hidden="1" customHeight="1" x14ac:dyDescent="0.3">
      <c r="A92" s="10" t="s">
        <v>13</v>
      </c>
      <c r="B92" s="93" t="s">
        <v>412</v>
      </c>
      <c r="C92" s="7"/>
      <c r="D92" s="104"/>
      <c r="E92" s="105"/>
    </row>
    <row r="93" spans="1:5" s="94" customFormat="1" ht="21.75" hidden="1" customHeight="1" x14ac:dyDescent="0.3">
      <c r="A93" s="10" t="s">
        <v>14</v>
      </c>
      <c r="B93" s="93" t="s">
        <v>416</v>
      </c>
      <c r="C93" s="7"/>
      <c r="D93" s="104"/>
      <c r="E93" s="105"/>
    </row>
    <row r="94" spans="1:5" s="94" customFormat="1" ht="21.75" hidden="1" customHeight="1" x14ac:dyDescent="0.3">
      <c r="A94" s="8" t="s">
        <v>348</v>
      </c>
      <c r="B94" s="93" t="s">
        <v>416</v>
      </c>
      <c r="C94" s="7"/>
      <c r="D94" s="104"/>
      <c r="E94" s="105"/>
    </row>
    <row r="95" spans="1:5" s="94" customFormat="1" ht="21.75" hidden="1" customHeight="1" x14ac:dyDescent="0.3">
      <c r="A95" s="10" t="s">
        <v>15</v>
      </c>
      <c r="B95" s="93" t="s">
        <v>412</v>
      </c>
      <c r="C95" s="12"/>
      <c r="D95" s="104"/>
      <c r="E95" s="105"/>
    </row>
    <row r="96" spans="1:5" s="94" customFormat="1" ht="21.75" hidden="1" customHeight="1" x14ac:dyDescent="0.3">
      <c r="A96" s="8" t="s">
        <v>16</v>
      </c>
      <c r="B96" s="93" t="s">
        <v>416</v>
      </c>
      <c r="C96" s="7"/>
      <c r="D96" s="104"/>
      <c r="E96" s="105"/>
    </row>
    <row r="97" spans="1:5" s="94" customFormat="1" ht="21.75" hidden="1" customHeight="1" x14ac:dyDescent="0.3">
      <c r="A97" s="13" t="s">
        <v>17</v>
      </c>
      <c r="B97" s="93" t="s">
        <v>416</v>
      </c>
      <c r="C97" s="7"/>
      <c r="D97" s="104"/>
      <c r="E97" s="105"/>
    </row>
    <row r="98" spans="1:5" s="94" customFormat="1" ht="21.75" hidden="1" customHeight="1" x14ac:dyDescent="0.3">
      <c r="A98" s="8" t="s">
        <v>297</v>
      </c>
      <c r="B98" s="93" t="s">
        <v>412</v>
      </c>
      <c r="C98" s="7"/>
      <c r="D98" s="104"/>
      <c r="E98" s="105"/>
    </row>
    <row r="99" spans="1:5" s="94" customFormat="1" ht="20.25" hidden="1" customHeight="1" x14ac:dyDescent="0.3">
      <c r="A99" s="10" t="s">
        <v>47</v>
      </c>
      <c r="B99" s="93" t="s">
        <v>412</v>
      </c>
      <c r="C99" s="7"/>
      <c r="D99" s="104"/>
      <c r="E99" s="105"/>
    </row>
    <row r="100" spans="1:5" s="94" customFormat="1" ht="20.25" hidden="1" customHeight="1" x14ac:dyDescent="0.3">
      <c r="A100" s="14" t="s">
        <v>48</v>
      </c>
      <c r="B100" s="93" t="s">
        <v>413</v>
      </c>
      <c r="C100" s="7"/>
      <c r="D100" s="104"/>
      <c r="E100" s="105"/>
    </row>
    <row r="101" spans="1:5" s="94" customFormat="1" ht="20.25" hidden="1" customHeight="1" x14ac:dyDescent="0.3">
      <c r="A101" s="10" t="s">
        <v>192</v>
      </c>
      <c r="B101" s="93" t="s">
        <v>412</v>
      </c>
      <c r="C101" s="7"/>
      <c r="D101" s="104"/>
      <c r="E101" s="105"/>
    </row>
    <row r="102" spans="1:5" s="94" customFormat="1" ht="20.25" hidden="1" customHeight="1" x14ac:dyDescent="0.3">
      <c r="A102" s="10" t="s">
        <v>193</v>
      </c>
      <c r="B102" s="93" t="s">
        <v>413</v>
      </c>
      <c r="C102" s="7"/>
      <c r="D102" s="104"/>
      <c r="E102" s="105"/>
    </row>
    <row r="103" spans="1:5" s="94" customFormat="1" ht="21.75" hidden="1" customHeight="1" x14ac:dyDescent="0.3">
      <c r="A103" s="42" t="s">
        <v>49</v>
      </c>
      <c r="B103" s="93" t="s">
        <v>412</v>
      </c>
      <c r="C103" s="7"/>
      <c r="D103" s="104"/>
      <c r="E103" s="105"/>
    </row>
    <row r="104" spans="1:5" s="94" customFormat="1" ht="20.25" hidden="1" customHeight="1" x14ac:dyDescent="0.3">
      <c r="A104" s="43" t="s">
        <v>298</v>
      </c>
      <c r="B104" s="93" t="s">
        <v>421</v>
      </c>
      <c r="C104" s="7"/>
      <c r="D104" s="104"/>
      <c r="E104" s="105"/>
    </row>
    <row r="105" spans="1:5" s="94" customFormat="1" ht="20.25" hidden="1" customHeight="1" x14ac:dyDescent="0.3">
      <c r="A105" s="28" t="s">
        <v>50</v>
      </c>
      <c r="B105" s="93" t="s">
        <v>412</v>
      </c>
      <c r="C105" s="7"/>
      <c r="D105" s="104"/>
      <c r="E105" s="105"/>
    </row>
    <row r="106" spans="1:5" s="94" customFormat="1" ht="21" customHeight="1" x14ac:dyDescent="0.3">
      <c r="A106" s="10" t="s">
        <v>20</v>
      </c>
      <c r="B106" s="93" t="s">
        <v>412</v>
      </c>
      <c r="C106" s="7">
        <v>60</v>
      </c>
      <c r="D106" s="104">
        <v>26000</v>
      </c>
      <c r="E106" s="105">
        <v>1560000</v>
      </c>
    </row>
    <row r="107" spans="1:5" s="94" customFormat="1" ht="20.25" hidden="1" customHeight="1" x14ac:dyDescent="0.3">
      <c r="A107" s="10" t="s">
        <v>21</v>
      </c>
      <c r="B107" s="93" t="s">
        <v>412</v>
      </c>
      <c r="C107" s="7"/>
      <c r="D107" s="104"/>
      <c r="E107" s="105"/>
    </row>
    <row r="108" spans="1:5" s="94" customFormat="1" ht="20.25" hidden="1" customHeight="1" x14ac:dyDescent="0.3">
      <c r="A108" s="10" t="s">
        <v>22</v>
      </c>
      <c r="B108" s="93" t="s">
        <v>418</v>
      </c>
      <c r="C108" s="7"/>
      <c r="D108" s="104"/>
      <c r="E108" s="105"/>
    </row>
    <row r="109" spans="1:5" s="94" customFormat="1" ht="21.75" hidden="1" customHeight="1" x14ac:dyDescent="0.3">
      <c r="A109" s="10" t="s">
        <v>208</v>
      </c>
      <c r="B109" s="93" t="s">
        <v>412</v>
      </c>
      <c r="C109" s="7"/>
      <c r="D109" s="104"/>
      <c r="E109" s="105"/>
    </row>
    <row r="110" spans="1:5" s="94" customFormat="1" ht="21.75" hidden="1" customHeight="1" x14ac:dyDescent="0.3">
      <c r="A110" s="10" t="s">
        <v>209</v>
      </c>
      <c r="B110" s="93" t="s">
        <v>412</v>
      </c>
      <c r="C110" s="7"/>
      <c r="D110" s="104"/>
      <c r="E110" s="105"/>
    </row>
    <row r="111" spans="1:5" s="94" customFormat="1" ht="21.75" hidden="1" customHeight="1" x14ac:dyDescent="0.3">
      <c r="A111" s="10" t="s">
        <v>210</v>
      </c>
      <c r="B111" s="93" t="s">
        <v>417</v>
      </c>
      <c r="C111" s="7"/>
      <c r="D111" s="104"/>
      <c r="E111" s="105"/>
    </row>
    <row r="112" spans="1:5" s="94" customFormat="1" ht="21.75" hidden="1" customHeight="1" x14ac:dyDescent="0.3">
      <c r="A112" s="10" t="s">
        <v>211</v>
      </c>
      <c r="B112" s="93" t="s">
        <v>412</v>
      </c>
      <c r="C112" s="7"/>
      <c r="D112" s="104"/>
      <c r="E112" s="105"/>
    </row>
    <row r="113" spans="1:5" s="94" customFormat="1" ht="21.75" hidden="1" customHeight="1" x14ac:dyDescent="0.3">
      <c r="A113" s="8" t="s">
        <v>18</v>
      </c>
      <c r="B113" s="93" t="s">
        <v>412</v>
      </c>
      <c r="C113" s="7"/>
      <c r="D113" s="104"/>
      <c r="E113" s="105"/>
    </row>
    <row r="114" spans="1:5" s="94" customFormat="1" ht="21.75" hidden="1" customHeight="1" x14ac:dyDescent="0.3">
      <c r="A114" s="13" t="s">
        <v>19</v>
      </c>
      <c r="B114" s="93" t="s">
        <v>415</v>
      </c>
      <c r="C114" s="7"/>
      <c r="D114" s="104"/>
      <c r="E114" s="105"/>
    </row>
    <row r="115" spans="1:5" s="94" customFormat="1" ht="21.75" hidden="1" customHeight="1" x14ac:dyDescent="0.3">
      <c r="A115" s="10" t="s">
        <v>299</v>
      </c>
      <c r="B115" s="93" t="s">
        <v>422</v>
      </c>
      <c r="C115" s="7"/>
      <c r="D115" s="104"/>
      <c r="E115" s="105"/>
    </row>
    <row r="116" spans="1:5" s="94" customFormat="1" ht="21.75" hidden="1" customHeight="1" x14ac:dyDescent="0.3">
      <c r="A116" s="8" t="s">
        <v>300</v>
      </c>
      <c r="B116" s="93" t="s">
        <v>422</v>
      </c>
      <c r="C116" s="7"/>
      <c r="D116" s="104"/>
      <c r="E116" s="105"/>
    </row>
    <row r="117" spans="1:5" s="94" customFormat="1" ht="21.75" hidden="1" customHeight="1" x14ac:dyDescent="0.3">
      <c r="A117" s="8" t="s">
        <v>301</v>
      </c>
      <c r="B117" s="93" t="s">
        <v>422</v>
      </c>
      <c r="C117" s="7"/>
      <c r="D117" s="104"/>
      <c r="E117" s="105"/>
    </row>
    <row r="118" spans="1:5" s="94" customFormat="1" ht="21.75" hidden="1" customHeight="1" x14ac:dyDescent="0.3">
      <c r="A118" s="10" t="s">
        <v>95</v>
      </c>
      <c r="B118" s="93" t="s">
        <v>412</v>
      </c>
      <c r="C118" s="7"/>
      <c r="D118" s="104"/>
      <c r="E118" s="105"/>
    </row>
    <row r="119" spans="1:5" s="94" customFormat="1" ht="21.75" hidden="1" customHeight="1" x14ac:dyDescent="0.3">
      <c r="A119" s="10" t="s">
        <v>212</v>
      </c>
      <c r="B119" s="93" t="s">
        <v>417</v>
      </c>
      <c r="C119" s="7"/>
      <c r="D119" s="104"/>
      <c r="E119" s="105"/>
    </row>
    <row r="120" spans="1:5" s="94" customFormat="1" ht="21.75" hidden="1" customHeight="1" x14ac:dyDescent="0.3">
      <c r="A120" s="29" t="s">
        <v>124</v>
      </c>
      <c r="B120" s="93" t="s">
        <v>412</v>
      </c>
      <c r="C120" s="7"/>
      <c r="D120" s="104"/>
      <c r="E120" s="105"/>
    </row>
    <row r="121" spans="1:5" s="94" customFormat="1" ht="20.25" hidden="1" customHeight="1" x14ac:dyDescent="0.3">
      <c r="A121" s="24" t="s">
        <v>125</v>
      </c>
      <c r="B121" s="93" t="s">
        <v>419</v>
      </c>
      <c r="C121" s="7"/>
      <c r="D121" s="104"/>
      <c r="E121" s="105"/>
    </row>
    <row r="122" spans="1:5" s="94" customFormat="1" ht="21.75" hidden="1" customHeight="1" x14ac:dyDescent="0.3">
      <c r="A122" s="5" t="s">
        <v>126</v>
      </c>
      <c r="B122" s="93" t="s">
        <v>419</v>
      </c>
      <c r="C122" s="12"/>
      <c r="D122" s="104"/>
      <c r="E122" s="105"/>
    </row>
    <row r="123" spans="1:5" s="94" customFormat="1" ht="21.75" hidden="1" customHeight="1" x14ac:dyDescent="0.3">
      <c r="A123" s="5" t="s">
        <v>127</v>
      </c>
      <c r="B123" s="93" t="s">
        <v>412</v>
      </c>
      <c r="C123" s="12"/>
      <c r="D123" s="104"/>
      <c r="E123" s="105"/>
    </row>
    <row r="124" spans="1:5" s="94" customFormat="1" ht="48.6" hidden="1" customHeight="1" x14ac:dyDescent="0.3">
      <c r="A124" s="5" t="s">
        <v>128</v>
      </c>
      <c r="B124" s="93" t="s">
        <v>412</v>
      </c>
      <c r="C124" s="12"/>
      <c r="D124" s="104"/>
      <c r="E124" s="105"/>
    </row>
    <row r="125" spans="1:5" s="94" customFormat="1" ht="21.75" hidden="1" customHeight="1" x14ac:dyDescent="0.3">
      <c r="A125" s="5" t="s">
        <v>129</v>
      </c>
      <c r="B125" s="93" t="s">
        <v>412</v>
      </c>
      <c r="C125" s="31"/>
      <c r="D125" s="104"/>
      <c r="E125" s="105"/>
    </row>
    <row r="126" spans="1:5" s="94" customFormat="1" ht="21.75" hidden="1" customHeight="1" x14ac:dyDescent="0.3">
      <c r="A126" s="33" t="s">
        <v>280</v>
      </c>
      <c r="B126" s="93" t="s">
        <v>417</v>
      </c>
      <c r="C126" s="7"/>
      <c r="D126" s="104"/>
      <c r="E126" s="105"/>
    </row>
    <row r="127" spans="1:5" s="94" customFormat="1" ht="20.25" hidden="1" customHeight="1" x14ac:dyDescent="0.3">
      <c r="A127" s="5" t="s">
        <v>281</v>
      </c>
      <c r="B127" s="93" t="s">
        <v>412</v>
      </c>
      <c r="C127" s="12"/>
      <c r="D127" s="104"/>
      <c r="E127" s="105"/>
    </row>
    <row r="128" spans="1:5" s="94" customFormat="1" ht="21.75" hidden="1" customHeight="1" x14ac:dyDescent="0.3">
      <c r="A128" s="10" t="s">
        <v>282</v>
      </c>
      <c r="B128" s="93" t="s">
        <v>412</v>
      </c>
      <c r="C128" s="7"/>
      <c r="D128" s="104"/>
      <c r="E128" s="105"/>
    </row>
    <row r="129" spans="1:5" s="94" customFormat="1" ht="21.75" hidden="1" customHeight="1" x14ac:dyDescent="0.3">
      <c r="A129" s="10" t="s">
        <v>283</v>
      </c>
      <c r="B129" s="93" t="s">
        <v>414</v>
      </c>
      <c r="C129" s="7"/>
      <c r="D129" s="104"/>
      <c r="E129" s="105"/>
    </row>
    <row r="130" spans="1:5" s="94" customFormat="1" ht="20.25" hidden="1" customHeight="1" x14ac:dyDescent="0.3">
      <c r="A130" s="10" t="s">
        <v>213</v>
      </c>
      <c r="B130" s="93" t="s">
        <v>417</v>
      </c>
      <c r="C130" s="7"/>
      <c r="D130" s="104"/>
      <c r="E130" s="105"/>
    </row>
    <row r="131" spans="1:5" s="94" customFormat="1" ht="20.25" hidden="1" customHeight="1" x14ac:dyDescent="0.3">
      <c r="A131" s="10" t="s">
        <v>36</v>
      </c>
      <c r="B131" s="93" t="s">
        <v>412</v>
      </c>
      <c r="C131" s="7"/>
      <c r="D131" s="104"/>
      <c r="E131" s="105"/>
    </row>
    <row r="132" spans="1:5" s="94" customFormat="1" ht="21.75" hidden="1" customHeight="1" x14ac:dyDescent="0.3">
      <c r="A132" s="14" t="s">
        <v>37</v>
      </c>
      <c r="B132" s="93" t="s">
        <v>416</v>
      </c>
      <c r="C132" s="7"/>
      <c r="D132" s="104"/>
      <c r="E132" s="105"/>
    </row>
    <row r="133" spans="1:5" s="94" customFormat="1" ht="20.25" hidden="1" customHeight="1" x14ac:dyDescent="0.3">
      <c r="A133" s="5" t="s">
        <v>214</v>
      </c>
      <c r="B133" s="93" t="s">
        <v>412</v>
      </c>
      <c r="C133" s="7"/>
      <c r="D133" s="104"/>
      <c r="E133" s="105"/>
    </row>
    <row r="134" spans="1:5" s="94" customFormat="1" ht="20.25" hidden="1" customHeight="1" x14ac:dyDescent="0.3">
      <c r="A134" s="5" t="s">
        <v>215</v>
      </c>
      <c r="B134" s="93" t="s">
        <v>416</v>
      </c>
      <c r="C134" s="7"/>
      <c r="D134" s="104"/>
      <c r="E134" s="105"/>
    </row>
    <row r="135" spans="1:5" s="94" customFormat="1" ht="21.75" hidden="1" customHeight="1" x14ac:dyDescent="0.3">
      <c r="A135" s="10" t="s">
        <v>216</v>
      </c>
      <c r="B135" s="93" t="s">
        <v>412</v>
      </c>
      <c r="C135" s="7"/>
      <c r="D135" s="104"/>
      <c r="E135" s="105"/>
    </row>
    <row r="136" spans="1:5" s="94" customFormat="1" ht="36.6" hidden="1" customHeight="1" x14ac:dyDescent="0.3">
      <c r="A136" s="10" t="s">
        <v>101</v>
      </c>
      <c r="B136" s="93" t="s">
        <v>412</v>
      </c>
      <c r="C136" s="12"/>
      <c r="D136" s="104"/>
      <c r="E136" s="105"/>
    </row>
    <row r="137" spans="1:5" s="94" customFormat="1" ht="20.25" hidden="1" customHeight="1" x14ac:dyDescent="0.3">
      <c r="A137" s="10" t="s">
        <v>102</v>
      </c>
      <c r="B137" s="93" t="s">
        <v>417</v>
      </c>
      <c r="C137" s="12"/>
      <c r="D137" s="104"/>
      <c r="E137" s="105"/>
    </row>
    <row r="138" spans="1:5" s="94" customFormat="1" ht="21.75" hidden="1" customHeight="1" x14ac:dyDescent="0.3">
      <c r="A138" s="10" t="s">
        <v>302</v>
      </c>
      <c r="B138" s="93"/>
      <c r="C138" s="7"/>
      <c r="D138" s="104"/>
      <c r="E138" s="105"/>
    </row>
    <row r="139" spans="1:5" s="94" customFormat="1" ht="21" customHeight="1" x14ac:dyDescent="0.3">
      <c r="A139" s="10" t="s">
        <v>103</v>
      </c>
      <c r="B139" s="93" t="s">
        <v>412</v>
      </c>
      <c r="C139" s="12">
        <v>2</v>
      </c>
      <c r="D139" s="104">
        <v>70000</v>
      </c>
      <c r="E139" s="105">
        <v>140000</v>
      </c>
    </row>
    <row r="140" spans="1:5" s="94" customFormat="1" ht="20.25" hidden="1" customHeight="1" x14ac:dyDescent="0.3">
      <c r="A140" s="10" t="s">
        <v>104</v>
      </c>
      <c r="B140" s="93" t="s">
        <v>417</v>
      </c>
      <c r="C140" s="12"/>
      <c r="D140" s="104"/>
      <c r="E140" s="105"/>
    </row>
    <row r="141" spans="1:5" s="94" customFormat="1" ht="21" customHeight="1" x14ac:dyDescent="0.3">
      <c r="A141" s="10" t="s">
        <v>105</v>
      </c>
      <c r="B141" s="93" t="s">
        <v>412</v>
      </c>
      <c r="C141" s="12">
        <v>1</v>
      </c>
      <c r="D141" s="104">
        <v>80000</v>
      </c>
      <c r="E141" s="105">
        <v>80000</v>
      </c>
    </row>
    <row r="142" spans="1:5" s="94" customFormat="1" ht="20.25" hidden="1" customHeight="1" x14ac:dyDescent="0.3">
      <c r="A142" s="10" t="s">
        <v>106</v>
      </c>
      <c r="B142" s="93" t="s">
        <v>417</v>
      </c>
      <c r="C142" s="12"/>
      <c r="D142" s="104"/>
      <c r="E142" s="105"/>
    </row>
    <row r="143" spans="1:5" s="94" customFormat="1" ht="20.25" hidden="1" customHeight="1" x14ac:dyDescent="0.3">
      <c r="A143" s="10" t="s">
        <v>130</v>
      </c>
      <c r="B143" s="93" t="s">
        <v>412</v>
      </c>
      <c r="C143" s="12"/>
      <c r="D143" s="104"/>
      <c r="E143" s="105"/>
    </row>
    <row r="144" spans="1:5" s="94" customFormat="1" ht="41.4" hidden="1" customHeight="1" x14ac:dyDescent="0.3">
      <c r="A144" s="10" t="s">
        <v>107</v>
      </c>
      <c r="B144" s="93" t="s">
        <v>412</v>
      </c>
      <c r="C144" s="12"/>
      <c r="D144" s="104"/>
      <c r="E144" s="105"/>
    </row>
    <row r="145" spans="1:5" s="94" customFormat="1" ht="41.4" hidden="1" customHeight="1" x14ac:dyDescent="0.3">
      <c r="A145" s="10" t="s">
        <v>108</v>
      </c>
      <c r="B145" s="93" t="s">
        <v>412</v>
      </c>
      <c r="C145" s="12"/>
      <c r="D145" s="104"/>
      <c r="E145" s="105"/>
    </row>
    <row r="146" spans="1:5" s="94" customFormat="1" ht="21.75" hidden="1" customHeight="1" x14ac:dyDescent="0.3">
      <c r="A146" s="10" t="s">
        <v>109</v>
      </c>
      <c r="B146" s="93" t="s">
        <v>417</v>
      </c>
      <c r="C146" s="12"/>
      <c r="D146" s="104"/>
      <c r="E146" s="105"/>
    </row>
    <row r="147" spans="1:5" s="94" customFormat="1" ht="21.75" hidden="1" customHeight="1" x14ac:dyDescent="0.3">
      <c r="A147" s="10" t="s">
        <v>162</v>
      </c>
      <c r="B147" s="93" t="s">
        <v>412</v>
      </c>
      <c r="C147" s="7"/>
      <c r="D147" s="104"/>
      <c r="E147" s="105"/>
    </row>
    <row r="148" spans="1:5" s="94" customFormat="1" ht="21.75" hidden="1" customHeight="1" x14ac:dyDescent="0.3">
      <c r="A148" s="10" t="s">
        <v>163</v>
      </c>
      <c r="B148" s="93" t="s">
        <v>412</v>
      </c>
      <c r="C148" s="7"/>
      <c r="D148" s="104"/>
      <c r="E148" s="105"/>
    </row>
    <row r="149" spans="1:5" s="94" customFormat="1" ht="21" customHeight="1" x14ac:dyDescent="0.3">
      <c r="A149" s="10" t="s">
        <v>164</v>
      </c>
      <c r="B149" s="93" t="s">
        <v>412</v>
      </c>
      <c r="C149" s="7">
        <v>18</v>
      </c>
      <c r="D149" s="104">
        <v>16000</v>
      </c>
      <c r="E149" s="105">
        <v>288000</v>
      </c>
    </row>
    <row r="150" spans="1:5" s="94" customFormat="1" ht="20.25" hidden="1" customHeight="1" x14ac:dyDescent="0.3">
      <c r="A150" s="10" t="s">
        <v>165</v>
      </c>
      <c r="B150" s="93" t="s">
        <v>416</v>
      </c>
      <c r="C150" s="7"/>
      <c r="D150" s="104"/>
      <c r="E150" s="105"/>
    </row>
    <row r="151" spans="1:5" s="94" customFormat="1" ht="20.25" hidden="1" customHeight="1" x14ac:dyDescent="0.3">
      <c r="A151" s="10" t="s">
        <v>166</v>
      </c>
      <c r="B151" s="93" t="s">
        <v>416</v>
      </c>
      <c r="C151" s="7"/>
      <c r="D151" s="104"/>
      <c r="E151" s="105"/>
    </row>
    <row r="152" spans="1:5" s="94" customFormat="1" ht="51.6" hidden="1" customHeight="1" x14ac:dyDescent="0.3">
      <c r="A152" s="14" t="s">
        <v>167</v>
      </c>
      <c r="B152" s="93" t="s">
        <v>416</v>
      </c>
      <c r="C152" s="7"/>
      <c r="D152" s="104"/>
      <c r="E152" s="105"/>
    </row>
    <row r="153" spans="1:5" s="94" customFormat="1" ht="20.25" hidden="1" customHeight="1" x14ac:dyDescent="0.3">
      <c r="A153" s="10" t="s">
        <v>289</v>
      </c>
      <c r="B153" s="93" t="s">
        <v>412</v>
      </c>
      <c r="C153" s="7"/>
      <c r="D153" s="104"/>
      <c r="E153" s="105"/>
    </row>
    <row r="154" spans="1:5" s="94" customFormat="1" ht="21.75" hidden="1" customHeight="1" x14ac:dyDescent="0.3">
      <c r="A154" s="10" t="s">
        <v>290</v>
      </c>
      <c r="B154" s="93" t="s">
        <v>412</v>
      </c>
      <c r="C154" s="7"/>
      <c r="D154" s="104"/>
      <c r="E154" s="105"/>
    </row>
    <row r="155" spans="1:5" s="94" customFormat="1" ht="21.75" hidden="1" customHeight="1" x14ac:dyDescent="0.3">
      <c r="A155" s="10" t="s">
        <v>291</v>
      </c>
      <c r="B155" s="93" t="s">
        <v>416</v>
      </c>
      <c r="C155" s="7"/>
      <c r="D155" s="104"/>
      <c r="E155" s="107"/>
    </row>
    <row r="156" spans="1:5" s="94" customFormat="1" ht="21" customHeight="1" x14ac:dyDescent="0.3">
      <c r="A156" s="10" t="s">
        <v>292</v>
      </c>
      <c r="B156" s="93" t="s">
        <v>416</v>
      </c>
      <c r="C156" s="7">
        <v>9</v>
      </c>
      <c r="D156" s="104">
        <v>10000</v>
      </c>
      <c r="E156" s="105">
        <v>90000</v>
      </c>
    </row>
    <row r="157" spans="1:5" s="94" customFormat="1" ht="57" hidden="1" customHeight="1" x14ac:dyDescent="0.3">
      <c r="A157" s="10" t="s">
        <v>110</v>
      </c>
      <c r="B157" s="93" t="s">
        <v>416</v>
      </c>
      <c r="C157" s="12"/>
      <c r="D157" s="104"/>
      <c r="E157" s="105"/>
    </row>
    <row r="158" spans="1:5" s="94" customFormat="1" ht="21.75" hidden="1" customHeight="1" x14ac:dyDescent="0.3">
      <c r="A158" s="10" t="s">
        <v>111</v>
      </c>
      <c r="B158" s="93" t="s">
        <v>412</v>
      </c>
      <c r="C158" s="12"/>
      <c r="D158" s="104"/>
      <c r="E158" s="105"/>
    </row>
    <row r="159" spans="1:5" s="94" customFormat="1" ht="21.75" hidden="1" customHeight="1" x14ac:dyDescent="0.3">
      <c r="A159" s="18" t="s">
        <v>112</v>
      </c>
      <c r="B159" s="93" t="s">
        <v>417</v>
      </c>
      <c r="C159" s="12"/>
      <c r="D159" s="104"/>
      <c r="E159" s="105"/>
    </row>
    <row r="160" spans="1:5" s="94" customFormat="1" ht="20.25" hidden="1" customHeight="1" x14ac:dyDescent="0.3">
      <c r="A160" s="10" t="s">
        <v>303</v>
      </c>
      <c r="B160" s="93" t="s">
        <v>417</v>
      </c>
      <c r="C160" s="7"/>
      <c r="D160" s="104"/>
      <c r="E160" s="105"/>
    </row>
    <row r="161" spans="1:5" s="94" customFormat="1" ht="21.75" hidden="1" customHeight="1" x14ac:dyDescent="0.3">
      <c r="A161" s="10" t="s">
        <v>54</v>
      </c>
      <c r="B161" s="93" t="s">
        <v>412</v>
      </c>
      <c r="C161" s="7"/>
      <c r="D161" s="104"/>
      <c r="E161" s="105"/>
    </row>
    <row r="162" spans="1:5" s="94" customFormat="1" ht="21.75" hidden="1" customHeight="1" x14ac:dyDescent="0.3">
      <c r="A162" s="14" t="s">
        <v>55</v>
      </c>
      <c r="B162" s="93" t="s">
        <v>417</v>
      </c>
      <c r="C162" s="7"/>
      <c r="D162" s="104"/>
      <c r="E162" s="105"/>
    </row>
    <row r="163" spans="1:5" s="94" customFormat="1" ht="21.75" hidden="1" customHeight="1" x14ac:dyDescent="0.3">
      <c r="A163" s="5" t="s">
        <v>199</v>
      </c>
      <c r="B163" s="93" t="s">
        <v>412</v>
      </c>
      <c r="C163" s="7"/>
      <c r="D163" s="104"/>
      <c r="E163" s="105"/>
    </row>
    <row r="164" spans="1:5" s="94" customFormat="1" ht="21" customHeight="1" x14ac:dyDescent="0.3">
      <c r="A164" s="10" t="s">
        <v>200</v>
      </c>
      <c r="B164" s="93" t="s">
        <v>417</v>
      </c>
      <c r="C164" s="7">
        <v>550</v>
      </c>
      <c r="D164" s="104">
        <v>6500</v>
      </c>
      <c r="E164" s="105">
        <v>3575000</v>
      </c>
    </row>
    <row r="165" spans="1:5" s="96" customFormat="1" ht="20.25" hidden="1" customHeight="1" x14ac:dyDescent="0.3">
      <c r="A165" s="32" t="s">
        <v>201</v>
      </c>
      <c r="B165" s="93" t="s">
        <v>417</v>
      </c>
      <c r="C165" s="7"/>
      <c r="D165" s="104"/>
      <c r="E165" s="107"/>
    </row>
    <row r="166" spans="1:5" s="94" customFormat="1" ht="41.4" hidden="1" customHeight="1" x14ac:dyDescent="0.3">
      <c r="A166" s="10" t="s">
        <v>202</v>
      </c>
      <c r="B166" s="93" t="s">
        <v>412</v>
      </c>
      <c r="C166" s="7"/>
      <c r="D166" s="104"/>
      <c r="E166" s="110"/>
    </row>
    <row r="167" spans="1:5" s="94" customFormat="1" ht="20.25" hidden="1" customHeight="1" x14ac:dyDescent="0.3">
      <c r="A167" s="10" t="s">
        <v>203</v>
      </c>
      <c r="B167" s="93" t="s">
        <v>412</v>
      </c>
      <c r="C167" s="7"/>
      <c r="D167" s="104"/>
      <c r="E167" s="105"/>
    </row>
    <row r="168" spans="1:5" s="94" customFormat="1" ht="33.6" hidden="1" customHeight="1" x14ac:dyDescent="0.3">
      <c r="A168" s="9" t="s">
        <v>204</v>
      </c>
      <c r="B168" s="93" t="s">
        <v>412</v>
      </c>
      <c r="C168" s="7"/>
      <c r="D168" s="104"/>
      <c r="E168" s="105"/>
    </row>
    <row r="169" spans="1:5" s="94" customFormat="1" ht="20.25" hidden="1" customHeight="1" x14ac:dyDescent="0.3">
      <c r="A169" s="10" t="s">
        <v>62</v>
      </c>
      <c r="B169" s="93" t="s">
        <v>416</v>
      </c>
      <c r="C169" s="7"/>
      <c r="D169" s="104"/>
      <c r="E169" s="105"/>
    </row>
    <row r="170" spans="1:5" s="94" customFormat="1" ht="21" customHeight="1" x14ac:dyDescent="0.3">
      <c r="A170" s="19" t="s">
        <v>63</v>
      </c>
      <c r="B170" s="97" t="s">
        <v>412</v>
      </c>
      <c r="C170" s="21">
        <v>10</v>
      </c>
      <c r="D170" s="104">
        <v>9000</v>
      </c>
      <c r="E170" s="105">
        <v>90000</v>
      </c>
    </row>
    <row r="171" spans="1:5" s="94" customFormat="1" ht="21.75" hidden="1" customHeight="1" x14ac:dyDescent="0.3">
      <c r="A171" s="8" t="s">
        <v>304</v>
      </c>
      <c r="B171" s="93" t="s">
        <v>412</v>
      </c>
      <c r="C171" s="7"/>
      <c r="D171" s="104"/>
      <c r="E171" s="105"/>
    </row>
    <row r="172" spans="1:5" s="94" customFormat="1" ht="21" customHeight="1" x14ac:dyDescent="0.3">
      <c r="A172" s="10" t="s">
        <v>87</v>
      </c>
      <c r="B172" s="93" t="s">
        <v>412</v>
      </c>
      <c r="C172" s="7">
        <v>3</v>
      </c>
      <c r="D172" s="104">
        <v>45000</v>
      </c>
      <c r="E172" s="105">
        <v>135000</v>
      </c>
    </row>
    <row r="173" spans="1:5" s="94" customFormat="1" ht="21.75" hidden="1" customHeight="1" x14ac:dyDescent="0.3">
      <c r="A173" s="10" t="s">
        <v>38</v>
      </c>
      <c r="B173" s="93" t="s">
        <v>412</v>
      </c>
      <c r="C173" s="7"/>
      <c r="D173" s="104"/>
      <c r="E173" s="105"/>
    </row>
    <row r="174" spans="1:5" s="94" customFormat="1" ht="20.25" hidden="1" customHeight="1" x14ac:dyDescent="0.3">
      <c r="A174" s="5" t="s">
        <v>240</v>
      </c>
      <c r="B174" s="93" t="s">
        <v>412</v>
      </c>
      <c r="C174" s="7"/>
      <c r="D174" s="104"/>
      <c r="E174" s="105"/>
    </row>
    <row r="175" spans="1:5" s="94" customFormat="1" ht="21.75" hidden="1" customHeight="1" x14ac:dyDescent="0.3">
      <c r="A175" s="10" t="s">
        <v>241</v>
      </c>
      <c r="B175" s="93" t="s">
        <v>412</v>
      </c>
      <c r="C175" s="7"/>
      <c r="D175" s="104"/>
      <c r="E175" s="105"/>
    </row>
    <row r="176" spans="1:5" s="94" customFormat="1" ht="20.25" hidden="1" customHeight="1" x14ac:dyDescent="0.3">
      <c r="A176" s="10" t="s">
        <v>242</v>
      </c>
      <c r="B176" s="93" t="s">
        <v>412</v>
      </c>
      <c r="C176" s="7"/>
      <c r="D176" s="104"/>
      <c r="E176" s="105"/>
    </row>
    <row r="177" spans="1:5" s="94" customFormat="1" ht="21.75" hidden="1" customHeight="1" x14ac:dyDescent="0.3">
      <c r="A177" s="5" t="s">
        <v>180</v>
      </c>
      <c r="B177" s="93" t="s">
        <v>412</v>
      </c>
      <c r="C177" s="7"/>
      <c r="D177" s="104"/>
      <c r="E177" s="105"/>
    </row>
    <row r="178" spans="1:5" s="94" customFormat="1" ht="21.75" hidden="1" customHeight="1" x14ac:dyDescent="0.3">
      <c r="A178" s="5" t="s">
        <v>181</v>
      </c>
      <c r="B178" s="93" t="s">
        <v>412</v>
      </c>
      <c r="C178" s="7"/>
      <c r="D178" s="104"/>
      <c r="E178" s="105"/>
    </row>
    <row r="179" spans="1:5" s="94" customFormat="1" ht="21.75" hidden="1" customHeight="1" x14ac:dyDescent="0.3">
      <c r="A179" s="5" t="s">
        <v>182</v>
      </c>
      <c r="B179" s="93" t="s">
        <v>412</v>
      </c>
      <c r="C179" s="7"/>
      <c r="D179" s="104"/>
      <c r="E179" s="105"/>
    </row>
    <row r="180" spans="1:5" s="94" customFormat="1" ht="21" customHeight="1" x14ac:dyDescent="0.3">
      <c r="A180" s="10" t="s">
        <v>183</v>
      </c>
      <c r="B180" s="93" t="s">
        <v>416</v>
      </c>
      <c r="C180" s="7">
        <v>180</v>
      </c>
      <c r="D180" s="104">
        <v>2100</v>
      </c>
      <c r="E180" s="105">
        <v>378000</v>
      </c>
    </row>
    <row r="181" spans="1:5" s="94" customFormat="1" ht="21.75" hidden="1" customHeight="1" x14ac:dyDescent="0.3">
      <c r="A181" s="5" t="s">
        <v>184</v>
      </c>
      <c r="B181" s="93" t="s">
        <v>412</v>
      </c>
      <c r="C181" s="7"/>
      <c r="D181" s="104"/>
      <c r="E181" s="105"/>
    </row>
    <row r="182" spans="1:5" s="94" customFormat="1" ht="21" customHeight="1" x14ac:dyDescent="0.3">
      <c r="A182" s="5" t="s">
        <v>185</v>
      </c>
      <c r="B182" s="93" t="s">
        <v>412</v>
      </c>
      <c r="C182" s="7">
        <v>20</v>
      </c>
      <c r="D182" s="104">
        <v>20000</v>
      </c>
      <c r="E182" s="105">
        <v>400000</v>
      </c>
    </row>
    <row r="183" spans="1:5" s="94" customFormat="1" ht="20.25" hidden="1" customHeight="1" x14ac:dyDescent="0.3">
      <c r="A183" s="5" t="s">
        <v>186</v>
      </c>
      <c r="B183" s="93" t="s">
        <v>416</v>
      </c>
      <c r="C183" s="7"/>
      <c r="D183" s="104"/>
      <c r="E183" s="105"/>
    </row>
    <row r="184" spans="1:5" s="94" customFormat="1" ht="20.25" hidden="1" customHeight="1" x14ac:dyDescent="0.3">
      <c r="A184" s="10" t="s">
        <v>187</v>
      </c>
      <c r="B184" s="93" t="s">
        <v>416</v>
      </c>
      <c r="C184" s="7"/>
      <c r="D184" s="104"/>
      <c r="E184" s="105"/>
    </row>
    <row r="185" spans="1:5" s="94" customFormat="1" ht="20.25" hidden="1" customHeight="1" x14ac:dyDescent="0.3">
      <c r="A185" s="14" t="s">
        <v>305</v>
      </c>
      <c r="B185" s="93" t="s">
        <v>412</v>
      </c>
      <c r="C185" s="7"/>
      <c r="D185" s="104"/>
      <c r="E185" s="105"/>
    </row>
    <row r="186" spans="1:5" s="94" customFormat="1" ht="20.25" hidden="1" customHeight="1" x14ac:dyDescent="0.3">
      <c r="A186" s="14" t="s">
        <v>306</v>
      </c>
      <c r="B186" s="93" t="s">
        <v>412</v>
      </c>
      <c r="C186" s="7"/>
      <c r="D186" s="104"/>
      <c r="E186" s="105"/>
    </row>
    <row r="187" spans="1:5" s="94" customFormat="1" ht="20.25" hidden="1" customHeight="1" x14ac:dyDescent="0.3">
      <c r="A187" s="14" t="s">
        <v>307</v>
      </c>
      <c r="B187" s="93" t="s">
        <v>412</v>
      </c>
      <c r="C187" s="7"/>
      <c r="D187" s="104"/>
      <c r="E187" s="105"/>
    </row>
    <row r="188" spans="1:5" s="94" customFormat="1" ht="20.25" hidden="1" customHeight="1" x14ac:dyDescent="0.3">
      <c r="A188" s="14" t="s">
        <v>308</v>
      </c>
      <c r="B188" s="93" t="s">
        <v>416</v>
      </c>
      <c r="C188" s="7"/>
      <c r="D188" s="104"/>
      <c r="E188" s="105"/>
    </row>
    <row r="189" spans="1:5" s="94" customFormat="1" ht="21.75" hidden="1" customHeight="1" x14ac:dyDescent="0.3">
      <c r="A189" s="5" t="s">
        <v>39</v>
      </c>
      <c r="B189" s="93" t="s">
        <v>412</v>
      </c>
      <c r="C189" s="7"/>
      <c r="D189" s="104"/>
      <c r="E189" s="105"/>
    </row>
    <row r="190" spans="1:5" s="94" customFormat="1" ht="21.75" hidden="1" customHeight="1" x14ac:dyDescent="0.3">
      <c r="A190" s="10" t="s">
        <v>309</v>
      </c>
      <c r="B190" s="93" t="s">
        <v>416</v>
      </c>
      <c r="C190" s="7"/>
      <c r="D190" s="104"/>
      <c r="E190" s="105"/>
    </row>
    <row r="191" spans="1:5" s="94" customFormat="1" ht="21.75" hidden="1" customHeight="1" x14ac:dyDescent="0.3">
      <c r="A191" s="36" t="s">
        <v>310</v>
      </c>
      <c r="B191" s="93" t="s">
        <v>416</v>
      </c>
      <c r="C191" s="7"/>
      <c r="D191" s="104"/>
      <c r="E191" s="105"/>
    </row>
    <row r="192" spans="1:5" s="94" customFormat="1" ht="20.25" hidden="1" customHeight="1" x14ac:dyDescent="0.3">
      <c r="A192" s="36" t="s">
        <v>311</v>
      </c>
      <c r="B192" s="93" t="s">
        <v>416</v>
      </c>
      <c r="C192" s="7"/>
      <c r="D192" s="104"/>
      <c r="E192" s="105"/>
    </row>
    <row r="193" spans="1:5" s="94" customFormat="1" ht="20.25" hidden="1" customHeight="1" x14ac:dyDescent="0.3">
      <c r="A193" s="36" t="s">
        <v>312</v>
      </c>
      <c r="B193" s="93" t="s">
        <v>416</v>
      </c>
      <c r="C193" s="7"/>
      <c r="D193" s="104"/>
      <c r="E193" s="105"/>
    </row>
    <row r="194" spans="1:5" s="94" customFormat="1" ht="20.25" hidden="1" customHeight="1" x14ac:dyDescent="0.3">
      <c r="A194" s="36" t="s">
        <v>313</v>
      </c>
      <c r="B194" s="93" t="s">
        <v>416</v>
      </c>
      <c r="C194" s="7"/>
      <c r="D194" s="104"/>
      <c r="E194" s="105"/>
    </row>
    <row r="195" spans="1:5" s="94" customFormat="1" ht="20.25" hidden="1" customHeight="1" x14ac:dyDescent="0.3">
      <c r="A195" s="10" t="s">
        <v>56</v>
      </c>
      <c r="B195" s="93" t="s">
        <v>412</v>
      </c>
      <c r="C195" s="7"/>
      <c r="D195" s="104"/>
      <c r="E195" s="105"/>
    </row>
    <row r="196" spans="1:5" s="94" customFormat="1" ht="21.75" hidden="1" customHeight="1" x14ac:dyDescent="0.3">
      <c r="A196" s="17" t="s">
        <v>57</v>
      </c>
      <c r="B196" s="93" t="s">
        <v>417</v>
      </c>
      <c r="C196" s="7"/>
      <c r="D196" s="104"/>
      <c r="E196" s="105"/>
    </row>
    <row r="197" spans="1:5" s="94" customFormat="1" ht="21" customHeight="1" x14ac:dyDescent="0.3">
      <c r="A197" s="10" t="s">
        <v>67</v>
      </c>
      <c r="B197" s="93" t="s">
        <v>412</v>
      </c>
      <c r="C197" s="7">
        <v>300</v>
      </c>
      <c r="D197" s="104">
        <v>22000</v>
      </c>
      <c r="E197" s="105">
        <v>6600000</v>
      </c>
    </row>
    <row r="198" spans="1:5" s="94" customFormat="1" ht="21" customHeight="1" x14ac:dyDescent="0.3">
      <c r="A198" s="5" t="s">
        <v>68</v>
      </c>
      <c r="B198" s="93" t="s">
        <v>412</v>
      </c>
      <c r="C198" s="7">
        <v>360</v>
      </c>
      <c r="D198" s="104">
        <v>20000</v>
      </c>
      <c r="E198" s="105">
        <v>7200000</v>
      </c>
    </row>
    <row r="199" spans="1:5" s="94" customFormat="1" ht="20.25" hidden="1" customHeight="1" x14ac:dyDescent="0.3">
      <c r="A199" s="10" t="s">
        <v>70</v>
      </c>
      <c r="B199" s="93" t="s">
        <v>416</v>
      </c>
      <c r="C199" s="7"/>
      <c r="D199" s="104"/>
      <c r="E199" s="105"/>
    </row>
    <row r="200" spans="1:5" s="94" customFormat="1" ht="21.75" hidden="1" customHeight="1" x14ac:dyDescent="0.3">
      <c r="A200" s="10" t="s">
        <v>146</v>
      </c>
      <c r="B200" s="93" t="s">
        <v>412</v>
      </c>
      <c r="C200" s="7"/>
      <c r="D200" s="113"/>
      <c r="E200" s="105"/>
    </row>
    <row r="201" spans="1:5" s="94" customFormat="1" ht="20.25" hidden="1" customHeight="1" x14ac:dyDescent="0.3">
      <c r="A201" s="27" t="s">
        <v>147</v>
      </c>
      <c r="B201" s="93" t="s">
        <v>416</v>
      </c>
      <c r="C201" s="7"/>
      <c r="D201" s="104"/>
      <c r="E201" s="105"/>
    </row>
    <row r="202" spans="1:5" s="94" customFormat="1" ht="20.25" hidden="1" customHeight="1" x14ac:dyDescent="0.3">
      <c r="A202" s="27" t="s">
        <v>148</v>
      </c>
      <c r="B202" s="93" t="s">
        <v>416</v>
      </c>
      <c r="C202" s="7"/>
      <c r="D202" s="104"/>
      <c r="E202" s="105"/>
    </row>
    <row r="203" spans="1:5" s="94" customFormat="1" ht="21.75" hidden="1" customHeight="1" x14ac:dyDescent="0.3">
      <c r="A203" s="10" t="s">
        <v>217</v>
      </c>
      <c r="B203" s="93" t="s">
        <v>412</v>
      </c>
      <c r="C203" s="7"/>
      <c r="D203" s="104"/>
      <c r="E203" s="105"/>
    </row>
    <row r="204" spans="1:5" s="94" customFormat="1" ht="21" customHeight="1" x14ac:dyDescent="0.3">
      <c r="A204" s="8" t="s">
        <v>218</v>
      </c>
      <c r="B204" s="93" t="s">
        <v>412</v>
      </c>
      <c r="C204" s="7">
        <v>2</v>
      </c>
      <c r="D204" s="104">
        <v>36000</v>
      </c>
      <c r="E204" s="105">
        <v>72000</v>
      </c>
    </row>
    <row r="205" spans="1:5" s="94" customFormat="1" ht="21.75" hidden="1" customHeight="1" x14ac:dyDescent="0.3">
      <c r="A205" s="10" t="s">
        <v>219</v>
      </c>
      <c r="B205" s="93" t="s">
        <v>412</v>
      </c>
      <c r="C205" s="7"/>
      <c r="D205" s="114"/>
      <c r="E205" s="115"/>
    </row>
    <row r="206" spans="1:5" s="94" customFormat="1" ht="21" customHeight="1" x14ac:dyDescent="0.3">
      <c r="A206" s="10" t="s">
        <v>188</v>
      </c>
      <c r="B206" s="93" t="s">
        <v>412</v>
      </c>
      <c r="C206" s="7">
        <v>3</v>
      </c>
      <c r="D206" s="104">
        <v>10000</v>
      </c>
      <c r="E206" s="105">
        <v>30000</v>
      </c>
    </row>
    <row r="207" spans="1:5" s="94" customFormat="1" ht="21.6" hidden="1" customHeight="1" x14ac:dyDescent="0.3">
      <c r="A207" s="10" t="s">
        <v>189</v>
      </c>
      <c r="B207" s="93" t="s">
        <v>416</v>
      </c>
      <c r="C207" s="7"/>
      <c r="D207" s="114"/>
      <c r="E207" s="115"/>
    </row>
    <row r="208" spans="1:5" s="94" customFormat="1" ht="36" hidden="1" customHeight="1" x14ac:dyDescent="0.3">
      <c r="A208" s="10" t="s">
        <v>41</v>
      </c>
      <c r="B208" s="93" t="s">
        <v>412</v>
      </c>
      <c r="C208" s="7"/>
      <c r="D208" s="114"/>
      <c r="E208" s="115"/>
    </row>
    <row r="209" spans="1:5" s="94" customFormat="1" ht="20.25" hidden="1" customHeight="1" x14ac:dyDescent="0.3">
      <c r="A209" s="15" t="s">
        <v>42</v>
      </c>
      <c r="B209" s="93" t="s">
        <v>416</v>
      </c>
      <c r="C209" s="7"/>
      <c r="D209" s="104"/>
      <c r="E209" s="105"/>
    </row>
    <row r="210" spans="1:5" s="94" customFormat="1" ht="21.75" hidden="1" customHeight="1" x14ac:dyDescent="0.3">
      <c r="A210" s="10" t="s">
        <v>43</v>
      </c>
      <c r="B210" s="93" t="s">
        <v>412</v>
      </c>
      <c r="C210" s="7"/>
      <c r="D210" s="104"/>
      <c r="E210" s="105"/>
    </row>
    <row r="211" spans="1:5" s="94" customFormat="1" ht="21.75" hidden="1" customHeight="1" x14ac:dyDescent="0.3">
      <c r="A211" s="10" t="s">
        <v>44</v>
      </c>
      <c r="B211" s="93" t="s">
        <v>412</v>
      </c>
      <c r="C211" s="7"/>
      <c r="D211" s="104"/>
      <c r="E211" s="105"/>
    </row>
    <row r="212" spans="1:5" s="94" customFormat="1" ht="21.75" hidden="1" customHeight="1" x14ac:dyDescent="0.3">
      <c r="A212" s="10" t="s">
        <v>45</v>
      </c>
      <c r="B212" s="93" t="s">
        <v>416</v>
      </c>
      <c r="C212" s="7"/>
      <c r="D212" s="104"/>
      <c r="E212" s="105"/>
    </row>
    <row r="213" spans="1:5" s="94" customFormat="1" ht="21.75" hidden="1" customHeight="1" x14ac:dyDescent="0.3">
      <c r="A213" s="10" t="s">
        <v>46</v>
      </c>
      <c r="B213" s="93" t="s">
        <v>416</v>
      </c>
      <c r="C213" s="7"/>
      <c r="D213" s="104"/>
      <c r="E213" s="105"/>
    </row>
    <row r="214" spans="1:5" s="94" customFormat="1" ht="21.75" hidden="1" customHeight="1" x14ac:dyDescent="0.3">
      <c r="A214" s="14" t="s">
        <v>131</v>
      </c>
      <c r="B214" s="93" t="s">
        <v>412</v>
      </c>
      <c r="C214" s="7"/>
      <c r="D214" s="104"/>
      <c r="E214" s="105"/>
    </row>
    <row r="215" spans="1:5" s="94" customFormat="1" ht="21.75" hidden="1" customHeight="1" x14ac:dyDescent="0.3">
      <c r="A215" s="14" t="s">
        <v>132</v>
      </c>
      <c r="B215" s="93" t="s">
        <v>416</v>
      </c>
      <c r="C215" s="7"/>
      <c r="D215" s="104"/>
      <c r="E215" s="105"/>
    </row>
    <row r="216" spans="1:5" s="94" customFormat="1" ht="21.75" hidden="1" customHeight="1" x14ac:dyDescent="0.3">
      <c r="A216" s="14" t="s">
        <v>133</v>
      </c>
      <c r="B216" s="93" t="s">
        <v>412</v>
      </c>
      <c r="C216" s="7"/>
      <c r="D216" s="104"/>
      <c r="E216" s="105"/>
    </row>
    <row r="217" spans="1:5" s="94" customFormat="1" ht="21.75" hidden="1" customHeight="1" x14ac:dyDescent="0.3">
      <c r="A217" s="14" t="s">
        <v>134</v>
      </c>
      <c r="B217" s="93" t="s">
        <v>416</v>
      </c>
      <c r="C217" s="7"/>
      <c r="D217" s="104"/>
      <c r="E217" s="105"/>
    </row>
    <row r="218" spans="1:5" s="94" customFormat="1" ht="21.75" hidden="1" customHeight="1" x14ac:dyDescent="0.3">
      <c r="A218" s="10" t="s">
        <v>135</v>
      </c>
      <c r="B218" s="93" t="s">
        <v>412</v>
      </c>
      <c r="C218" s="7"/>
      <c r="D218" s="104"/>
      <c r="E218" s="105"/>
    </row>
    <row r="219" spans="1:5" s="94" customFormat="1" ht="21.75" hidden="1" customHeight="1" x14ac:dyDescent="0.3">
      <c r="A219" s="10" t="s">
        <v>136</v>
      </c>
      <c r="B219" s="93" t="s">
        <v>412</v>
      </c>
      <c r="C219" s="7"/>
      <c r="D219" s="104"/>
      <c r="E219" s="105"/>
    </row>
    <row r="220" spans="1:5" s="94" customFormat="1" ht="21.75" hidden="1" customHeight="1" x14ac:dyDescent="0.3">
      <c r="A220" s="14" t="s">
        <v>137</v>
      </c>
      <c r="B220" s="93" t="s">
        <v>416</v>
      </c>
      <c r="C220" s="7"/>
      <c r="D220" s="104"/>
      <c r="E220" s="105"/>
    </row>
    <row r="221" spans="1:5" s="94" customFormat="1" ht="20.25" hidden="1" customHeight="1" x14ac:dyDescent="0.3">
      <c r="A221" s="14" t="s">
        <v>138</v>
      </c>
      <c r="B221" s="93" t="s">
        <v>416</v>
      </c>
      <c r="C221" s="7"/>
      <c r="D221" s="104"/>
      <c r="E221" s="105"/>
    </row>
    <row r="222" spans="1:5" s="94" customFormat="1" ht="20.25" hidden="1" customHeight="1" x14ac:dyDescent="0.3">
      <c r="A222" s="8" t="s">
        <v>314</v>
      </c>
      <c r="B222" s="93" t="s">
        <v>412</v>
      </c>
      <c r="C222" s="7"/>
      <c r="D222" s="104"/>
      <c r="E222" s="105"/>
    </row>
    <row r="223" spans="1:5" s="94" customFormat="1" ht="21.75" hidden="1" customHeight="1" x14ac:dyDescent="0.3">
      <c r="A223" s="5" t="s">
        <v>205</v>
      </c>
      <c r="B223" s="93" t="s">
        <v>419</v>
      </c>
      <c r="C223" s="7"/>
      <c r="D223" s="104"/>
      <c r="E223" s="105"/>
    </row>
    <row r="224" spans="1:5" s="94" customFormat="1" ht="21" customHeight="1" x14ac:dyDescent="0.3">
      <c r="A224" s="8" t="s">
        <v>315</v>
      </c>
      <c r="B224" s="93" t="s">
        <v>419</v>
      </c>
      <c r="C224" s="7">
        <v>25</v>
      </c>
      <c r="D224" s="104">
        <v>8500</v>
      </c>
      <c r="E224" s="105">
        <v>212500</v>
      </c>
    </row>
    <row r="225" spans="1:5" s="94" customFormat="1" ht="40.200000000000003" hidden="1" customHeight="1" x14ac:dyDescent="0.3">
      <c r="A225" s="14" t="s">
        <v>362</v>
      </c>
      <c r="B225" s="93" t="s">
        <v>412</v>
      </c>
      <c r="C225" s="7"/>
      <c r="D225" s="104"/>
      <c r="E225" s="105"/>
    </row>
    <row r="226" spans="1:5" s="94" customFormat="1" ht="50.4" hidden="1" customHeight="1" x14ac:dyDescent="0.3">
      <c r="A226" s="8" t="s">
        <v>316</v>
      </c>
      <c r="B226" s="93" t="s">
        <v>412</v>
      </c>
      <c r="C226" s="7"/>
      <c r="D226" s="104"/>
      <c r="E226" s="105"/>
    </row>
    <row r="227" spans="1:5" s="94" customFormat="1" ht="20.25" hidden="1" customHeight="1" x14ac:dyDescent="0.3">
      <c r="A227" s="8" t="s">
        <v>317</v>
      </c>
      <c r="B227" s="93" t="s">
        <v>421</v>
      </c>
      <c r="C227" s="7"/>
      <c r="D227" s="104"/>
      <c r="E227" s="105"/>
    </row>
    <row r="228" spans="1:5" s="94" customFormat="1" ht="21.75" hidden="1" customHeight="1" x14ac:dyDescent="0.3">
      <c r="A228" s="10" t="s">
        <v>318</v>
      </c>
      <c r="B228" s="93" t="s">
        <v>412</v>
      </c>
      <c r="C228" s="7"/>
      <c r="D228" s="104"/>
      <c r="E228" s="105"/>
    </row>
    <row r="229" spans="1:5" s="94" customFormat="1" ht="21.75" hidden="1" customHeight="1" x14ac:dyDescent="0.3">
      <c r="A229" s="10" t="s">
        <v>319</v>
      </c>
      <c r="B229" s="93" t="s">
        <v>412</v>
      </c>
      <c r="C229" s="7"/>
      <c r="D229" s="104"/>
      <c r="E229" s="105"/>
    </row>
    <row r="230" spans="1:5" s="94" customFormat="1" ht="20.25" hidden="1" customHeight="1" x14ac:dyDescent="0.3">
      <c r="A230" s="8" t="s">
        <v>320</v>
      </c>
      <c r="B230" s="93" t="s">
        <v>412</v>
      </c>
      <c r="C230" s="7"/>
      <c r="D230" s="104"/>
      <c r="E230" s="105"/>
    </row>
    <row r="231" spans="1:5" s="94" customFormat="1" ht="21.75" hidden="1" customHeight="1" x14ac:dyDescent="0.3">
      <c r="A231" s="27" t="s">
        <v>88</v>
      </c>
      <c r="B231" s="93" t="s">
        <v>412</v>
      </c>
      <c r="C231" s="7"/>
      <c r="D231" s="104"/>
      <c r="E231" s="105"/>
    </row>
    <row r="232" spans="1:5" s="94" customFormat="1" ht="20.25" hidden="1" customHeight="1" x14ac:dyDescent="0.3">
      <c r="A232" s="10" t="s">
        <v>58</v>
      </c>
      <c r="B232" s="93" t="s">
        <v>412</v>
      </c>
      <c r="C232" s="7"/>
      <c r="D232" s="104"/>
      <c r="E232" s="105"/>
    </row>
    <row r="233" spans="1:5" s="94" customFormat="1" ht="20.25" hidden="1" customHeight="1" x14ac:dyDescent="0.3">
      <c r="A233" s="10" t="s">
        <v>59</v>
      </c>
      <c r="B233" s="93" t="s">
        <v>415</v>
      </c>
      <c r="C233" s="7"/>
      <c r="D233" s="104"/>
      <c r="E233" s="105"/>
    </row>
    <row r="234" spans="1:5" s="94" customFormat="1" ht="47.4" hidden="1" customHeight="1" x14ac:dyDescent="0.3">
      <c r="A234" s="24" t="s">
        <v>321</v>
      </c>
      <c r="B234" s="93" t="s">
        <v>419</v>
      </c>
      <c r="C234" s="7"/>
      <c r="D234" s="104"/>
      <c r="E234" s="105"/>
    </row>
    <row r="235" spans="1:5" s="94" customFormat="1" ht="20.25" hidden="1" customHeight="1" x14ac:dyDescent="0.3">
      <c r="A235" s="24" t="s">
        <v>322</v>
      </c>
      <c r="B235" s="93" t="s">
        <v>419</v>
      </c>
      <c r="C235" s="7"/>
      <c r="D235" s="104"/>
      <c r="E235" s="105"/>
    </row>
    <row r="236" spans="1:5" s="94" customFormat="1" ht="21.75" hidden="1" customHeight="1" x14ac:dyDescent="0.3">
      <c r="A236" s="36" t="s">
        <v>323</v>
      </c>
      <c r="B236" s="93" t="s">
        <v>416</v>
      </c>
      <c r="C236" s="7"/>
      <c r="D236" s="104"/>
      <c r="E236" s="105"/>
    </row>
    <row r="237" spans="1:5" s="94" customFormat="1" ht="21.75" hidden="1" customHeight="1" x14ac:dyDescent="0.3">
      <c r="A237" s="10" t="s">
        <v>89</v>
      </c>
      <c r="B237" s="93" t="s">
        <v>412</v>
      </c>
      <c r="C237" s="7"/>
      <c r="D237" s="104"/>
      <c r="E237" s="105"/>
    </row>
    <row r="238" spans="1:5" s="94" customFormat="1" ht="20.25" hidden="1" customHeight="1" x14ac:dyDescent="0.3">
      <c r="A238" s="10" t="s">
        <v>90</v>
      </c>
      <c r="B238" s="93" t="s">
        <v>416</v>
      </c>
      <c r="C238" s="7"/>
      <c r="D238" s="104"/>
      <c r="E238" s="105"/>
    </row>
    <row r="239" spans="1:5" s="94" customFormat="1" ht="20.25" hidden="1" customHeight="1" x14ac:dyDescent="0.3">
      <c r="A239" s="10" t="s">
        <v>139</v>
      </c>
      <c r="B239" s="93" t="s">
        <v>412</v>
      </c>
      <c r="C239" s="12"/>
      <c r="D239" s="104"/>
      <c r="E239" s="105"/>
    </row>
    <row r="240" spans="1:5" s="94" customFormat="1" ht="20.25" hidden="1" customHeight="1" x14ac:dyDescent="0.3">
      <c r="A240" s="36" t="s">
        <v>324</v>
      </c>
      <c r="B240" s="93" t="s">
        <v>416</v>
      </c>
      <c r="C240" s="7"/>
      <c r="D240" s="104"/>
      <c r="E240" s="105"/>
    </row>
    <row r="241" spans="1:5" s="94" customFormat="1" ht="20.25" hidden="1" customHeight="1" x14ac:dyDescent="0.3">
      <c r="A241" s="10" t="s">
        <v>140</v>
      </c>
      <c r="B241" s="93" t="s">
        <v>416</v>
      </c>
      <c r="C241" s="12"/>
      <c r="D241" s="104"/>
      <c r="E241" s="105"/>
    </row>
    <row r="242" spans="1:5" s="94" customFormat="1" ht="21.75" hidden="1" customHeight="1" x14ac:dyDescent="0.3">
      <c r="A242" s="10" t="s">
        <v>220</v>
      </c>
      <c r="B242" s="93" t="s">
        <v>412</v>
      </c>
      <c r="C242" s="7"/>
      <c r="D242" s="104"/>
      <c r="E242" s="105"/>
    </row>
    <row r="243" spans="1:5" s="94" customFormat="1" ht="20.25" hidden="1" customHeight="1" x14ac:dyDescent="0.3">
      <c r="A243" s="8" t="s">
        <v>221</v>
      </c>
      <c r="B243" s="93" t="s">
        <v>412</v>
      </c>
      <c r="C243" s="7"/>
      <c r="D243" s="104"/>
      <c r="E243" s="105"/>
    </row>
    <row r="244" spans="1:5" s="94" customFormat="1" ht="21.75" hidden="1" customHeight="1" x14ac:dyDescent="0.3">
      <c r="A244" s="8" t="s">
        <v>23</v>
      </c>
      <c r="B244" s="93" t="s">
        <v>417</v>
      </c>
      <c r="C244" s="7"/>
      <c r="D244" s="104"/>
      <c r="E244" s="105"/>
    </row>
    <row r="245" spans="1:5" s="94" customFormat="1" ht="20.25" hidden="1" customHeight="1" x14ac:dyDescent="0.3">
      <c r="A245" s="10" t="s">
        <v>24</v>
      </c>
      <c r="B245" s="93" t="s">
        <v>412</v>
      </c>
      <c r="C245" s="7"/>
      <c r="D245" s="104"/>
      <c r="E245" s="105"/>
    </row>
    <row r="246" spans="1:5" s="94" customFormat="1" ht="33" hidden="1" customHeight="1" x14ac:dyDescent="0.3">
      <c r="A246" s="10" t="s">
        <v>25</v>
      </c>
      <c r="B246" s="93" t="s">
        <v>412</v>
      </c>
      <c r="C246" s="7"/>
      <c r="D246" s="104"/>
      <c r="E246" s="105"/>
    </row>
    <row r="247" spans="1:5" s="94" customFormat="1" ht="21.75" hidden="1" customHeight="1" x14ac:dyDescent="0.3">
      <c r="A247" s="10" t="s">
        <v>26</v>
      </c>
      <c r="B247" s="93" t="s">
        <v>415</v>
      </c>
      <c r="C247" s="7"/>
      <c r="D247" s="104"/>
      <c r="E247" s="105"/>
    </row>
    <row r="248" spans="1:5" s="94" customFormat="1" ht="21.75" hidden="1" customHeight="1" x14ac:dyDescent="0.3">
      <c r="A248" s="10" t="s">
        <v>27</v>
      </c>
      <c r="B248" s="93" t="s">
        <v>417</v>
      </c>
      <c r="C248" s="7"/>
      <c r="D248" s="104"/>
      <c r="E248" s="105"/>
    </row>
    <row r="249" spans="1:5" s="94" customFormat="1" ht="21.75" hidden="1" customHeight="1" x14ac:dyDescent="0.3">
      <c r="A249" s="10" t="s">
        <v>28</v>
      </c>
      <c r="B249" s="93" t="s">
        <v>412</v>
      </c>
      <c r="C249" s="7"/>
      <c r="D249" s="104"/>
      <c r="E249" s="105"/>
    </row>
    <row r="250" spans="1:5" s="94" customFormat="1" ht="57" hidden="1" customHeight="1" x14ac:dyDescent="0.3">
      <c r="A250" s="14" t="s">
        <v>232</v>
      </c>
      <c r="B250" s="93" t="s">
        <v>412</v>
      </c>
      <c r="C250" s="7"/>
      <c r="D250" s="104"/>
      <c r="E250" s="105"/>
    </row>
    <row r="251" spans="1:5" s="94" customFormat="1" ht="39.9" hidden="1" customHeight="1" x14ac:dyDescent="0.3">
      <c r="A251" s="13" t="s">
        <v>233</v>
      </c>
      <c r="B251" s="93" t="s">
        <v>412</v>
      </c>
      <c r="C251" s="7"/>
      <c r="D251" s="104"/>
      <c r="E251" s="105"/>
    </row>
    <row r="252" spans="1:5" s="94" customFormat="1" ht="39.9" hidden="1" customHeight="1" x14ac:dyDescent="0.3">
      <c r="A252" s="13" t="s">
        <v>234</v>
      </c>
      <c r="B252" s="93" t="s">
        <v>412</v>
      </c>
      <c r="C252" s="7"/>
      <c r="D252" s="104"/>
      <c r="E252" s="105"/>
    </row>
    <row r="253" spans="1:5" s="94" customFormat="1" ht="21" customHeight="1" x14ac:dyDescent="0.3">
      <c r="A253" s="10" t="s">
        <v>29</v>
      </c>
      <c r="B253" s="93" t="s">
        <v>412</v>
      </c>
      <c r="C253" s="7">
        <v>80</v>
      </c>
      <c r="D253" s="104">
        <v>36000</v>
      </c>
      <c r="E253" s="105">
        <v>2880000</v>
      </c>
    </row>
    <row r="254" spans="1:5" s="94" customFormat="1" ht="20.25" hidden="1" customHeight="1" x14ac:dyDescent="0.3">
      <c r="A254" s="10" t="s">
        <v>30</v>
      </c>
      <c r="B254" s="93" t="s">
        <v>412</v>
      </c>
      <c r="C254" s="7"/>
      <c r="D254" s="104"/>
      <c r="E254" s="105"/>
    </row>
    <row r="255" spans="1:5" s="94" customFormat="1" ht="21.75" hidden="1" customHeight="1" x14ac:dyDescent="0.3">
      <c r="A255" s="10" t="s">
        <v>31</v>
      </c>
      <c r="B255" s="93" t="s">
        <v>415</v>
      </c>
      <c r="C255" s="7"/>
      <c r="D255" s="104"/>
      <c r="E255" s="105"/>
    </row>
    <row r="256" spans="1:5" s="94" customFormat="1" ht="20.25" hidden="1" customHeight="1" x14ac:dyDescent="0.3">
      <c r="A256" s="10" t="s">
        <v>32</v>
      </c>
      <c r="B256" s="93" t="s">
        <v>417</v>
      </c>
      <c r="C256" s="7"/>
      <c r="D256" s="104"/>
      <c r="E256" s="105"/>
    </row>
    <row r="257" spans="1:5" s="94" customFormat="1" ht="21" customHeight="1" x14ac:dyDescent="0.3">
      <c r="A257" s="10" t="s">
        <v>33</v>
      </c>
      <c r="B257" s="93" t="s">
        <v>412</v>
      </c>
      <c r="C257" s="7">
        <v>40</v>
      </c>
      <c r="D257" s="104">
        <v>22000</v>
      </c>
      <c r="E257" s="105">
        <v>880000</v>
      </c>
    </row>
    <row r="258" spans="1:5" s="94" customFormat="1" ht="20.25" hidden="1" customHeight="1" x14ac:dyDescent="0.3">
      <c r="A258" s="10" t="s">
        <v>34</v>
      </c>
      <c r="B258" s="93" t="s">
        <v>412</v>
      </c>
      <c r="C258" s="7"/>
      <c r="D258" s="104"/>
      <c r="E258" s="105"/>
    </row>
    <row r="259" spans="1:5" s="94" customFormat="1" ht="20.25" hidden="1" customHeight="1" x14ac:dyDescent="0.3">
      <c r="A259" s="10" t="s">
        <v>35</v>
      </c>
      <c r="B259" s="93" t="s">
        <v>415</v>
      </c>
      <c r="C259" s="7"/>
      <c r="D259" s="104"/>
      <c r="E259" s="105"/>
    </row>
    <row r="260" spans="1:5" s="94" customFormat="1" ht="20.25" hidden="1" customHeight="1" x14ac:dyDescent="0.3">
      <c r="A260" s="10" t="s">
        <v>91</v>
      </c>
      <c r="B260" s="93" t="s">
        <v>412</v>
      </c>
      <c r="C260" s="12"/>
      <c r="D260" s="104"/>
      <c r="E260" s="105"/>
    </row>
    <row r="261" spans="1:5" s="94" customFormat="1" ht="21.75" hidden="1" customHeight="1" x14ac:dyDescent="0.3">
      <c r="A261" s="24" t="s">
        <v>92</v>
      </c>
      <c r="B261" s="93" t="s">
        <v>412</v>
      </c>
      <c r="C261" s="7"/>
      <c r="D261" s="104"/>
      <c r="E261" s="105"/>
    </row>
    <row r="262" spans="1:5" s="94" customFormat="1" ht="21.75" hidden="1" customHeight="1" x14ac:dyDescent="0.3">
      <c r="A262" s="10" t="s">
        <v>222</v>
      </c>
      <c r="B262" s="93" t="s">
        <v>412</v>
      </c>
      <c r="C262" s="7"/>
      <c r="D262" s="104"/>
      <c r="E262" s="105"/>
    </row>
    <row r="263" spans="1:5" s="94" customFormat="1" ht="20.25" hidden="1" customHeight="1" x14ac:dyDescent="0.3">
      <c r="A263" s="8" t="s">
        <v>235</v>
      </c>
      <c r="B263" s="93" t="s">
        <v>412</v>
      </c>
      <c r="C263" s="7"/>
      <c r="D263" s="104"/>
      <c r="E263" s="105"/>
    </row>
    <row r="264" spans="1:5" s="94" customFormat="1" ht="20.25" hidden="1" customHeight="1" x14ac:dyDescent="0.3">
      <c r="A264" s="8" t="s">
        <v>236</v>
      </c>
      <c r="B264" s="93" t="s">
        <v>412</v>
      </c>
      <c r="C264" s="7"/>
      <c r="D264" s="104"/>
      <c r="E264" s="105"/>
    </row>
    <row r="265" spans="1:5" s="94" customFormat="1" ht="21" customHeight="1" x14ac:dyDescent="0.3">
      <c r="A265" s="10" t="s">
        <v>237</v>
      </c>
      <c r="B265" s="93" t="s">
        <v>416</v>
      </c>
      <c r="C265" s="7">
        <v>4</v>
      </c>
      <c r="D265" s="104">
        <v>12000</v>
      </c>
      <c r="E265" s="105">
        <v>48000</v>
      </c>
    </row>
    <row r="266" spans="1:5" s="94" customFormat="1" ht="20.25" hidden="1" customHeight="1" x14ac:dyDescent="0.3">
      <c r="A266" s="10" t="s">
        <v>223</v>
      </c>
      <c r="B266" s="93" t="s">
        <v>412</v>
      </c>
      <c r="C266" s="7"/>
      <c r="D266" s="104"/>
      <c r="E266" s="105"/>
    </row>
    <row r="267" spans="1:5" s="94" customFormat="1" ht="20.25" hidden="1" customHeight="1" x14ac:dyDescent="0.3">
      <c r="A267" s="10" t="s">
        <v>118</v>
      </c>
      <c r="B267" s="93"/>
      <c r="C267" s="7"/>
      <c r="D267" s="104"/>
      <c r="E267" s="105"/>
    </row>
    <row r="268" spans="1:5" s="94" customFormat="1" ht="21.75" hidden="1" customHeight="1" x14ac:dyDescent="0.3">
      <c r="A268" s="10" t="s">
        <v>238</v>
      </c>
      <c r="B268" s="93" t="s">
        <v>419</v>
      </c>
      <c r="C268" s="7"/>
      <c r="D268" s="104"/>
      <c r="E268" s="105"/>
    </row>
    <row r="269" spans="1:5" s="94" customFormat="1" ht="20.25" hidden="1" customHeight="1" x14ac:dyDescent="0.3">
      <c r="A269" s="10" t="s">
        <v>71</v>
      </c>
      <c r="B269" s="93" t="s">
        <v>412</v>
      </c>
      <c r="C269" s="7"/>
      <c r="D269" s="104"/>
      <c r="E269" s="105"/>
    </row>
    <row r="270" spans="1:5" s="94" customFormat="1" ht="21.75" hidden="1" customHeight="1" x14ac:dyDescent="0.3">
      <c r="A270" s="10" t="s">
        <v>72</v>
      </c>
      <c r="B270" s="93" t="s">
        <v>418</v>
      </c>
      <c r="C270" s="7"/>
      <c r="D270" s="104"/>
      <c r="E270" s="105"/>
    </row>
    <row r="271" spans="1:5" s="94" customFormat="1" ht="20.25" hidden="1" customHeight="1" x14ac:dyDescent="0.3">
      <c r="A271" s="10" t="s">
        <v>352</v>
      </c>
      <c r="B271" s="93" t="s">
        <v>412</v>
      </c>
      <c r="C271" s="7"/>
      <c r="D271" s="104"/>
      <c r="E271" s="105"/>
    </row>
    <row r="272" spans="1:5" s="94" customFormat="1" ht="20.25" hidden="1" customHeight="1" x14ac:dyDescent="0.3">
      <c r="A272" s="36" t="s">
        <v>325</v>
      </c>
      <c r="B272" s="93" t="s">
        <v>416</v>
      </c>
      <c r="C272" s="7"/>
      <c r="D272" s="104"/>
      <c r="E272" s="105"/>
    </row>
    <row r="273" spans="1:5" s="94" customFormat="1" ht="21.75" hidden="1" customHeight="1" x14ac:dyDescent="0.3">
      <c r="A273" s="10" t="s">
        <v>150</v>
      </c>
      <c r="B273" s="93" t="s">
        <v>416</v>
      </c>
      <c r="C273" s="7"/>
      <c r="D273" s="104"/>
      <c r="E273" s="105"/>
    </row>
    <row r="274" spans="1:5" s="94" customFormat="1" ht="21.75" hidden="1" customHeight="1" x14ac:dyDescent="0.3">
      <c r="A274" s="36" t="s">
        <v>326</v>
      </c>
      <c r="B274" s="93" t="s">
        <v>416</v>
      </c>
      <c r="C274" s="7"/>
      <c r="D274" s="104"/>
      <c r="E274" s="105"/>
    </row>
    <row r="275" spans="1:5" s="94" customFormat="1" ht="21.75" hidden="1" customHeight="1" x14ac:dyDescent="0.3">
      <c r="A275" s="36" t="s">
        <v>327</v>
      </c>
      <c r="B275" s="93" t="s">
        <v>416</v>
      </c>
      <c r="C275" s="7"/>
      <c r="D275" s="104"/>
      <c r="E275" s="105"/>
    </row>
    <row r="276" spans="1:5" s="94" customFormat="1" ht="20.25" hidden="1" customHeight="1" x14ac:dyDescent="0.3">
      <c r="A276" s="5" t="s">
        <v>141</v>
      </c>
      <c r="B276" s="93" t="s">
        <v>412</v>
      </c>
      <c r="C276" s="12"/>
      <c r="D276" s="104"/>
      <c r="E276" s="105"/>
    </row>
    <row r="277" spans="1:5" s="94" customFormat="1" ht="20.25" hidden="1" customHeight="1" x14ac:dyDescent="0.3">
      <c r="A277" s="5" t="s">
        <v>142</v>
      </c>
      <c r="B277" s="93" t="s">
        <v>416</v>
      </c>
      <c r="C277" s="7"/>
      <c r="D277" s="104"/>
      <c r="E277" s="108"/>
    </row>
    <row r="278" spans="1:5" s="94" customFormat="1" ht="21.75" hidden="1" customHeight="1" x14ac:dyDescent="0.3">
      <c r="A278" s="8" t="s">
        <v>224</v>
      </c>
      <c r="B278" s="93" t="s">
        <v>412</v>
      </c>
      <c r="C278" s="7"/>
      <c r="D278" s="104"/>
      <c r="E278" s="105"/>
    </row>
    <row r="279" spans="1:5" s="94" customFormat="1" ht="20.25" hidden="1" customHeight="1" x14ac:dyDescent="0.3">
      <c r="A279" s="14" t="s">
        <v>239</v>
      </c>
      <c r="B279" s="93" t="s">
        <v>419</v>
      </c>
      <c r="C279" s="7"/>
      <c r="D279" s="104"/>
      <c r="E279" s="105"/>
    </row>
    <row r="280" spans="1:5" s="94" customFormat="1" ht="20.25" hidden="1" customHeight="1" x14ac:dyDescent="0.3">
      <c r="A280" s="14" t="s">
        <v>99</v>
      </c>
      <c r="B280" s="93" t="s">
        <v>417</v>
      </c>
      <c r="C280" s="7"/>
      <c r="D280" s="104"/>
      <c r="E280" s="105"/>
    </row>
    <row r="281" spans="1:5" s="94" customFormat="1" ht="21.75" hidden="1" customHeight="1" x14ac:dyDescent="0.3">
      <c r="A281" s="14" t="s">
        <v>100</v>
      </c>
      <c r="B281" s="93" t="s">
        <v>417</v>
      </c>
      <c r="C281" s="7"/>
      <c r="D281" s="104"/>
      <c r="E281" s="105"/>
    </row>
    <row r="282" spans="1:5" s="94" customFormat="1" ht="21.75" hidden="1" customHeight="1" x14ac:dyDescent="0.3">
      <c r="A282" s="10" t="s">
        <v>267</v>
      </c>
      <c r="B282" s="93" t="s">
        <v>412</v>
      </c>
      <c r="C282" s="7"/>
      <c r="D282" s="104"/>
      <c r="E282" s="105"/>
    </row>
    <row r="283" spans="1:5" s="94" customFormat="1" ht="21.75" hidden="1" customHeight="1" x14ac:dyDescent="0.3">
      <c r="A283" s="14" t="s">
        <v>268</v>
      </c>
      <c r="B283" s="93" t="s">
        <v>416</v>
      </c>
      <c r="C283" s="7"/>
      <c r="D283" s="104"/>
      <c r="E283" s="105"/>
    </row>
    <row r="284" spans="1:5" s="94" customFormat="1" ht="39.6" hidden="1" customHeight="1" x14ac:dyDescent="0.3">
      <c r="A284" s="10" t="s">
        <v>269</v>
      </c>
      <c r="B284" s="93" t="s">
        <v>412</v>
      </c>
      <c r="C284" s="7"/>
      <c r="D284" s="104"/>
      <c r="E284" s="105"/>
    </row>
    <row r="285" spans="1:5" s="94" customFormat="1" ht="21.75" hidden="1" customHeight="1" x14ac:dyDescent="0.3">
      <c r="A285" s="10" t="s">
        <v>284</v>
      </c>
      <c r="B285" s="93" t="s">
        <v>412</v>
      </c>
      <c r="C285" s="7"/>
      <c r="D285" s="104"/>
      <c r="E285" s="105"/>
    </row>
    <row r="286" spans="1:5" s="94" customFormat="1" ht="20.25" hidden="1" customHeight="1" x14ac:dyDescent="0.3">
      <c r="A286" s="14" t="s">
        <v>285</v>
      </c>
      <c r="B286" s="93" t="s">
        <v>417</v>
      </c>
      <c r="C286" s="7"/>
      <c r="D286" s="104"/>
      <c r="E286" s="105"/>
    </row>
    <row r="287" spans="1:5" s="94" customFormat="1" ht="37.950000000000003" hidden="1" customHeight="1" x14ac:dyDescent="0.3">
      <c r="A287" s="35" t="s">
        <v>328</v>
      </c>
      <c r="B287" s="93" t="s">
        <v>412</v>
      </c>
      <c r="C287" s="7"/>
      <c r="D287" s="104"/>
      <c r="E287" s="105"/>
    </row>
    <row r="288" spans="1:5" s="94" customFormat="1" ht="21" customHeight="1" x14ac:dyDescent="0.3">
      <c r="A288" s="10" t="s">
        <v>143</v>
      </c>
      <c r="B288" s="93" t="s">
        <v>412</v>
      </c>
      <c r="C288" s="7">
        <v>10</v>
      </c>
      <c r="D288" s="104">
        <v>12000</v>
      </c>
      <c r="E288" s="105">
        <v>120000</v>
      </c>
    </row>
    <row r="289" spans="1:5" s="94" customFormat="1" ht="36" hidden="1" customHeight="1" x14ac:dyDescent="0.3">
      <c r="A289" s="24" t="s">
        <v>144</v>
      </c>
      <c r="B289" s="93" t="s">
        <v>413</v>
      </c>
      <c r="C289" s="7"/>
      <c r="D289" s="104"/>
      <c r="E289" s="105"/>
    </row>
    <row r="290" spans="1:5" s="94" customFormat="1" ht="21.6" hidden="1" customHeight="1" x14ac:dyDescent="0.3">
      <c r="A290" s="24" t="s">
        <v>381</v>
      </c>
      <c r="B290" s="93" t="s">
        <v>419</v>
      </c>
      <c r="C290" s="7"/>
      <c r="D290" s="104"/>
      <c r="E290" s="105"/>
    </row>
    <row r="291" spans="1:5" s="94" customFormat="1" ht="20.25" hidden="1" customHeight="1" x14ac:dyDescent="0.3">
      <c r="A291" s="5" t="s">
        <v>93</v>
      </c>
      <c r="B291" s="93" t="s">
        <v>412</v>
      </c>
      <c r="C291" s="7"/>
      <c r="D291" s="104"/>
      <c r="E291" s="105"/>
    </row>
    <row r="292" spans="1:5" s="94" customFormat="1" ht="21.75" hidden="1" customHeight="1" x14ac:dyDescent="0.3">
      <c r="A292" s="14" t="s">
        <v>94</v>
      </c>
      <c r="B292" s="93" t="s">
        <v>416</v>
      </c>
      <c r="C292" s="7"/>
      <c r="D292" s="104"/>
      <c r="E292" s="105"/>
    </row>
    <row r="293" spans="1:5" s="94" customFormat="1" ht="21.75" hidden="1" customHeight="1" x14ac:dyDescent="0.3">
      <c r="A293" s="24" t="s">
        <v>77</v>
      </c>
      <c r="B293" s="93" t="s">
        <v>416</v>
      </c>
      <c r="C293" s="7"/>
      <c r="D293" s="104"/>
      <c r="E293" s="105"/>
    </row>
    <row r="294" spans="1:5" s="94" customFormat="1" ht="21.75" hidden="1" customHeight="1" x14ac:dyDescent="0.3">
      <c r="A294" s="10" t="s">
        <v>225</v>
      </c>
      <c r="B294" s="93" t="s">
        <v>412</v>
      </c>
      <c r="C294" s="7"/>
      <c r="D294" s="104"/>
      <c r="E294" s="105"/>
    </row>
    <row r="295" spans="1:5" s="94" customFormat="1" ht="21.75" hidden="1" customHeight="1" x14ac:dyDescent="0.3">
      <c r="A295" s="14" t="s">
        <v>226</v>
      </c>
      <c r="B295" s="93" t="s">
        <v>419</v>
      </c>
      <c r="C295" s="7"/>
      <c r="D295" s="104"/>
      <c r="E295" s="105"/>
    </row>
    <row r="296" spans="1:5" s="94" customFormat="1" ht="21.75" hidden="1" customHeight="1" x14ac:dyDescent="0.3">
      <c r="A296" s="10" t="s">
        <v>329</v>
      </c>
      <c r="B296" s="93" t="s">
        <v>412</v>
      </c>
      <c r="C296" s="7"/>
      <c r="D296" s="104"/>
      <c r="E296" s="105"/>
    </row>
    <row r="297" spans="1:5" s="94" customFormat="1" ht="21.75" hidden="1" customHeight="1" x14ac:dyDescent="0.3">
      <c r="A297" s="10" t="s">
        <v>356</v>
      </c>
      <c r="B297" s="93" t="s">
        <v>412</v>
      </c>
      <c r="C297" s="7"/>
      <c r="D297" s="104"/>
      <c r="E297" s="105"/>
    </row>
    <row r="298" spans="1:5" s="94" customFormat="1" ht="21.75" hidden="1" customHeight="1" x14ac:dyDescent="0.3">
      <c r="A298" s="8" t="s">
        <v>330</v>
      </c>
      <c r="B298" s="93" t="s">
        <v>412</v>
      </c>
      <c r="C298" s="7"/>
      <c r="D298" s="114"/>
      <c r="E298" s="115"/>
    </row>
    <row r="299" spans="1:5" s="94" customFormat="1" ht="21.75" hidden="1" customHeight="1" x14ac:dyDescent="0.3">
      <c r="A299" s="5" t="s">
        <v>145</v>
      </c>
      <c r="B299" s="93" t="s">
        <v>412</v>
      </c>
      <c r="C299" s="7"/>
      <c r="D299" s="104"/>
      <c r="E299" s="105"/>
    </row>
    <row r="300" spans="1:5" s="94" customFormat="1" ht="21.75" hidden="1" customHeight="1" x14ac:dyDescent="0.3">
      <c r="A300" s="5" t="s">
        <v>243</v>
      </c>
      <c r="B300" s="93" t="s">
        <v>412</v>
      </c>
      <c r="C300" s="7"/>
      <c r="D300" s="104"/>
      <c r="E300" s="105"/>
    </row>
    <row r="301" spans="1:5" s="94" customFormat="1" ht="38.4" hidden="1" customHeight="1" x14ac:dyDescent="0.3">
      <c r="A301" s="10" t="s">
        <v>174</v>
      </c>
      <c r="B301" s="93" t="s">
        <v>412</v>
      </c>
      <c r="C301" s="7"/>
      <c r="D301" s="104"/>
      <c r="E301" s="105"/>
    </row>
    <row r="302" spans="1:5" s="94" customFormat="1" ht="21.75" hidden="1" customHeight="1" x14ac:dyDescent="0.3">
      <c r="A302" s="10" t="s">
        <v>244</v>
      </c>
      <c r="B302" s="93" t="s">
        <v>420</v>
      </c>
      <c r="C302" s="7"/>
      <c r="D302" s="104"/>
      <c r="E302" s="105"/>
    </row>
    <row r="303" spans="1:5" s="94" customFormat="1" ht="21.75" hidden="1" customHeight="1" x14ac:dyDescent="0.3">
      <c r="A303" s="10" t="s">
        <v>245</v>
      </c>
      <c r="B303" s="93" t="s">
        <v>416</v>
      </c>
      <c r="C303" s="7"/>
      <c r="D303" s="104"/>
      <c r="E303" s="105"/>
    </row>
    <row r="304" spans="1:5" s="94" customFormat="1" ht="21.75" hidden="1" customHeight="1" x14ac:dyDescent="0.3">
      <c r="A304" s="24" t="s">
        <v>78</v>
      </c>
      <c r="B304" s="93" t="s">
        <v>412</v>
      </c>
      <c r="C304" s="7"/>
      <c r="D304" s="114"/>
      <c r="E304" s="105"/>
    </row>
    <row r="305" spans="1:5" s="94" customFormat="1" ht="21.75" hidden="1" customHeight="1" x14ac:dyDescent="0.3">
      <c r="A305" s="24" t="s">
        <v>79</v>
      </c>
      <c r="B305" s="93" t="s">
        <v>412</v>
      </c>
      <c r="C305" s="7"/>
      <c r="D305" s="114"/>
      <c r="E305" s="115"/>
    </row>
    <row r="306" spans="1:5" s="94" customFormat="1" ht="21.75" hidden="1" customHeight="1" x14ac:dyDescent="0.3">
      <c r="A306" s="13" t="s">
        <v>246</v>
      </c>
      <c r="B306" s="93" t="s">
        <v>412</v>
      </c>
      <c r="C306" s="7"/>
      <c r="D306" s="104"/>
      <c r="E306" s="105"/>
    </row>
    <row r="307" spans="1:5" s="94" customFormat="1" ht="21.75" hidden="1" customHeight="1" x14ac:dyDescent="0.3">
      <c r="A307" s="24" t="s">
        <v>80</v>
      </c>
      <c r="B307" s="93" t="s">
        <v>416</v>
      </c>
      <c r="C307" s="7"/>
      <c r="D307" s="104"/>
      <c r="E307" s="105"/>
    </row>
    <row r="308" spans="1:5" s="94" customFormat="1" ht="21.75" hidden="1" customHeight="1" x14ac:dyDescent="0.3">
      <c r="A308" s="10" t="s">
        <v>247</v>
      </c>
      <c r="B308" s="93" t="s">
        <v>418</v>
      </c>
      <c r="C308" s="7"/>
      <c r="D308" s="104"/>
      <c r="E308" s="105"/>
    </row>
    <row r="309" spans="1:5" s="94" customFormat="1" ht="21.75" hidden="1" customHeight="1" x14ac:dyDescent="0.3">
      <c r="A309" s="10" t="s">
        <v>248</v>
      </c>
      <c r="B309" s="93" t="s">
        <v>418</v>
      </c>
      <c r="C309" s="7"/>
      <c r="D309" s="104"/>
      <c r="E309" s="105"/>
    </row>
    <row r="310" spans="1:5" s="94" customFormat="1" ht="21.75" hidden="1" customHeight="1" x14ac:dyDescent="0.3">
      <c r="A310" s="10" t="s">
        <v>249</v>
      </c>
      <c r="B310" s="93" t="s">
        <v>420</v>
      </c>
      <c r="C310" s="7"/>
      <c r="D310" s="104"/>
      <c r="E310" s="105"/>
    </row>
    <row r="311" spans="1:5" s="94" customFormat="1" ht="21.75" hidden="1" customHeight="1" x14ac:dyDescent="0.3">
      <c r="A311" s="10" t="s">
        <v>250</v>
      </c>
      <c r="B311" s="93" t="s">
        <v>412</v>
      </c>
      <c r="C311" s="7"/>
      <c r="D311" s="104"/>
      <c r="E311" s="105"/>
    </row>
    <row r="312" spans="1:5" s="94" customFormat="1" ht="21.75" hidden="1" customHeight="1" x14ac:dyDescent="0.3">
      <c r="A312" s="13" t="s">
        <v>251</v>
      </c>
      <c r="B312" s="93" t="s">
        <v>412</v>
      </c>
      <c r="C312" s="7"/>
      <c r="D312" s="104"/>
      <c r="E312" s="105"/>
    </row>
    <row r="313" spans="1:5" s="94" customFormat="1" ht="21.75" hidden="1" customHeight="1" x14ac:dyDescent="0.3">
      <c r="A313" s="10" t="s">
        <v>252</v>
      </c>
      <c r="B313" s="93" t="s">
        <v>418</v>
      </c>
      <c r="C313" s="7"/>
      <c r="D313" s="104"/>
      <c r="E313" s="105"/>
    </row>
    <row r="314" spans="1:5" s="94" customFormat="1" ht="21.75" hidden="1" customHeight="1" x14ac:dyDescent="0.3">
      <c r="A314" s="10" t="s">
        <v>40</v>
      </c>
      <c r="B314" s="93" t="s">
        <v>412</v>
      </c>
      <c r="C314" s="7"/>
      <c r="D314" s="104"/>
      <c r="E314" s="105"/>
    </row>
    <row r="315" spans="1:5" s="94" customFormat="1" ht="21.75" hidden="1" customHeight="1" x14ac:dyDescent="0.3">
      <c r="A315" s="5" t="s">
        <v>175</v>
      </c>
      <c r="B315" s="93" t="s">
        <v>412</v>
      </c>
      <c r="C315" s="7"/>
      <c r="D315" s="104"/>
      <c r="E315" s="105"/>
    </row>
    <row r="316" spans="1:5" s="94" customFormat="1" ht="21.75" hidden="1" customHeight="1" x14ac:dyDescent="0.3">
      <c r="A316" s="10" t="s">
        <v>81</v>
      </c>
      <c r="B316" s="93" t="s">
        <v>412</v>
      </c>
      <c r="C316" s="26"/>
      <c r="D316" s="104"/>
      <c r="E316" s="105"/>
    </row>
    <row r="317" spans="1:5" s="94" customFormat="1" ht="21.75" hidden="1" customHeight="1" x14ac:dyDescent="0.3">
      <c r="A317" s="10" t="s">
        <v>253</v>
      </c>
      <c r="B317" s="93" t="s">
        <v>418</v>
      </c>
      <c r="C317" s="7"/>
      <c r="D317" s="104"/>
      <c r="E317" s="105"/>
    </row>
    <row r="318" spans="1:5" s="94" customFormat="1" ht="21.75" hidden="1" customHeight="1" x14ac:dyDescent="0.3">
      <c r="A318" s="10" t="s">
        <v>176</v>
      </c>
      <c r="B318" s="93" t="s">
        <v>416</v>
      </c>
      <c r="C318" s="7"/>
      <c r="D318" s="104"/>
      <c r="E318" s="105"/>
    </row>
    <row r="319" spans="1:5" s="94" customFormat="1" ht="21.75" hidden="1" customHeight="1" x14ac:dyDescent="0.3">
      <c r="A319" s="13" t="s">
        <v>254</v>
      </c>
      <c r="B319" s="93" t="s">
        <v>412</v>
      </c>
      <c r="C319" s="7"/>
      <c r="D319" s="104"/>
      <c r="E319" s="105"/>
    </row>
    <row r="320" spans="1:5" s="94" customFormat="1" ht="21.75" hidden="1" customHeight="1" x14ac:dyDescent="0.3">
      <c r="A320" s="13" t="s">
        <v>255</v>
      </c>
      <c r="B320" s="93" t="s">
        <v>412</v>
      </c>
      <c r="C320" s="7"/>
      <c r="D320" s="104"/>
      <c r="E320" s="105"/>
    </row>
    <row r="321" spans="1:5" s="94" customFormat="1" ht="21.75" hidden="1" customHeight="1" x14ac:dyDescent="0.3">
      <c r="A321" s="10" t="s">
        <v>256</v>
      </c>
      <c r="B321" s="93" t="s">
        <v>412</v>
      </c>
      <c r="C321" s="7"/>
      <c r="D321" s="104"/>
      <c r="E321" s="105"/>
    </row>
    <row r="322" spans="1:5" s="94" customFormat="1" ht="21.75" hidden="1" customHeight="1" x14ac:dyDescent="0.3">
      <c r="A322" s="10" t="s">
        <v>257</v>
      </c>
      <c r="B322" s="93" t="s">
        <v>412</v>
      </c>
      <c r="C322" s="7"/>
      <c r="D322" s="104"/>
      <c r="E322" s="105"/>
    </row>
    <row r="323" spans="1:5" s="94" customFormat="1" ht="21.75" hidden="1" customHeight="1" x14ac:dyDescent="0.3">
      <c r="A323" s="13" t="s">
        <v>258</v>
      </c>
      <c r="B323" s="93" t="s">
        <v>412</v>
      </c>
      <c r="C323" s="7"/>
      <c r="D323" s="104"/>
      <c r="E323" s="105"/>
    </row>
    <row r="324" spans="1:5" s="94" customFormat="1" ht="21.75" hidden="1" customHeight="1" x14ac:dyDescent="0.3">
      <c r="A324" s="10" t="s">
        <v>259</v>
      </c>
      <c r="B324" s="93" t="s">
        <v>418</v>
      </c>
      <c r="C324" s="7"/>
      <c r="D324" s="104"/>
      <c r="E324" s="105"/>
    </row>
    <row r="325" spans="1:5" s="94" customFormat="1" ht="21.75" hidden="1" customHeight="1" x14ac:dyDescent="0.3">
      <c r="A325" s="10" t="s">
        <v>260</v>
      </c>
      <c r="B325" s="93" t="s">
        <v>418</v>
      </c>
      <c r="C325" s="7"/>
      <c r="D325" s="104"/>
      <c r="E325" s="105"/>
    </row>
    <row r="326" spans="1:5" s="94" customFormat="1" ht="21.75" hidden="1" customHeight="1" x14ac:dyDescent="0.3">
      <c r="A326" s="10" t="s">
        <v>261</v>
      </c>
      <c r="B326" s="93" t="s">
        <v>418</v>
      </c>
      <c r="C326" s="7"/>
      <c r="D326" s="104"/>
      <c r="E326" s="105"/>
    </row>
    <row r="327" spans="1:5" s="94" customFormat="1" ht="21.75" hidden="1" customHeight="1" x14ac:dyDescent="0.3">
      <c r="A327" s="10" t="s">
        <v>262</v>
      </c>
      <c r="B327" s="93" t="s">
        <v>418</v>
      </c>
      <c r="C327" s="7"/>
      <c r="D327" s="104"/>
      <c r="E327" s="105"/>
    </row>
    <row r="328" spans="1:5" s="94" customFormat="1" ht="21.75" hidden="1" customHeight="1" x14ac:dyDescent="0.3">
      <c r="A328" s="10" t="s">
        <v>263</v>
      </c>
      <c r="B328" s="93" t="s">
        <v>418</v>
      </c>
      <c r="C328" s="7"/>
      <c r="D328" s="104"/>
      <c r="E328" s="105"/>
    </row>
    <row r="329" spans="1:5" s="94" customFormat="1" ht="21.75" hidden="1" customHeight="1" x14ac:dyDescent="0.3">
      <c r="A329" s="10" t="s">
        <v>264</v>
      </c>
      <c r="B329" s="93" t="s">
        <v>420</v>
      </c>
      <c r="C329" s="7"/>
      <c r="D329" s="104"/>
      <c r="E329" s="105"/>
    </row>
    <row r="330" spans="1:5" s="94" customFormat="1" ht="21.75" hidden="1" customHeight="1" x14ac:dyDescent="0.3">
      <c r="A330" s="10" t="s">
        <v>265</v>
      </c>
      <c r="B330" s="93" t="s">
        <v>412</v>
      </c>
      <c r="C330" s="7"/>
      <c r="D330" s="104"/>
      <c r="E330" s="105"/>
    </row>
    <row r="331" spans="1:5" s="94" customFormat="1" ht="21.75" hidden="1" customHeight="1" x14ac:dyDescent="0.3">
      <c r="A331" s="10" t="s">
        <v>266</v>
      </c>
      <c r="B331" s="93" t="s">
        <v>412</v>
      </c>
      <c r="C331" s="7"/>
      <c r="D331" s="104"/>
      <c r="E331" s="105"/>
    </row>
    <row r="332" spans="1:5" s="94" customFormat="1" ht="21.75" hidden="1" customHeight="1" x14ac:dyDescent="0.3">
      <c r="A332" s="8" t="s">
        <v>331</v>
      </c>
      <c r="B332" s="93" t="s">
        <v>417</v>
      </c>
      <c r="C332" s="7"/>
      <c r="D332" s="104"/>
      <c r="E332" s="105"/>
    </row>
    <row r="333" spans="1:5" s="94" customFormat="1" ht="21.75" hidden="1" customHeight="1" x14ac:dyDescent="0.3">
      <c r="A333" s="8" t="s">
        <v>332</v>
      </c>
      <c r="B333" s="93" t="s">
        <v>412</v>
      </c>
      <c r="C333" s="7"/>
      <c r="D333" s="104"/>
      <c r="E333" s="105"/>
    </row>
    <row r="334" spans="1:5" s="94" customFormat="1" ht="21" customHeight="1" x14ac:dyDescent="0.3">
      <c r="A334" s="37"/>
      <c r="B334" s="39">
        <v>0</v>
      </c>
      <c r="C334" s="127">
        <v>2034</v>
      </c>
      <c r="D334" s="182"/>
      <c r="E334" s="183">
        <v>32204500</v>
      </c>
    </row>
    <row r="335" spans="1:5" ht="27" customHeight="1" x14ac:dyDescent="0.3">
      <c r="A335" s="122" t="s">
        <v>424</v>
      </c>
      <c r="B335" s="118" t="s">
        <v>411</v>
      </c>
      <c r="C335" s="119" t="s">
        <v>2</v>
      </c>
      <c r="D335" s="120" t="s">
        <v>346</v>
      </c>
      <c r="E335" s="121" t="s">
        <v>345</v>
      </c>
    </row>
    <row r="336" spans="1:5" ht="18" hidden="1" x14ac:dyDescent="0.3">
      <c r="A336" s="22" t="s">
        <v>73</v>
      </c>
      <c r="B336" s="93" t="s">
        <v>412</v>
      </c>
      <c r="C336" s="7"/>
      <c r="D336" s="104"/>
      <c r="E336" s="105"/>
    </row>
    <row r="337" spans="1:5" ht="18" hidden="1" x14ac:dyDescent="0.3">
      <c r="A337" s="23" t="s">
        <v>74</v>
      </c>
      <c r="B337" s="93" t="s">
        <v>413</v>
      </c>
      <c r="C337" s="7"/>
      <c r="D337" s="104"/>
      <c r="E337" s="105"/>
    </row>
    <row r="338" spans="1:5" ht="18" hidden="1" x14ac:dyDescent="0.3">
      <c r="A338" s="22" t="s">
        <v>75</v>
      </c>
      <c r="B338" s="93" t="s">
        <v>412</v>
      </c>
      <c r="C338" s="7"/>
      <c r="D338" s="104"/>
      <c r="E338" s="105"/>
    </row>
    <row r="339" spans="1:5" ht="18" hidden="1" x14ac:dyDescent="0.3">
      <c r="A339" s="22" t="s">
        <v>196</v>
      </c>
      <c r="B339" s="93" t="s">
        <v>412</v>
      </c>
      <c r="C339" s="7"/>
      <c r="D339" s="104"/>
      <c r="E339" s="105"/>
    </row>
    <row r="340" spans="1:5" ht="18" hidden="1" x14ac:dyDescent="0.3">
      <c r="A340" s="10" t="s">
        <v>197</v>
      </c>
      <c r="B340" s="93" t="s">
        <v>413</v>
      </c>
      <c r="C340" s="7"/>
      <c r="D340" s="104"/>
      <c r="E340" s="105"/>
    </row>
    <row r="341" spans="1:5" ht="18" hidden="1" x14ac:dyDescent="0.3">
      <c r="A341" s="29" t="s">
        <v>293</v>
      </c>
      <c r="B341" s="93" t="s">
        <v>412</v>
      </c>
      <c r="C341" s="7"/>
      <c r="D341" s="106"/>
      <c r="E341" s="105"/>
    </row>
    <row r="342" spans="1:5" ht="18" hidden="1" x14ac:dyDescent="0.3">
      <c r="A342" s="22" t="s">
        <v>294</v>
      </c>
      <c r="B342" s="93" t="s">
        <v>412</v>
      </c>
      <c r="C342" s="7"/>
      <c r="D342" s="104"/>
      <c r="E342" s="105"/>
    </row>
    <row r="343" spans="1:5" ht="18" hidden="1" x14ac:dyDescent="0.3">
      <c r="A343" s="22" t="s">
        <v>198</v>
      </c>
      <c r="B343" s="93" t="s">
        <v>412</v>
      </c>
      <c r="C343" s="7"/>
      <c r="D343" s="104"/>
      <c r="E343" s="105"/>
    </row>
    <row r="344" spans="1:5" ht="18" hidden="1" x14ac:dyDescent="0.3">
      <c r="A344" s="8" t="s">
        <v>227</v>
      </c>
      <c r="B344" s="93" t="s">
        <v>412</v>
      </c>
      <c r="C344" s="7"/>
      <c r="D344" s="104"/>
      <c r="E344" s="105"/>
    </row>
    <row r="345" spans="1:5" ht="18" hidden="1" x14ac:dyDescent="0.3">
      <c r="A345" s="10" t="s">
        <v>51</v>
      </c>
      <c r="B345" s="93" t="s">
        <v>412</v>
      </c>
      <c r="C345" s="7"/>
      <c r="D345" s="104"/>
      <c r="E345" s="105"/>
    </row>
    <row r="346" spans="1:5" ht="21" customHeight="1" x14ac:dyDescent="0.3">
      <c r="A346" s="10" t="s">
        <v>52</v>
      </c>
      <c r="B346" s="93" t="s">
        <v>412</v>
      </c>
      <c r="C346" s="7">
        <v>10</v>
      </c>
      <c r="D346" s="104">
        <v>10000</v>
      </c>
      <c r="E346" s="105">
        <v>100000</v>
      </c>
    </row>
    <row r="347" spans="1:5" ht="18" hidden="1" x14ac:dyDescent="0.3">
      <c r="A347" s="5" t="s">
        <v>53</v>
      </c>
      <c r="B347" s="93" t="s">
        <v>415</v>
      </c>
      <c r="C347" s="7"/>
      <c r="D347" s="104"/>
      <c r="E347" s="105"/>
    </row>
    <row r="348" spans="1:5" ht="18" hidden="1" x14ac:dyDescent="0.3">
      <c r="A348" s="5" t="s">
        <v>206</v>
      </c>
      <c r="B348" s="93" t="s">
        <v>412</v>
      </c>
      <c r="C348" s="7"/>
      <c r="D348" s="104"/>
      <c r="E348" s="105"/>
    </row>
    <row r="349" spans="1:5" ht="18" hidden="1" x14ac:dyDescent="0.3">
      <c r="A349" s="10" t="s">
        <v>117</v>
      </c>
      <c r="B349" s="93" t="s">
        <v>412</v>
      </c>
      <c r="C349" s="7"/>
      <c r="D349" s="104"/>
      <c r="E349" s="105"/>
    </row>
    <row r="350" spans="1:5" ht="18" hidden="1" x14ac:dyDescent="0.3">
      <c r="A350" s="10" t="s">
        <v>286</v>
      </c>
      <c r="B350" s="93" t="s">
        <v>412</v>
      </c>
      <c r="C350" s="7"/>
      <c r="D350" s="104"/>
      <c r="E350" s="107"/>
    </row>
    <row r="351" spans="1:5" ht="18" hidden="1" x14ac:dyDescent="0.3">
      <c r="A351" s="24" t="s">
        <v>287</v>
      </c>
      <c r="B351" s="93" t="s">
        <v>415</v>
      </c>
      <c r="C351" s="7"/>
      <c r="D351" s="104"/>
      <c r="E351" s="108"/>
    </row>
    <row r="352" spans="1:5" ht="18" hidden="1" x14ac:dyDescent="0.3">
      <c r="A352" s="8" t="s">
        <v>288</v>
      </c>
      <c r="B352" s="93" t="s">
        <v>412</v>
      </c>
      <c r="C352" s="7"/>
      <c r="D352" s="104"/>
      <c r="E352" s="105"/>
    </row>
    <row r="353" spans="1:5" ht="21" customHeight="1" x14ac:dyDescent="0.3">
      <c r="A353" s="10" t="s">
        <v>120</v>
      </c>
      <c r="B353" s="93" t="s">
        <v>412</v>
      </c>
      <c r="C353" s="7">
        <v>1330</v>
      </c>
      <c r="D353" s="104">
        <v>8500</v>
      </c>
      <c r="E353" s="105">
        <v>11305000</v>
      </c>
    </row>
    <row r="354" spans="1:5" ht="18" hidden="1" x14ac:dyDescent="0.3">
      <c r="A354" s="5" t="s">
        <v>60</v>
      </c>
      <c r="B354" s="93" t="s">
        <v>415</v>
      </c>
      <c r="C354" s="7"/>
      <c r="D354" s="104"/>
      <c r="E354" s="105"/>
    </row>
    <row r="355" spans="1:5" ht="18" hidden="1" x14ac:dyDescent="0.3">
      <c r="A355" s="5" t="s">
        <v>61</v>
      </c>
      <c r="B355" s="93" t="s">
        <v>412</v>
      </c>
      <c r="C355" s="7"/>
      <c r="D355" s="104"/>
      <c r="E355" s="105"/>
    </row>
    <row r="356" spans="1:5" ht="18" hidden="1" x14ac:dyDescent="0.3">
      <c r="A356" s="10" t="s">
        <v>270</v>
      </c>
      <c r="B356" s="93" t="s">
        <v>412</v>
      </c>
      <c r="C356" s="7"/>
      <c r="D356" s="104"/>
      <c r="E356" s="105"/>
    </row>
    <row r="357" spans="1:5" ht="18" hidden="1" x14ac:dyDescent="0.3">
      <c r="A357" s="10" t="s">
        <v>271</v>
      </c>
      <c r="B357" s="93" t="s">
        <v>415</v>
      </c>
      <c r="C357" s="7"/>
      <c r="D357" s="104"/>
      <c r="E357" s="105"/>
    </row>
    <row r="358" spans="1:5" ht="18" hidden="1" x14ac:dyDescent="0.3">
      <c r="A358" s="10" t="s">
        <v>272</v>
      </c>
      <c r="B358" s="93" t="s">
        <v>412</v>
      </c>
      <c r="C358" s="7"/>
      <c r="D358" s="104"/>
      <c r="E358" s="105"/>
    </row>
    <row r="359" spans="1:5" ht="18" hidden="1" x14ac:dyDescent="0.3">
      <c r="A359" s="10" t="s">
        <v>273</v>
      </c>
      <c r="B359" s="93" t="s">
        <v>415</v>
      </c>
      <c r="C359" s="7"/>
      <c r="D359" s="104"/>
      <c r="E359" s="105"/>
    </row>
    <row r="360" spans="1:5" ht="18" hidden="1" x14ac:dyDescent="0.3">
      <c r="A360" s="10" t="s">
        <v>274</v>
      </c>
      <c r="B360" s="93" t="s">
        <v>412</v>
      </c>
      <c r="C360" s="7"/>
      <c r="D360" s="104"/>
      <c r="E360" s="105"/>
    </row>
    <row r="361" spans="1:5" ht="18" hidden="1" x14ac:dyDescent="0.3">
      <c r="A361" s="10" t="s">
        <v>64</v>
      </c>
      <c r="B361" s="93" t="s">
        <v>412</v>
      </c>
      <c r="C361" s="7"/>
      <c r="D361" s="104"/>
      <c r="E361" s="105"/>
    </row>
    <row r="362" spans="1:5" ht="18" hidden="1" x14ac:dyDescent="0.3">
      <c r="A362" s="5" t="s">
        <v>65</v>
      </c>
      <c r="B362" s="93" t="s">
        <v>412</v>
      </c>
      <c r="C362" s="7"/>
      <c r="D362" s="104"/>
      <c r="E362" s="105"/>
    </row>
    <row r="363" spans="1:5" ht="18" hidden="1" x14ac:dyDescent="0.3">
      <c r="A363" s="5" t="s">
        <v>66</v>
      </c>
      <c r="B363" s="93" t="s">
        <v>412</v>
      </c>
      <c r="C363" s="7"/>
      <c r="D363" s="104"/>
      <c r="E363" s="105"/>
    </row>
    <row r="364" spans="1:5" ht="18" hidden="1" x14ac:dyDescent="0.3">
      <c r="A364" s="10" t="s">
        <v>228</v>
      </c>
      <c r="B364" s="93" t="s">
        <v>412</v>
      </c>
      <c r="C364" s="7"/>
      <c r="D364" s="104"/>
      <c r="E364" s="105"/>
    </row>
    <row r="365" spans="1:5" ht="18" hidden="1" x14ac:dyDescent="0.3">
      <c r="A365" s="10" t="s">
        <v>229</v>
      </c>
      <c r="B365" s="93" t="s">
        <v>416</v>
      </c>
      <c r="C365" s="7"/>
      <c r="D365" s="104"/>
      <c r="E365" s="105"/>
    </row>
    <row r="366" spans="1:5" ht="18" hidden="1" x14ac:dyDescent="0.3">
      <c r="A366" s="8" t="s">
        <v>230</v>
      </c>
      <c r="B366" s="93" t="s">
        <v>412</v>
      </c>
      <c r="C366" s="12"/>
      <c r="D366" s="104"/>
      <c r="E366" s="105"/>
    </row>
    <row r="367" spans="1:5" ht="18" hidden="1" x14ac:dyDescent="0.3">
      <c r="A367" s="8" t="s">
        <v>231</v>
      </c>
      <c r="B367" s="93" t="s">
        <v>412</v>
      </c>
      <c r="C367" s="12"/>
      <c r="D367" s="104"/>
      <c r="E367" s="105"/>
    </row>
    <row r="368" spans="1:5" ht="18" hidden="1" x14ac:dyDescent="0.3">
      <c r="A368" s="10" t="s">
        <v>121</v>
      </c>
      <c r="B368" s="93" t="s">
        <v>412</v>
      </c>
      <c r="C368" s="7"/>
      <c r="D368" s="104"/>
      <c r="E368" s="105"/>
    </row>
    <row r="369" spans="1:5" ht="18" hidden="1" x14ac:dyDescent="0.3">
      <c r="A369" s="10" t="s">
        <v>149</v>
      </c>
      <c r="B369" s="93" t="s">
        <v>412</v>
      </c>
      <c r="C369" s="7"/>
      <c r="D369" s="104"/>
      <c r="E369" s="105"/>
    </row>
    <row r="370" spans="1:5" ht="18" hidden="1" x14ac:dyDescent="0.3">
      <c r="A370" s="14" t="s">
        <v>96</v>
      </c>
      <c r="B370" s="93" t="s">
        <v>417</v>
      </c>
      <c r="C370" s="7"/>
      <c r="D370" s="104"/>
      <c r="E370" s="105"/>
    </row>
    <row r="371" spans="1:5" ht="18" hidden="1" x14ac:dyDescent="0.3">
      <c r="A371" s="10" t="s">
        <v>97</v>
      </c>
      <c r="B371" s="93" t="s">
        <v>412</v>
      </c>
      <c r="C371" s="7"/>
      <c r="D371" s="104"/>
      <c r="E371" s="105"/>
    </row>
    <row r="372" spans="1:5" ht="18" hidden="1" x14ac:dyDescent="0.3">
      <c r="A372" s="10" t="s">
        <v>98</v>
      </c>
      <c r="B372" s="93" t="s">
        <v>418</v>
      </c>
      <c r="C372" s="7"/>
      <c r="D372" s="104"/>
      <c r="E372" s="105"/>
    </row>
    <row r="373" spans="1:5" ht="18" hidden="1" x14ac:dyDescent="0.3">
      <c r="A373" s="10" t="s">
        <v>275</v>
      </c>
      <c r="B373" s="93" t="s">
        <v>412</v>
      </c>
      <c r="C373" s="7"/>
      <c r="D373" s="104"/>
      <c r="E373" s="105"/>
    </row>
    <row r="374" spans="1:5" ht="18" hidden="1" x14ac:dyDescent="0.3">
      <c r="A374" s="10" t="s">
        <v>276</v>
      </c>
      <c r="B374" s="93" t="s">
        <v>412</v>
      </c>
      <c r="C374" s="7"/>
      <c r="D374" s="104"/>
      <c r="E374" s="105"/>
    </row>
    <row r="375" spans="1:5" ht="18" hidden="1" x14ac:dyDescent="0.3">
      <c r="A375" s="24" t="s">
        <v>277</v>
      </c>
      <c r="B375" s="93" t="s">
        <v>418</v>
      </c>
      <c r="C375" s="7"/>
      <c r="D375" s="104"/>
      <c r="E375" s="105"/>
    </row>
    <row r="376" spans="1:5" ht="18" hidden="1" x14ac:dyDescent="0.3">
      <c r="A376" s="8" t="s">
        <v>122</v>
      </c>
      <c r="B376" s="93" t="s">
        <v>412</v>
      </c>
      <c r="C376" s="7"/>
      <c r="D376" s="104"/>
      <c r="E376" s="105"/>
    </row>
    <row r="377" spans="1:5" ht="18" hidden="1" x14ac:dyDescent="0.3">
      <c r="A377" s="24" t="s">
        <v>123</v>
      </c>
      <c r="B377" s="93" t="s">
        <v>417</v>
      </c>
      <c r="C377" s="7"/>
      <c r="D377" s="104"/>
      <c r="E377" s="105"/>
    </row>
    <row r="378" spans="1:5" ht="18" hidden="1" x14ac:dyDescent="0.3">
      <c r="A378" s="10" t="s">
        <v>278</v>
      </c>
      <c r="B378" s="93" t="s">
        <v>412</v>
      </c>
      <c r="C378" s="7"/>
      <c r="D378" s="104"/>
      <c r="E378" s="105"/>
    </row>
    <row r="379" spans="1:5" ht="18" hidden="1" x14ac:dyDescent="0.3">
      <c r="A379" s="10" t="s">
        <v>279</v>
      </c>
      <c r="B379" s="93" t="s">
        <v>412</v>
      </c>
      <c r="C379" s="7"/>
      <c r="D379" s="104"/>
      <c r="E379" s="105"/>
    </row>
    <row r="380" spans="1:5" ht="21" customHeight="1" x14ac:dyDescent="0.3">
      <c r="A380" s="5" t="s">
        <v>113</v>
      </c>
      <c r="B380" s="93" t="s">
        <v>412</v>
      </c>
      <c r="C380" s="7">
        <v>380</v>
      </c>
      <c r="D380" s="104">
        <v>27000</v>
      </c>
      <c r="E380" s="105">
        <v>10260000</v>
      </c>
    </row>
    <row r="381" spans="1:5" ht="18" hidden="1" x14ac:dyDescent="0.3">
      <c r="A381" s="18" t="s">
        <v>151</v>
      </c>
      <c r="B381" s="93" t="s">
        <v>412</v>
      </c>
      <c r="C381" s="7"/>
      <c r="D381" s="109"/>
      <c r="E381" s="105"/>
    </row>
    <row r="382" spans="1:5" ht="18" hidden="1" x14ac:dyDescent="0.3">
      <c r="A382" s="14" t="s">
        <v>152</v>
      </c>
      <c r="B382" s="93" t="s">
        <v>419</v>
      </c>
      <c r="C382" s="7"/>
      <c r="D382" s="104"/>
      <c r="E382" s="105"/>
    </row>
    <row r="383" spans="1:5" ht="18" hidden="1" x14ac:dyDescent="0.3">
      <c r="A383" s="14" t="s">
        <v>153</v>
      </c>
      <c r="B383" s="93" t="s">
        <v>419</v>
      </c>
      <c r="C383" s="7"/>
      <c r="D383" s="104"/>
      <c r="E383" s="105"/>
    </row>
    <row r="384" spans="1:5" ht="18" hidden="1" x14ac:dyDescent="0.3">
      <c r="A384" s="14" t="s">
        <v>154</v>
      </c>
      <c r="B384" s="93" t="s">
        <v>412</v>
      </c>
      <c r="C384" s="7"/>
      <c r="D384" s="109"/>
      <c r="E384" s="105"/>
    </row>
    <row r="385" spans="1:5" ht="18" hidden="1" x14ac:dyDescent="0.3">
      <c r="A385" s="10" t="s">
        <v>155</v>
      </c>
      <c r="B385" s="93" t="s">
        <v>412</v>
      </c>
      <c r="C385" s="7"/>
      <c r="D385" s="109"/>
      <c r="E385" s="105"/>
    </row>
    <row r="386" spans="1:5" ht="18" hidden="1" x14ac:dyDescent="0.3">
      <c r="A386" s="8" t="s">
        <v>156</v>
      </c>
      <c r="B386" s="93" t="s">
        <v>412</v>
      </c>
      <c r="C386" s="7"/>
      <c r="D386" s="104"/>
      <c r="E386" s="105"/>
    </row>
    <row r="387" spans="1:5" ht="18" hidden="1" x14ac:dyDescent="0.3">
      <c r="A387" s="10" t="s">
        <v>157</v>
      </c>
      <c r="B387" s="93" t="s">
        <v>412</v>
      </c>
      <c r="C387" s="7"/>
      <c r="D387" s="109"/>
      <c r="E387" s="105"/>
    </row>
    <row r="388" spans="1:5" ht="18" hidden="1" x14ac:dyDescent="0.3">
      <c r="A388" s="10" t="s">
        <v>158</v>
      </c>
      <c r="B388" s="93" t="s">
        <v>412</v>
      </c>
      <c r="C388" s="7"/>
      <c r="D388" s="104"/>
      <c r="E388" s="105"/>
    </row>
    <row r="389" spans="1:5" ht="18" hidden="1" x14ac:dyDescent="0.3">
      <c r="A389" s="14" t="s">
        <v>76</v>
      </c>
      <c r="B389" s="93" t="s">
        <v>419</v>
      </c>
      <c r="C389" s="7"/>
      <c r="D389" s="104"/>
      <c r="E389" s="105"/>
    </row>
    <row r="390" spans="1:5" ht="18" hidden="1" x14ac:dyDescent="0.3">
      <c r="A390" s="10" t="s">
        <v>114</v>
      </c>
      <c r="B390" s="93" t="s">
        <v>416</v>
      </c>
      <c r="C390" s="7"/>
      <c r="D390" s="109"/>
      <c r="E390" s="105"/>
    </row>
    <row r="391" spans="1:5" ht="18" hidden="1" x14ac:dyDescent="0.3">
      <c r="A391" s="34" t="s">
        <v>295</v>
      </c>
      <c r="B391" s="93" t="s">
        <v>412</v>
      </c>
      <c r="C391" s="7"/>
      <c r="D391" s="104"/>
      <c r="E391" s="105"/>
    </row>
    <row r="392" spans="1:5" ht="18" hidden="1" x14ac:dyDescent="0.3">
      <c r="A392" s="10" t="s">
        <v>159</v>
      </c>
      <c r="B392" s="93" t="s">
        <v>412</v>
      </c>
      <c r="C392" s="7"/>
      <c r="D392" s="109"/>
      <c r="E392" s="105"/>
    </row>
    <row r="393" spans="1:5" ht="18" hidden="1" x14ac:dyDescent="0.3">
      <c r="A393" s="10" t="s">
        <v>160</v>
      </c>
      <c r="B393" s="93" t="s">
        <v>412</v>
      </c>
      <c r="C393" s="7"/>
      <c r="D393" s="109"/>
      <c r="E393" s="105"/>
    </row>
    <row r="394" spans="1:5" ht="18" hidden="1" x14ac:dyDescent="0.3">
      <c r="A394" s="9" t="s">
        <v>161</v>
      </c>
      <c r="B394" s="93" t="s">
        <v>412</v>
      </c>
      <c r="C394" s="7"/>
      <c r="D394" s="109"/>
      <c r="E394" s="105"/>
    </row>
    <row r="395" spans="1:5" ht="18" hidden="1" x14ac:dyDescent="0.3">
      <c r="A395" s="41" t="s">
        <v>296</v>
      </c>
      <c r="B395" s="93" t="s">
        <v>412</v>
      </c>
      <c r="C395" s="7"/>
      <c r="D395" s="104"/>
      <c r="E395" s="105"/>
    </row>
    <row r="396" spans="1:5" ht="18" hidden="1" x14ac:dyDescent="0.3">
      <c r="A396" s="5" t="s">
        <v>3</v>
      </c>
      <c r="B396" s="93" t="s">
        <v>419</v>
      </c>
      <c r="C396" s="7"/>
      <c r="D396" s="104"/>
      <c r="E396" s="105"/>
    </row>
    <row r="397" spans="1:5" ht="18" hidden="1" x14ac:dyDescent="0.3">
      <c r="A397" s="8" t="s">
        <v>4</v>
      </c>
      <c r="B397" s="93" t="s">
        <v>412</v>
      </c>
      <c r="C397" s="7"/>
      <c r="D397" s="104"/>
      <c r="E397" s="105"/>
    </row>
    <row r="398" spans="1:5" ht="18" hidden="1" x14ac:dyDescent="0.3">
      <c r="A398" s="5" t="s">
        <v>5</v>
      </c>
      <c r="B398" s="93" t="s">
        <v>412</v>
      </c>
      <c r="C398" s="7"/>
      <c r="D398" s="104"/>
      <c r="E398" s="105"/>
    </row>
    <row r="399" spans="1:5" ht="18" hidden="1" x14ac:dyDescent="0.3">
      <c r="A399" s="5" t="s">
        <v>6</v>
      </c>
      <c r="B399" s="93" t="s">
        <v>412</v>
      </c>
      <c r="C399" s="7"/>
      <c r="D399" s="104"/>
      <c r="E399" s="105"/>
    </row>
    <row r="400" spans="1:5" ht="18" hidden="1" x14ac:dyDescent="0.3">
      <c r="A400" s="5" t="s">
        <v>7</v>
      </c>
      <c r="B400" s="93" t="s">
        <v>419</v>
      </c>
      <c r="C400" s="7"/>
      <c r="D400" s="104"/>
      <c r="E400" s="105"/>
    </row>
    <row r="401" spans="1:5" ht="18" hidden="1" x14ac:dyDescent="0.3">
      <c r="A401" s="9" t="s">
        <v>8</v>
      </c>
      <c r="B401" s="93" t="s">
        <v>412</v>
      </c>
      <c r="C401" s="7"/>
      <c r="D401" s="104"/>
      <c r="E401" s="105"/>
    </row>
    <row r="402" spans="1:5" ht="18" hidden="1" x14ac:dyDescent="0.3">
      <c r="A402" s="10" t="s">
        <v>9</v>
      </c>
      <c r="B402" s="93" t="s">
        <v>419</v>
      </c>
      <c r="C402" s="7"/>
      <c r="D402" s="104"/>
      <c r="E402" s="105"/>
    </row>
    <row r="403" spans="1:5" ht="18" hidden="1" x14ac:dyDescent="0.3">
      <c r="A403" s="10" t="s">
        <v>115</v>
      </c>
      <c r="B403" s="93" t="s">
        <v>417</v>
      </c>
      <c r="C403" s="7"/>
      <c r="D403" s="104"/>
      <c r="E403" s="105"/>
    </row>
    <row r="404" spans="1:5" ht="18" hidden="1" x14ac:dyDescent="0.3">
      <c r="A404" s="5" t="s">
        <v>116</v>
      </c>
      <c r="B404" s="93" t="s">
        <v>412</v>
      </c>
      <c r="C404" s="7"/>
      <c r="D404" s="104"/>
      <c r="E404" s="105"/>
    </row>
    <row r="405" spans="1:5" ht="18" hidden="1" x14ac:dyDescent="0.3">
      <c r="A405" s="10" t="s">
        <v>168</v>
      </c>
      <c r="B405" s="93" t="s">
        <v>412</v>
      </c>
      <c r="C405" s="7"/>
      <c r="D405" s="104"/>
      <c r="E405" s="105"/>
    </row>
    <row r="406" spans="1:5" ht="18" hidden="1" x14ac:dyDescent="0.3">
      <c r="A406" s="24" t="s">
        <v>169</v>
      </c>
      <c r="B406" s="93" t="s">
        <v>417</v>
      </c>
      <c r="C406" s="7"/>
      <c r="D406" s="104"/>
      <c r="E406" s="105"/>
    </row>
    <row r="407" spans="1:5" ht="18" hidden="1" x14ac:dyDescent="0.3">
      <c r="A407" s="10" t="s">
        <v>170</v>
      </c>
      <c r="B407" s="93" t="s">
        <v>420</v>
      </c>
      <c r="C407" s="7"/>
      <c r="D407" s="104"/>
      <c r="E407" s="105"/>
    </row>
    <row r="408" spans="1:5" ht="18" hidden="1" x14ac:dyDescent="0.3">
      <c r="A408" s="10" t="s">
        <v>171</v>
      </c>
      <c r="B408" s="93" t="s">
        <v>412</v>
      </c>
      <c r="C408" s="7"/>
      <c r="D408" s="104"/>
      <c r="E408" s="105"/>
    </row>
    <row r="409" spans="1:5" ht="18" hidden="1" x14ac:dyDescent="0.3">
      <c r="A409" s="10" t="s">
        <v>172</v>
      </c>
      <c r="B409" s="93" t="s">
        <v>412</v>
      </c>
      <c r="C409" s="7"/>
      <c r="D409" s="104"/>
      <c r="E409" s="105"/>
    </row>
    <row r="410" spans="1:5" ht="18" hidden="1" x14ac:dyDescent="0.3">
      <c r="A410" s="5" t="s">
        <v>10</v>
      </c>
      <c r="B410" s="93" t="s">
        <v>412</v>
      </c>
      <c r="C410" s="12"/>
      <c r="D410" s="104"/>
      <c r="E410" s="105"/>
    </row>
    <row r="411" spans="1:5" ht="18" hidden="1" x14ac:dyDescent="0.3">
      <c r="A411" s="5" t="s">
        <v>11</v>
      </c>
      <c r="B411" s="93" t="s">
        <v>412</v>
      </c>
      <c r="C411" s="12"/>
      <c r="D411" s="104"/>
      <c r="E411" s="105"/>
    </row>
    <row r="412" spans="1:5" ht="18" hidden="1" x14ac:dyDescent="0.3">
      <c r="A412" s="5" t="s">
        <v>12</v>
      </c>
      <c r="B412" s="93" t="s">
        <v>417</v>
      </c>
      <c r="C412" s="12"/>
      <c r="D412" s="104"/>
      <c r="E412" s="105"/>
    </row>
    <row r="413" spans="1:5" ht="18" hidden="1" x14ac:dyDescent="0.3">
      <c r="A413" s="10" t="s">
        <v>82</v>
      </c>
      <c r="B413" s="93" t="s">
        <v>412</v>
      </c>
      <c r="C413" s="7"/>
      <c r="D413" s="104"/>
      <c r="E413" s="105"/>
    </row>
    <row r="414" spans="1:5" ht="18" hidden="1" x14ac:dyDescent="0.3">
      <c r="A414" s="10" t="s">
        <v>83</v>
      </c>
      <c r="B414" s="93" t="s">
        <v>412</v>
      </c>
      <c r="C414" s="7"/>
      <c r="D414" s="104"/>
      <c r="E414" s="105"/>
    </row>
    <row r="415" spans="1:5" ht="18" hidden="1" x14ac:dyDescent="0.3">
      <c r="A415" s="10" t="s">
        <v>84</v>
      </c>
      <c r="B415" s="93" t="s">
        <v>416</v>
      </c>
      <c r="C415" s="7"/>
      <c r="D415" s="104"/>
      <c r="E415" s="105"/>
    </row>
    <row r="416" spans="1:5" ht="18" hidden="1" x14ac:dyDescent="0.3">
      <c r="A416" s="10" t="s">
        <v>85</v>
      </c>
      <c r="B416" s="93" t="s">
        <v>412</v>
      </c>
      <c r="C416" s="7"/>
      <c r="D416" s="104"/>
      <c r="E416" s="105"/>
    </row>
    <row r="417" spans="1:5" ht="18" hidden="1" x14ac:dyDescent="0.3">
      <c r="A417" s="10" t="s">
        <v>86</v>
      </c>
      <c r="B417" s="93" t="s">
        <v>416</v>
      </c>
      <c r="C417" s="7"/>
      <c r="D417" s="104"/>
      <c r="E417" s="105"/>
    </row>
    <row r="418" spans="1:5" ht="21" customHeight="1" x14ac:dyDescent="0.3">
      <c r="A418" s="10" t="s">
        <v>194</v>
      </c>
      <c r="B418" s="93" t="s">
        <v>412</v>
      </c>
      <c r="C418" s="7">
        <v>104</v>
      </c>
      <c r="D418" s="104">
        <v>9000</v>
      </c>
      <c r="E418" s="105">
        <v>936000</v>
      </c>
    </row>
    <row r="419" spans="1:5" ht="18" hidden="1" x14ac:dyDescent="0.3">
      <c r="A419" s="13" t="s">
        <v>195</v>
      </c>
      <c r="B419" s="93" t="s">
        <v>414</v>
      </c>
      <c r="C419" s="7"/>
      <c r="D419" s="104"/>
      <c r="E419" s="105"/>
    </row>
    <row r="420" spans="1:5" ht="18" hidden="1" x14ac:dyDescent="0.3">
      <c r="A420" s="13" t="s">
        <v>177</v>
      </c>
      <c r="B420" s="93" t="s">
        <v>419</v>
      </c>
      <c r="C420" s="7"/>
      <c r="D420" s="104"/>
      <c r="E420" s="105"/>
    </row>
    <row r="421" spans="1:5" ht="18" hidden="1" x14ac:dyDescent="0.3">
      <c r="A421" s="13" t="s">
        <v>178</v>
      </c>
      <c r="B421" s="93" t="s">
        <v>419</v>
      </c>
      <c r="C421" s="7"/>
      <c r="D421" s="104"/>
      <c r="E421" s="105"/>
    </row>
    <row r="422" spans="1:5" ht="18" hidden="1" x14ac:dyDescent="0.3">
      <c r="A422" s="8" t="s">
        <v>179</v>
      </c>
      <c r="B422" s="93" t="s">
        <v>412</v>
      </c>
      <c r="C422" s="7"/>
      <c r="D422" s="104"/>
      <c r="E422" s="105"/>
    </row>
    <row r="423" spans="1:5" ht="18" hidden="1" x14ac:dyDescent="0.3">
      <c r="A423" s="24" t="s">
        <v>173</v>
      </c>
      <c r="B423" s="93" t="s">
        <v>417</v>
      </c>
      <c r="C423" s="7"/>
      <c r="D423" s="104"/>
      <c r="E423" s="105"/>
    </row>
    <row r="424" spans="1:5" ht="18" hidden="1" x14ac:dyDescent="0.3">
      <c r="A424" s="8" t="s">
        <v>335</v>
      </c>
      <c r="B424" s="93" t="s">
        <v>412</v>
      </c>
      <c r="C424" s="7"/>
      <c r="D424" s="104"/>
      <c r="E424" s="105"/>
    </row>
    <row r="425" spans="1:5" ht="18" hidden="1" x14ac:dyDescent="0.3">
      <c r="A425" s="10" t="s">
        <v>13</v>
      </c>
      <c r="B425" s="93" t="s">
        <v>412</v>
      </c>
      <c r="C425" s="7"/>
      <c r="D425" s="104"/>
      <c r="E425" s="105"/>
    </row>
    <row r="426" spans="1:5" ht="18" hidden="1" x14ac:dyDescent="0.3">
      <c r="A426" s="10" t="s">
        <v>14</v>
      </c>
      <c r="B426" s="93" t="s">
        <v>416</v>
      </c>
      <c r="C426" s="7"/>
      <c r="D426" s="104"/>
      <c r="E426" s="105"/>
    </row>
    <row r="427" spans="1:5" ht="18" hidden="1" x14ac:dyDescent="0.3">
      <c r="A427" s="8" t="s">
        <v>336</v>
      </c>
      <c r="B427" s="93" t="s">
        <v>412</v>
      </c>
      <c r="C427" s="7"/>
      <c r="D427" s="104"/>
      <c r="E427" s="105"/>
    </row>
    <row r="428" spans="1:5" ht="18" hidden="1" x14ac:dyDescent="0.3">
      <c r="A428" s="8" t="s">
        <v>207</v>
      </c>
      <c r="B428" s="93" t="s">
        <v>416</v>
      </c>
      <c r="C428" s="7"/>
      <c r="D428" s="104"/>
      <c r="E428" s="105"/>
    </row>
    <row r="429" spans="1:5" ht="18" hidden="1" x14ac:dyDescent="0.3">
      <c r="A429" s="10" t="s">
        <v>15</v>
      </c>
      <c r="B429" s="93" t="s">
        <v>412</v>
      </c>
      <c r="C429" s="12"/>
      <c r="D429" s="104"/>
      <c r="E429" s="105"/>
    </row>
    <row r="430" spans="1:5" ht="18" hidden="1" x14ac:dyDescent="0.3">
      <c r="A430" s="13" t="s">
        <v>17</v>
      </c>
      <c r="B430" s="93" t="s">
        <v>416</v>
      </c>
      <c r="C430" s="7"/>
      <c r="D430" s="104"/>
      <c r="E430" s="105"/>
    </row>
    <row r="431" spans="1:5" ht="18" hidden="1" x14ac:dyDescent="0.3">
      <c r="A431" s="8" t="s">
        <v>297</v>
      </c>
      <c r="B431" s="93" t="s">
        <v>412</v>
      </c>
      <c r="C431" s="7"/>
      <c r="D431" s="104"/>
      <c r="E431" s="105"/>
    </row>
    <row r="432" spans="1:5" ht="18" hidden="1" x14ac:dyDescent="0.3">
      <c r="A432" s="8" t="s">
        <v>337</v>
      </c>
      <c r="B432" s="93" t="s">
        <v>412</v>
      </c>
      <c r="C432" s="7"/>
      <c r="D432" s="104"/>
      <c r="E432" s="105"/>
    </row>
    <row r="433" spans="1:5" ht="18" hidden="1" x14ac:dyDescent="0.3">
      <c r="A433" s="10" t="s">
        <v>47</v>
      </c>
      <c r="B433" s="93" t="s">
        <v>412</v>
      </c>
      <c r="C433" s="7"/>
      <c r="D433" s="104"/>
      <c r="E433" s="105"/>
    </row>
    <row r="434" spans="1:5" ht="18" hidden="1" x14ac:dyDescent="0.3">
      <c r="A434" s="14" t="s">
        <v>48</v>
      </c>
      <c r="B434" s="93" t="s">
        <v>413</v>
      </c>
      <c r="C434" s="7"/>
      <c r="D434" s="104"/>
      <c r="E434" s="105"/>
    </row>
    <row r="435" spans="1:5" ht="18" hidden="1" x14ac:dyDescent="0.3">
      <c r="A435" s="28" t="s">
        <v>192</v>
      </c>
      <c r="B435" s="93" t="s">
        <v>412</v>
      </c>
      <c r="C435" s="7"/>
      <c r="D435" s="104"/>
      <c r="E435" s="105"/>
    </row>
    <row r="436" spans="1:5" ht="18" hidden="1" x14ac:dyDescent="0.3">
      <c r="A436" s="28" t="s">
        <v>193</v>
      </c>
      <c r="B436" s="93" t="s">
        <v>413</v>
      </c>
      <c r="C436" s="7"/>
      <c r="D436" s="104"/>
      <c r="E436" s="105"/>
    </row>
    <row r="437" spans="1:5" ht="18" hidden="1" x14ac:dyDescent="0.3">
      <c r="A437" s="42" t="s">
        <v>49</v>
      </c>
      <c r="B437" s="93" t="s">
        <v>412</v>
      </c>
      <c r="C437" s="7"/>
      <c r="D437" s="104"/>
      <c r="E437" s="105"/>
    </row>
    <row r="438" spans="1:5" ht="18" hidden="1" x14ac:dyDescent="0.3">
      <c r="A438" s="35" t="s">
        <v>298</v>
      </c>
      <c r="B438" s="93" t="s">
        <v>421</v>
      </c>
      <c r="C438" s="7"/>
      <c r="D438" s="104"/>
      <c r="E438" s="105"/>
    </row>
    <row r="439" spans="1:5" ht="18" hidden="1" x14ac:dyDescent="0.3">
      <c r="A439" s="10" t="s">
        <v>50</v>
      </c>
      <c r="B439" s="93" t="s">
        <v>412</v>
      </c>
      <c r="C439" s="7"/>
      <c r="D439" s="104"/>
      <c r="E439" s="105"/>
    </row>
    <row r="440" spans="1:5" ht="18" hidden="1" x14ac:dyDescent="0.3">
      <c r="A440" s="10" t="s">
        <v>20</v>
      </c>
      <c r="B440" s="93" t="s">
        <v>412</v>
      </c>
      <c r="C440" s="7"/>
      <c r="D440" s="104"/>
      <c r="E440" s="105"/>
    </row>
    <row r="441" spans="1:5" ht="18" hidden="1" x14ac:dyDescent="0.3">
      <c r="A441" s="10" t="s">
        <v>21</v>
      </c>
      <c r="B441" s="93" t="s">
        <v>412</v>
      </c>
      <c r="C441" s="7"/>
      <c r="D441" s="104"/>
      <c r="E441" s="105"/>
    </row>
    <row r="442" spans="1:5" ht="18" hidden="1" x14ac:dyDescent="0.3">
      <c r="A442" s="10" t="s">
        <v>22</v>
      </c>
      <c r="B442" s="93" t="s">
        <v>418</v>
      </c>
      <c r="C442" s="7"/>
      <c r="D442" s="104"/>
      <c r="E442" s="105"/>
    </row>
    <row r="443" spans="1:5" ht="18" hidden="1" x14ac:dyDescent="0.3">
      <c r="A443" s="10" t="s">
        <v>209</v>
      </c>
      <c r="B443" s="93" t="s">
        <v>412</v>
      </c>
      <c r="C443" s="7"/>
      <c r="D443" s="104"/>
      <c r="E443" s="105"/>
    </row>
    <row r="444" spans="1:5" ht="18" hidden="1" x14ac:dyDescent="0.3">
      <c r="A444" s="10" t="s">
        <v>210</v>
      </c>
      <c r="B444" s="93" t="s">
        <v>417</v>
      </c>
      <c r="C444" s="7"/>
      <c r="D444" s="104"/>
      <c r="E444" s="105"/>
    </row>
    <row r="445" spans="1:5" ht="18" hidden="1" x14ac:dyDescent="0.3">
      <c r="A445" s="10" t="s">
        <v>338</v>
      </c>
      <c r="B445" s="93" t="s">
        <v>412</v>
      </c>
      <c r="C445" s="7"/>
      <c r="D445" s="104"/>
      <c r="E445" s="105"/>
    </row>
    <row r="446" spans="1:5" ht="18" hidden="1" x14ac:dyDescent="0.3">
      <c r="A446" s="10" t="s">
        <v>211</v>
      </c>
      <c r="B446" s="93" t="s">
        <v>412</v>
      </c>
      <c r="C446" s="7"/>
      <c r="D446" s="104"/>
      <c r="E446" s="105"/>
    </row>
    <row r="447" spans="1:5" ht="18" hidden="1" x14ac:dyDescent="0.3">
      <c r="A447" s="8" t="s">
        <v>18</v>
      </c>
      <c r="B447" s="93" t="s">
        <v>412</v>
      </c>
      <c r="C447" s="7"/>
      <c r="D447" s="104"/>
      <c r="E447" s="105"/>
    </row>
    <row r="448" spans="1:5" ht="18" hidden="1" x14ac:dyDescent="0.3">
      <c r="A448" s="13" t="s">
        <v>19</v>
      </c>
      <c r="B448" s="93" t="s">
        <v>415</v>
      </c>
      <c r="C448" s="7"/>
      <c r="D448" s="104"/>
      <c r="E448" s="105"/>
    </row>
    <row r="449" spans="1:5" ht="18" hidden="1" x14ac:dyDescent="0.3">
      <c r="A449" s="10" t="s">
        <v>299</v>
      </c>
      <c r="B449" s="93" t="s">
        <v>422</v>
      </c>
      <c r="C449" s="7"/>
      <c r="D449" s="104"/>
      <c r="E449" s="105"/>
    </row>
    <row r="450" spans="1:5" ht="18" hidden="1" x14ac:dyDescent="0.3">
      <c r="A450" s="8" t="s">
        <v>300</v>
      </c>
      <c r="B450" s="93" t="s">
        <v>422</v>
      </c>
      <c r="C450" s="7"/>
      <c r="D450" s="104"/>
      <c r="E450" s="105"/>
    </row>
    <row r="451" spans="1:5" ht="18" hidden="1" x14ac:dyDescent="0.3">
      <c r="A451" s="8" t="s">
        <v>301</v>
      </c>
      <c r="B451" s="93" t="s">
        <v>422</v>
      </c>
      <c r="C451" s="7"/>
      <c r="D451" s="104"/>
      <c r="E451" s="105"/>
    </row>
    <row r="452" spans="1:5" ht="21" customHeight="1" x14ac:dyDescent="0.3">
      <c r="A452" s="10" t="s">
        <v>95</v>
      </c>
      <c r="B452" s="93" t="s">
        <v>412</v>
      </c>
      <c r="C452" s="7">
        <v>80</v>
      </c>
      <c r="D452" s="104">
        <v>10000</v>
      </c>
      <c r="E452" s="105">
        <v>800000</v>
      </c>
    </row>
    <row r="453" spans="1:5" ht="18" hidden="1" x14ac:dyDescent="0.3">
      <c r="A453" s="29" t="s">
        <v>124</v>
      </c>
      <c r="B453" s="93" t="s">
        <v>412</v>
      </c>
      <c r="C453" s="7"/>
      <c r="D453" s="104"/>
      <c r="E453" s="105"/>
    </row>
    <row r="454" spans="1:5" ht="18" hidden="1" x14ac:dyDescent="0.3">
      <c r="A454" s="24" t="s">
        <v>125</v>
      </c>
      <c r="B454" s="93" t="s">
        <v>419</v>
      </c>
      <c r="C454" s="7"/>
      <c r="D454" s="104"/>
      <c r="E454" s="105"/>
    </row>
    <row r="455" spans="1:5" ht="18" hidden="1" x14ac:dyDescent="0.3">
      <c r="A455" s="5" t="s">
        <v>126</v>
      </c>
      <c r="B455" s="93" t="s">
        <v>419</v>
      </c>
      <c r="C455" s="12"/>
      <c r="D455" s="104"/>
      <c r="E455" s="105"/>
    </row>
    <row r="456" spans="1:5" ht="18" hidden="1" x14ac:dyDescent="0.3">
      <c r="A456" s="5" t="s">
        <v>127</v>
      </c>
      <c r="B456" s="93" t="s">
        <v>412</v>
      </c>
      <c r="C456" s="12"/>
      <c r="D456" s="104"/>
      <c r="E456" s="105"/>
    </row>
    <row r="457" spans="1:5" ht="18" hidden="1" x14ac:dyDescent="0.3">
      <c r="A457" s="5" t="s">
        <v>128</v>
      </c>
      <c r="B457" s="93" t="s">
        <v>412</v>
      </c>
      <c r="C457" s="12"/>
      <c r="D457" s="104"/>
      <c r="E457" s="105"/>
    </row>
    <row r="458" spans="1:5" ht="18" hidden="1" x14ac:dyDescent="0.3">
      <c r="A458" s="5" t="s">
        <v>129</v>
      </c>
      <c r="B458" s="93" t="s">
        <v>412</v>
      </c>
      <c r="C458" s="31"/>
      <c r="D458" s="104"/>
      <c r="E458" s="105"/>
    </row>
    <row r="459" spans="1:5" ht="18" hidden="1" x14ac:dyDescent="0.3">
      <c r="A459" s="33" t="s">
        <v>280</v>
      </c>
      <c r="B459" s="93" t="s">
        <v>417</v>
      </c>
      <c r="C459" s="7"/>
      <c r="D459" s="104"/>
      <c r="E459" s="105"/>
    </row>
    <row r="460" spans="1:5" ht="18" hidden="1" x14ac:dyDescent="0.3">
      <c r="A460" s="5" t="s">
        <v>281</v>
      </c>
      <c r="B460" s="93" t="s">
        <v>412</v>
      </c>
      <c r="C460" s="12"/>
      <c r="D460" s="104"/>
      <c r="E460" s="105"/>
    </row>
    <row r="461" spans="1:5" ht="18" hidden="1" x14ac:dyDescent="0.3">
      <c r="A461" s="10" t="s">
        <v>282</v>
      </c>
      <c r="B461" s="93" t="s">
        <v>412</v>
      </c>
      <c r="C461" s="7"/>
      <c r="D461" s="104"/>
      <c r="E461" s="105"/>
    </row>
    <row r="462" spans="1:5" ht="18" hidden="1" x14ac:dyDescent="0.3">
      <c r="A462" s="10" t="s">
        <v>283</v>
      </c>
      <c r="B462" s="93" t="s">
        <v>414</v>
      </c>
      <c r="C462" s="7"/>
      <c r="D462" s="104"/>
      <c r="E462" s="105"/>
    </row>
    <row r="463" spans="1:5" ht="21" customHeight="1" x14ac:dyDescent="0.3">
      <c r="A463" s="10" t="s">
        <v>36</v>
      </c>
      <c r="B463" s="93" t="s">
        <v>412</v>
      </c>
      <c r="C463" s="7">
        <v>210</v>
      </c>
      <c r="D463" s="104">
        <v>7000</v>
      </c>
      <c r="E463" s="105">
        <v>1470000</v>
      </c>
    </row>
    <row r="464" spans="1:5" ht="18" hidden="1" x14ac:dyDescent="0.3">
      <c r="A464" s="14" t="s">
        <v>37</v>
      </c>
      <c r="B464" s="93" t="s">
        <v>416</v>
      </c>
      <c r="C464" s="7"/>
      <c r="D464" s="104"/>
      <c r="E464" s="105"/>
    </row>
    <row r="465" spans="1:5" ht="18" hidden="1" x14ac:dyDescent="0.3">
      <c r="A465" s="5" t="s">
        <v>214</v>
      </c>
      <c r="B465" s="93" t="s">
        <v>412</v>
      </c>
      <c r="C465" s="7"/>
      <c r="D465" s="104"/>
      <c r="E465" s="105"/>
    </row>
    <row r="466" spans="1:5" ht="18" hidden="1" x14ac:dyDescent="0.3">
      <c r="A466" s="5" t="s">
        <v>215</v>
      </c>
      <c r="B466" s="93" t="s">
        <v>416</v>
      </c>
      <c r="C466" s="7"/>
      <c r="D466" s="104"/>
      <c r="E466" s="105"/>
    </row>
    <row r="467" spans="1:5" ht="18" hidden="1" x14ac:dyDescent="0.3">
      <c r="A467" s="10" t="s">
        <v>216</v>
      </c>
      <c r="B467" s="93" t="s">
        <v>412</v>
      </c>
      <c r="C467" s="7"/>
      <c r="D467" s="104"/>
      <c r="E467" s="105"/>
    </row>
    <row r="468" spans="1:5" ht="18" hidden="1" x14ac:dyDescent="0.3">
      <c r="A468" s="10" t="s">
        <v>339</v>
      </c>
      <c r="B468" s="93" t="s">
        <v>412</v>
      </c>
      <c r="C468" s="7"/>
      <c r="D468" s="104"/>
      <c r="E468" s="105"/>
    </row>
    <row r="469" spans="1:5" ht="18" hidden="1" x14ac:dyDescent="0.3">
      <c r="A469" s="10" t="s">
        <v>101</v>
      </c>
      <c r="B469" s="93" t="s">
        <v>412</v>
      </c>
      <c r="C469" s="12"/>
      <c r="D469" s="104"/>
      <c r="E469" s="105"/>
    </row>
    <row r="470" spans="1:5" ht="18" hidden="1" x14ac:dyDescent="0.3">
      <c r="A470" s="10" t="s">
        <v>102</v>
      </c>
      <c r="B470" s="93" t="s">
        <v>417</v>
      </c>
      <c r="C470" s="12"/>
      <c r="D470" s="104"/>
      <c r="E470" s="105"/>
    </row>
    <row r="471" spans="1:5" ht="18" hidden="1" x14ac:dyDescent="0.3">
      <c r="A471" s="10" t="s">
        <v>302</v>
      </c>
      <c r="B471" s="93"/>
      <c r="C471" s="7"/>
      <c r="D471" s="104"/>
      <c r="E471" s="105"/>
    </row>
    <row r="472" spans="1:5" ht="18" hidden="1" x14ac:dyDescent="0.3">
      <c r="A472" s="10" t="s">
        <v>103</v>
      </c>
      <c r="B472" s="93" t="s">
        <v>412</v>
      </c>
      <c r="C472" s="12"/>
      <c r="D472" s="104"/>
      <c r="E472" s="105"/>
    </row>
    <row r="473" spans="1:5" ht="18" hidden="1" x14ac:dyDescent="0.3">
      <c r="A473" s="10" t="s">
        <v>104</v>
      </c>
      <c r="B473" s="93" t="s">
        <v>417</v>
      </c>
      <c r="C473" s="12"/>
      <c r="D473" s="104"/>
      <c r="E473" s="105"/>
    </row>
    <row r="474" spans="1:5" ht="18" hidden="1" x14ac:dyDescent="0.3">
      <c r="A474" s="10" t="s">
        <v>105</v>
      </c>
      <c r="B474" s="93" t="s">
        <v>412</v>
      </c>
      <c r="C474" s="12"/>
      <c r="D474" s="104"/>
      <c r="E474" s="105"/>
    </row>
    <row r="475" spans="1:5" ht="18" hidden="1" x14ac:dyDescent="0.3">
      <c r="A475" s="10" t="s">
        <v>106</v>
      </c>
      <c r="B475" s="93" t="s">
        <v>417</v>
      </c>
      <c r="C475" s="12"/>
      <c r="D475" s="104"/>
      <c r="E475" s="105"/>
    </row>
    <row r="476" spans="1:5" ht="18" hidden="1" x14ac:dyDescent="0.3">
      <c r="A476" s="10" t="s">
        <v>130</v>
      </c>
      <c r="B476" s="93" t="s">
        <v>412</v>
      </c>
      <c r="C476" s="12"/>
      <c r="D476" s="104"/>
      <c r="E476" s="105"/>
    </row>
    <row r="477" spans="1:5" ht="18" hidden="1" x14ac:dyDescent="0.3">
      <c r="A477" s="10" t="s">
        <v>107</v>
      </c>
      <c r="B477" s="93" t="s">
        <v>412</v>
      </c>
      <c r="C477" s="12"/>
      <c r="D477" s="104"/>
      <c r="E477" s="105"/>
    </row>
    <row r="478" spans="1:5" ht="18" hidden="1" x14ac:dyDescent="0.3">
      <c r="A478" s="10" t="s">
        <v>108</v>
      </c>
      <c r="B478" s="93" t="s">
        <v>412</v>
      </c>
      <c r="C478" s="12"/>
      <c r="D478" s="104"/>
      <c r="E478" s="105"/>
    </row>
    <row r="479" spans="1:5" ht="18" hidden="1" x14ac:dyDescent="0.3">
      <c r="A479" s="10" t="s">
        <v>109</v>
      </c>
      <c r="B479" s="93" t="s">
        <v>417</v>
      </c>
      <c r="C479" s="12"/>
      <c r="D479" s="104"/>
      <c r="E479" s="105"/>
    </row>
    <row r="480" spans="1:5" ht="18" hidden="1" x14ac:dyDescent="0.3">
      <c r="A480" s="10" t="s">
        <v>162</v>
      </c>
      <c r="B480" s="93" t="s">
        <v>412</v>
      </c>
      <c r="C480" s="7"/>
      <c r="D480" s="104"/>
      <c r="E480" s="105"/>
    </row>
    <row r="481" spans="1:5" ht="18" hidden="1" x14ac:dyDescent="0.3">
      <c r="A481" s="10" t="s">
        <v>163</v>
      </c>
      <c r="B481" s="93" t="s">
        <v>412</v>
      </c>
      <c r="C481" s="7"/>
      <c r="D481" s="104"/>
      <c r="E481" s="105"/>
    </row>
    <row r="482" spans="1:5" ht="18" hidden="1" x14ac:dyDescent="0.3">
      <c r="A482" s="10" t="s">
        <v>164</v>
      </c>
      <c r="B482" s="93" t="s">
        <v>412</v>
      </c>
      <c r="C482" s="7"/>
      <c r="D482" s="104"/>
      <c r="E482" s="105"/>
    </row>
    <row r="483" spans="1:5" ht="21" customHeight="1" x14ac:dyDescent="0.3">
      <c r="A483" s="10" t="s">
        <v>165</v>
      </c>
      <c r="B483" s="93" t="s">
        <v>416</v>
      </c>
      <c r="C483" s="7">
        <v>3</v>
      </c>
      <c r="D483" s="104">
        <v>14000</v>
      </c>
      <c r="E483" s="105">
        <v>42000</v>
      </c>
    </row>
    <row r="484" spans="1:5" ht="18" hidden="1" x14ac:dyDescent="0.3">
      <c r="A484" s="10" t="s">
        <v>166</v>
      </c>
      <c r="B484" s="93" t="s">
        <v>416</v>
      </c>
      <c r="C484" s="7"/>
      <c r="D484" s="104"/>
      <c r="E484" s="105"/>
    </row>
    <row r="485" spans="1:5" ht="18" hidden="1" x14ac:dyDescent="0.3">
      <c r="A485" s="14" t="s">
        <v>167</v>
      </c>
      <c r="B485" s="93" t="s">
        <v>416</v>
      </c>
      <c r="C485" s="7"/>
      <c r="D485" s="104"/>
      <c r="E485" s="105"/>
    </row>
    <row r="486" spans="1:5" ht="18" hidden="1" x14ac:dyDescent="0.3">
      <c r="A486" s="10" t="s">
        <v>289</v>
      </c>
      <c r="B486" s="93" t="s">
        <v>412</v>
      </c>
      <c r="C486" s="7"/>
      <c r="D486" s="104"/>
      <c r="E486" s="105"/>
    </row>
    <row r="487" spans="1:5" ht="18" hidden="1" x14ac:dyDescent="0.3">
      <c r="A487" s="10" t="s">
        <v>290</v>
      </c>
      <c r="B487" s="93" t="s">
        <v>412</v>
      </c>
      <c r="C487" s="7"/>
      <c r="D487" s="104"/>
      <c r="E487" s="105"/>
    </row>
    <row r="488" spans="1:5" ht="18" hidden="1" x14ac:dyDescent="0.3">
      <c r="A488" s="10" t="s">
        <v>291</v>
      </c>
      <c r="B488" s="93" t="s">
        <v>416</v>
      </c>
      <c r="C488" s="7"/>
      <c r="D488" s="104"/>
      <c r="E488" s="107"/>
    </row>
    <row r="489" spans="1:5" ht="18" hidden="1" x14ac:dyDescent="0.3">
      <c r="A489" s="10" t="s">
        <v>292</v>
      </c>
      <c r="B489" s="93" t="s">
        <v>416</v>
      </c>
      <c r="C489" s="7"/>
      <c r="D489" s="104"/>
      <c r="E489" s="107"/>
    </row>
    <row r="490" spans="1:5" ht="18" hidden="1" x14ac:dyDescent="0.3">
      <c r="A490" s="10" t="s">
        <v>110</v>
      </c>
      <c r="B490" s="93" t="s">
        <v>416</v>
      </c>
      <c r="C490" s="12"/>
      <c r="D490" s="104"/>
      <c r="E490" s="105"/>
    </row>
    <row r="491" spans="1:5" ht="18" hidden="1" x14ac:dyDescent="0.3">
      <c r="A491" s="18" t="s">
        <v>111</v>
      </c>
      <c r="B491" s="93" t="s">
        <v>412</v>
      </c>
      <c r="C491" s="12"/>
      <c r="D491" s="104"/>
      <c r="E491" s="105"/>
    </row>
    <row r="492" spans="1:5" ht="18" hidden="1" x14ac:dyDescent="0.3">
      <c r="A492" s="10" t="s">
        <v>112</v>
      </c>
      <c r="B492" s="93" t="s">
        <v>417</v>
      </c>
      <c r="C492" s="12"/>
      <c r="D492" s="104"/>
      <c r="E492" s="105"/>
    </row>
    <row r="493" spans="1:5" ht="18" hidden="1" x14ac:dyDescent="0.3">
      <c r="A493" s="10" t="s">
        <v>54</v>
      </c>
      <c r="B493" s="93" t="s">
        <v>412</v>
      </c>
      <c r="C493" s="7"/>
      <c r="D493" s="104"/>
      <c r="E493" s="105"/>
    </row>
    <row r="494" spans="1:5" ht="18" hidden="1" x14ac:dyDescent="0.3">
      <c r="A494" s="14" t="s">
        <v>55</v>
      </c>
      <c r="B494" s="93" t="s">
        <v>417</v>
      </c>
      <c r="C494" s="7"/>
      <c r="D494" s="104"/>
      <c r="E494" s="105"/>
    </row>
    <row r="495" spans="1:5" ht="21" customHeight="1" x14ac:dyDescent="0.3">
      <c r="A495" s="10" t="s">
        <v>334</v>
      </c>
      <c r="B495" s="93" t="s">
        <v>417</v>
      </c>
      <c r="C495" s="7">
        <v>204</v>
      </c>
      <c r="D495" s="104">
        <v>6500</v>
      </c>
      <c r="E495" s="105">
        <v>1326000</v>
      </c>
    </row>
    <row r="496" spans="1:5" ht="18" hidden="1" x14ac:dyDescent="0.3">
      <c r="A496" s="5" t="s">
        <v>199</v>
      </c>
      <c r="B496" s="93" t="s">
        <v>412</v>
      </c>
      <c r="C496" s="7"/>
      <c r="D496" s="104"/>
      <c r="E496" s="105"/>
    </row>
    <row r="497" spans="1:5" ht="18" hidden="1" x14ac:dyDescent="0.3">
      <c r="A497" s="10" t="s">
        <v>200</v>
      </c>
      <c r="B497" s="93" t="s">
        <v>417</v>
      </c>
      <c r="C497" s="7"/>
      <c r="D497" s="104"/>
      <c r="E497" s="110"/>
    </row>
    <row r="498" spans="1:5" ht="18" hidden="1" x14ac:dyDescent="0.3">
      <c r="A498" s="10" t="s">
        <v>202</v>
      </c>
      <c r="B498" s="93" t="s">
        <v>412</v>
      </c>
      <c r="C498" s="7"/>
      <c r="D498" s="104"/>
      <c r="E498" s="110"/>
    </row>
    <row r="499" spans="1:5" ht="18" hidden="1" x14ac:dyDescent="0.3">
      <c r="A499" s="10" t="s">
        <v>203</v>
      </c>
      <c r="B499" s="93" t="s">
        <v>412</v>
      </c>
      <c r="C499" s="7"/>
      <c r="D499" s="104"/>
      <c r="E499" s="105"/>
    </row>
    <row r="500" spans="1:5" ht="18" hidden="1" x14ac:dyDescent="0.3">
      <c r="A500" s="9" t="s">
        <v>204</v>
      </c>
      <c r="B500" s="93" t="s">
        <v>412</v>
      </c>
      <c r="C500" s="7"/>
      <c r="D500" s="104"/>
      <c r="E500" s="105"/>
    </row>
    <row r="501" spans="1:5" ht="18" hidden="1" x14ac:dyDescent="0.3">
      <c r="A501" s="10" t="s">
        <v>62</v>
      </c>
      <c r="B501" s="93" t="s">
        <v>416</v>
      </c>
      <c r="C501" s="7"/>
      <c r="D501" s="104"/>
      <c r="E501" s="105"/>
    </row>
    <row r="502" spans="1:5" ht="18" hidden="1" x14ac:dyDescent="0.3">
      <c r="A502" s="19" t="s">
        <v>63</v>
      </c>
      <c r="B502" s="97" t="s">
        <v>412</v>
      </c>
      <c r="C502" s="21"/>
      <c r="D502" s="111"/>
      <c r="E502" s="112"/>
    </row>
    <row r="503" spans="1:5" ht="18" hidden="1" x14ac:dyDescent="0.3">
      <c r="A503" s="8" t="s">
        <v>304</v>
      </c>
      <c r="B503" s="93" t="s">
        <v>412</v>
      </c>
      <c r="C503" s="7"/>
      <c r="D503" s="104"/>
      <c r="E503" s="105"/>
    </row>
    <row r="504" spans="1:5" ht="18" hidden="1" x14ac:dyDescent="0.3">
      <c r="A504" s="10" t="s">
        <v>87</v>
      </c>
      <c r="B504" s="93" t="s">
        <v>412</v>
      </c>
      <c r="C504" s="7"/>
      <c r="D504" s="104"/>
      <c r="E504" s="105"/>
    </row>
    <row r="505" spans="1:5" ht="18" hidden="1" x14ac:dyDescent="0.3">
      <c r="A505" s="10" t="s">
        <v>38</v>
      </c>
      <c r="B505" s="93" t="s">
        <v>412</v>
      </c>
      <c r="C505" s="7"/>
      <c r="D505" s="104"/>
      <c r="E505" s="105"/>
    </row>
    <row r="506" spans="1:5" ht="18" hidden="1" x14ac:dyDescent="0.3">
      <c r="A506" s="5" t="s">
        <v>240</v>
      </c>
      <c r="B506" s="93" t="s">
        <v>412</v>
      </c>
      <c r="C506" s="7"/>
      <c r="D506" s="104"/>
      <c r="E506" s="105"/>
    </row>
    <row r="507" spans="1:5" ht="18" hidden="1" x14ac:dyDescent="0.3">
      <c r="A507" s="10" t="s">
        <v>241</v>
      </c>
      <c r="B507" s="93" t="s">
        <v>412</v>
      </c>
      <c r="C507" s="7"/>
      <c r="D507" s="104"/>
      <c r="E507" s="105"/>
    </row>
    <row r="508" spans="1:5" ht="18" hidden="1" x14ac:dyDescent="0.3">
      <c r="A508" s="10" t="s">
        <v>242</v>
      </c>
      <c r="B508" s="93" t="s">
        <v>412</v>
      </c>
      <c r="C508" s="7"/>
      <c r="D508" s="104"/>
      <c r="E508" s="105"/>
    </row>
    <row r="509" spans="1:5" ht="18" hidden="1" x14ac:dyDescent="0.3">
      <c r="A509" s="5" t="s">
        <v>180</v>
      </c>
      <c r="B509" s="93" t="s">
        <v>412</v>
      </c>
      <c r="C509" s="7"/>
      <c r="D509" s="104"/>
      <c r="E509" s="105"/>
    </row>
    <row r="510" spans="1:5" ht="18" hidden="1" x14ac:dyDescent="0.3">
      <c r="A510" s="5" t="s">
        <v>181</v>
      </c>
      <c r="B510" s="93" t="s">
        <v>412</v>
      </c>
      <c r="C510" s="7"/>
      <c r="D510" s="104"/>
      <c r="E510" s="105"/>
    </row>
    <row r="511" spans="1:5" ht="21" customHeight="1" x14ac:dyDescent="0.3">
      <c r="A511" s="5" t="s">
        <v>182</v>
      </c>
      <c r="B511" s="93" t="s">
        <v>412</v>
      </c>
      <c r="C511" s="7">
        <v>1565</v>
      </c>
      <c r="D511" s="104">
        <v>8000</v>
      </c>
      <c r="E511" s="105">
        <v>12520000</v>
      </c>
    </row>
    <row r="512" spans="1:5" ht="18" hidden="1" x14ac:dyDescent="0.3">
      <c r="A512" s="10" t="s">
        <v>183</v>
      </c>
      <c r="B512" s="93" t="s">
        <v>416</v>
      </c>
      <c r="C512" s="7"/>
      <c r="D512" s="104"/>
      <c r="E512" s="105"/>
    </row>
    <row r="513" spans="1:5" ht="18" hidden="1" x14ac:dyDescent="0.3">
      <c r="A513" s="5" t="s">
        <v>184</v>
      </c>
      <c r="B513" s="93" t="s">
        <v>412</v>
      </c>
      <c r="C513" s="7"/>
      <c r="D513" s="104"/>
      <c r="E513" s="105"/>
    </row>
    <row r="514" spans="1:5" ht="18" hidden="1" x14ac:dyDescent="0.3">
      <c r="A514" s="5" t="s">
        <v>185</v>
      </c>
      <c r="B514" s="93" t="s">
        <v>412</v>
      </c>
      <c r="C514" s="7"/>
      <c r="D514" s="104"/>
      <c r="E514" s="105"/>
    </row>
    <row r="515" spans="1:5" ht="18" hidden="1" x14ac:dyDescent="0.3">
      <c r="A515" s="5" t="s">
        <v>186</v>
      </c>
      <c r="B515" s="93" t="s">
        <v>416</v>
      </c>
      <c r="C515" s="7"/>
      <c r="D515" s="104"/>
      <c r="E515" s="105"/>
    </row>
    <row r="516" spans="1:5" ht="18" hidden="1" x14ac:dyDescent="0.3">
      <c r="A516" s="10" t="s">
        <v>187</v>
      </c>
      <c r="B516" s="93" t="s">
        <v>416</v>
      </c>
      <c r="C516" s="7"/>
      <c r="D516" s="104"/>
      <c r="E516" s="105"/>
    </row>
    <row r="517" spans="1:5" ht="18" hidden="1" x14ac:dyDescent="0.3">
      <c r="A517" s="14" t="s">
        <v>305</v>
      </c>
      <c r="B517" s="93" t="s">
        <v>412</v>
      </c>
      <c r="C517" s="7"/>
      <c r="D517" s="104"/>
      <c r="E517" s="105"/>
    </row>
    <row r="518" spans="1:5" ht="18" hidden="1" x14ac:dyDescent="0.3">
      <c r="A518" s="14" t="s">
        <v>306</v>
      </c>
      <c r="B518" s="93" t="s">
        <v>412</v>
      </c>
      <c r="C518" s="7"/>
      <c r="D518" s="104"/>
      <c r="E518" s="105"/>
    </row>
    <row r="519" spans="1:5" ht="18" hidden="1" x14ac:dyDescent="0.3">
      <c r="A519" s="14" t="s">
        <v>307</v>
      </c>
      <c r="B519" s="93" t="s">
        <v>412</v>
      </c>
      <c r="C519" s="7"/>
      <c r="D519" s="104"/>
      <c r="E519" s="105"/>
    </row>
    <row r="520" spans="1:5" ht="18" hidden="1" x14ac:dyDescent="0.3">
      <c r="A520" s="14" t="s">
        <v>308</v>
      </c>
      <c r="B520" s="93" t="s">
        <v>416</v>
      </c>
      <c r="C520" s="7"/>
      <c r="D520" s="104"/>
      <c r="E520" s="105"/>
    </row>
    <row r="521" spans="1:5" ht="18" hidden="1" x14ac:dyDescent="0.3">
      <c r="A521" s="5" t="s">
        <v>39</v>
      </c>
      <c r="B521" s="93" t="s">
        <v>412</v>
      </c>
      <c r="C521" s="7"/>
      <c r="D521" s="104"/>
      <c r="E521" s="105"/>
    </row>
    <row r="522" spans="1:5" ht="18" hidden="1" x14ac:dyDescent="0.3">
      <c r="A522" s="10" t="s">
        <v>309</v>
      </c>
      <c r="B522" s="93" t="s">
        <v>416</v>
      </c>
      <c r="C522" s="7"/>
      <c r="D522" s="104"/>
      <c r="E522" s="105"/>
    </row>
    <row r="523" spans="1:5" ht="18" hidden="1" x14ac:dyDescent="0.3">
      <c r="A523" s="36" t="s">
        <v>310</v>
      </c>
      <c r="B523" s="93" t="s">
        <v>416</v>
      </c>
      <c r="C523" s="7"/>
      <c r="D523" s="104"/>
      <c r="E523" s="105"/>
    </row>
    <row r="524" spans="1:5" ht="18" hidden="1" x14ac:dyDescent="0.3">
      <c r="A524" s="36" t="s">
        <v>311</v>
      </c>
      <c r="B524" s="93" t="s">
        <v>416</v>
      </c>
      <c r="C524" s="7"/>
      <c r="D524" s="104"/>
      <c r="E524" s="105"/>
    </row>
    <row r="525" spans="1:5" ht="18" hidden="1" x14ac:dyDescent="0.3">
      <c r="A525" s="36" t="s">
        <v>312</v>
      </c>
      <c r="B525" s="93" t="s">
        <v>416</v>
      </c>
      <c r="C525" s="7"/>
      <c r="D525" s="104"/>
      <c r="E525" s="105"/>
    </row>
    <row r="526" spans="1:5" ht="18" hidden="1" x14ac:dyDescent="0.3">
      <c r="A526" s="36" t="s">
        <v>313</v>
      </c>
      <c r="B526" s="93" t="s">
        <v>416</v>
      </c>
      <c r="C526" s="7"/>
      <c r="D526" s="104"/>
      <c r="E526" s="105"/>
    </row>
    <row r="527" spans="1:5" ht="18" hidden="1" x14ac:dyDescent="0.3">
      <c r="A527" s="10" t="s">
        <v>56</v>
      </c>
      <c r="B527" s="93" t="s">
        <v>412</v>
      </c>
      <c r="C527" s="7"/>
      <c r="D527" s="104"/>
      <c r="E527" s="105"/>
    </row>
    <row r="528" spans="1:5" ht="18" hidden="1" x14ac:dyDescent="0.3">
      <c r="A528" s="17" t="s">
        <v>57</v>
      </c>
      <c r="B528" s="93" t="s">
        <v>417</v>
      </c>
      <c r="C528" s="7"/>
      <c r="D528" s="104"/>
      <c r="E528" s="105"/>
    </row>
    <row r="529" spans="1:5" ht="18" hidden="1" x14ac:dyDescent="0.3">
      <c r="A529" s="10" t="s">
        <v>67</v>
      </c>
      <c r="B529" s="93" t="s">
        <v>412</v>
      </c>
      <c r="C529" s="7"/>
      <c r="D529" s="104"/>
      <c r="E529" s="105"/>
    </row>
    <row r="530" spans="1:5" ht="18" hidden="1" x14ac:dyDescent="0.3">
      <c r="A530" s="5" t="s">
        <v>68</v>
      </c>
      <c r="B530" s="93" t="s">
        <v>412</v>
      </c>
      <c r="C530" s="7"/>
      <c r="D530" s="113"/>
      <c r="E530" s="105"/>
    </row>
    <row r="531" spans="1:5" ht="18" hidden="1" x14ac:dyDescent="0.3">
      <c r="A531" s="10" t="s">
        <v>69</v>
      </c>
      <c r="B531" s="93" t="s">
        <v>416</v>
      </c>
      <c r="C531" s="7"/>
      <c r="D531" s="104"/>
      <c r="E531" s="105"/>
    </row>
    <row r="532" spans="1:5" ht="18" hidden="1" x14ac:dyDescent="0.3">
      <c r="A532" s="10" t="s">
        <v>70</v>
      </c>
      <c r="B532" s="93" t="s">
        <v>416</v>
      </c>
      <c r="C532" s="7"/>
      <c r="D532" s="104"/>
      <c r="E532" s="105"/>
    </row>
    <row r="533" spans="1:5" ht="21" customHeight="1" x14ac:dyDescent="0.3">
      <c r="A533" s="10" t="s">
        <v>146</v>
      </c>
      <c r="B533" s="93" t="s">
        <v>412</v>
      </c>
      <c r="C533" s="7">
        <v>685</v>
      </c>
      <c r="D533" s="104">
        <v>7500</v>
      </c>
      <c r="E533" s="105">
        <v>5137500</v>
      </c>
    </row>
    <row r="534" spans="1:5" ht="18" hidden="1" x14ac:dyDescent="0.3">
      <c r="A534" s="27" t="s">
        <v>147</v>
      </c>
      <c r="B534" s="93" t="s">
        <v>416</v>
      </c>
      <c r="C534" s="7"/>
      <c r="D534" s="104"/>
      <c r="E534" s="105"/>
    </row>
    <row r="535" spans="1:5" ht="18" hidden="1" x14ac:dyDescent="0.3">
      <c r="A535" s="27" t="s">
        <v>148</v>
      </c>
      <c r="B535" s="93" t="s">
        <v>416</v>
      </c>
      <c r="C535" s="7"/>
      <c r="D535" s="104"/>
      <c r="E535" s="105"/>
    </row>
    <row r="536" spans="1:5" ht="18" hidden="1" x14ac:dyDescent="0.3">
      <c r="A536" s="10" t="s">
        <v>217</v>
      </c>
      <c r="B536" s="93" t="s">
        <v>412</v>
      </c>
      <c r="C536" s="7"/>
      <c r="D536" s="104"/>
      <c r="E536" s="105"/>
    </row>
    <row r="537" spans="1:5" ht="18" hidden="1" x14ac:dyDescent="0.3">
      <c r="A537" s="8" t="s">
        <v>218</v>
      </c>
      <c r="B537" s="93" t="s">
        <v>412</v>
      </c>
      <c r="C537" s="7"/>
      <c r="D537" s="114"/>
      <c r="E537" s="115"/>
    </row>
    <row r="538" spans="1:5" ht="18" hidden="1" x14ac:dyDescent="0.3">
      <c r="A538" s="10" t="s">
        <v>219</v>
      </c>
      <c r="B538" s="93" t="s">
        <v>412</v>
      </c>
      <c r="C538" s="7"/>
      <c r="D538" s="104"/>
      <c r="E538" s="105"/>
    </row>
    <row r="539" spans="1:5" ht="18" hidden="1" x14ac:dyDescent="0.3">
      <c r="A539" s="8" t="s">
        <v>340</v>
      </c>
      <c r="B539" s="93" t="s">
        <v>412</v>
      </c>
      <c r="C539" s="7"/>
      <c r="D539" s="114"/>
      <c r="E539" s="115"/>
    </row>
    <row r="540" spans="1:5" ht="18" hidden="1" x14ac:dyDescent="0.3">
      <c r="A540" s="10" t="s">
        <v>188</v>
      </c>
      <c r="B540" s="93" t="s">
        <v>412</v>
      </c>
      <c r="C540" s="7"/>
      <c r="D540" s="114"/>
      <c r="E540" s="115"/>
    </row>
    <row r="541" spans="1:5" ht="18" hidden="1" x14ac:dyDescent="0.3">
      <c r="A541" s="10" t="s">
        <v>189</v>
      </c>
      <c r="B541" s="93" t="s">
        <v>416</v>
      </c>
      <c r="C541" s="7"/>
      <c r="D541" s="104"/>
      <c r="E541" s="105"/>
    </row>
    <row r="542" spans="1:5" ht="18" hidden="1" x14ac:dyDescent="0.3">
      <c r="A542" s="10" t="s">
        <v>190</v>
      </c>
      <c r="B542" s="93" t="s">
        <v>416</v>
      </c>
      <c r="C542" s="7"/>
      <c r="D542" s="104"/>
      <c r="E542" s="105"/>
    </row>
    <row r="543" spans="1:5" ht="18" hidden="1" x14ac:dyDescent="0.3">
      <c r="A543" s="10" t="s">
        <v>191</v>
      </c>
      <c r="B543" s="93" t="s">
        <v>416</v>
      </c>
      <c r="C543" s="7"/>
      <c r="D543" s="104"/>
      <c r="E543" s="105"/>
    </row>
    <row r="544" spans="1:5" ht="18" hidden="1" x14ac:dyDescent="0.3">
      <c r="A544" s="10" t="s">
        <v>41</v>
      </c>
      <c r="B544" s="93" t="s">
        <v>412</v>
      </c>
      <c r="C544" s="7"/>
      <c r="D544" s="104"/>
      <c r="E544" s="105"/>
    </row>
    <row r="545" spans="1:5" ht="18" hidden="1" x14ac:dyDescent="0.3">
      <c r="A545" s="15" t="s">
        <v>42</v>
      </c>
      <c r="B545" s="93" t="s">
        <v>416</v>
      </c>
      <c r="C545" s="7"/>
      <c r="D545" s="104"/>
      <c r="E545" s="105"/>
    </row>
    <row r="546" spans="1:5" ht="18" hidden="1" x14ac:dyDescent="0.3">
      <c r="A546" s="10" t="s">
        <v>43</v>
      </c>
      <c r="B546" s="93" t="s">
        <v>412</v>
      </c>
      <c r="C546" s="7"/>
      <c r="D546" s="104"/>
      <c r="E546" s="105"/>
    </row>
    <row r="547" spans="1:5" ht="21" customHeight="1" x14ac:dyDescent="0.3">
      <c r="A547" s="10" t="s">
        <v>44</v>
      </c>
      <c r="B547" s="93" t="s">
        <v>412</v>
      </c>
      <c r="C547" s="7">
        <v>650</v>
      </c>
      <c r="D547" s="104">
        <v>14500</v>
      </c>
      <c r="E547" s="105">
        <v>9425000</v>
      </c>
    </row>
    <row r="548" spans="1:5" ht="18" hidden="1" x14ac:dyDescent="0.3">
      <c r="A548" s="10" t="s">
        <v>45</v>
      </c>
      <c r="B548" s="93" t="s">
        <v>416</v>
      </c>
      <c r="C548" s="7"/>
      <c r="D548" s="104"/>
      <c r="E548" s="105"/>
    </row>
    <row r="549" spans="1:5" ht="18" hidden="1" x14ac:dyDescent="0.3">
      <c r="A549" s="10" t="s">
        <v>333</v>
      </c>
      <c r="B549" s="93" t="s">
        <v>412</v>
      </c>
      <c r="C549" s="7"/>
      <c r="D549" s="104"/>
      <c r="E549" s="105"/>
    </row>
    <row r="550" spans="1:5" ht="18" hidden="1" x14ac:dyDescent="0.3">
      <c r="A550" s="10" t="s">
        <v>46</v>
      </c>
      <c r="B550" s="93" t="s">
        <v>416</v>
      </c>
      <c r="C550" s="7"/>
      <c r="D550" s="104"/>
      <c r="E550" s="105"/>
    </row>
    <row r="551" spans="1:5" ht="18" hidden="1" x14ac:dyDescent="0.3">
      <c r="A551" s="14" t="s">
        <v>131</v>
      </c>
      <c r="B551" s="93" t="s">
        <v>412</v>
      </c>
      <c r="C551" s="7"/>
      <c r="D551" s="104"/>
      <c r="E551" s="105"/>
    </row>
    <row r="552" spans="1:5" ht="18" hidden="1" x14ac:dyDescent="0.3">
      <c r="A552" s="14" t="s">
        <v>132</v>
      </c>
      <c r="B552" s="93" t="s">
        <v>416</v>
      </c>
      <c r="C552" s="7"/>
      <c r="D552" s="104"/>
      <c r="E552" s="105"/>
    </row>
    <row r="553" spans="1:5" ht="18" hidden="1" x14ac:dyDescent="0.3">
      <c r="A553" s="14" t="s">
        <v>133</v>
      </c>
      <c r="B553" s="93" t="s">
        <v>412</v>
      </c>
      <c r="C553" s="7"/>
      <c r="D553" s="104"/>
      <c r="E553" s="105"/>
    </row>
    <row r="554" spans="1:5" ht="18" hidden="1" x14ac:dyDescent="0.3">
      <c r="A554" s="14" t="s">
        <v>134</v>
      </c>
      <c r="B554" s="93" t="s">
        <v>416</v>
      </c>
      <c r="C554" s="7"/>
      <c r="D554" s="104"/>
      <c r="E554" s="105"/>
    </row>
    <row r="555" spans="1:5" ht="18" hidden="1" x14ac:dyDescent="0.3">
      <c r="A555" s="10" t="s">
        <v>135</v>
      </c>
      <c r="B555" s="93" t="s">
        <v>412</v>
      </c>
      <c r="C555" s="7"/>
      <c r="D555" s="104"/>
      <c r="E555" s="105"/>
    </row>
    <row r="556" spans="1:5" ht="18" hidden="1" x14ac:dyDescent="0.3">
      <c r="A556" s="10" t="s">
        <v>136</v>
      </c>
      <c r="B556" s="93" t="s">
        <v>412</v>
      </c>
      <c r="C556" s="7"/>
      <c r="D556" s="104"/>
      <c r="E556" s="105"/>
    </row>
    <row r="557" spans="1:5" ht="18" hidden="1" x14ac:dyDescent="0.3">
      <c r="A557" s="14" t="s">
        <v>137</v>
      </c>
      <c r="B557" s="93" t="s">
        <v>416</v>
      </c>
      <c r="C557" s="7"/>
      <c r="D557" s="104"/>
      <c r="E557" s="105"/>
    </row>
    <row r="558" spans="1:5" ht="18" hidden="1" x14ac:dyDescent="0.3">
      <c r="A558" s="14" t="s">
        <v>138</v>
      </c>
      <c r="B558" s="93" t="s">
        <v>416</v>
      </c>
      <c r="C558" s="7"/>
      <c r="D558" s="104"/>
      <c r="E558" s="105"/>
    </row>
    <row r="559" spans="1:5" ht="18" hidden="1" x14ac:dyDescent="0.3">
      <c r="A559" s="8" t="s">
        <v>314</v>
      </c>
      <c r="B559" s="93" t="s">
        <v>412</v>
      </c>
      <c r="C559" s="7"/>
      <c r="D559" s="104"/>
      <c r="E559" s="105"/>
    </row>
    <row r="560" spans="1:5" ht="18" hidden="1" x14ac:dyDescent="0.3">
      <c r="A560" s="5" t="s">
        <v>205</v>
      </c>
      <c r="B560" s="93" t="s">
        <v>419</v>
      </c>
      <c r="C560" s="7"/>
      <c r="D560" s="104"/>
      <c r="E560" s="105"/>
    </row>
    <row r="561" spans="1:5" ht="21" customHeight="1" x14ac:dyDescent="0.3">
      <c r="A561" s="13" t="s">
        <v>397</v>
      </c>
      <c r="B561" s="93" t="s">
        <v>412</v>
      </c>
      <c r="C561" s="7">
        <v>175</v>
      </c>
      <c r="D561" s="104">
        <v>23000</v>
      </c>
      <c r="E561" s="105">
        <v>4025000</v>
      </c>
    </row>
    <row r="562" spans="1:5" ht="18" hidden="1" x14ac:dyDescent="0.3">
      <c r="A562" s="8" t="s">
        <v>316</v>
      </c>
      <c r="B562" s="93" t="s">
        <v>412</v>
      </c>
      <c r="C562" s="7"/>
      <c r="D562" s="104"/>
      <c r="E562" s="105"/>
    </row>
    <row r="563" spans="1:5" ht="18" hidden="1" x14ac:dyDescent="0.3">
      <c r="A563" s="8" t="s">
        <v>317</v>
      </c>
      <c r="B563" s="93" t="s">
        <v>421</v>
      </c>
      <c r="C563" s="7"/>
      <c r="D563" s="104"/>
      <c r="E563" s="105"/>
    </row>
    <row r="564" spans="1:5" ht="18" hidden="1" x14ac:dyDescent="0.3">
      <c r="A564" s="10" t="s">
        <v>58</v>
      </c>
      <c r="B564" s="93" t="s">
        <v>412</v>
      </c>
      <c r="C564" s="7"/>
      <c r="D564" s="104"/>
      <c r="E564" s="105"/>
    </row>
    <row r="565" spans="1:5" ht="18" hidden="1" x14ac:dyDescent="0.3">
      <c r="A565" s="10" t="s">
        <v>59</v>
      </c>
      <c r="B565" s="93" t="s">
        <v>415</v>
      </c>
      <c r="C565" s="7"/>
      <c r="D565" s="104"/>
      <c r="E565" s="105"/>
    </row>
    <row r="566" spans="1:5" ht="18" hidden="1" x14ac:dyDescent="0.3">
      <c r="A566" s="24" t="s">
        <v>321</v>
      </c>
      <c r="B566" s="93" t="s">
        <v>419</v>
      </c>
      <c r="C566" s="7"/>
      <c r="D566" s="104"/>
      <c r="E566" s="105"/>
    </row>
    <row r="567" spans="1:5" ht="18" hidden="1" x14ac:dyDescent="0.3">
      <c r="A567" s="24" t="s">
        <v>322</v>
      </c>
      <c r="B567" s="93" t="s">
        <v>419</v>
      </c>
      <c r="C567" s="7"/>
      <c r="D567" s="104"/>
      <c r="E567" s="105"/>
    </row>
    <row r="568" spans="1:5" ht="18" hidden="1" x14ac:dyDescent="0.3">
      <c r="A568" s="36" t="s">
        <v>323</v>
      </c>
      <c r="B568" s="93" t="s">
        <v>416</v>
      </c>
      <c r="C568" s="7"/>
      <c r="D568" s="104"/>
      <c r="E568" s="105"/>
    </row>
    <row r="569" spans="1:5" ht="18" hidden="1" x14ac:dyDescent="0.3">
      <c r="A569" s="10" t="s">
        <v>89</v>
      </c>
      <c r="B569" s="93" t="s">
        <v>412</v>
      </c>
      <c r="C569" s="7"/>
      <c r="D569" s="104"/>
      <c r="E569" s="105"/>
    </row>
    <row r="570" spans="1:5" ht="18" hidden="1" x14ac:dyDescent="0.3">
      <c r="A570" s="10" t="s">
        <v>90</v>
      </c>
      <c r="B570" s="93" t="s">
        <v>416</v>
      </c>
      <c r="C570" s="7"/>
      <c r="D570" s="104"/>
      <c r="E570" s="105"/>
    </row>
    <row r="571" spans="1:5" ht="18" hidden="1" x14ac:dyDescent="0.3">
      <c r="A571" s="10" t="s">
        <v>139</v>
      </c>
      <c r="B571" s="93" t="s">
        <v>412</v>
      </c>
      <c r="C571" s="12"/>
      <c r="D571" s="104"/>
      <c r="E571" s="105"/>
    </row>
    <row r="572" spans="1:5" ht="18" hidden="1" x14ac:dyDescent="0.3">
      <c r="A572" s="36" t="s">
        <v>324</v>
      </c>
      <c r="B572" s="93" t="s">
        <v>416</v>
      </c>
      <c r="C572" s="7"/>
      <c r="D572" s="104"/>
      <c r="E572" s="105"/>
    </row>
    <row r="573" spans="1:5" ht="18" hidden="1" x14ac:dyDescent="0.3">
      <c r="A573" s="10" t="s">
        <v>140</v>
      </c>
      <c r="B573" s="93" t="s">
        <v>416</v>
      </c>
      <c r="C573" s="12"/>
      <c r="D573" s="104"/>
      <c r="E573" s="105"/>
    </row>
    <row r="574" spans="1:5" ht="18" hidden="1" x14ac:dyDescent="0.3">
      <c r="A574" s="10" t="s">
        <v>220</v>
      </c>
      <c r="B574" s="93" t="s">
        <v>412</v>
      </c>
      <c r="C574" s="7"/>
      <c r="D574" s="104"/>
      <c r="E574" s="105"/>
    </row>
    <row r="575" spans="1:5" ht="18" hidden="1" x14ac:dyDescent="0.3">
      <c r="A575" s="8" t="s">
        <v>23</v>
      </c>
      <c r="B575" s="93" t="s">
        <v>417</v>
      </c>
      <c r="C575" s="7"/>
      <c r="D575" s="104"/>
      <c r="E575" s="105"/>
    </row>
    <row r="576" spans="1:5" ht="18" hidden="1" x14ac:dyDescent="0.3">
      <c r="A576" s="10" t="s">
        <v>24</v>
      </c>
      <c r="B576" s="93" t="s">
        <v>412</v>
      </c>
      <c r="C576" s="7"/>
      <c r="D576" s="104"/>
      <c r="E576" s="105"/>
    </row>
    <row r="577" spans="1:5" ht="18" hidden="1" x14ac:dyDescent="0.3">
      <c r="A577" s="10" t="s">
        <v>25</v>
      </c>
      <c r="B577" s="93" t="s">
        <v>412</v>
      </c>
      <c r="C577" s="7"/>
      <c r="D577" s="104"/>
      <c r="E577" s="105"/>
    </row>
    <row r="578" spans="1:5" ht="18" hidden="1" x14ac:dyDescent="0.3">
      <c r="A578" s="10" t="s">
        <v>26</v>
      </c>
      <c r="B578" s="93" t="s">
        <v>415</v>
      </c>
      <c r="C578" s="7"/>
      <c r="D578" s="104"/>
      <c r="E578" s="105"/>
    </row>
    <row r="579" spans="1:5" ht="18" hidden="1" x14ac:dyDescent="0.3">
      <c r="A579" s="10" t="s">
        <v>27</v>
      </c>
      <c r="B579" s="93" t="s">
        <v>417</v>
      </c>
      <c r="C579" s="7"/>
      <c r="D579" s="104"/>
      <c r="E579" s="105"/>
    </row>
    <row r="580" spans="1:5" ht="18" hidden="1" x14ac:dyDescent="0.3">
      <c r="A580" s="10" t="s">
        <v>28</v>
      </c>
      <c r="B580" s="93" t="s">
        <v>412</v>
      </c>
      <c r="C580" s="7"/>
      <c r="D580" s="104"/>
      <c r="E580" s="105"/>
    </row>
    <row r="581" spans="1:5" ht="18" hidden="1" x14ac:dyDescent="0.3">
      <c r="A581" s="14" t="s">
        <v>232</v>
      </c>
      <c r="B581" s="93" t="s">
        <v>412</v>
      </c>
      <c r="C581" s="7"/>
      <c r="D581" s="104"/>
      <c r="E581" s="105"/>
    </row>
    <row r="582" spans="1:5" ht="18" hidden="1" x14ac:dyDescent="0.3">
      <c r="A582" s="13" t="s">
        <v>233</v>
      </c>
      <c r="B582" s="93" t="s">
        <v>412</v>
      </c>
      <c r="C582" s="7"/>
      <c r="D582" s="104"/>
      <c r="E582" s="105"/>
    </row>
    <row r="583" spans="1:5" ht="18" hidden="1" x14ac:dyDescent="0.3">
      <c r="A583" s="13" t="s">
        <v>234</v>
      </c>
      <c r="B583" s="93" t="s">
        <v>412</v>
      </c>
      <c r="C583" s="7"/>
      <c r="D583" s="104"/>
      <c r="E583" s="105"/>
    </row>
    <row r="584" spans="1:5" ht="18" hidden="1" x14ac:dyDescent="0.3">
      <c r="A584" s="10" t="s">
        <v>29</v>
      </c>
      <c r="B584" s="93" t="s">
        <v>412</v>
      </c>
      <c r="C584" s="7"/>
      <c r="D584" s="104"/>
      <c r="E584" s="105"/>
    </row>
    <row r="585" spans="1:5" ht="18" hidden="1" x14ac:dyDescent="0.3">
      <c r="A585" s="10" t="s">
        <v>30</v>
      </c>
      <c r="B585" s="93" t="s">
        <v>412</v>
      </c>
      <c r="C585" s="7"/>
      <c r="D585" s="104"/>
      <c r="E585" s="105"/>
    </row>
    <row r="586" spans="1:5" ht="18" hidden="1" x14ac:dyDescent="0.3">
      <c r="A586" s="10" t="s">
        <v>31</v>
      </c>
      <c r="B586" s="93" t="s">
        <v>415</v>
      </c>
      <c r="C586" s="7"/>
      <c r="D586" s="104"/>
      <c r="E586" s="105"/>
    </row>
    <row r="587" spans="1:5" ht="18" hidden="1" x14ac:dyDescent="0.3">
      <c r="A587" s="10" t="s">
        <v>32</v>
      </c>
      <c r="B587" s="93" t="s">
        <v>417</v>
      </c>
      <c r="C587" s="7"/>
      <c r="D587" s="104"/>
      <c r="E587" s="105"/>
    </row>
    <row r="588" spans="1:5" ht="18" hidden="1" x14ac:dyDescent="0.3">
      <c r="A588" s="10" t="s">
        <v>33</v>
      </c>
      <c r="B588" s="93" t="s">
        <v>412</v>
      </c>
      <c r="C588" s="7"/>
      <c r="D588" s="104"/>
      <c r="E588" s="105"/>
    </row>
    <row r="589" spans="1:5" ht="18" hidden="1" x14ac:dyDescent="0.3">
      <c r="A589" s="10" t="s">
        <v>34</v>
      </c>
      <c r="B589" s="93" t="s">
        <v>412</v>
      </c>
      <c r="C589" s="7"/>
      <c r="D589" s="104"/>
      <c r="E589" s="105"/>
    </row>
    <row r="590" spans="1:5" ht="18" hidden="1" x14ac:dyDescent="0.3">
      <c r="A590" s="10" t="s">
        <v>35</v>
      </c>
      <c r="B590" s="93" t="s">
        <v>415</v>
      </c>
      <c r="C590" s="7"/>
      <c r="D590" s="104"/>
      <c r="E590" s="105"/>
    </row>
    <row r="591" spans="1:5" ht="18" hidden="1" x14ac:dyDescent="0.3">
      <c r="A591" s="10" t="s">
        <v>91</v>
      </c>
      <c r="B591" s="93" t="s">
        <v>412</v>
      </c>
      <c r="C591" s="12"/>
      <c r="D591" s="104"/>
      <c r="E591" s="105"/>
    </row>
    <row r="592" spans="1:5" ht="18" hidden="1" x14ac:dyDescent="0.3">
      <c r="A592" s="24" t="s">
        <v>92</v>
      </c>
      <c r="B592" s="93" t="s">
        <v>412</v>
      </c>
      <c r="C592" s="7"/>
      <c r="D592" s="104"/>
      <c r="E592" s="105"/>
    </row>
    <row r="593" spans="1:5" ht="18" hidden="1" x14ac:dyDescent="0.3">
      <c r="A593" s="10" t="s">
        <v>222</v>
      </c>
      <c r="B593" s="93" t="s">
        <v>412</v>
      </c>
      <c r="C593" s="7"/>
      <c r="D593" s="104"/>
      <c r="E593" s="105"/>
    </row>
    <row r="594" spans="1:5" ht="18" hidden="1" x14ac:dyDescent="0.3">
      <c r="A594" s="8" t="s">
        <v>235</v>
      </c>
      <c r="B594" s="93" t="s">
        <v>412</v>
      </c>
      <c r="C594" s="7"/>
      <c r="D594" s="104"/>
      <c r="E594" s="105"/>
    </row>
    <row r="595" spans="1:5" ht="18" hidden="1" x14ac:dyDescent="0.3">
      <c r="A595" s="8" t="s">
        <v>236</v>
      </c>
      <c r="B595" s="93" t="s">
        <v>412</v>
      </c>
      <c r="C595" s="7"/>
      <c r="D595" s="104"/>
      <c r="E595" s="105"/>
    </row>
    <row r="596" spans="1:5" ht="18" hidden="1" x14ac:dyDescent="0.3">
      <c r="A596" s="10" t="s">
        <v>237</v>
      </c>
      <c r="B596" s="93" t="s">
        <v>416</v>
      </c>
      <c r="C596" s="7"/>
      <c r="D596" s="104"/>
      <c r="E596" s="108"/>
    </row>
    <row r="597" spans="1:5" ht="18" hidden="1" x14ac:dyDescent="0.3">
      <c r="A597" s="10" t="s">
        <v>342</v>
      </c>
      <c r="B597" s="93" t="s">
        <v>416</v>
      </c>
      <c r="C597" s="7"/>
      <c r="D597" s="104"/>
      <c r="E597" s="108"/>
    </row>
    <row r="598" spans="1:5" ht="18" hidden="1" x14ac:dyDescent="0.3">
      <c r="A598" s="10" t="s">
        <v>223</v>
      </c>
      <c r="B598" s="93" t="s">
        <v>412</v>
      </c>
      <c r="C598" s="7"/>
      <c r="D598" s="104"/>
      <c r="E598" s="105"/>
    </row>
    <row r="599" spans="1:5" ht="18" hidden="1" x14ac:dyDescent="0.3">
      <c r="A599" s="10" t="s">
        <v>118</v>
      </c>
      <c r="B599" s="93"/>
      <c r="C599" s="7"/>
      <c r="D599" s="104"/>
      <c r="E599" s="105"/>
    </row>
    <row r="600" spans="1:5" ht="18" hidden="1" x14ac:dyDescent="0.3">
      <c r="A600" s="10" t="s">
        <v>238</v>
      </c>
      <c r="B600" s="93" t="s">
        <v>419</v>
      </c>
      <c r="C600" s="7"/>
      <c r="D600" s="104"/>
      <c r="E600" s="105"/>
    </row>
    <row r="601" spans="1:5" ht="18" hidden="1" x14ac:dyDescent="0.3">
      <c r="A601" s="10" t="s">
        <v>71</v>
      </c>
      <c r="B601" s="93" t="s">
        <v>412</v>
      </c>
      <c r="C601" s="7"/>
      <c r="D601" s="104"/>
      <c r="E601" s="105"/>
    </row>
    <row r="602" spans="1:5" ht="18" hidden="1" x14ac:dyDescent="0.3">
      <c r="A602" s="10" t="s">
        <v>72</v>
      </c>
      <c r="B602" s="93" t="s">
        <v>418</v>
      </c>
      <c r="C602" s="7"/>
      <c r="D602" s="104"/>
      <c r="E602" s="105"/>
    </row>
    <row r="603" spans="1:5" ht="18" hidden="1" x14ac:dyDescent="0.3">
      <c r="A603" s="36" t="s">
        <v>325</v>
      </c>
      <c r="B603" s="93" t="s">
        <v>416</v>
      </c>
      <c r="C603" s="7"/>
      <c r="D603" s="104"/>
      <c r="E603" s="105"/>
    </row>
    <row r="604" spans="1:5" ht="18" hidden="1" x14ac:dyDescent="0.3">
      <c r="A604" s="10" t="s">
        <v>150</v>
      </c>
      <c r="B604" s="93" t="s">
        <v>416</v>
      </c>
      <c r="C604" s="7"/>
      <c r="D604" s="104"/>
      <c r="E604" s="105"/>
    </row>
    <row r="605" spans="1:5" ht="18" hidden="1" x14ac:dyDescent="0.3">
      <c r="A605" s="36" t="s">
        <v>326</v>
      </c>
      <c r="B605" s="93" t="s">
        <v>416</v>
      </c>
      <c r="C605" s="7"/>
      <c r="D605" s="104"/>
      <c r="E605" s="105"/>
    </row>
    <row r="606" spans="1:5" ht="18" hidden="1" x14ac:dyDescent="0.3">
      <c r="A606" s="8" t="s">
        <v>343</v>
      </c>
      <c r="B606" s="93" t="s">
        <v>412</v>
      </c>
      <c r="C606" s="7"/>
      <c r="D606" s="104"/>
      <c r="E606" s="105"/>
    </row>
    <row r="607" spans="1:5" ht="18" hidden="1" x14ac:dyDescent="0.3">
      <c r="A607" s="36" t="s">
        <v>327</v>
      </c>
      <c r="B607" s="93" t="s">
        <v>416</v>
      </c>
      <c r="C607" s="7"/>
      <c r="D607" s="104"/>
      <c r="E607" s="105"/>
    </row>
    <row r="608" spans="1:5" ht="18" hidden="1" x14ac:dyDescent="0.3">
      <c r="A608" s="5" t="s">
        <v>141</v>
      </c>
      <c r="B608" s="93" t="s">
        <v>412</v>
      </c>
      <c r="C608" s="12"/>
      <c r="D608" s="104"/>
      <c r="E608" s="105"/>
    </row>
    <row r="609" spans="1:5" ht="18" hidden="1" x14ac:dyDescent="0.3">
      <c r="A609" s="14" t="s">
        <v>239</v>
      </c>
      <c r="B609" s="93" t="s">
        <v>419</v>
      </c>
      <c r="C609" s="7"/>
      <c r="D609" s="104"/>
      <c r="E609" s="105"/>
    </row>
    <row r="610" spans="1:5" ht="18" hidden="1" x14ac:dyDescent="0.3">
      <c r="A610" s="14" t="s">
        <v>99</v>
      </c>
      <c r="B610" s="93" t="s">
        <v>417</v>
      </c>
      <c r="C610" s="7"/>
      <c r="D610" s="104"/>
      <c r="E610" s="105"/>
    </row>
    <row r="611" spans="1:5" ht="18" hidden="1" x14ac:dyDescent="0.3">
      <c r="A611" s="14" t="s">
        <v>100</v>
      </c>
      <c r="B611" s="93" t="s">
        <v>417</v>
      </c>
      <c r="C611" s="7"/>
      <c r="D611" s="104"/>
      <c r="E611" s="105"/>
    </row>
    <row r="612" spans="1:5" ht="18" hidden="1" x14ac:dyDescent="0.3">
      <c r="A612" s="10" t="s">
        <v>267</v>
      </c>
      <c r="B612" s="93" t="s">
        <v>412</v>
      </c>
      <c r="C612" s="7"/>
      <c r="D612" s="104"/>
      <c r="E612" s="105"/>
    </row>
    <row r="613" spans="1:5" ht="18" hidden="1" x14ac:dyDescent="0.3">
      <c r="A613" s="14" t="s">
        <v>268</v>
      </c>
      <c r="B613" s="93" t="s">
        <v>416</v>
      </c>
      <c r="C613" s="7"/>
      <c r="D613" s="104"/>
      <c r="E613" s="105"/>
    </row>
    <row r="614" spans="1:5" ht="18" hidden="1" x14ac:dyDescent="0.3">
      <c r="A614" s="10" t="s">
        <v>269</v>
      </c>
      <c r="B614" s="93" t="s">
        <v>412</v>
      </c>
      <c r="C614" s="7"/>
      <c r="D614" s="104"/>
      <c r="E614" s="105"/>
    </row>
    <row r="615" spans="1:5" ht="18" hidden="1" x14ac:dyDescent="0.3">
      <c r="A615" s="10" t="s">
        <v>284</v>
      </c>
      <c r="B615" s="93" t="s">
        <v>412</v>
      </c>
      <c r="C615" s="7"/>
      <c r="D615" s="104"/>
      <c r="E615" s="105"/>
    </row>
    <row r="616" spans="1:5" ht="18" hidden="1" x14ac:dyDescent="0.3">
      <c r="A616" s="14" t="s">
        <v>285</v>
      </c>
      <c r="B616" s="93" t="s">
        <v>417</v>
      </c>
      <c r="C616" s="7"/>
      <c r="D616" s="104"/>
      <c r="E616" s="105"/>
    </row>
    <row r="617" spans="1:5" ht="18" hidden="1" x14ac:dyDescent="0.3">
      <c r="A617" s="35" t="s">
        <v>328</v>
      </c>
      <c r="B617" s="93" t="s">
        <v>412</v>
      </c>
      <c r="C617" s="7"/>
      <c r="D617" s="104"/>
      <c r="E617" s="105"/>
    </row>
    <row r="618" spans="1:5" ht="18" hidden="1" x14ac:dyDescent="0.3">
      <c r="A618" s="10" t="s">
        <v>143</v>
      </c>
      <c r="B618" s="93" t="s">
        <v>412</v>
      </c>
      <c r="C618" s="7"/>
      <c r="D618" s="104"/>
      <c r="E618" s="105"/>
    </row>
    <row r="619" spans="1:5" ht="18" hidden="1" x14ac:dyDescent="0.3">
      <c r="A619" s="24" t="s">
        <v>144</v>
      </c>
      <c r="B619" s="93" t="s">
        <v>413</v>
      </c>
      <c r="C619" s="7"/>
      <c r="D619" s="104"/>
      <c r="E619" s="105"/>
    </row>
    <row r="620" spans="1:5" ht="18" hidden="1" x14ac:dyDescent="0.3">
      <c r="A620" s="5" t="s">
        <v>93</v>
      </c>
      <c r="B620" s="93" t="s">
        <v>412</v>
      </c>
      <c r="C620" s="7"/>
      <c r="D620" s="104"/>
      <c r="E620" s="105"/>
    </row>
    <row r="621" spans="1:5" ht="18" hidden="1" x14ac:dyDescent="0.3">
      <c r="A621" s="14" t="s">
        <v>94</v>
      </c>
      <c r="B621" s="93" t="s">
        <v>416</v>
      </c>
      <c r="C621" s="7"/>
      <c r="D621" s="104"/>
      <c r="E621" s="105"/>
    </row>
    <row r="622" spans="1:5" ht="18" hidden="1" x14ac:dyDescent="0.3">
      <c r="A622" s="24" t="s">
        <v>77</v>
      </c>
      <c r="B622" s="93" t="s">
        <v>416</v>
      </c>
      <c r="C622" s="7"/>
      <c r="D622" s="104"/>
      <c r="E622" s="105"/>
    </row>
    <row r="623" spans="1:5" ht="18" hidden="1" x14ac:dyDescent="0.3">
      <c r="A623" s="10" t="s">
        <v>225</v>
      </c>
      <c r="B623" s="93" t="s">
        <v>412</v>
      </c>
      <c r="C623" s="7"/>
      <c r="D623" s="104"/>
      <c r="E623" s="105"/>
    </row>
    <row r="624" spans="1:5" ht="18" hidden="1" x14ac:dyDescent="0.3">
      <c r="A624" s="14" t="s">
        <v>226</v>
      </c>
      <c r="B624" s="93" t="s">
        <v>419</v>
      </c>
      <c r="C624" s="7"/>
      <c r="D624" s="104"/>
      <c r="E624" s="105"/>
    </row>
    <row r="625" spans="1:5" ht="18" hidden="1" x14ac:dyDescent="0.3">
      <c r="A625" s="5" t="s">
        <v>341</v>
      </c>
      <c r="B625" s="93" t="s">
        <v>412</v>
      </c>
      <c r="C625" s="7"/>
      <c r="D625" s="104"/>
      <c r="E625" s="105"/>
    </row>
    <row r="626" spans="1:5" ht="18" hidden="1" x14ac:dyDescent="0.3">
      <c r="A626" s="10" t="s">
        <v>399</v>
      </c>
      <c r="B626" s="93" t="s">
        <v>412</v>
      </c>
      <c r="C626" s="7"/>
      <c r="D626" s="104"/>
      <c r="E626" s="105"/>
    </row>
    <row r="627" spans="1:5" ht="18" hidden="1" x14ac:dyDescent="0.3">
      <c r="A627" s="8" t="s">
        <v>330</v>
      </c>
      <c r="B627" s="93" t="s">
        <v>412</v>
      </c>
      <c r="C627" s="7"/>
      <c r="D627" s="104"/>
      <c r="E627" s="105"/>
    </row>
    <row r="628" spans="1:5" ht="18" hidden="1" x14ac:dyDescent="0.3">
      <c r="A628" s="10" t="s">
        <v>119</v>
      </c>
      <c r="B628" s="93" t="s">
        <v>412</v>
      </c>
      <c r="C628" s="7"/>
      <c r="D628" s="104"/>
      <c r="E628" s="105"/>
    </row>
    <row r="629" spans="1:5" ht="18" hidden="1" x14ac:dyDescent="0.3">
      <c r="A629" s="5" t="s">
        <v>145</v>
      </c>
      <c r="B629" s="93" t="s">
        <v>412</v>
      </c>
      <c r="C629" s="7"/>
      <c r="D629" s="104"/>
      <c r="E629" s="105"/>
    </row>
    <row r="630" spans="1:5" ht="18" hidden="1" x14ac:dyDescent="0.3">
      <c r="A630" s="5" t="s">
        <v>243</v>
      </c>
      <c r="B630" s="93" t="s">
        <v>412</v>
      </c>
      <c r="C630" s="7"/>
      <c r="D630" s="114"/>
      <c r="E630" s="115"/>
    </row>
    <row r="631" spans="1:5" ht="18" hidden="1" x14ac:dyDescent="0.3">
      <c r="A631" s="10" t="s">
        <v>174</v>
      </c>
      <c r="B631" s="93" t="s">
        <v>412</v>
      </c>
      <c r="C631" s="7"/>
      <c r="D631" s="104"/>
      <c r="E631" s="105"/>
    </row>
    <row r="632" spans="1:5" ht="18" hidden="1" x14ac:dyDescent="0.3">
      <c r="A632" s="10" t="s">
        <v>244</v>
      </c>
      <c r="B632" s="93" t="s">
        <v>420</v>
      </c>
      <c r="C632" s="7"/>
      <c r="D632" s="104"/>
      <c r="E632" s="105"/>
    </row>
    <row r="633" spans="1:5" ht="18" hidden="1" x14ac:dyDescent="0.3">
      <c r="A633" s="10" t="s">
        <v>245</v>
      </c>
      <c r="B633" s="93" t="s">
        <v>416</v>
      </c>
      <c r="C633" s="7"/>
      <c r="D633" s="104"/>
      <c r="E633" s="105"/>
    </row>
    <row r="634" spans="1:5" ht="18" hidden="1" x14ac:dyDescent="0.3">
      <c r="A634" s="24" t="s">
        <v>78</v>
      </c>
      <c r="B634" s="93" t="s">
        <v>412</v>
      </c>
      <c r="C634" s="7"/>
      <c r="D634" s="104"/>
      <c r="E634" s="105"/>
    </row>
    <row r="635" spans="1:5" ht="18" hidden="1" x14ac:dyDescent="0.3">
      <c r="A635" s="24" t="s">
        <v>79</v>
      </c>
      <c r="B635" s="93" t="s">
        <v>412</v>
      </c>
      <c r="C635" s="7"/>
      <c r="D635" s="104"/>
      <c r="E635" s="105"/>
    </row>
    <row r="636" spans="1:5" ht="18" hidden="1" x14ac:dyDescent="0.3">
      <c r="A636" s="13" t="s">
        <v>246</v>
      </c>
      <c r="B636" s="93" t="s">
        <v>412</v>
      </c>
      <c r="C636" s="7"/>
      <c r="D636" s="114"/>
      <c r="E636" s="105"/>
    </row>
    <row r="637" spans="1:5" ht="18" hidden="1" x14ac:dyDescent="0.3">
      <c r="A637" s="24" t="s">
        <v>80</v>
      </c>
      <c r="B637" s="93" t="s">
        <v>416</v>
      </c>
      <c r="C637" s="7"/>
      <c r="D637" s="114"/>
      <c r="E637" s="115"/>
    </row>
    <row r="638" spans="1:5" ht="18" hidden="1" x14ac:dyDescent="0.3">
      <c r="A638" s="10" t="s">
        <v>247</v>
      </c>
      <c r="B638" s="93" t="s">
        <v>418</v>
      </c>
      <c r="C638" s="7"/>
      <c r="D638" s="104"/>
      <c r="E638" s="105"/>
    </row>
    <row r="639" spans="1:5" ht="18" hidden="1" x14ac:dyDescent="0.3">
      <c r="A639" s="10" t="s">
        <v>248</v>
      </c>
      <c r="B639" s="93" t="s">
        <v>418</v>
      </c>
      <c r="C639" s="7"/>
      <c r="D639" s="104"/>
      <c r="E639" s="105"/>
    </row>
    <row r="640" spans="1:5" ht="18" hidden="1" x14ac:dyDescent="0.3">
      <c r="A640" s="10" t="s">
        <v>249</v>
      </c>
      <c r="B640" s="93" t="s">
        <v>420</v>
      </c>
      <c r="C640" s="7"/>
      <c r="D640" s="104"/>
      <c r="E640" s="105"/>
    </row>
    <row r="641" spans="1:5" ht="18" hidden="1" x14ac:dyDescent="0.3">
      <c r="A641" s="10" t="s">
        <v>250</v>
      </c>
      <c r="B641" s="93" t="s">
        <v>412</v>
      </c>
      <c r="C641" s="7"/>
      <c r="D641" s="104"/>
      <c r="E641" s="105"/>
    </row>
    <row r="642" spans="1:5" ht="18" hidden="1" x14ac:dyDescent="0.3">
      <c r="A642" s="13" t="s">
        <v>251</v>
      </c>
      <c r="B642" s="93" t="s">
        <v>412</v>
      </c>
      <c r="C642" s="7"/>
      <c r="D642" s="104"/>
      <c r="E642" s="105"/>
    </row>
    <row r="643" spans="1:5" ht="18" hidden="1" x14ac:dyDescent="0.3">
      <c r="A643" s="10" t="s">
        <v>252</v>
      </c>
      <c r="B643" s="93" t="s">
        <v>418</v>
      </c>
      <c r="C643" s="7"/>
      <c r="D643" s="104"/>
      <c r="E643" s="105"/>
    </row>
    <row r="644" spans="1:5" ht="18" hidden="1" x14ac:dyDescent="0.3">
      <c r="A644" s="10" t="s">
        <v>40</v>
      </c>
      <c r="B644" s="93" t="s">
        <v>412</v>
      </c>
      <c r="C644" s="7"/>
      <c r="D644" s="104"/>
      <c r="E644" s="105"/>
    </row>
    <row r="645" spans="1:5" ht="18" hidden="1" x14ac:dyDescent="0.3">
      <c r="A645" s="5" t="s">
        <v>175</v>
      </c>
      <c r="B645" s="93" t="s">
        <v>412</v>
      </c>
      <c r="C645" s="7"/>
      <c r="D645" s="104"/>
      <c r="E645" s="105"/>
    </row>
    <row r="646" spans="1:5" ht="18" hidden="1" x14ac:dyDescent="0.3">
      <c r="A646" s="10" t="s">
        <v>81</v>
      </c>
      <c r="B646" s="93" t="s">
        <v>412</v>
      </c>
      <c r="C646" s="26"/>
      <c r="D646" s="104"/>
      <c r="E646" s="105"/>
    </row>
    <row r="647" spans="1:5" ht="18" hidden="1" x14ac:dyDescent="0.3">
      <c r="A647" s="10" t="s">
        <v>253</v>
      </c>
      <c r="B647" s="93" t="s">
        <v>418</v>
      </c>
      <c r="C647" s="7"/>
      <c r="D647" s="104"/>
      <c r="E647" s="105"/>
    </row>
    <row r="648" spans="1:5" ht="18" hidden="1" x14ac:dyDescent="0.3">
      <c r="A648" s="10" t="s">
        <v>176</v>
      </c>
      <c r="B648" s="93" t="s">
        <v>416</v>
      </c>
      <c r="C648" s="7"/>
      <c r="D648" s="104"/>
      <c r="E648" s="105"/>
    </row>
    <row r="649" spans="1:5" ht="18" hidden="1" x14ac:dyDescent="0.3">
      <c r="A649" s="13" t="s">
        <v>254</v>
      </c>
      <c r="B649" s="93" t="s">
        <v>412</v>
      </c>
      <c r="C649" s="7"/>
      <c r="D649" s="104"/>
      <c r="E649" s="105"/>
    </row>
    <row r="650" spans="1:5" ht="18" hidden="1" x14ac:dyDescent="0.3">
      <c r="A650" s="13" t="s">
        <v>255</v>
      </c>
      <c r="B650" s="93" t="s">
        <v>412</v>
      </c>
      <c r="C650" s="7"/>
      <c r="D650" s="104"/>
      <c r="E650" s="105"/>
    </row>
    <row r="651" spans="1:5" ht="18" hidden="1" x14ac:dyDescent="0.3">
      <c r="A651" s="10" t="s">
        <v>256</v>
      </c>
      <c r="B651" s="93" t="s">
        <v>412</v>
      </c>
      <c r="C651" s="7"/>
      <c r="D651" s="104"/>
      <c r="E651" s="105"/>
    </row>
    <row r="652" spans="1:5" ht="18" hidden="1" x14ac:dyDescent="0.3">
      <c r="A652" s="10" t="s">
        <v>257</v>
      </c>
      <c r="B652" s="93" t="s">
        <v>412</v>
      </c>
      <c r="C652" s="7"/>
      <c r="D652" s="104"/>
      <c r="E652" s="105"/>
    </row>
    <row r="653" spans="1:5" ht="18" hidden="1" x14ac:dyDescent="0.3">
      <c r="A653" s="13" t="s">
        <v>258</v>
      </c>
      <c r="B653" s="93" t="s">
        <v>412</v>
      </c>
      <c r="C653" s="7"/>
      <c r="D653" s="104"/>
      <c r="E653" s="105"/>
    </row>
    <row r="654" spans="1:5" ht="18" hidden="1" x14ac:dyDescent="0.3">
      <c r="A654" s="10" t="s">
        <v>259</v>
      </c>
      <c r="B654" s="93" t="s">
        <v>418</v>
      </c>
      <c r="C654" s="7"/>
      <c r="D654" s="104"/>
      <c r="E654" s="105"/>
    </row>
    <row r="655" spans="1:5" ht="18" hidden="1" x14ac:dyDescent="0.3">
      <c r="A655" s="10" t="s">
        <v>260</v>
      </c>
      <c r="B655" s="93" t="s">
        <v>418</v>
      </c>
      <c r="C655" s="7"/>
      <c r="D655" s="104"/>
      <c r="E655" s="105"/>
    </row>
    <row r="656" spans="1:5" ht="18" hidden="1" x14ac:dyDescent="0.3">
      <c r="A656" s="10" t="s">
        <v>261</v>
      </c>
      <c r="B656" s="93" t="s">
        <v>418</v>
      </c>
      <c r="C656" s="7"/>
      <c r="D656" s="104"/>
      <c r="E656" s="105"/>
    </row>
    <row r="657" spans="1:5" ht="18" hidden="1" x14ac:dyDescent="0.3">
      <c r="A657" s="10" t="s">
        <v>262</v>
      </c>
      <c r="B657" s="93" t="s">
        <v>418</v>
      </c>
      <c r="C657" s="7"/>
      <c r="D657" s="104"/>
      <c r="E657" s="105"/>
    </row>
    <row r="658" spans="1:5" ht="18" hidden="1" x14ac:dyDescent="0.3">
      <c r="A658" s="10" t="s">
        <v>263</v>
      </c>
      <c r="B658" s="93" t="s">
        <v>418</v>
      </c>
      <c r="C658" s="7"/>
      <c r="D658" s="104"/>
      <c r="E658" s="105"/>
    </row>
    <row r="659" spans="1:5" ht="18" hidden="1" x14ac:dyDescent="0.3">
      <c r="A659" s="10" t="s">
        <v>264</v>
      </c>
      <c r="B659" s="93" t="s">
        <v>420</v>
      </c>
      <c r="C659" s="7"/>
      <c r="D659" s="104"/>
      <c r="E659" s="105"/>
    </row>
    <row r="660" spans="1:5" ht="18" hidden="1" x14ac:dyDescent="0.3">
      <c r="A660" s="10" t="s">
        <v>265</v>
      </c>
      <c r="B660" s="93" t="s">
        <v>412</v>
      </c>
      <c r="C660" s="7"/>
      <c r="D660" s="104"/>
      <c r="E660" s="105"/>
    </row>
    <row r="661" spans="1:5" ht="18" hidden="1" x14ac:dyDescent="0.3">
      <c r="A661" s="10" t="s">
        <v>266</v>
      </c>
      <c r="B661" s="93" t="s">
        <v>412</v>
      </c>
      <c r="C661" s="7"/>
      <c r="D661" s="104"/>
      <c r="E661" s="105"/>
    </row>
    <row r="662" spans="1:5" ht="18" hidden="1" x14ac:dyDescent="0.3">
      <c r="A662" s="8" t="s">
        <v>332</v>
      </c>
      <c r="B662" s="93" t="s">
        <v>412</v>
      </c>
      <c r="C662" s="7"/>
      <c r="D662" s="104"/>
      <c r="E662" s="105"/>
    </row>
    <row r="663" spans="1:5" ht="21" customHeight="1" x14ac:dyDescent="0.3">
      <c r="A663" s="37"/>
      <c r="B663" s="39">
        <v>0</v>
      </c>
      <c r="C663" s="127">
        <v>5396</v>
      </c>
      <c r="D663" s="182"/>
      <c r="E663" s="183">
        <v>57346500</v>
      </c>
    </row>
    <row r="664" spans="1:5" x14ac:dyDescent="0.3">
      <c r="E664" s="181">
        <f>+E334+E663</f>
        <v>89551000</v>
      </c>
    </row>
  </sheetData>
  <protectedRanges>
    <protectedRange password="CF71" sqref="C1:C333 C664:C65535" name="tho"/>
    <protectedRange password="CF71" sqref="C335:C662" name="tho_4"/>
  </protectedRanges>
  <autoFilter ref="A2:IT663" xr:uid="{00000000-0009-0000-0000-000014000000}">
    <filterColumn colId="2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WUP666"/>
  <sheetViews>
    <sheetView workbookViewId="0">
      <pane xSplit="1" ySplit="3" topLeftCell="B321" activePane="bottomRight" state="frozen"/>
      <selection pane="topRight" activeCell="B1" sqref="B1"/>
      <selection pane="bottomLeft" activeCell="A4" sqref="A4"/>
      <selection pane="bottomRight" activeCell="E666" sqref="E666"/>
    </sheetView>
  </sheetViews>
  <sheetFormatPr defaultColWidth="0" defaultRowHeight="16.8" x14ac:dyDescent="0.3"/>
  <cols>
    <col min="1" max="1" width="41.44140625" style="98" customWidth="1"/>
    <col min="2" max="2" width="6.44140625" style="99" customWidth="1"/>
    <col min="3" max="3" width="13" style="98" customWidth="1"/>
    <col min="4" max="4" width="14.6640625" style="116" customWidth="1"/>
    <col min="5" max="5" width="24.5546875" style="117" customWidth="1"/>
    <col min="6" max="11" width="9.44140625" style="98" customWidth="1"/>
    <col min="12" max="12" width="8.88671875" style="98" customWidth="1"/>
    <col min="13" max="13" width="9.44140625" style="98" customWidth="1"/>
    <col min="14" max="19" width="10.109375" style="98" customWidth="1"/>
    <col min="20" max="20" width="6.44140625" style="98" customWidth="1"/>
    <col min="21" max="21" width="6.88671875" style="98" customWidth="1"/>
    <col min="22" max="23" width="6.5546875" style="98" customWidth="1"/>
    <col min="24" max="24" width="6.33203125" style="98" customWidth="1"/>
    <col min="25" max="26" width="7.5546875" style="98" customWidth="1"/>
    <col min="27" max="27" width="14.5546875" style="98" customWidth="1"/>
    <col min="28" max="29" width="11.44140625" style="98" customWidth="1"/>
    <col min="30" max="30" width="56.88671875" style="98" customWidth="1"/>
    <col min="31" max="31" width="9.109375" style="98" bestFit="1" customWidth="1"/>
    <col min="32" max="32" width="24.5546875" style="98" customWidth="1"/>
    <col min="33" max="33" width="10.33203125" style="98" customWidth="1"/>
    <col min="34" max="34" width="36.6640625" style="98" customWidth="1"/>
    <col min="35" max="35" width="5" style="98" customWidth="1"/>
    <col min="36" max="36" width="6.44140625" style="98" hidden="1" customWidth="1"/>
    <col min="37" max="37" width="6.109375" style="98" hidden="1" customWidth="1"/>
    <col min="38" max="38" width="5" style="98" customWidth="1"/>
    <col min="39" max="40" width="6.44140625" style="98" hidden="1" customWidth="1"/>
    <col min="41" max="41" width="5" style="98" customWidth="1"/>
    <col min="42" max="43" width="6.44140625" style="98" hidden="1" customWidth="1"/>
    <col min="44" max="44" width="5" style="98" customWidth="1"/>
    <col min="45" max="46" width="6.44140625" style="98" hidden="1" customWidth="1"/>
    <col min="47" max="47" width="8.33203125" style="98" bestFit="1" customWidth="1"/>
    <col min="48" max="49" width="6.44140625" style="98" hidden="1" customWidth="1"/>
    <col min="50" max="50" width="8.44140625" style="98" hidden="1" customWidth="1"/>
    <col min="51" max="51" width="9" style="98" hidden="1" customWidth="1"/>
    <col min="52" max="52" width="6" style="98" hidden="1" customWidth="1"/>
    <col min="53" max="53" width="5.44140625" style="98" hidden="1" customWidth="1"/>
    <col min="54" max="55" width="6.44140625" style="98" hidden="1" customWidth="1"/>
    <col min="56" max="56" width="8.44140625" style="98" hidden="1" customWidth="1"/>
    <col min="57" max="58" width="6.44140625" style="98" hidden="1" customWidth="1"/>
    <col min="59" max="59" width="5.88671875" style="98" hidden="1" customWidth="1"/>
    <col min="60" max="60" width="7.109375" style="98" hidden="1" customWidth="1"/>
    <col min="61" max="61" width="6.44140625" style="98" hidden="1" customWidth="1"/>
    <col min="62" max="62" width="5.44140625" style="98" hidden="1" customWidth="1"/>
    <col min="63" max="64" width="6.44140625" style="98" hidden="1" customWidth="1"/>
    <col min="65" max="65" width="5.44140625" style="98" hidden="1" customWidth="1"/>
    <col min="66" max="67" width="6.44140625" style="98" hidden="1" customWidth="1"/>
    <col min="68" max="68" width="6" style="98" hidden="1" customWidth="1"/>
    <col min="69" max="70" width="6.44140625" style="98" hidden="1" customWidth="1"/>
    <col min="71" max="71" width="6.109375" style="98" hidden="1" customWidth="1"/>
    <col min="72" max="72" width="9.109375" style="98" hidden="1" customWidth="1"/>
    <col min="73" max="73" width="6" style="98" hidden="1" customWidth="1"/>
    <col min="74" max="74" width="5" style="98" hidden="1" customWidth="1"/>
    <col min="75" max="76" width="6.44140625" style="98" hidden="1" customWidth="1"/>
    <col min="77" max="77" width="7.44140625" style="98" hidden="1" customWidth="1"/>
    <col min="78" max="78" width="6.44140625" style="98" hidden="1" customWidth="1"/>
    <col min="79" max="79" width="5" style="98" hidden="1" customWidth="1"/>
    <col min="80" max="82" width="6.44140625" style="98" hidden="1" customWidth="1"/>
    <col min="83" max="83" width="5" style="98" hidden="1" customWidth="1"/>
    <col min="84" max="84" width="9.44140625" style="98" hidden="1" customWidth="1"/>
    <col min="85" max="85" width="5" style="98" hidden="1" customWidth="1"/>
    <col min="86" max="86" width="0" style="98" hidden="1" customWidth="1"/>
    <col min="87" max="87" width="6.44140625" style="98" hidden="1" customWidth="1"/>
    <col min="88" max="88" width="0" style="98" hidden="1" customWidth="1"/>
    <col min="89" max="90" width="6.44140625" style="98" hidden="1" customWidth="1"/>
    <col min="91" max="91" width="5" style="98" hidden="1" customWidth="1"/>
    <col min="92" max="93" width="6.44140625" style="98" hidden="1" customWidth="1"/>
    <col min="94" max="94" width="5" style="98" hidden="1" customWidth="1"/>
    <col min="95" max="96" width="6.44140625" style="98" hidden="1" customWidth="1"/>
    <col min="97" max="97" width="5" style="98" hidden="1" customWidth="1"/>
    <col min="98" max="99" width="6.44140625" style="98" hidden="1" customWidth="1"/>
    <col min="100" max="100" width="5" style="98" hidden="1" customWidth="1"/>
    <col min="101" max="102" width="6.44140625" style="98" hidden="1" customWidth="1"/>
    <col min="103" max="103" width="5" style="98" hidden="1" customWidth="1"/>
    <col min="104" max="104" width="9.44140625" style="98" hidden="1" customWidth="1"/>
    <col min="105" max="105" width="0" style="98" hidden="1" customWidth="1"/>
    <col min="106" max="106" width="6.44140625" style="98" hidden="1" customWidth="1"/>
    <col min="107" max="107" width="7.109375" style="98" hidden="1" customWidth="1"/>
    <col min="108" max="109" width="6.44140625" style="98" hidden="1" customWidth="1"/>
    <col min="110" max="110" width="7.109375" style="98" hidden="1" customWidth="1"/>
    <col min="111" max="112" width="6.44140625" style="98" hidden="1" customWidth="1"/>
    <col min="113" max="113" width="9.44140625" style="98" customWidth="1"/>
    <col min="114" max="114" width="6.44140625" style="98" hidden="1" customWidth="1"/>
    <col min="115" max="115" width="5" style="98" customWidth="1"/>
    <col min="116" max="116" width="7.109375" style="98" hidden="1" customWidth="1"/>
    <col min="117" max="118" width="6.44140625" style="98" hidden="1" customWidth="1"/>
    <col min="119" max="119" width="0" style="98" hidden="1" customWidth="1"/>
    <col min="120" max="121" width="6.44140625" style="98" hidden="1" customWidth="1"/>
    <col min="122" max="122" width="0" style="98" hidden="1" customWidth="1"/>
    <col min="123" max="124" width="6.44140625" style="98" hidden="1" customWidth="1"/>
    <col min="125" max="125" width="0" style="98" hidden="1" customWidth="1"/>
    <col min="126" max="127" width="6.44140625" style="98" hidden="1" customWidth="1"/>
    <col min="128" max="128" width="0" style="98" hidden="1" customWidth="1"/>
    <col min="129" max="129" width="6.44140625" style="98" hidden="1" customWidth="1"/>
    <col min="130" max="130" width="0" style="98" hidden="1" customWidth="1"/>
    <col min="131" max="131" width="6.44140625" style="98" hidden="1" customWidth="1"/>
    <col min="132" max="132" width="6.44140625" style="98" customWidth="1"/>
    <col min="133" max="133" width="6.88671875" style="98" hidden="1" customWidth="1"/>
    <col min="134" max="134" width="9.44140625" style="98" hidden="1" customWidth="1"/>
    <col min="135" max="135" width="6.44140625" style="98" hidden="1" customWidth="1"/>
    <col min="136" max="136" width="6.88671875" style="98" hidden="1" customWidth="1"/>
    <col min="137" max="137" width="9.44140625" style="98" hidden="1" customWidth="1"/>
    <col min="138" max="139" width="6.44140625" style="98" hidden="1" customWidth="1"/>
    <col min="140" max="140" width="9.44140625" style="98" hidden="1" customWidth="1"/>
    <col min="141" max="141" width="6.44140625" style="98" hidden="1" customWidth="1"/>
    <col min="142" max="142" width="7.44140625" style="98" hidden="1" customWidth="1"/>
    <col min="143" max="143" width="9.44140625" style="98" hidden="1" customWidth="1"/>
    <col min="144" max="145" width="6.44140625" style="98" hidden="1" customWidth="1"/>
    <col min="146" max="146" width="7.109375" style="98" customWidth="1"/>
    <col min="147" max="147" width="6.44140625" style="98" hidden="1" customWidth="1"/>
    <col min="148" max="148" width="7.5546875" style="98" hidden="1" customWidth="1"/>
    <col min="149" max="149" width="7.109375" style="98" customWidth="1"/>
    <col min="150" max="150" width="9.44140625" style="98" hidden="1" customWidth="1"/>
    <col min="151" max="151" width="5" style="98" hidden="1" customWidth="1"/>
    <col min="152" max="152" width="7.109375" style="98" customWidth="1"/>
    <col min="153" max="154" width="6.44140625" style="98" hidden="1" customWidth="1"/>
    <col min="155" max="155" width="7.109375" style="98" customWidth="1"/>
    <col min="156" max="156" width="6.88671875" style="98" hidden="1" customWidth="1"/>
    <col min="157" max="157" width="6.44140625" style="98" customWidth="1"/>
    <col min="158" max="158" width="6.44140625" style="98" hidden="1" customWidth="1"/>
    <col min="159" max="159" width="5.88671875" style="98" hidden="1" customWidth="1"/>
    <col min="160" max="160" width="7" style="98" hidden="1" customWidth="1"/>
    <col min="161" max="161" width="7.44140625" style="98" hidden="1" customWidth="1"/>
    <col min="162" max="164" width="6.44140625" style="98" hidden="1" customWidth="1"/>
    <col min="165" max="165" width="8.44140625" style="98" hidden="1" customWidth="1"/>
    <col min="166" max="166" width="6.44140625" style="98" hidden="1" customWidth="1"/>
    <col min="167" max="167" width="5" style="98" hidden="1" customWidth="1"/>
    <col min="168" max="171" width="6.44140625" style="98" hidden="1" customWidth="1"/>
    <col min="172" max="172" width="6.5546875" style="98" hidden="1" customWidth="1"/>
    <col min="173" max="174" width="6.44140625" style="98" hidden="1" customWidth="1"/>
    <col min="175" max="175" width="8.44140625" style="98" hidden="1" customWidth="1"/>
    <col min="176" max="177" width="6.44140625" style="98" hidden="1" customWidth="1"/>
    <col min="178" max="178" width="8.44140625" style="98" hidden="1" customWidth="1"/>
    <col min="179" max="179" width="7.44140625" style="98" hidden="1" customWidth="1"/>
    <col min="180" max="181" width="6.44140625" style="98" hidden="1" customWidth="1"/>
    <col min="182" max="182" width="9" style="98" hidden="1" customWidth="1"/>
    <col min="183" max="183" width="0" style="98" hidden="1" customWidth="1"/>
    <col min="184" max="184" width="11" style="98" hidden="1" customWidth="1"/>
    <col min="185" max="185" width="6.44140625" style="98" hidden="1" customWidth="1"/>
    <col min="186" max="186" width="0" style="98" hidden="1" customWidth="1"/>
    <col min="187" max="188" width="6.44140625" style="98" hidden="1" customWidth="1"/>
    <col min="189" max="189" width="0" style="98" hidden="1" customWidth="1"/>
    <col min="190" max="190" width="7" style="98" hidden="1" customWidth="1"/>
    <col min="191" max="191" width="8.88671875" style="98" hidden="1" customWidth="1"/>
    <col min="192" max="192" width="0" style="98" hidden="1" customWidth="1"/>
    <col min="193" max="193" width="7" style="98" hidden="1" customWidth="1"/>
    <col min="194" max="194" width="8.88671875" style="98" hidden="1" customWidth="1"/>
    <col min="195" max="197" width="0" style="98" hidden="1" customWidth="1"/>
    <col min="198" max="198" width="7" style="98" hidden="1" customWidth="1"/>
    <col min="199" max="199" width="8.88671875" style="98" hidden="1" customWidth="1"/>
    <col min="200" max="200" width="0" style="98" hidden="1" customWidth="1"/>
    <col min="201" max="201" width="7" style="98" hidden="1" customWidth="1"/>
    <col min="202" max="202" width="8.88671875" style="98" hidden="1" customWidth="1"/>
    <col min="203" max="203" width="0" style="98" hidden="1" customWidth="1"/>
    <col min="204" max="204" width="7" style="98" hidden="1" customWidth="1"/>
    <col min="205" max="205" width="8.88671875" style="98" hidden="1" customWidth="1"/>
    <col min="206" max="206" width="0" style="98" hidden="1" customWidth="1"/>
    <col min="207" max="207" width="7" style="98" hidden="1" customWidth="1"/>
    <col min="208" max="208" width="8.88671875" style="98" hidden="1" customWidth="1"/>
    <col min="209" max="209" width="0" style="98" hidden="1" customWidth="1"/>
    <col min="210" max="210" width="9" style="98" customWidth="1"/>
    <col min="211" max="211" width="0" style="98" hidden="1" customWidth="1"/>
    <col min="212" max="212" width="8.44140625" style="98" hidden="1" customWidth="1"/>
    <col min="213" max="213" width="8.5546875" style="98" customWidth="1"/>
    <col min="214" max="215" width="11.44140625" style="98" hidden="1" customWidth="1"/>
    <col min="216" max="216" width="6.44140625" style="98" customWidth="1"/>
    <col min="217" max="218" width="11.44140625" style="98" hidden="1" customWidth="1"/>
    <col min="219" max="219" width="7" style="98" customWidth="1"/>
    <col min="220" max="221" width="11.44140625" style="98" hidden="1" customWidth="1"/>
    <col min="222" max="224" width="7" style="98" customWidth="1"/>
    <col min="225" max="225" width="11.44140625" style="98" hidden="1" customWidth="1"/>
    <col min="226" max="226" width="0" style="98" hidden="1" customWidth="1"/>
    <col min="227" max="227" width="7.5546875" style="98" customWidth="1"/>
    <col min="228" max="228" width="7" style="98" hidden="1" customWidth="1"/>
    <col min="229" max="229" width="8.88671875" style="98" hidden="1" customWidth="1"/>
    <col min="230" max="230" width="7" style="98" customWidth="1"/>
    <col min="231" max="231" width="7" style="98" hidden="1" customWidth="1"/>
    <col min="232" max="232" width="8.88671875" style="98" hidden="1" customWidth="1"/>
    <col min="233" max="233" width="7" style="98" customWidth="1"/>
    <col min="234" max="234" width="7" style="98" hidden="1" customWidth="1"/>
    <col min="235" max="235" width="8.88671875" style="98" hidden="1" customWidth="1"/>
    <col min="236" max="236" width="7" style="98" customWidth="1"/>
    <col min="237" max="237" width="7" style="98" hidden="1" customWidth="1"/>
    <col min="238" max="238" width="6.44140625" style="98" customWidth="1"/>
    <col min="239" max="239" width="0" style="98" hidden="1" customWidth="1"/>
    <col min="240" max="240" width="7" style="98" hidden="1" customWidth="1"/>
    <col min="241" max="241" width="0" style="98" hidden="1" customWidth="1"/>
    <col min="242" max="242" width="8.44140625" style="98" hidden="1" customWidth="1"/>
    <col min="243" max="248" width="11.44140625" style="98" hidden="1" customWidth="1"/>
    <col min="249" max="251" width="11.44140625" style="98" hidden="1"/>
    <col min="252" max="252" width="41.44140625" style="98" customWidth="1"/>
    <col min="253" max="253" width="6.44140625" style="98" customWidth="1"/>
    <col min="254" max="254" width="14.6640625" style="98" customWidth="1"/>
    <col min="255" max="255" width="11.44140625" style="98" customWidth="1"/>
    <col min="256" max="256" width="13" style="98" customWidth="1"/>
    <col min="257" max="257" width="25.44140625" style="98" customWidth="1"/>
    <col min="258" max="267" width="9.44140625" style="98" customWidth="1"/>
    <col min="268" max="268" width="8.88671875" style="98" customWidth="1"/>
    <col min="269" max="269" width="9.44140625" style="98" customWidth="1"/>
    <col min="270" max="275" width="10.109375" style="98" customWidth="1"/>
    <col min="276" max="276" width="6.44140625" style="98" customWidth="1"/>
    <col min="277" max="277" width="6.88671875" style="98" customWidth="1"/>
    <col min="278" max="279" width="6.5546875" style="98" customWidth="1"/>
    <col min="280" max="280" width="6.33203125" style="98" customWidth="1"/>
    <col min="281" max="282" width="7.5546875" style="98" customWidth="1"/>
    <col min="283" max="283" width="14.5546875" style="98" customWidth="1"/>
    <col min="284" max="285" width="11.44140625" style="98" customWidth="1"/>
    <col min="286" max="286" width="56.88671875" style="98" customWidth="1"/>
    <col min="287" max="287" width="9.109375" style="98" bestFit="1" customWidth="1"/>
    <col min="288" max="288" width="24.5546875" style="98" customWidth="1"/>
    <col min="289" max="289" width="10.33203125" style="98" customWidth="1"/>
    <col min="290" max="290" width="36.6640625" style="98" customWidth="1"/>
    <col min="291" max="291" width="5" style="98" customWidth="1"/>
    <col min="292" max="293" width="11.44140625" style="98" hidden="1" customWidth="1"/>
    <col min="294" max="294" width="5" style="98" customWidth="1"/>
    <col min="295" max="296" width="11.44140625" style="98" hidden="1" customWidth="1"/>
    <col min="297" max="297" width="5" style="98" customWidth="1"/>
    <col min="298" max="299" width="11.44140625" style="98" hidden="1" customWidth="1"/>
    <col min="300" max="300" width="5" style="98" customWidth="1"/>
    <col min="301" max="302" width="11.44140625" style="98" hidden="1" customWidth="1"/>
    <col min="303" max="303" width="8.33203125" style="98" bestFit="1" customWidth="1"/>
    <col min="304" max="368" width="11.44140625" style="98" hidden="1" customWidth="1"/>
    <col min="369" max="369" width="9.44140625" style="98" customWidth="1"/>
    <col min="370" max="370" width="11.44140625" style="98" hidden="1" customWidth="1"/>
    <col min="371" max="371" width="5" style="98" customWidth="1"/>
    <col min="372" max="387" width="11.44140625" style="98" hidden="1" customWidth="1"/>
    <col min="388" max="388" width="6.44140625" style="98" customWidth="1"/>
    <col min="389" max="401" width="11.44140625" style="98" hidden="1" customWidth="1"/>
    <col min="402" max="402" width="7.109375" style="98" customWidth="1"/>
    <col min="403" max="404" width="11.44140625" style="98" hidden="1" customWidth="1"/>
    <col min="405" max="405" width="7.109375" style="98" customWidth="1"/>
    <col min="406" max="407" width="11.44140625" style="98" hidden="1" customWidth="1"/>
    <col min="408" max="408" width="7.109375" style="98" customWidth="1"/>
    <col min="409" max="410" width="11.44140625" style="98" hidden="1" customWidth="1"/>
    <col min="411" max="411" width="7.109375" style="98" customWidth="1"/>
    <col min="412" max="412" width="11.44140625" style="98" hidden="1" customWidth="1"/>
    <col min="413" max="413" width="6.44140625" style="98" customWidth="1"/>
    <col min="414" max="465" width="11.44140625" style="98" hidden="1" customWidth="1"/>
    <col min="466" max="466" width="9" style="98" customWidth="1"/>
    <col min="467" max="468" width="11.44140625" style="98" hidden="1" customWidth="1"/>
    <col min="469" max="469" width="8.5546875" style="98" customWidth="1"/>
    <col min="470" max="471" width="11.44140625" style="98" hidden="1" customWidth="1"/>
    <col min="472" max="472" width="6.44140625" style="98" customWidth="1"/>
    <col min="473" max="474" width="11.44140625" style="98" hidden="1" customWidth="1"/>
    <col min="475" max="475" width="7" style="98" customWidth="1"/>
    <col min="476" max="477" width="11.44140625" style="98" hidden="1" customWidth="1"/>
    <col min="478" max="480" width="7" style="98" customWidth="1"/>
    <col min="481" max="482" width="11.44140625" style="98" hidden="1" customWidth="1"/>
    <col min="483" max="483" width="7.5546875" style="98" customWidth="1"/>
    <col min="484" max="485" width="11.44140625" style="98" hidden="1" customWidth="1"/>
    <col min="486" max="486" width="7" style="98" customWidth="1"/>
    <col min="487" max="488" width="11.44140625" style="98" hidden="1" customWidth="1"/>
    <col min="489" max="489" width="7" style="98" customWidth="1"/>
    <col min="490" max="491" width="11.44140625" style="98" hidden="1" customWidth="1"/>
    <col min="492" max="492" width="7" style="98" customWidth="1"/>
    <col min="493" max="493" width="11.44140625" style="98" hidden="1" customWidth="1"/>
    <col min="494" max="494" width="6.44140625" style="98" customWidth="1"/>
    <col min="495" max="504" width="11.44140625" style="98" hidden="1" customWidth="1"/>
    <col min="505" max="507" width="11.44140625" style="98" hidden="1"/>
    <col min="508" max="508" width="41.44140625" style="98" customWidth="1"/>
    <col min="509" max="509" width="6.44140625" style="98" customWidth="1"/>
    <col min="510" max="510" width="14.6640625" style="98" customWidth="1"/>
    <col min="511" max="511" width="11.44140625" style="98" customWidth="1"/>
    <col min="512" max="512" width="13" style="98" customWidth="1"/>
    <col min="513" max="513" width="25.44140625" style="98" customWidth="1"/>
    <col min="514" max="523" width="9.44140625" style="98" customWidth="1"/>
    <col min="524" max="524" width="8.88671875" style="98" customWidth="1"/>
    <col min="525" max="525" width="9.44140625" style="98" customWidth="1"/>
    <col min="526" max="531" width="10.109375" style="98" customWidth="1"/>
    <col min="532" max="532" width="6.44140625" style="98" customWidth="1"/>
    <col min="533" max="533" width="6.88671875" style="98" customWidth="1"/>
    <col min="534" max="535" width="6.5546875" style="98" customWidth="1"/>
    <col min="536" max="536" width="6.33203125" style="98" customWidth="1"/>
    <col min="537" max="538" width="7.5546875" style="98" customWidth="1"/>
    <col min="539" max="539" width="14.5546875" style="98" customWidth="1"/>
    <col min="540" max="541" width="11.44140625" style="98" customWidth="1"/>
    <col min="542" max="542" width="56.88671875" style="98" customWidth="1"/>
    <col min="543" max="543" width="9.109375" style="98" bestFit="1" customWidth="1"/>
    <col min="544" max="544" width="24.5546875" style="98" customWidth="1"/>
    <col min="545" max="545" width="10.33203125" style="98" customWidth="1"/>
    <col min="546" max="546" width="36.6640625" style="98" customWidth="1"/>
    <col min="547" max="547" width="5" style="98" customWidth="1"/>
    <col min="548" max="549" width="11.44140625" style="98" hidden="1" customWidth="1"/>
    <col min="550" max="550" width="5" style="98" customWidth="1"/>
    <col min="551" max="552" width="11.44140625" style="98" hidden="1" customWidth="1"/>
    <col min="553" max="553" width="5" style="98" customWidth="1"/>
    <col min="554" max="555" width="11.44140625" style="98" hidden="1" customWidth="1"/>
    <col min="556" max="556" width="5" style="98" customWidth="1"/>
    <col min="557" max="558" width="11.44140625" style="98" hidden="1" customWidth="1"/>
    <col min="559" max="559" width="8.33203125" style="98" bestFit="1" customWidth="1"/>
    <col min="560" max="624" width="11.44140625" style="98" hidden="1" customWidth="1"/>
    <col min="625" max="625" width="9.44140625" style="98" customWidth="1"/>
    <col min="626" max="626" width="11.44140625" style="98" hidden="1" customWidth="1"/>
    <col min="627" max="627" width="5" style="98" customWidth="1"/>
    <col min="628" max="643" width="11.44140625" style="98" hidden="1" customWidth="1"/>
    <col min="644" max="644" width="6.44140625" style="98" customWidth="1"/>
    <col min="645" max="657" width="11.44140625" style="98" hidden="1" customWidth="1"/>
    <col min="658" max="658" width="7.109375" style="98" customWidth="1"/>
    <col min="659" max="660" width="11.44140625" style="98" hidden="1" customWidth="1"/>
    <col min="661" max="661" width="7.109375" style="98" customWidth="1"/>
    <col min="662" max="663" width="11.44140625" style="98" hidden="1" customWidth="1"/>
    <col min="664" max="664" width="7.109375" style="98" customWidth="1"/>
    <col min="665" max="666" width="11.44140625" style="98" hidden="1" customWidth="1"/>
    <col min="667" max="667" width="7.109375" style="98" customWidth="1"/>
    <col min="668" max="668" width="11.44140625" style="98" hidden="1" customWidth="1"/>
    <col min="669" max="669" width="6.44140625" style="98" customWidth="1"/>
    <col min="670" max="721" width="11.44140625" style="98" hidden="1" customWidth="1"/>
    <col min="722" max="722" width="9" style="98" customWidth="1"/>
    <col min="723" max="724" width="11.44140625" style="98" hidden="1" customWidth="1"/>
    <col min="725" max="725" width="8.5546875" style="98" customWidth="1"/>
    <col min="726" max="727" width="11.44140625" style="98" hidden="1" customWidth="1"/>
    <col min="728" max="728" width="6.44140625" style="98" customWidth="1"/>
    <col min="729" max="730" width="11.44140625" style="98" hidden="1" customWidth="1"/>
    <col min="731" max="731" width="7" style="98" customWidth="1"/>
    <col min="732" max="733" width="11.44140625" style="98" hidden="1" customWidth="1"/>
    <col min="734" max="736" width="7" style="98" customWidth="1"/>
    <col min="737" max="738" width="11.44140625" style="98" hidden="1" customWidth="1"/>
    <col min="739" max="739" width="7.5546875" style="98" customWidth="1"/>
    <col min="740" max="741" width="11.44140625" style="98" hidden="1" customWidth="1"/>
    <col min="742" max="742" width="7" style="98" customWidth="1"/>
    <col min="743" max="744" width="11.44140625" style="98" hidden="1" customWidth="1"/>
    <col min="745" max="745" width="7" style="98" customWidth="1"/>
    <col min="746" max="747" width="11.44140625" style="98" hidden="1" customWidth="1"/>
    <col min="748" max="748" width="7" style="98" customWidth="1"/>
    <col min="749" max="749" width="11.44140625" style="98" hidden="1" customWidth="1"/>
    <col min="750" max="750" width="6.44140625" style="98" customWidth="1"/>
    <col min="751" max="760" width="11.44140625" style="98" hidden="1" customWidth="1"/>
    <col min="761" max="763" width="11.44140625" style="98" hidden="1"/>
    <col min="764" max="764" width="41.44140625" style="98" customWidth="1"/>
    <col min="765" max="765" width="6.44140625" style="98" customWidth="1"/>
    <col min="766" max="766" width="14.6640625" style="98" customWidth="1"/>
    <col min="767" max="767" width="11.44140625" style="98" customWidth="1"/>
    <col min="768" max="768" width="13" style="98" customWidth="1"/>
    <col min="769" max="769" width="25.44140625" style="98" customWidth="1"/>
    <col min="770" max="779" width="9.44140625" style="98" customWidth="1"/>
    <col min="780" max="780" width="8.88671875" style="98" customWidth="1"/>
    <col min="781" max="781" width="9.44140625" style="98" customWidth="1"/>
    <col min="782" max="787" width="10.109375" style="98" customWidth="1"/>
    <col min="788" max="788" width="6.44140625" style="98" customWidth="1"/>
    <col min="789" max="789" width="6.88671875" style="98" customWidth="1"/>
    <col min="790" max="791" width="6.5546875" style="98" customWidth="1"/>
    <col min="792" max="792" width="6.33203125" style="98" customWidth="1"/>
    <col min="793" max="794" width="7.5546875" style="98" customWidth="1"/>
    <col min="795" max="795" width="14.5546875" style="98" customWidth="1"/>
    <col min="796" max="797" width="11.44140625" style="98" customWidth="1"/>
    <col min="798" max="798" width="56.88671875" style="98" customWidth="1"/>
    <col min="799" max="799" width="9.109375" style="98" bestFit="1" customWidth="1"/>
    <col min="800" max="800" width="24.5546875" style="98" customWidth="1"/>
    <col min="801" max="801" width="10.33203125" style="98" customWidth="1"/>
    <col min="802" max="802" width="36.6640625" style="98" customWidth="1"/>
    <col min="803" max="803" width="5" style="98" customWidth="1"/>
    <col min="804" max="805" width="11.44140625" style="98" hidden="1" customWidth="1"/>
    <col min="806" max="806" width="5" style="98" customWidth="1"/>
    <col min="807" max="808" width="11.44140625" style="98" hidden="1" customWidth="1"/>
    <col min="809" max="809" width="5" style="98" customWidth="1"/>
    <col min="810" max="811" width="11.44140625" style="98" hidden="1" customWidth="1"/>
    <col min="812" max="812" width="5" style="98" customWidth="1"/>
    <col min="813" max="814" width="11.44140625" style="98" hidden="1" customWidth="1"/>
    <col min="815" max="815" width="8.33203125" style="98" bestFit="1" customWidth="1"/>
    <col min="816" max="880" width="11.44140625" style="98" hidden="1" customWidth="1"/>
    <col min="881" max="881" width="9.44140625" style="98" customWidth="1"/>
    <col min="882" max="882" width="11.44140625" style="98" hidden="1" customWidth="1"/>
    <col min="883" max="883" width="5" style="98" customWidth="1"/>
    <col min="884" max="899" width="11.44140625" style="98" hidden="1" customWidth="1"/>
    <col min="900" max="900" width="6.44140625" style="98" customWidth="1"/>
    <col min="901" max="913" width="11.44140625" style="98" hidden="1" customWidth="1"/>
    <col min="914" max="914" width="7.109375" style="98" customWidth="1"/>
    <col min="915" max="916" width="11.44140625" style="98" hidden="1" customWidth="1"/>
    <col min="917" max="917" width="7.109375" style="98" customWidth="1"/>
    <col min="918" max="919" width="11.44140625" style="98" hidden="1" customWidth="1"/>
    <col min="920" max="920" width="7.109375" style="98" customWidth="1"/>
    <col min="921" max="922" width="11.44140625" style="98" hidden="1" customWidth="1"/>
    <col min="923" max="923" width="7.109375" style="98" customWidth="1"/>
    <col min="924" max="924" width="11.44140625" style="98" hidden="1" customWidth="1"/>
    <col min="925" max="925" width="6.44140625" style="98" customWidth="1"/>
    <col min="926" max="977" width="11.44140625" style="98" hidden="1" customWidth="1"/>
    <col min="978" max="978" width="9" style="98" customWidth="1"/>
    <col min="979" max="980" width="11.44140625" style="98" hidden="1" customWidth="1"/>
    <col min="981" max="981" width="8.5546875" style="98" customWidth="1"/>
    <col min="982" max="983" width="11.44140625" style="98" hidden="1" customWidth="1"/>
    <col min="984" max="984" width="6.44140625" style="98" customWidth="1"/>
    <col min="985" max="986" width="11.44140625" style="98" hidden="1" customWidth="1"/>
    <col min="987" max="987" width="7" style="98" customWidth="1"/>
    <col min="988" max="989" width="11.44140625" style="98" hidden="1" customWidth="1"/>
    <col min="990" max="992" width="7" style="98" customWidth="1"/>
    <col min="993" max="994" width="11.44140625" style="98" hidden="1" customWidth="1"/>
    <col min="995" max="995" width="7.5546875" style="98" customWidth="1"/>
    <col min="996" max="997" width="11.44140625" style="98" hidden="1" customWidth="1"/>
    <col min="998" max="998" width="7" style="98" customWidth="1"/>
    <col min="999" max="1000" width="11.44140625" style="98" hidden="1" customWidth="1"/>
    <col min="1001" max="1001" width="7" style="98" customWidth="1"/>
    <col min="1002" max="1003" width="11.44140625" style="98" hidden="1" customWidth="1"/>
    <col min="1004" max="1004" width="7" style="98" customWidth="1"/>
    <col min="1005" max="1005" width="11.44140625" style="98" hidden="1" customWidth="1"/>
    <col min="1006" max="1006" width="6.44140625" style="98" customWidth="1"/>
    <col min="1007" max="1016" width="11.44140625" style="98" hidden="1" customWidth="1"/>
    <col min="1017" max="1019" width="11.44140625" style="98" hidden="1"/>
    <col min="1020" max="1020" width="41.44140625" style="98" customWidth="1"/>
    <col min="1021" max="1021" width="6.44140625" style="98" customWidth="1"/>
    <col min="1022" max="1022" width="14.6640625" style="98" customWidth="1"/>
    <col min="1023" max="1023" width="11.44140625" style="98" customWidth="1"/>
    <col min="1024" max="1024" width="13" style="98" customWidth="1"/>
    <col min="1025" max="1025" width="25.44140625" style="98" customWidth="1"/>
    <col min="1026" max="1035" width="9.44140625" style="98" customWidth="1"/>
    <col min="1036" max="1036" width="8.88671875" style="98" customWidth="1"/>
    <col min="1037" max="1037" width="9.44140625" style="98" customWidth="1"/>
    <col min="1038" max="1043" width="10.109375" style="98" customWidth="1"/>
    <col min="1044" max="1044" width="6.44140625" style="98" customWidth="1"/>
    <col min="1045" max="1045" width="6.88671875" style="98" customWidth="1"/>
    <col min="1046" max="1047" width="6.5546875" style="98" customWidth="1"/>
    <col min="1048" max="1048" width="6.33203125" style="98" customWidth="1"/>
    <col min="1049" max="1050" width="7.5546875" style="98" customWidth="1"/>
    <col min="1051" max="1051" width="14.5546875" style="98" customWidth="1"/>
    <col min="1052" max="1053" width="11.44140625" style="98" customWidth="1"/>
    <col min="1054" max="1054" width="56.88671875" style="98" customWidth="1"/>
    <col min="1055" max="1055" width="9.109375" style="98" bestFit="1" customWidth="1"/>
    <col min="1056" max="1056" width="24.5546875" style="98" customWidth="1"/>
    <col min="1057" max="1057" width="10.33203125" style="98" customWidth="1"/>
    <col min="1058" max="1058" width="36.6640625" style="98" customWidth="1"/>
    <col min="1059" max="1059" width="5" style="98" customWidth="1"/>
    <col min="1060" max="1061" width="11.44140625" style="98" hidden="1" customWidth="1"/>
    <col min="1062" max="1062" width="5" style="98" customWidth="1"/>
    <col min="1063" max="1064" width="11.44140625" style="98" hidden="1" customWidth="1"/>
    <col min="1065" max="1065" width="5" style="98" customWidth="1"/>
    <col min="1066" max="1067" width="11.44140625" style="98" hidden="1" customWidth="1"/>
    <col min="1068" max="1068" width="5" style="98" customWidth="1"/>
    <col min="1069" max="1070" width="11.44140625" style="98" hidden="1" customWidth="1"/>
    <col min="1071" max="1071" width="8.33203125" style="98" bestFit="1" customWidth="1"/>
    <col min="1072" max="1136" width="11.44140625" style="98" hidden="1" customWidth="1"/>
    <col min="1137" max="1137" width="9.44140625" style="98" customWidth="1"/>
    <col min="1138" max="1138" width="11.44140625" style="98" hidden="1" customWidth="1"/>
    <col min="1139" max="1139" width="5" style="98" customWidth="1"/>
    <col min="1140" max="1155" width="11.44140625" style="98" hidden="1" customWidth="1"/>
    <col min="1156" max="1156" width="6.44140625" style="98" customWidth="1"/>
    <col min="1157" max="1169" width="11.44140625" style="98" hidden="1" customWidth="1"/>
    <col min="1170" max="1170" width="7.109375" style="98" customWidth="1"/>
    <col min="1171" max="1172" width="11.44140625" style="98" hidden="1" customWidth="1"/>
    <col min="1173" max="1173" width="7.109375" style="98" customWidth="1"/>
    <col min="1174" max="1175" width="11.44140625" style="98" hidden="1" customWidth="1"/>
    <col min="1176" max="1176" width="7.109375" style="98" customWidth="1"/>
    <col min="1177" max="1178" width="11.44140625" style="98" hidden="1" customWidth="1"/>
    <col min="1179" max="1179" width="7.109375" style="98" customWidth="1"/>
    <col min="1180" max="1180" width="11.44140625" style="98" hidden="1" customWidth="1"/>
    <col min="1181" max="1181" width="6.44140625" style="98" customWidth="1"/>
    <col min="1182" max="1233" width="11.44140625" style="98" hidden="1" customWidth="1"/>
    <col min="1234" max="1234" width="9" style="98" customWidth="1"/>
    <col min="1235" max="1236" width="11.44140625" style="98" hidden="1" customWidth="1"/>
    <col min="1237" max="1237" width="8.5546875" style="98" customWidth="1"/>
    <col min="1238" max="1239" width="11.44140625" style="98" hidden="1" customWidth="1"/>
    <col min="1240" max="1240" width="6.44140625" style="98" customWidth="1"/>
    <col min="1241" max="1242" width="11.44140625" style="98" hidden="1" customWidth="1"/>
    <col min="1243" max="1243" width="7" style="98" customWidth="1"/>
    <col min="1244" max="1245" width="11.44140625" style="98" hidden="1" customWidth="1"/>
    <col min="1246" max="1248" width="7" style="98" customWidth="1"/>
    <col min="1249" max="1250" width="11.44140625" style="98" hidden="1" customWidth="1"/>
    <col min="1251" max="1251" width="7.5546875" style="98" customWidth="1"/>
    <col min="1252" max="1253" width="11.44140625" style="98" hidden="1" customWidth="1"/>
    <col min="1254" max="1254" width="7" style="98" customWidth="1"/>
    <col min="1255" max="1256" width="11.44140625" style="98" hidden="1" customWidth="1"/>
    <col min="1257" max="1257" width="7" style="98" customWidth="1"/>
    <col min="1258" max="1259" width="11.44140625" style="98" hidden="1" customWidth="1"/>
    <col min="1260" max="1260" width="7" style="98" customWidth="1"/>
    <col min="1261" max="1261" width="11.44140625" style="98" hidden="1" customWidth="1"/>
    <col min="1262" max="1262" width="6.44140625" style="98" customWidth="1"/>
    <col min="1263" max="1272" width="11.44140625" style="98" hidden="1" customWidth="1"/>
    <col min="1273" max="1275" width="11.44140625" style="98" hidden="1"/>
    <col min="1276" max="1276" width="41.44140625" style="98" customWidth="1"/>
    <col min="1277" max="1277" width="6.44140625" style="98" customWidth="1"/>
    <col min="1278" max="1278" width="14.6640625" style="98" customWidth="1"/>
    <col min="1279" max="1279" width="11.44140625" style="98" customWidth="1"/>
    <col min="1280" max="1280" width="13" style="98" customWidth="1"/>
    <col min="1281" max="1281" width="25.44140625" style="98" customWidth="1"/>
    <col min="1282" max="1291" width="9.44140625" style="98" customWidth="1"/>
    <col min="1292" max="1292" width="8.88671875" style="98" customWidth="1"/>
    <col min="1293" max="1293" width="9.44140625" style="98" customWidth="1"/>
    <col min="1294" max="1299" width="10.109375" style="98" customWidth="1"/>
    <col min="1300" max="1300" width="6.44140625" style="98" customWidth="1"/>
    <col min="1301" max="1301" width="6.88671875" style="98" customWidth="1"/>
    <col min="1302" max="1303" width="6.5546875" style="98" customWidth="1"/>
    <col min="1304" max="1304" width="6.33203125" style="98" customWidth="1"/>
    <col min="1305" max="1306" width="7.5546875" style="98" customWidth="1"/>
    <col min="1307" max="1307" width="14.5546875" style="98" customWidth="1"/>
    <col min="1308" max="1309" width="11.44140625" style="98" customWidth="1"/>
    <col min="1310" max="1310" width="56.88671875" style="98" customWidth="1"/>
    <col min="1311" max="1311" width="9.109375" style="98" bestFit="1" customWidth="1"/>
    <col min="1312" max="1312" width="24.5546875" style="98" customWidth="1"/>
    <col min="1313" max="1313" width="10.33203125" style="98" customWidth="1"/>
    <col min="1314" max="1314" width="36.6640625" style="98" customWidth="1"/>
    <col min="1315" max="1315" width="5" style="98" customWidth="1"/>
    <col min="1316" max="1317" width="11.44140625" style="98" hidden="1" customWidth="1"/>
    <col min="1318" max="1318" width="5" style="98" customWidth="1"/>
    <col min="1319" max="1320" width="11.44140625" style="98" hidden="1" customWidth="1"/>
    <col min="1321" max="1321" width="5" style="98" customWidth="1"/>
    <col min="1322" max="1323" width="11.44140625" style="98" hidden="1" customWidth="1"/>
    <col min="1324" max="1324" width="5" style="98" customWidth="1"/>
    <col min="1325" max="1326" width="11.44140625" style="98" hidden="1" customWidth="1"/>
    <col min="1327" max="1327" width="8.33203125" style="98" bestFit="1" customWidth="1"/>
    <col min="1328" max="1392" width="11.44140625" style="98" hidden="1" customWidth="1"/>
    <col min="1393" max="1393" width="9.44140625" style="98" customWidth="1"/>
    <col min="1394" max="1394" width="11.44140625" style="98" hidden="1" customWidth="1"/>
    <col min="1395" max="1395" width="5" style="98" customWidth="1"/>
    <col min="1396" max="1411" width="11.44140625" style="98" hidden="1" customWidth="1"/>
    <col min="1412" max="1412" width="6.44140625" style="98" customWidth="1"/>
    <col min="1413" max="1425" width="11.44140625" style="98" hidden="1" customWidth="1"/>
    <col min="1426" max="1426" width="7.109375" style="98" customWidth="1"/>
    <col min="1427" max="1428" width="11.44140625" style="98" hidden="1" customWidth="1"/>
    <col min="1429" max="1429" width="7.109375" style="98" customWidth="1"/>
    <col min="1430" max="1431" width="11.44140625" style="98" hidden="1" customWidth="1"/>
    <col min="1432" max="1432" width="7.109375" style="98" customWidth="1"/>
    <col min="1433" max="1434" width="11.44140625" style="98" hidden="1" customWidth="1"/>
    <col min="1435" max="1435" width="7.109375" style="98" customWidth="1"/>
    <col min="1436" max="1436" width="11.44140625" style="98" hidden="1" customWidth="1"/>
    <col min="1437" max="1437" width="6.44140625" style="98" customWidth="1"/>
    <col min="1438" max="1489" width="11.44140625" style="98" hidden="1" customWidth="1"/>
    <col min="1490" max="1490" width="9" style="98" customWidth="1"/>
    <col min="1491" max="1492" width="11.44140625" style="98" hidden="1" customWidth="1"/>
    <col min="1493" max="1493" width="8.5546875" style="98" customWidth="1"/>
    <col min="1494" max="1495" width="11.44140625" style="98" hidden="1" customWidth="1"/>
    <col min="1496" max="1496" width="6.44140625" style="98" customWidth="1"/>
    <col min="1497" max="1498" width="11.44140625" style="98" hidden="1" customWidth="1"/>
    <col min="1499" max="1499" width="7" style="98" customWidth="1"/>
    <col min="1500" max="1501" width="11.44140625" style="98" hidden="1" customWidth="1"/>
    <col min="1502" max="1504" width="7" style="98" customWidth="1"/>
    <col min="1505" max="1506" width="11.44140625" style="98" hidden="1" customWidth="1"/>
    <col min="1507" max="1507" width="7.5546875" style="98" customWidth="1"/>
    <col min="1508" max="1509" width="11.44140625" style="98" hidden="1" customWidth="1"/>
    <col min="1510" max="1510" width="7" style="98" customWidth="1"/>
    <col min="1511" max="1512" width="11.44140625" style="98" hidden="1" customWidth="1"/>
    <col min="1513" max="1513" width="7" style="98" customWidth="1"/>
    <col min="1514" max="1515" width="11.44140625" style="98" hidden="1" customWidth="1"/>
    <col min="1516" max="1516" width="7" style="98" customWidth="1"/>
    <col min="1517" max="1517" width="11.44140625" style="98" hidden="1" customWidth="1"/>
    <col min="1518" max="1518" width="6.44140625" style="98" customWidth="1"/>
    <col min="1519" max="1528" width="11.44140625" style="98" hidden="1" customWidth="1"/>
    <col min="1529" max="1531" width="11.44140625" style="98" hidden="1"/>
    <col min="1532" max="1532" width="41.44140625" style="98" customWidth="1"/>
    <col min="1533" max="1533" width="6.44140625" style="98" customWidth="1"/>
    <col min="1534" max="1534" width="14.6640625" style="98" customWidth="1"/>
    <col min="1535" max="1535" width="11.44140625" style="98" customWidth="1"/>
    <col min="1536" max="1536" width="13" style="98" customWidth="1"/>
    <col min="1537" max="1537" width="25.44140625" style="98" customWidth="1"/>
    <col min="1538" max="1547" width="9.44140625" style="98" customWidth="1"/>
    <col min="1548" max="1548" width="8.88671875" style="98" customWidth="1"/>
    <col min="1549" max="1549" width="9.44140625" style="98" customWidth="1"/>
    <col min="1550" max="1555" width="10.109375" style="98" customWidth="1"/>
    <col min="1556" max="1556" width="6.44140625" style="98" customWidth="1"/>
    <col min="1557" max="1557" width="6.88671875" style="98" customWidth="1"/>
    <col min="1558" max="1559" width="6.5546875" style="98" customWidth="1"/>
    <col min="1560" max="1560" width="6.33203125" style="98" customWidth="1"/>
    <col min="1561" max="1562" width="7.5546875" style="98" customWidth="1"/>
    <col min="1563" max="1563" width="14.5546875" style="98" customWidth="1"/>
    <col min="1564" max="1565" width="11.44140625" style="98" customWidth="1"/>
    <col min="1566" max="1566" width="56.88671875" style="98" customWidth="1"/>
    <col min="1567" max="1567" width="9.109375" style="98" bestFit="1" customWidth="1"/>
    <col min="1568" max="1568" width="24.5546875" style="98" customWidth="1"/>
    <col min="1569" max="1569" width="10.33203125" style="98" customWidth="1"/>
    <col min="1570" max="1570" width="36.6640625" style="98" customWidth="1"/>
    <col min="1571" max="1571" width="5" style="98" customWidth="1"/>
    <col min="1572" max="1573" width="11.44140625" style="98" hidden="1" customWidth="1"/>
    <col min="1574" max="1574" width="5" style="98" customWidth="1"/>
    <col min="1575" max="1576" width="11.44140625" style="98" hidden="1" customWidth="1"/>
    <col min="1577" max="1577" width="5" style="98" customWidth="1"/>
    <col min="1578" max="1579" width="11.44140625" style="98" hidden="1" customWidth="1"/>
    <col min="1580" max="1580" width="5" style="98" customWidth="1"/>
    <col min="1581" max="1582" width="11.44140625" style="98" hidden="1" customWidth="1"/>
    <col min="1583" max="1583" width="8.33203125" style="98" bestFit="1" customWidth="1"/>
    <col min="1584" max="1648" width="11.44140625" style="98" hidden="1" customWidth="1"/>
    <col min="1649" max="1649" width="9.44140625" style="98" customWidth="1"/>
    <col min="1650" max="1650" width="11.44140625" style="98" hidden="1" customWidth="1"/>
    <col min="1651" max="1651" width="5" style="98" customWidth="1"/>
    <col min="1652" max="1667" width="11.44140625" style="98" hidden="1" customWidth="1"/>
    <col min="1668" max="1668" width="6.44140625" style="98" customWidth="1"/>
    <col min="1669" max="1681" width="11.44140625" style="98" hidden="1" customWidth="1"/>
    <col min="1682" max="1682" width="7.109375" style="98" customWidth="1"/>
    <col min="1683" max="1684" width="11.44140625" style="98" hidden="1" customWidth="1"/>
    <col min="1685" max="1685" width="7.109375" style="98" customWidth="1"/>
    <col min="1686" max="1687" width="11.44140625" style="98" hidden="1" customWidth="1"/>
    <col min="1688" max="1688" width="7.109375" style="98" customWidth="1"/>
    <col min="1689" max="1690" width="11.44140625" style="98" hidden="1" customWidth="1"/>
    <col min="1691" max="1691" width="7.109375" style="98" customWidth="1"/>
    <col min="1692" max="1692" width="11.44140625" style="98" hidden="1" customWidth="1"/>
    <col min="1693" max="1693" width="6.44140625" style="98" customWidth="1"/>
    <col min="1694" max="1745" width="11.44140625" style="98" hidden="1" customWidth="1"/>
    <col min="1746" max="1746" width="9" style="98" customWidth="1"/>
    <col min="1747" max="1748" width="11.44140625" style="98" hidden="1" customWidth="1"/>
    <col min="1749" max="1749" width="8.5546875" style="98" customWidth="1"/>
    <col min="1750" max="1751" width="11.44140625" style="98" hidden="1" customWidth="1"/>
    <col min="1752" max="1752" width="6.44140625" style="98" customWidth="1"/>
    <col min="1753" max="1754" width="11.44140625" style="98" hidden="1" customWidth="1"/>
    <col min="1755" max="1755" width="7" style="98" customWidth="1"/>
    <col min="1756" max="1757" width="11.44140625" style="98" hidden="1" customWidth="1"/>
    <col min="1758" max="1760" width="7" style="98" customWidth="1"/>
    <col min="1761" max="1762" width="11.44140625" style="98" hidden="1" customWidth="1"/>
    <col min="1763" max="1763" width="7.5546875" style="98" customWidth="1"/>
    <col min="1764" max="1765" width="11.44140625" style="98" hidden="1" customWidth="1"/>
    <col min="1766" max="1766" width="7" style="98" customWidth="1"/>
    <col min="1767" max="1768" width="11.44140625" style="98" hidden="1" customWidth="1"/>
    <col min="1769" max="1769" width="7" style="98" customWidth="1"/>
    <col min="1770" max="1771" width="11.44140625" style="98" hidden="1" customWidth="1"/>
    <col min="1772" max="1772" width="7" style="98" customWidth="1"/>
    <col min="1773" max="1773" width="11.44140625" style="98" hidden="1" customWidth="1"/>
    <col min="1774" max="1774" width="6.44140625" style="98" customWidth="1"/>
    <col min="1775" max="1784" width="11.44140625" style="98" hidden="1" customWidth="1"/>
    <col min="1785" max="1787" width="11.44140625" style="98" hidden="1"/>
    <col min="1788" max="1788" width="41.44140625" style="98" customWidth="1"/>
    <col min="1789" max="1789" width="6.44140625" style="98" customWidth="1"/>
    <col min="1790" max="1790" width="14.6640625" style="98" customWidth="1"/>
    <col min="1791" max="1791" width="11.44140625" style="98" customWidth="1"/>
    <col min="1792" max="1792" width="13" style="98" customWidth="1"/>
    <col min="1793" max="1793" width="25.44140625" style="98" customWidth="1"/>
    <col min="1794" max="1803" width="9.44140625" style="98" customWidth="1"/>
    <col min="1804" max="1804" width="8.88671875" style="98" customWidth="1"/>
    <col min="1805" max="1805" width="9.44140625" style="98" customWidth="1"/>
    <col min="1806" max="1811" width="10.109375" style="98" customWidth="1"/>
    <col min="1812" max="1812" width="6.44140625" style="98" customWidth="1"/>
    <col min="1813" max="1813" width="6.88671875" style="98" customWidth="1"/>
    <col min="1814" max="1815" width="6.5546875" style="98" customWidth="1"/>
    <col min="1816" max="1816" width="6.33203125" style="98" customWidth="1"/>
    <col min="1817" max="1818" width="7.5546875" style="98" customWidth="1"/>
    <col min="1819" max="1819" width="14.5546875" style="98" customWidth="1"/>
    <col min="1820" max="1821" width="11.44140625" style="98" customWidth="1"/>
    <col min="1822" max="1822" width="56.88671875" style="98" customWidth="1"/>
    <col min="1823" max="1823" width="9.109375" style="98" bestFit="1" customWidth="1"/>
    <col min="1824" max="1824" width="24.5546875" style="98" customWidth="1"/>
    <col min="1825" max="1825" width="10.33203125" style="98" customWidth="1"/>
    <col min="1826" max="1826" width="36.6640625" style="98" customWidth="1"/>
    <col min="1827" max="1827" width="5" style="98" customWidth="1"/>
    <col min="1828" max="1829" width="11.44140625" style="98" hidden="1" customWidth="1"/>
    <col min="1830" max="1830" width="5" style="98" customWidth="1"/>
    <col min="1831" max="1832" width="11.44140625" style="98" hidden="1" customWidth="1"/>
    <col min="1833" max="1833" width="5" style="98" customWidth="1"/>
    <col min="1834" max="1835" width="11.44140625" style="98" hidden="1" customWidth="1"/>
    <col min="1836" max="1836" width="5" style="98" customWidth="1"/>
    <col min="1837" max="1838" width="11.44140625" style="98" hidden="1" customWidth="1"/>
    <col min="1839" max="1839" width="8.33203125" style="98" bestFit="1" customWidth="1"/>
    <col min="1840" max="1904" width="11.44140625" style="98" hidden="1" customWidth="1"/>
    <col min="1905" max="1905" width="9.44140625" style="98" customWidth="1"/>
    <col min="1906" max="1906" width="11.44140625" style="98" hidden="1" customWidth="1"/>
    <col min="1907" max="1907" width="5" style="98" customWidth="1"/>
    <col min="1908" max="1923" width="11.44140625" style="98" hidden="1" customWidth="1"/>
    <col min="1924" max="1924" width="6.44140625" style="98" customWidth="1"/>
    <col min="1925" max="1937" width="11.44140625" style="98" hidden="1" customWidth="1"/>
    <col min="1938" max="1938" width="7.109375" style="98" customWidth="1"/>
    <col min="1939" max="1940" width="11.44140625" style="98" hidden="1" customWidth="1"/>
    <col min="1941" max="1941" width="7.109375" style="98" customWidth="1"/>
    <col min="1942" max="1943" width="11.44140625" style="98" hidden="1" customWidth="1"/>
    <col min="1944" max="1944" width="7.109375" style="98" customWidth="1"/>
    <col min="1945" max="1946" width="11.44140625" style="98" hidden="1" customWidth="1"/>
    <col min="1947" max="1947" width="7.109375" style="98" customWidth="1"/>
    <col min="1948" max="1948" width="11.44140625" style="98" hidden="1" customWidth="1"/>
    <col min="1949" max="1949" width="6.44140625" style="98" customWidth="1"/>
    <col min="1950" max="2001" width="11.44140625" style="98" hidden="1" customWidth="1"/>
    <col min="2002" max="2002" width="9" style="98" customWidth="1"/>
    <col min="2003" max="2004" width="11.44140625" style="98" hidden="1" customWidth="1"/>
    <col min="2005" max="2005" width="8.5546875" style="98" customWidth="1"/>
    <col min="2006" max="2007" width="11.44140625" style="98" hidden="1" customWidth="1"/>
    <col min="2008" max="2008" width="6.44140625" style="98" customWidth="1"/>
    <col min="2009" max="2010" width="11.44140625" style="98" hidden="1" customWidth="1"/>
    <col min="2011" max="2011" width="7" style="98" customWidth="1"/>
    <col min="2012" max="2013" width="11.44140625" style="98" hidden="1" customWidth="1"/>
    <col min="2014" max="2016" width="7" style="98" customWidth="1"/>
    <col min="2017" max="2018" width="11.44140625" style="98" hidden="1" customWidth="1"/>
    <col min="2019" max="2019" width="7.5546875" style="98" customWidth="1"/>
    <col min="2020" max="2021" width="11.44140625" style="98" hidden="1" customWidth="1"/>
    <col min="2022" max="2022" width="7" style="98" customWidth="1"/>
    <col min="2023" max="2024" width="11.44140625" style="98" hidden="1" customWidth="1"/>
    <col min="2025" max="2025" width="7" style="98" customWidth="1"/>
    <col min="2026" max="2027" width="11.44140625" style="98" hidden="1" customWidth="1"/>
    <col min="2028" max="2028" width="7" style="98" customWidth="1"/>
    <col min="2029" max="2029" width="11.44140625" style="98" hidden="1" customWidth="1"/>
    <col min="2030" max="2030" width="6.44140625" style="98" customWidth="1"/>
    <col min="2031" max="2040" width="11.44140625" style="98" hidden="1" customWidth="1"/>
    <col min="2041" max="2043" width="11.44140625" style="98" hidden="1"/>
    <col min="2044" max="2044" width="41.44140625" style="98" customWidth="1"/>
    <col min="2045" max="2045" width="6.44140625" style="98" customWidth="1"/>
    <col min="2046" max="2046" width="14.6640625" style="98" customWidth="1"/>
    <col min="2047" max="2047" width="11.44140625" style="98" customWidth="1"/>
    <col min="2048" max="2048" width="13" style="98" customWidth="1"/>
    <col min="2049" max="2049" width="25.44140625" style="98" customWidth="1"/>
    <col min="2050" max="2059" width="9.44140625" style="98" customWidth="1"/>
    <col min="2060" max="2060" width="8.88671875" style="98" customWidth="1"/>
    <col min="2061" max="2061" width="9.44140625" style="98" customWidth="1"/>
    <col min="2062" max="2067" width="10.109375" style="98" customWidth="1"/>
    <col min="2068" max="2068" width="6.44140625" style="98" customWidth="1"/>
    <col min="2069" max="2069" width="6.88671875" style="98" customWidth="1"/>
    <col min="2070" max="2071" width="6.5546875" style="98" customWidth="1"/>
    <col min="2072" max="2072" width="6.33203125" style="98" customWidth="1"/>
    <col min="2073" max="2074" width="7.5546875" style="98" customWidth="1"/>
    <col min="2075" max="2075" width="14.5546875" style="98" customWidth="1"/>
    <col min="2076" max="2077" width="11.44140625" style="98" customWidth="1"/>
    <col min="2078" max="2078" width="56.88671875" style="98" customWidth="1"/>
    <col min="2079" max="2079" width="9.109375" style="98" bestFit="1" customWidth="1"/>
    <col min="2080" max="2080" width="24.5546875" style="98" customWidth="1"/>
    <col min="2081" max="2081" width="10.33203125" style="98" customWidth="1"/>
    <col min="2082" max="2082" width="36.6640625" style="98" customWidth="1"/>
    <col min="2083" max="2083" width="5" style="98" customWidth="1"/>
    <col min="2084" max="2085" width="11.44140625" style="98" hidden="1" customWidth="1"/>
    <col min="2086" max="2086" width="5" style="98" customWidth="1"/>
    <col min="2087" max="2088" width="11.44140625" style="98" hidden="1" customWidth="1"/>
    <col min="2089" max="2089" width="5" style="98" customWidth="1"/>
    <col min="2090" max="2091" width="11.44140625" style="98" hidden="1" customWidth="1"/>
    <col min="2092" max="2092" width="5" style="98" customWidth="1"/>
    <col min="2093" max="2094" width="11.44140625" style="98" hidden="1" customWidth="1"/>
    <col min="2095" max="2095" width="8.33203125" style="98" bestFit="1" customWidth="1"/>
    <col min="2096" max="2160" width="11.44140625" style="98" hidden="1" customWidth="1"/>
    <col min="2161" max="2161" width="9.44140625" style="98" customWidth="1"/>
    <col min="2162" max="2162" width="11.44140625" style="98" hidden="1" customWidth="1"/>
    <col min="2163" max="2163" width="5" style="98" customWidth="1"/>
    <col min="2164" max="2179" width="11.44140625" style="98" hidden="1" customWidth="1"/>
    <col min="2180" max="2180" width="6.44140625" style="98" customWidth="1"/>
    <col min="2181" max="2193" width="11.44140625" style="98" hidden="1" customWidth="1"/>
    <col min="2194" max="2194" width="7.109375" style="98" customWidth="1"/>
    <col min="2195" max="2196" width="11.44140625" style="98" hidden="1" customWidth="1"/>
    <col min="2197" max="2197" width="7.109375" style="98" customWidth="1"/>
    <col min="2198" max="2199" width="11.44140625" style="98" hidden="1" customWidth="1"/>
    <col min="2200" max="2200" width="7.109375" style="98" customWidth="1"/>
    <col min="2201" max="2202" width="11.44140625" style="98" hidden="1" customWidth="1"/>
    <col min="2203" max="2203" width="7.109375" style="98" customWidth="1"/>
    <col min="2204" max="2204" width="11.44140625" style="98" hidden="1" customWidth="1"/>
    <col min="2205" max="2205" width="6.44140625" style="98" customWidth="1"/>
    <col min="2206" max="2257" width="11.44140625" style="98" hidden="1" customWidth="1"/>
    <col min="2258" max="2258" width="9" style="98" customWidth="1"/>
    <col min="2259" max="2260" width="11.44140625" style="98" hidden="1" customWidth="1"/>
    <col min="2261" max="2261" width="8.5546875" style="98" customWidth="1"/>
    <col min="2262" max="2263" width="11.44140625" style="98" hidden="1" customWidth="1"/>
    <col min="2264" max="2264" width="6.44140625" style="98" customWidth="1"/>
    <col min="2265" max="2266" width="11.44140625" style="98" hidden="1" customWidth="1"/>
    <col min="2267" max="2267" width="7" style="98" customWidth="1"/>
    <col min="2268" max="2269" width="11.44140625" style="98" hidden="1" customWidth="1"/>
    <col min="2270" max="2272" width="7" style="98" customWidth="1"/>
    <col min="2273" max="2274" width="11.44140625" style="98" hidden="1" customWidth="1"/>
    <col min="2275" max="2275" width="7.5546875" style="98" customWidth="1"/>
    <col min="2276" max="2277" width="11.44140625" style="98" hidden="1" customWidth="1"/>
    <col min="2278" max="2278" width="7" style="98" customWidth="1"/>
    <col min="2279" max="2280" width="11.44140625" style="98" hidden="1" customWidth="1"/>
    <col min="2281" max="2281" width="7" style="98" customWidth="1"/>
    <col min="2282" max="2283" width="11.44140625" style="98" hidden="1" customWidth="1"/>
    <col min="2284" max="2284" width="7" style="98" customWidth="1"/>
    <col min="2285" max="2285" width="11.44140625" style="98" hidden="1" customWidth="1"/>
    <col min="2286" max="2286" width="6.44140625" style="98" customWidth="1"/>
    <col min="2287" max="2296" width="11.44140625" style="98" hidden="1" customWidth="1"/>
    <col min="2297" max="2299" width="11.44140625" style="98" hidden="1"/>
    <col min="2300" max="2300" width="41.44140625" style="98" customWidth="1"/>
    <col min="2301" max="2301" width="6.44140625" style="98" customWidth="1"/>
    <col min="2302" max="2302" width="14.6640625" style="98" customWidth="1"/>
    <col min="2303" max="2303" width="11.44140625" style="98" customWidth="1"/>
    <col min="2304" max="2304" width="13" style="98" customWidth="1"/>
    <col min="2305" max="2305" width="25.44140625" style="98" customWidth="1"/>
    <col min="2306" max="2315" width="9.44140625" style="98" customWidth="1"/>
    <col min="2316" max="2316" width="8.88671875" style="98" customWidth="1"/>
    <col min="2317" max="2317" width="9.44140625" style="98" customWidth="1"/>
    <col min="2318" max="2323" width="10.109375" style="98" customWidth="1"/>
    <col min="2324" max="2324" width="6.44140625" style="98" customWidth="1"/>
    <col min="2325" max="2325" width="6.88671875" style="98" customWidth="1"/>
    <col min="2326" max="2327" width="6.5546875" style="98" customWidth="1"/>
    <col min="2328" max="2328" width="6.33203125" style="98" customWidth="1"/>
    <col min="2329" max="2330" width="7.5546875" style="98" customWidth="1"/>
    <col min="2331" max="2331" width="14.5546875" style="98" customWidth="1"/>
    <col min="2332" max="2333" width="11.44140625" style="98" customWidth="1"/>
    <col min="2334" max="2334" width="56.88671875" style="98" customWidth="1"/>
    <col min="2335" max="2335" width="9.109375" style="98" bestFit="1" customWidth="1"/>
    <col min="2336" max="2336" width="24.5546875" style="98" customWidth="1"/>
    <col min="2337" max="2337" width="10.33203125" style="98" customWidth="1"/>
    <col min="2338" max="2338" width="36.6640625" style="98" customWidth="1"/>
    <col min="2339" max="2339" width="5" style="98" customWidth="1"/>
    <col min="2340" max="2341" width="11.44140625" style="98" hidden="1" customWidth="1"/>
    <col min="2342" max="2342" width="5" style="98" customWidth="1"/>
    <col min="2343" max="2344" width="11.44140625" style="98" hidden="1" customWidth="1"/>
    <col min="2345" max="2345" width="5" style="98" customWidth="1"/>
    <col min="2346" max="2347" width="11.44140625" style="98" hidden="1" customWidth="1"/>
    <col min="2348" max="2348" width="5" style="98" customWidth="1"/>
    <col min="2349" max="2350" width="11.44140625" style="98" hidden="1" customWidth="1"/>
    <col min="2351" max="2351" width="8.33203125" style="98" bestFit="1" customWidth="1"/>
    <col min="2352" max="2416" width="11.44140625" style="98" hidden="1" customWidth="1"/>
    <col min="2417" max="2417" width="9.44140625" style="98" customWidth="1"/>
    <col min="2418" max="2418" width="11.44140625" style="98" hidden="1" customWidth="1"/>
    <col min="2419" max="2419" width="5" style="98" customWidth="1"/>
    <col min="2420" max="2435" width="11.44140625" style="98" hidden="1" customWidth="1"/>
    <col min="2436" max="2436" width="6.44140625" style="98" customWidth="1"/>
    <col min="2437" max="2449" width="11.44140625" style="98" hidden="1" customWidth="1"/>
    <col min="2450" max="2450" width="7.109375" style="98" customWidth="1"/>
    <col min="2451" max="2452" width="11.44140625" style="98" hidden="1" customWidth="1"/>
    <col min="2453" max="2453" width="7.109375" style="98" customWidth="1"/>
    <col min="2454" max="2455" width="11.44140625" style="98" hidden="1" customWidth="1"/>
    <col min="2456" max="2456" width="7.109375" style="98" customWidth="1"/>
    <col min="2457" max="2458" width="11.44140625" style="98" hidden="1" customWidth="1"/>
    <col min="2459" max="2459" width="7.109375" style="98" customWidth="1"/>
    <col min="2460" max="2460" width="11.44140625" style="98" hidden="1" customWidth="1"/>
    <col min="2461" max="2461" width="6.44140625" style="98" customWidth="1"/>
    <col min="2462" max="2513" width="11.44140625" style="98" hidden="1" customWidth="1"/>
    <col min="2514" max="2514" width="9" style="98" customWidth="1"/>
    <col min="2515" max="2516" width="11.44140625" style="98" hidden="1" customWidth="1"/>
    <col min="2517" max="2517" width="8.5546875" style="98" customWidth="1"/>
    <col min="2518" max="2519" width="11.44140625" style="98" hidden="1" customWidth="1"/>
    <col min="2520" max="2520" width="6.44140625" style="98" customWidth="1"/>
    <col min="2521" max="2522" width="11.44140625" style="98" hidden="1" customWidth="1"/>
    <col min="2523" max="2523" width="7" style="98" customWidth="1"/>
    <col min="2524" max="2525" width="11.44140625" style="98" hidden="1" customWidth="1"/>
    <col min="2526" max="2528" width="7" style="98" customWidth="1"/>
    <col min="2529" max="2530" width="11.44140625" style="98" hidden="1" customWidth="1"/>
    <col min="2531" max="2531" width="7.5546875" style="98" customWidth="1"/>
    <col min="2532" max="2533" width="11.44140625" style="98" hidden="1" customWidth="1"/>
    <col min="2534" max="2534" width="7" style="98" customWidth="1"/>
    <col min="2535" max="2536" width="11.44140625" style="98" hidden="1" customWidth="1"/>
    <col min="2537" max="2537" width="7" style="98" customWidth="1"/>
    <col min="2538" max="2539" width="11.44140625" style="98" hidden="1" customWidth="1"/>
    <col min="2540" max="2540" width="7" style="98" customWidth="1"/>
    <col min="2541" max="2541" width="11.44140625" style="98" hidden="1" customWidth="1"/>
    <col min="2542" max="2542" width="6.44140625" style="98" customWidth="1"/>
    <col min="2543" max="2552" width="11.44140625" style="98" hidden="1" customWidth="1"/>
    <col min="2553" max="2555" width="11.44140625" style="98" hidden="1"/>
    <col min="2556" max="2556" width="41.44140625" style="98" customWidth="1"/>
    <col min="2557" max="2557" width="6.44140625" style="98" customWidth="1"/>
    <col min="2558" max="2558" width="14.6640625" style="98" customWidth="1"/>
    <col min="2559" max="2559" width="11.44140625" style="98" customWidth="1"/>
    <col min="2560" max="2560" width="13" style="98" customWidth="1"/>
    <col min="2561" max="2561" width="25.44140625" style="98" customWidth="1"/>
    <col min="2562" max="2571" width="9.44140625" style="98" customWidth="1"/>
    <col min="2572" max="2572" width="8.88671875" style="98" customWidth="1"/>
    <col min="2573" max="2573" width="9.44140625" style="98" customWidth="1"/>
    <col min="2574" max="2579" width="10.109375" style="98" customWidth="1"/>
    <col min="2580" max="2580" width="6.44140625" style="98" customWidth="1"/>
    <col min="2581" max="2581" width="6.88671875" style="98" customWidth="1"/>
    <col min="2582" max="2583" width="6.5546875" style="98" customWidth="1"/>
    <col min="2584" max="2584" width="6.33203125" style="98" customWidth="1"/>
    <col min="2585" max="2586" width="7.5546875" style="98" customWidth="1"/>
    <col min="2587" max="2587" width="14.5546875" style="98" customWidth="1"/>
    <col min="2588" max="2589" width="11.44140625" style="98" customWidth="1"/>
    <col min="2590" max="2590" width="56.88671875" style="98" customWidth="1"/>
    <col min="2591" max="2591" width="9.109375" style="98" bestFit="1" customWidth="1"/>
    <col min="2592" max="2592" width="24.5546875" style="98" customWidth="1"/>
    <col min="2593" max="2593" width="10.33203125" style="98" customWidth="1"/>
    <col min="2594" max="2594" width="36.6640625" style="98" customWidth="1"/>
    <col min="2595" max="2595" width="5" style="98" customWidth="1"/>
    <col min="2596" max="2597" width="11.44140625" style="98" hidden="1" customWidth="1"/>
    <col min="2598" max="2598" width="5" style="98" customWidth="1"/>
    <col min="2599" max="2600" width="11.44140625" style="98" hidden="1" customWidth="1"/>
    <col min="2601" max="2601" width="5" style="98" customWidth="1"/>
    <col min="2602" max="2603" width="11.44140625" style="98" hidden="1" customWidth="1"/>
    <col min="2604" max="2604" width="5" style="98" customWidth="1"/>
    <col min="2605" max="2606" width="11.44140625" style="98" hidden="1" customWidth="1"/>
    <col min="2607" max="2607" width="8.33203125" style="98" bestFit="1" customWidth="1"/>
    <col min="2608" max="2672" width="11.44140625" style="98" hidden="1" customWidth="1"/>
    <col min="2673" max="2673" width="9.44140625" style="98" customWidth="1"/>
    <col min="2674" max="2674" width="11.44140625" style="98" hidden="1" customWidth="1"/>
    <col min="2675" max="2675" width="5" style="98" customWidth="1"/>
    <col min="2676" max="2691" width="11.44140625" style="98" hidden="1" customWidth="1"/>
    <col min="2692" max="2692" width="6.44140625" style="98" customWidth="1"/>
    <col min="2693" max="2705" width="11.44140625" style="98" hidden="1" customWidth="1"/>
    <col min="2706" max="2706" width="7.109375" style="98" customWidth="1"/>
    <col min="2707" max="2708" width="11.44140625" style="98" hidden="1" customWidth="1"/>
    <col min="2709" max="2709" width="7.109375" style="98" customWidth="1"/>
    <col min="2710" max="2711" width="11.44140625" style="98" hidden="1" customWidth="1"/>
    <col min="2712" max="2712" width="7.109375" style="98" customWidth="1"/>
    <col min="2713" max="2714" width="11.44140625" style="98" hidden="1" customWidth="1"/>
    <col min="2715" max="2715" width="7.109375" style="98" customWidth="1"/>
    <col min="2716" max="2716" width="11.44140625" style="98" hidden="1" customWidth="1"/>
    <col min="2717" max="2717" width="6.44140625" style="98" customWidth="1"/>
    <col min="2718" max="2769" width="11.44140625" style="98" hidden="1" customWidth="1"/>
    <col min="2770" max="2770" width="9" style="98" customWidth="1"/>
    <col min="2771" max="2772" width="11.44140625" style="98" hidden="1" customWidth="1"/>
    <col min="2773" max="2773" width="8.5546875" style="98" customWidth="1"/>
    <col min="2774" max="2775" width="11.44140625" style="98" hidden="1" customWidth="1"/>
    <col min="2776" max="2776" width="6.44140625" style="98" customWidth="1"/>
    <col min="2777" max="2778" width="11.44140625" style="98" hidden="1" customWidth="1"/>
    <col min="2779" max="2779" width="7" style="98" customWidth="1"/>
    <col min="2780" max="2781" width="11.44140625" style="98" hidden="1" customWidth="1"/>
    <col min="2782" max="2784" width="7" style="98" customWidth="1"/>
    <col min="2785" max="2786" width="11.44140625" style="98" hidden="1" customWidth="1"/>
    <col min="2787" max="2787" width="7.5546875" style="98" customWidth="1"/>
    <col min="2788" max="2789" width="11.44140625" style="98" hidden="1" customWidth="1"/>
    <col min="2790" max="2790" width="7" style="98" customWidth="1"/>
    <col min="2791" max="2792" width="11.44140625" style="98" hidden="1" customWidth="1"/>
    <col min="2793" max="2793" width="7" style="98" customWidth="1"/>
    <col min="2794" max="2795" width="11.44140625" style="98" hidden="1" customWidth="1"/>
    <col min="2796" max="2796" width="7" style="98" customWidth="1"/>
    <col min="2797" max="2797" width="11.44140625" style="98" hidden="1" customWidth="1"/>
    <col min="2798" max="2798" width="6.44140625" style="98" customWidth="1"/>
    <col min="2799" max="2808" width="11.44140625" style="98" hidden="1" customWidth="1"/>
    <col min="2809" max="2811" width="11.44140625" style="98" hidden="1"/>
    <col min="2812" max="2812" width="41.44140625" style="98" customWidth="1"/>
    <col min="2813" max="2813" width="6.44140625" style="98" customWidth="1"/>
    <col min="2814" max="2814" width="14.6640625" style="98" customWidth="1"/>
    <col min="2815" max="2815" width="11.44140625" style="98" customWidth="1"/>
    <col min="2816" max="2816" width="13" style="98" customWidth="1"/>
    <col min="2817" max="2817" width="25.44140625" style="98" customWidth="1"/>
    <col min="2818" max="2827" width="9.44140625" style="98" customWidth="1"/>
    <col min="2828" max="2828" width="8.88671875" style="98" customWidth="1"/>
    <col min="2829" max="2829" width="9.44140625" style="98" customWidth="1"/>
    <col min="2830" max="2835" width="10.109375" style="98" customWidth="1"/>
    <col min="2836" max="2836" width="6.44140625" style="98" customWidth="1"/>
    <col min="2837" max="2837" width="6.88671875" style="98" customWidth="1"/>
    <col min="2838" max="2839" width="6.5546875" style="98" customWidth="1"/>
    <col min="2840" max="2840" width="6.33203125" style="98" customWidth="1"/>
    <col min="2841" max="2842" width="7.5546875" style="98" customWidth="1"/>
    <col min="2843" max="2843" width="14.5546875" style="98" customWidth="1"/>
    <col min="2844" max="2845" width="11.44140625" style="98" customWidth="1"/>
    <col min="2846" max="2846" width="56.88671875" style="98" customWidth="1"/>
    <col min="2847" max="2847" width="9.109375" style="98" bestFit="1" customWidth="1"/>
    <col min="2848" max="2848" width="24.5546875" style="98" customWidth="1"/>
    <col min="2849" max="2849" width="10.33203125" style="98" customWidth="1"/>
    <col min="2850" max="2850" width="36.6640625" style="98" customWidth="1"/>
    <col min="2851" max="2851" width="5" style="98" customWidth="1"/>
    <col min="2852" max="2853" width="11.44140625" style="98" hidden="1" customWidth="1"/>
    <col min="2854" max="2854" width="5" style="98" customWidth="1"/>
    <col min="2855" max="2856" width="11.44140625" style="98" hidden="1" customWidth="1"/>
    <col min="2857" max="2857" width="5" style="98" customWidth="1"/>
    <col min="2858" max="2859" width="11.44140625" style="98" hidden="1" customWidth="1"/>
    <col min="2860" max="2860" width="5" style="98" customWidth="1"/>
    <col min="2861" max="2862" width="11.44140625" style="98" hidden="1" customWidth="1"/>
    <col min="2863" max="2863" width="8.33203125" style="98" bestFit="1" customWidth="1"/>
    <col min="2864" max="2928" width="11.44140625" style="98" hidden="1" customWidth="1"/>
    <col min="2929" max="2929" width="9.44140625" style="98" customWidth="1"/>
    <col min="2930" max="2930" width="11.44140625" style="98" hidden="1" customWidth="1"/>
    <col min="2931" max="2931" width="5" style="98" customWidth="1"/>
    <col min="2932" max="2947" width="11.44140625" style="98" hidden="1" customWidth="1"/>
    <col min="2948" max="2948" width="6.44140625" style="98" customWidth="1"/>
    <col min="2949" max="2961" width="11.44140625" style="98" hidden="1" customWidth="1"/>
    <col min="2962" max="2962" width="7.109375" style="98" customWidth="1"/>
    <col min="2963" max="2964" width="11.44140625" style="98" hidden="1" customWidth="1"/>
    <col min="2965" max="2965" width="7.109375" style="98" customWidth="1"/>
    <col min="2966" max="2967" width="11.44140625" style="98" hidden="1" customWidth="1"/>
    <col min="2968" max="2968" width="7.109375" style="98" customWidth="1"/>
    <col min="2969" max="2970" width="11.44140625" style="98" hidden="1" customWidth="1"/>
    <col min="2971" max="2971" width="7.109375" style="98" customWidth="1"/>
    <col min="2972" max="2972" width="11.44140625" style="98" hidden="1" customWidth="1"/>
    <col min="2973" max="2973" width="6.44140625" style="98" customWidth="1"/>
    <col min="2974" max="3025" width="11.44140625" style="98" hidden="1" customWidth="1"/>
    <col min="3026" max="3026" width="9" style="98" customWidth="1"/>
    <col min="3027" max="3028" width="11.44140625" style="98" hidden="1" customWidth="1"/>
    <col min="3029" max="3029" width="8.5546875" style="98" customWidth="1"/>
    <col min="3030" max="3031" width="11.44140625" style="98" hidden="1" customWidth="1"/>
    <col min="3032" max="3032" width="6.44140625" style="98" customWidth="1"/>
    <col min="3033" max="3034" width="11.44140625" style="98" hidden="1" customWidth="1"/>
    <col min="3035" max="3035" width="7" style="98" customWidth="1"/>
    <col min="3036" max="3037" width="11.44140625" style="98" hidden="1" customWidth="1"/>
    <col min="3038" max="3040" width="7" style="98" customWidth="1"/>
    <col min="3041" max="3042" width="11.44140625" style="98" hidden="1" customWidth="1"/>
    <col min="3043" max="3043" width="7.5546875" style="98" customWidth="1"/>
    <col min="3044" max="3045" width="11.44140625" style="98" hidden="1" customWidth="1"/>
    <col min="3046" max="3046" width="7" style="98" customWidth="1"/>
    <col min="3047" max="3048" width="11.44140625" style="98" hidden="1" customWidth="1"/>
    <col min="3049" max="3049" width="7" style="98" customWidth="1"/>
    <col min="3050" max="3051" width="11.44140625" style="98" hidden="1" customWidth="1"/>
    <col min="3052" max="3052" width="7" style="98" customWidth="1"/>
    <col min="3053" max="3053" width="11.44140625" style="98" hidden="1" customWidth="1"/>
    <col min="3054" max="3054" width="6.44140625" style="98" customWidth="1"/>
    <col min="3055" max="3064" width="11.44140625" style="98" hidden="1" customWidth="1"/>
    <col min="3065" max="3067" width="11.44140625" style="98" hidden="1"/>
    <col min="3068" max="3068" width="41.44140625" style="98" customWidth="1"/>
    <col min="3069" max="3069" width="6.44140625" style="98" customWidth="1"/>
    <col min="3070" max="3070" width="14.6640625" style="98" customWidth="1"/>
    <col min="3071" max="3071" width="11.44140625" style="98" customWidth="1"/>
    <col min="3072" max="3072" width="13" style="98" customWidth="1"/>
    <col min="3073" max="3073" width="25.44140625" style="98" customWidth="1"/>
    <col min="3074" max="3083" width="9.44140625" style="98" customWidth="1"/>
    <col min="3084" max="3084" width="8.88671875" style="98" customWidth="1"/>
    <col min="3085" max="3085" width="9.44140625" style="98" customWidth="1"/>
    <col min="3086" max="3091" width="10.109375" style="98" customWidth="1"/>
    <col min="3092" max="3092" width="6.44140625" style="98" customWidth="1"/>
    <col min="3093" max="3093" width="6.88671875" style="98" customWidth="1"/>
    <col min="3094" max="3095" width="6.5546875" style="98" customWidth="1"/>
    <col min="3096" max="3096" width="6.33203125" style="98" customWidth="1"/>
    <col min="3097" max="3098" width="7.5546875" style="98" customWidth="1"/>
    <col min="3099" max="3099" width="14.5546875" style="98" customWidth="1"/>
    <col min="3100" max="3101" width="11.44140625" style="98" customWidth="1"/>
    <col min="3102" max="3102" width="56.88671875" style="98" customWidth="1"/>
    <col min="3103" max="3103" width="9.109375" style="98" bestFit="1" customWidth="1"/>
    <col min="3104" max="3104" width="24.5546875" style="98" customWidth="1"/>
    <col min="3105" max="3105" width="10.33203125" style="98" customWidth="1"/>
    <col min="3106" max="3106" width="36.6640625" style="98" customWidth="1"/>
    <col min="3107" max="3107" width="5" style="98" customWidth="1"/>
    <col min="3108" max="3109" width="11.44140625" style="98" hidden="1" customWidth="1"/>
    <col min="3110" max="3110" width="5" style="98" customWidth="1"/>
    <col min="3111" max="3112" width="11.44140625" style="98" hidden="1" customWidth="1"/>
    <col min="3113" max="3113" width="5" style="98" customWidth="1"/>
    <col min="3114" max="3115" width="11.44140625" style="98" hidden="1" customWidth="1"/>
    <col min="3116" max="3116" width="5" style="98" customWidth="1"/>
    <col min="3117" max="3118" width="11.44140625" style="98" hidden="1" customWidth="1"/>
    <col min="3119" max="3119" width="8.33203125" style="98" bestFit="1" customWidth="1"/>
    <col min="3120" max="3184" width="11.44140625" style="98" hidden="1" customWidth="1"/>
    <col min="3185" max="3185" width="9.44140625" style="98" customWidth="1"/>
    <col min="3186" max="3186" width="11.44140625" style="98" hidden="1" customWidth="1"/>
    <col min="3187" max="3187" width="5" style="98" customWidth="1"/>
    <col min="3188" max="3203" width="11.44140625" style="98" hidden="1" customWidth="1"/>
    <col min="3204" max="3204" width="6.44140625" style="98" customWidth="1"/>
    <col min="3205" max="3217" width="11.44140625" style="98" hidden="1" customWidth="1"/>
    <col min="3218" max="3218" width="7.109375" style="98" customWidth="1"/>
    <col min="3219" max="3220" width="11.44140625" style="98" hidden="1" customWidth="1"/>
    <col min="3221" max="3221" width="7.109375" style="98" customWidth="1"/>
    <col min="3222" max="3223" width="11.44140625" style="98" hidden="1" customWidth="1"/>
    <col min="3224" max="3224" width="7.109375" style="98" customWidth="1"/>
    <col min="3225" max="3226" width="11.44140625" style="98" hidden="1" customWidth="1"/>
    <col min="3227" max="3227" width="7.109375" style="98" customWidth="1"/>
    <col min="3228" max="3228" width="11.44140625" style="98" hidden="1" customWidth="1"/>
    <col min="3229" max="3229" width="6.44140625" style="98" customWidth="1"/>
    <col min="3230" max="3281" width="11.44140625" style="98" hidden="1" customWidth="1"/>
    <col min="3282" max="3282" width="9" style="98" customWidth="1"/>
    <col min="3283" max="3284" width="11.44140625" style="98" hidden="1" customWidth="1"/>
    <col min="3285" max="3285" width="8.5546875" style="98" customWidth="1"/>
    <col min="3286" max="3287" width="11.44140625" style="98" hidden="1" customWidth="1"/>
    <col min="3288" max="3288" width="6.44140625" style="98" customWidth="1"/>
    <col min="3289" max="3290" width="11.44140625" style="98" hidden="1" customWidth="1"/>
    <col min="3291" max="3291" width="7" style="98" customWidth="1"/>
    <col min="3292" max="3293" width="11.44140625" style="98" hidden="1" customWidth="1"/>
    <col min="3294" max="3296" width="7" style="98" customWidth="1"/>
    <col min="3297" max="3298" width="11.44140625" style="98" hidden="1" customWidth="1"/>
    <col min="3299" max="3299" width="7.5546875" style="98" customWidth="1"/>
    <col min="3300" max="3301" width="11.44140625" style="98" hidden="1" customWidth="1"/>
    <col min="3302" max="3302" width="7" style="98" customWidth="1"/>
    <col min="3303" max="3304" width="11.44140625" style="98" hidden="1" customWidth="1"/>
    <col min="3305" max="3305" width="7" style="98" customWidth="1"/>
    <col min="3306" max="3307" width="11.44140625" style="98" hidden="1" customWidth="1"/>
    <col min="3308" max="3308" width="7" style="98" customWidth="1"/>
    <col min="3309" max="3309" width="11.44140625" style="98" hidden="1" customWidth="1"/>
    <col min="3310" max="3310" width="6.44140625" style="98" customWidth="1"/>
    <col min="3311" max="3320" width="11.44140625" style="98" hidden="1" customWidth="1"/>
    <col min="3321" max="3323" width="11.44140625" style="98" hidden="1"/>
    <col min="3324" max="3324" width="41.44140625" style="98" customWidth="1"/>
    <col min="3325" max="3325" width="6.44140625" style="98" customWidth="1"/>
    <col min="3326" max="3326" width="14.6640625" style="98" customWidth="1"/>
    <col min="3327" max="3327" width="11.44140625" style="98" customWidth="1"/>
    <col min="3328" max="3328" width="13" style="98" customWidth="1"/>
    <col min="3329" max="3329" width="25.44140625" style="98" customWidth="1"/>
    <col min="3330" max="3339" width="9.44140625" style="98" customWidth="1"/>
    <col min="3340" max="3340" width="8.88671875" style="98" customWidth="1"/>
    <col min="3341" max="3341" width="9.44140625" style="98" customWidth="1"/>
    <col min="3342" max="3347" width="10.109375" style="98" customWidth="1"/>
    <col min="3348" max="3348" width="6.44140625" style="98" customWidth="1"/>
    <col min="3349" max="3349" width="6.88671875" style="98" customWidth="1"/>
    <col min="3350" max="3351" width="6.5546875" style="98" customWidth="1"/>
    <col min="3352" max="3352" width="6.33203125" style="98" customWidth="1"/>
    <col min="3353" max="3354" width="7.5546875" style="98" customWidth="1"/>
    <col min="3355" max="3355" width="14.5546875" style="98" customWidth="1"/>
    <col min="3356" max="3357" width="11.44140625" style="98" customWidth="1"/>
    <col min="3358" max="3358" width="56.88671875" style="98" customWidth="1"/>
    <col min="3359" max="3359" width="9.109375" style="98" bestFit="1" customWidth="1"/>
    <col min="3360" max="3360" width="24.5546875" style="98" customWidth="1"/>
    <col min="3361" max="3361" width="10.33203125" style="98" customWidth="1"/>
    <col min="3362" max="3362" width="36.6640625" style="98" customWidth="1"/>
    <col min="3363" max="3363" width="5" style="98" customWidth="1"/>
    <col min="3364" max="3365" width="11.44140625" style="98" hidden="1" customWidth="1"/>
    <col min="3366" max="3366" width="5" style="98" customWidth="1"/>
    <col min="3367" max="3368" width="11.44140625" style="98" hidden="1" customWidth="1"/>
    <col min="3369" max="3369" width="5" style="98" customWidth="1"/>
    <col min="3370" max="3371" width="11.44140625" style="98" hidden="1" customWidth="1"/>
    <col min="3372" max="3372" width="5" style="98" customWidth="1"/>
    <col min="3373" max="3374" width="11.44140625" style="98" hidden="1" customWidth="1"/>
    <col min="3375" max="3375" width="8.33203125" style="98" bestFit="1" customWidth="1"/>
    <col min="3376" max="3440" width="11.44140625" style="98" hidden="1" customWidth="1"/>
    <col min="3441" max="3441" width="9.44140625" style="98" customWidth="1"/>
    <col min="3442" max="3442" width="11.44140625" style="98" hidden="1" customWidth="1"/>
    <col min="3443" max="3443" width="5" style="98" customWidth="1"/>
    <col min="3444" max="3459" width="11.44140625" style="98" hidden="1" customWidth="1"/>
    <col min="3460" max="3460" width="6.44140625" style="98" customWidth="1"/>
    <col min="3461" max="3473" width="11.44140625" style="98" hidden="1" customWidth="1"/>
    <col min="3474" max="3474" width="7.109375" style="98" customWidth="1"/>
    <col min="3475" max="3476" width="11.44140625" style="98" hidden="1" customWidth="1"/>
    <col min="3477" max="3477" width="7.109375" style="98" customWidth="1"/>
    <col min="3478" max="3479" width="11.44140625" style="98" hidden="1" customWidth="1"/>
    <col min="3480" max="3480" width="7.109375" style="98" customWidth="1"/>
    <col min="3481" max="3482" width="11.44140625" style="98" hidden="1" customWidth="1"/>
    <col min="3483" max="3483" width="7.109375" style="98" customWidth="1"/>
    <col min="3484" max="3484" width="11.44140625" style="98" hidden="1" customWidth="1"/>
    <col min="3485" max="3485" width="6.44140625" style="98" customWidth="1"/>
    <col min="3486" max="3537" width="11.44140625" style="98" hidden="1" customWidth="1"/>
    <col min="3538" max="3538" width="9" style="98" customWidth="1"/>
    <col min="3539" max="3540" width="11.44140625" style="98" hidden="1" customWidth="1"/>
    <col min="3541" max="3541" width="8.5546875" style="98" customWidth="1"/>
    <col min="3542" max="3543" width="11.44140625" style="98" hidden="1" customWidth="1"/>
    <col min="3544" max="3544" width="6.44140625" style="98" customWidth="1"/>
    <col min="3545" max="3546" width="11.44140625" style="98" hidden="1" customWidth="1"/>
    <col min="3547" max="3547" width="7" style="98" customWidth="1"/>
    <col min="3548" max="3549" width="11.44140625" style="98" hidden="1" customWidth="1"/>
    <col min="3550" max="3552" width="7" style="98" customWidth="1"/>
    <col min="3553" max="3554" width="11.44140625" style="98" hidden="1" customWidth="1"/>
    <col min="3555" max="3555" width="7.5546875" style="98" customWidth="1"/>
    <col min="3556" max="3557" width="11.44140625" style="98" hidden="1" customWidth="1"/>
    <col min="3558" max="3558" width="7" style="98" customWidth="1"/>
    <col min="3559" max="3560" width="11.44140625" style="98" hidden="1" customWidth="1"/>
    <col min="3561" max="3561" width="7" style="98" customWidth="1"/>
    <col min="3562" max="3563" width="11.44140625" style="98" hidden="1" customWidth="1"/>
    <col min="3564" max="3564" width="7" style="98" customWidth="1"/>
    <col min="3565" max="3565" width="11.44140625" style="98" hidden="1" customWidth="1"/>
    <col min="3566" max="3566" width="6.44140625" style="98" customWidth="1"/>
    <col min="3567" max="3576" width="11.44140625" style="98" hidden="1" customWidth="1"/>
    <col min="3577" max="3579" width="11.44140625" style="98" hidden="1"/>
    <col min="3580" max="3580" width="41.44140625" style="98" customWidth="1"/>
    <col min="3581" max="3581" width="6.44140625" style="98" customWidth="1"/>
    <col min="3582" max="3582" width="14.6640625" style="98" customWidth="1"/>
    <col min="3583" max="3583" width="11.44140625" style="98" customWidth="1"/>
    <col min="3584" max="3584" width="13" style="98" customWidth="1"/>
    <col min="3585" max="3585" width="25.44140625" style="98" customWidth="1"/>
    <col min="3586" max="3595" width="9.44140625" style="98" customWidth="1"/>
    <col min="3596" max="3596" width="8.88671875" style="98" customWidth="1"/>
    <col min="3597" max="3597" width="9.44140625" style="98" customWidth="1"/>
    <col min="3598" max="3603" width="10.109375" style="98" customWidth="1"/>
    <col min="3604" max="3604" width="6.44140625" style="98" customWidth="1"/>
    <col min="3605" max="3605" width="6.88671875" style="98" customWidth="1"/>
    <col min="3606" max="3607" width="6.5546875" style="98" customWidth="1"/>
    <col min="3608" max="3608" width="6.33203125" style="98" customWidth="1"/>
    <col min="3609" max="3610" width="7.5546875" style="98" customWidth="1"/>
    <col min="3611" max="3611" width="14.5546875" style="98" customWidth="1"/>
    <col min="3612" max="3613" width="11.44140625" style="98" customWidth="1"/>
    <col min="3614" max="3614" width="56.88671875" style="98" customWidth="1"/>
    <col min="3615" max="3615" width="9.109375" style="98" bestFit="1" customWidth="1"/>
    <col min="3616" max="3616" width="24.5546875" style="98" customWidth="1"/>
    <col min="3617" max="3617" width="10.33203125" style="98" customWidth="1"/>
    <col min="3618" max="3618" width="36.6640625" style="98" customWidth="1"/>
    <col min="3619" max="3619" width="5" style="98" customWidth="1"/>
    <col min="3620" max="3621" width="11.44140625" style="98" hidden="1" customWidth="1"/>
    <col min="3622" max="3622" width="5" style="98" customWidth="1"/>
    <col min="3623" max="3624" width="11.44140625" style="98" hidden="1" customWidth="1"/>
    <col min="3625" max="3625" width="5" style="98" customWidth="1"/>
    <col min="3626" max="3627" width="11.44140625" style="98" hidden="1" customWidth="1"/>
    <col min="3628" max="3628" width="5" style="98" customWidth="1"/>
    <col min="3629" max="3630" width="11.44140625" style="98" hidden="1" customWidth="1"/>
    <col min="3631" max="3631" width="8.33203125" style="98" bestFit="1" customWidth="1"/>
    <col min="3632" max="3696" width="11.44140625" style="98" hidden="1" customWidth="1"/>
    <col min="3697" max="3697" width="9.44140625" style="98" customWidth="1"/>
    <col min="3698" max="3698" width="11.44140625" style="98" hidden="1" customWidth="1"/>
    <col min="3699" max="3699" width="5" style="98" customWidth="1"/>
    <col min="3700" max="3715" width="11.44140625" style="98" hidden="1" customWidth="1"/>
    <col min="3716" max="3716" width="6.44140625" style="98" customWidth="1"/>
    <col min="3717" max="3729" width="11.44140625" style="98" hidden="1" customWidth="1"/>
    <col min="3730" max="3730" width="7.109375" style="98" customWidth="1"/>
    <col min="3731" max="3732" width="11.44140625" style="98" hidden="1" customWidth="1"/>
    <col min="3733" max="3733" width="7.109375" style="98" customWidth="1"/>
    <col min="3734" max="3735" width="11.44140625" style="98" hidden="1" customWidth="1"/>
    <col min="3736" max="3736" width="7.109375" style="98" customWidth="1"/>
    <col min="3737" max="3738" width="11.44140625" style="98" hidden="1" customWidth="1"/>
    <col min="3739" max="3739" width="7.109375" style="98" customWidth="1"/>
    <col min="3740" max="3740" width="11.44140625" style="98" hidden="1" customWidth="1"/>
    <col min="3741" max="3741" width="6.44140625" style="98" customWidth="1"/>
    <col min="3742" max="3793" width="11.44140625" style="98" hidden="1" customWidth="1"/>
    <col min="3794" max="3794" width="9" style="98" customWidth="1"/>
    <col min="3795" max="3796" width="11.44140625" style="98" hidden="1" customWidth="1"/>
    <col min="3797" max="3797" width="8.5546875" style="98" customWidth="1"/>
    <col min="3798" max="3799" width="11.44140625" style="98" hidden="1" customWidth="1"/>
    <col min="3800" max="3800" width="6.44140625" style="98" customWidth="1"/>
    <col min="3801" max="3802" width="11.44140625" style="98" hidden="1" customWidth="1"/>
    <col min="3803" max="3803" width="7" style="98" customWidth="1"/>
    <col min="3804" max="3805" width="11.44140625" style="98" hidden="1" customWidth="1"/>
    <col min="3806" max="3808" width="7" style="98" customWidth="1"/>
    <col min="3809" max="3810" width="11.44140625" style="98" hidden="1" customWidth="1"/>
    <col min="3811" max="3811" width="7.5546875" style="98" customWidth="1"/>
    <col min="3812" max="3813" width="11.44140625" style="98" hidden="1" customWidth="1"/>
    <col min="3814" max="3814" width="7" style="98" customWidth="1"/>
    <col min="3815" max="3816" width="11.44140625" style="98" hidden="1" customWidth="1"/>
    <col min="3817" max="3817" width="7" style="98" customWidth="1"/>
    <col min="3818" max="3819" width="11.44140625" style="98" hidden="1" customWidth="1"/>
    <col min="3820" max="3820" width="7" style="98" customWidth="1"/>
    <col min="3821" max="3821" width="11.44140625" style="98" hidden="1" customWidth="1"/>
    <col min="3822" max="3822" width="6.44140625" style="98" customWidth="1"/>
    <col min="3823" max="3832" width="11.44140625" style="98" hidden="1" customWidth="1"/>
    <col min="3833" max="3835" width="11.44140625" style="98" hidden="1"/>
    <col min="3836" max="3836" width="41.44140625" style="98" customWidth="1"/>
    <col min="3837" max="3837" width="6.44140625" style="98" customWidth="1"/>
    <col min="3838" max="3838" width="14.6640625" style="98" customWidth="1"/>
    <col min="3839" max="3839" width="11.44140625" style="98" customWidth="1"/>
    <col min="3840" max="3840" width="13" style="98" customWidth="1"/>
    <col min="3841" max="3841" width="25.44140625" style="98" customWidth="1"/>
    <col min="3842" max="3851" width="9.44140625" style="98" customWidth="1"/>
    <col min="3852" max="3852" width="8.88671875" style="98" customWidth="1"/>
    <col min="3853" max="3853" width="9.44140625" style="98" customWidth="1"/>
    <col min="3854" max="3859" width="10.109375" style="98" customWidth="1"/>
    <col min="3860" max="3860" width="6.44140625" style="98" customWidth="1"/>
    <col min="3861" max="3861" width="6.88671875" style="98" customWidth="1"/>
    <col min="3862" max="3863" width="6.5546875" style="98" customWidth="1"/>
    <col min="3864" max="3864" width="6.33203125" style="98" customWidth="1"/>
    <col min="3865" max="3866" width="7.5546875" style="98" customWidth="1"/>
    <col min="3867" max="3867" width="14.5546875" style="98" customWidth="1"/>
    <col min="3868" max="3869" width="11.44140625" style="98" customWidth="1"/>
    <col min="3870" max="3870" width="56.88671875" style="98" customWidth="1"/>
    <col min="3871" max="3871" width="9.109375" style="98" bestFit="1" customWidth="1"/>
    <col min="3872" max="3872" width="24.5546875" style="98" customWidth="1"/>
    <col min="3873" max="3873" width="10.33203125" style="98" customWidth="1"/>
    <col min="3874" max="3874" width="36.6640625" style="98" customWidth="1"/>
    <col min="3875" max="3875" width="5" style="98" customWidth="1"/>
    <col min="3876" max="3877" width="11.44140625" style="98" hidden="1" customWidth="1"/>
    <col min="3878" max="3878" width="5" style="98" customWidth="1"/>
    <col min="3879" max="3880" width="11.44140625" style="98" hidden="1" customWidth="1"/>
    <col min="3881" max="3881" width="5" style="98" customWidth="1"/>
    <col min="3882" max="3883" width="11.44140625" style="98" hidden="1" customWidth="1"/>
    <col min="3884" max="3884" width="5" style="98" customWidth="1"/>
    <col min="3885" max="3886" width="11.44140625" style="98" hidden="1" customWidth="1"/>
    <col min="3887" max="3887" width="8.33203125" style="98" bestFit="1" customWidth="1"/>
    <col min="3888" max="3952" width="11.44140625" style="98" hidden="1" customWidth="1"/>
    <col min="3953" max="3953" width="9.44140625" style="98" customWidth="1"/>
    <col min="3954" max="3954" width="11.44140625" style="98" hidden="1" customWidth="1"/>
    <col min="3955" max="3955" width="5" style="98" customWidth="1"/>
    <col min="3956" max="3971" width="11.44140625" style="98" hidden="1" customWidth="1"/>
    <col min="3972" max="3972" width="6.44140625" style="98" customWidth="1"/>
    <col min="3973" max="3985" width="11.44140625" style="98" hidden="1" customWidth="1"/>
    <col min="3986" max="3986" width="7.109375" style="98" customWidth="1"/>
    <col min="3987" max="3988" width="11.44140625" style="98" hidden="1" customWidth="1"/>
    <col min="3989" max="3989" width="7.109375" style="98" customWidth="1"/>
    <col min="3990" max="3991" width="11.44140625" style="98" hidden="1" customWidth="1"/>
    <col min="3992" max="3992" width="7.109375" style="98" customWidth="1"/>
    <col min="3993" max="3994" width="11.44140625" style="98" hidden="1" customWidth="1"/>
    <col min="3995" max="3995" width="7.109375" style="98" customWidth="1"/>
    <col min="3996" max="3996" width="11.44140625" style="98" hidden="1" customWidth="1"/>
    <col min="3997" max="3997" width="6.44140625" style="98" customWidth="1"/>
    <col min="3998" max="4049" width="11.44140625" style="98" hidden="1" customWidth="1"/>
    <col min="4050" max="4050" width="9" style="98" customWidth="1"/>
    <col min="4051" max="4052" width="11.44140625" style="98" hidden="1" customWidth="1"/>
    <col min="4053" max="4053" width="8.5546875" style="98" customWidth="1"/>
    <col min="4054" max="4055" width="11.44140625" style="98" hidden="1" customWidth="1"/>
    <col min="4056" max="4056" width="6.44140625" style="98" customWidth="1"/>
    <col min="4057" max="4058" width="11.44140625" style="98" hidden="1" customWidth="1"/>
    <col min="4059" max="4059" width="7" style="98" customWidth="1"/>
    <col min="4060" max="4061" width="11.44140625" style="98" hidden="1" customWidth="1"/>
    <col min="4062" max="4064" width="7" style="98" customWidth="1"/>
    <col min="4065" max="4066" width="11.44140625" style="98" hidden="1" customWidth="1"/>
    <col min="4067" max="4067" width="7.5546875" style="98" customWidth="1"/>
    <col min="4068" max="4069" width="11.44140625" style="98" hidden="1" customWidth="1"/>
    <col min="4070" max="4070" width="7" style="98" customWidth="1"/>
    <col min="4071" max="4072" width="11.44140625" style="98" hidden="1" customWidth="1"/>
    <col min="4073" max="4073" width="7" style="98" customWidth="1"/>
    <col min="4074" max="4075" width="11.44140625" style="98" hidden="1" customWidth="1"/>
    <col min="4076" max="4076" width="7" style="98" customWidth="1"/>
    <col min="4077" max="4077" width="11.44140625" style="98" hidden="1" customWidth="1"/>
    <col min="4078" max="4078" width="6.44140625" style="98" customWidth="1"/>
    <col min="4079" max="4088" width="11.44140625" style="98" hidden="1" customWidth="1"/>
    <col min="4089" max="4091" width="11.44140625" style="98" hidden="1"/>
    <col min="4092" max="4092" width="41.44140625" style="98" customWidth="1"/>
    <col min="4093" max="4093" width="6.44140625" style="98" customWidth="1"/>
    <col min="4094" max="4094" width="14.6640625" style="98" customWidth="1"/>
    <col min="4095" max="4095" width="11.44140625" style="98" customWidth="1"/>
    <col min="4096" max="4096" width="13" style="98" customWidth="1"/>
    <col min="4097" max="4097" width="25.44140625" style="98" customWidth="1"/>
    <col min="4098" max="4107" width="9.44140625" style="98" customWidth="1"/>
    <col min="4108" max="4108" width="8.88671875" style="98" customWidth="1"/>
    <col min="4109" max="4109" width="9.44140625" style="98" customWidth="1"/>
    <col min="4110" max="4115" width="10.109375" style="98" customWidth="1"/>
    <col min="4116" max="4116" width="6.44140625" style="98" customWidth="1"/>
    <col min="4117" max="4117" width="6.88671875" style="98" customWidth="1"/>
    <col min="4118" max="4119" width="6.5546875" style="98" customWidth="1"/>
    <col min="4120" max="4120" width="6.33203125" style="98" customWidth="1"/>
    <col min="4121" max="4122" width="7.5546875" style="98" customWidth="1"/>
    <col min="4123" max="4123" width="14.5546875" style="98" customWidth="1"/>
    <col min="4124" max="4125" width="11.44140625" style="98" customWidth="1"/>
    <col min="4126" max="4126" width="56.88671875" style="98" customWidth="1"/>
    <col min="4127" max="4127" width="9.109375" style="98" bestFit="1" customWidth="1"/>
    <col min="4128" max="4128" width="24.5546875" style="98" customWidth="1"/>
    <col min="4129" max="4129" width="10.33203125" style="98" customWidth="1"/>
    <col min="4130" max="4130" width="36.6640625" style="98" customWidth="1"/>
    <col min="4131" max="4131" width="5" style="98" customWidth="1"/>
    <col min="4132" max="4133" width="11.44140625" style="98" hidden="1" customWidth="1"/>
    <col min="4134" max="4134" width="5" style="98" customWidth="1"/>
    <col min="4135" max="4136" width="11.44140625" style="98" hidden="1" customWidth="1"/>
    <col min="4137" max="4137" width="5" style="98" customWidth="1"/>
    <col min="4138" max="4139" width="11.44140625" style="98" hidden="1" customWidth="1"/>
    <col min="4140" max="4140" width="5" style="98" customWidth="1"/>
    <col min="4141" max="4142" width="11.44140625" style="98" hidden="1" customWidth="1"/>
    <col min="4143" max="4143" width="8.33203125" style="98" bestFit="1" customWidth="1"/>
    <col min="4144" max="4208" width="11.44140625" style="98" hidden="1" customWidth="1"/>
    <col min="4209" max="4209" width="9.44140625" style="98" customWidth="1"/>
    <col min="4210" max="4210" width="11.44140625" style="98" hidden="1" customWidth="1"/>
    <col min="4211" max="4211" width="5" style="98" customWidth="1"/>
    <col min="4212" max="4227" width="11.44140625" style="98" hidden="1" customWidth="1"/>
    <col min="4228" max="4228" width="6.44140625" style="98" customWidth="1"/>
    <col min="4229" max="4241" width="11.44140625" style="98" hidden="1" customWidth="1"/>
    <col min="4242" max="4242" width="7.109375" style="98" customWidth="1"/>
    <col min="4243" max="4244" width="11.44140625" style="98" hidden="1" customWidth="1"/>
    <col min="4245" max="4245" width="7.109375" style="98" customWidth="1"/>
    <col min="4246" max="4247" width="11.44140625" style="98" hidden="1" customWidth="1"/>
    <col min="4248" max="4248" width="7.109375" style="98" customWidth="1"/>
    <col min="4249" max="4250" width="11.44140625" style="98" hidden="1" customWidth="1"/>
    <col min="4251" max="4251" width="7.109375" style="98" customWidth="1"/>
    <col min="4252" max="4252" width="11.44140625" style="98" hidden="1" customWidth="1"/>
    <col min="4253" max="4253" width="6.44140625" style="98" customWidth="1"/>
    <col min="4254" max="4305" width="11.44140625" style="98" hidden="1" customWidth="1"/>
    <col min="4306" max="4306" width="9" style="98" customWidth="1"/>
    <col min="4307" max="4308" width="11.44140625" style="98" hidden="1" customWidth="1"/>
    <col min="4309" max="4309" width="8.5546875" style="98" customWidth="1"/>
    <col min="4310" max="4311" width="11.44140625" style="98" hidden="1" customWidth="1"/>
    <col min="4312" max="4312" width="6.44140625" style="98" customWidth="1"/>
    <col min="4313" max="4314" width="11.44140625" style="98" hidden="1" customWidth="1"/>
    <col min="4315" max="4315" width="7" style="98" customWidth="1"/>
    <col min="4316" max="4317" width="11.44140625" style="98" hidden="1" customWidth="1"/>
    <col min="4318" max="4320" width="7" style="98" customWidth="1"/>
    <col min="4321" max="4322" width="11.44140625" style="98" hidden="1" customWidth="1"/>
    <col min="4323" max="4323" width="7.5546875" style="98" customWidth="1"/>
    <col min="4324" max="4325" width="11.44140625" style="98" hidden="1" customWidth="1"/>
    <col min="4326" max="4326" width="7" style="98" customWidth="1"/>
    <col min="4327" max="4328" width="11.44140625" style="98" hidden="1" customWidth="1"/>
    <col min="4329" max="4329" width="7" style="98" customWidth="1"/>
    <col min="4330" max="4331" width="11.44140625" style="98" hidden="1" customWidth="1"/>
    <col min="4332" max="4332" width="7" style="98" customWidth="1"/>
    <col min="4333" max="4333" width="11.44140625" style="98" hidden="1" customWidth="1"/>
    <col min="4334" max="4334" width="6.44140625" style="98" customWidth="1"/>
    <col min="4335" max="4344" width="11.44140625" style="98" hidden="1" customWidth="1"/>
    <col min="4345" max="4347" width="11.44140625" style="98" hidden="1"/>
    <col min="4348" max="4348" width="41.44140625" style="98" customWidth="1"/>
    <col min="4349" max="4349" width="6.44140625" style="98" customWidth="1"/>
    <col min="4350" max="4350" width="14.6640625" style="98" customWidth="1"/>
    <col min="4351" max="4351" width="11.44140625" style="98" customWidth="1"/>
    <col min="4352" max="4352" width="13" style="98" customWidth="1"/>
    <col min="4353" max="4353" width="25.44140625" style="98" customWidth="1"/>
    <col min="4354" max="4363" width="9.44140625" style="98" customWidth="1"/>
    <col min="4364" max="4364" width="8.88671875" style="98" customWidth="1"/>
    <col min="4365" max="4365" width="9.44140625" style="98" customWidth="1"/>
    <col min="4366" max="4371" width="10.109375" style="98" customWidth="1"/>
    <col min="4372" max="4372" width="6.44140625" style="98" customWidth="1"/>
    <col min="4373" max="4373" width="6.88671875" style="98" customWidth="1"/>
    <col min="4374" max="4375" width="6.5546875" style="98" customWidth="1"/>
    <col min="4376" max="4376" width="6.33203125" style="98" customWidth="1"/>
    <col min="4377" max="4378" width="7.5546875" style="98" customWidth="1"/>
    <col min="4379" max="4379" width="14.5546875" style="98" customWidth="1"/>
    <col min="4380" max="4381" width="11.44140625" style="98" customWidth="1"/>
    <col min="4382" max="4382" width="56.88671875" style="98" customWidth="1"/>
    <col min="4383" max="4383" width="9.109375" style="98" bestFit="1" customWidth="1"/>
    <col min="4384" max="4384" width="24.5546875" style="98" customWidth="1"/>
    <col min="4385" max="4385" width="10.33203125" style="98" customWidth="1"/>
    <col min="4386" max="4386" width="36.6640625" style="98" customWidth="1"/>
    <col min="4387" max="4387" width="5" style="98" customWidth="1"/>
    <col min="4388" max="4389" width="11.44140625" style="98" hidden="1" customWidth="1"/>
    <col min="4390" max="4390" width="5" style="98" customWidth="1"/>
    <col min="4391" max="4392" width="11.44140625" style="98" hidden="1" customWidth="1"/>
    <col min="4393" max="4393" width="5" style="98" customWidth="1"/>
    <col min="4394" max="4395" width="11.44140625" style="98" hidden="1" customWidth="1"/>
    <col min="4396" max="4396" width="5" style="98" customWidth="1"/>
    <col min="4397" max="4398" width="11.44140625" style="98" hidden="1" customWidth="1"/>
    <col min="4399" max="4399" width="8.33203125" style="98" bestFit="1" customWidth="1"/>
    <col min="4400" max="4464" width="11.44140625" style="98" hidden="1" customWidth="1"/>
    <col min="4465" max="4465" width="9.44140625" style="98" customWidth="1"/>
    <col min="4466" max="4466" width="11.44140625" style="98" hidden="1" customWidth="1"/>
    <col min="4467" max="4467" width="5" style="98" customWidth="1"/>
    <col min="4468" max="4483" width="11.44140625" style="98" hidden="1" customWidth="1"/>
    <col min="4484" max="4484" width="6.44140625" style="98" customWidth="1"/>
    <col min="4485" max="4497" width="11.44140625" style="98" hidden="1" customWidth="1"/>
    <col min="4498" max="4498" width="7.109375" style="98" customWidth="1"/>
    <col min="4499" max="4500" width="11.44140625" style="98" hidden="1" customWidth="1"/>
    <col min="4501" max="4501" width="7.109375" style="98" customWidth="1"/>
    <col min="4502" max="4503" width="11.44140625" style="98" hidden="1" customWidth="1"/>
    <col min="4504" max="4504" width="7.109375" style="98" customWidth="1"/>
    <col min="4505" max="4506" width="11.44140625" style="98" hidden="1" customWidth="1"/>
    <col min="4507" max="4507" width="7.109375" style="98" customWidth="1"/>
    <col min="4508" max="4508" width="11.44140625" style="98" hidden="1" customWidth="1"/>
    <col min="4509" max="4509" width="6.44140625" style="98" customWidth="1"/>
    <col min="4510" max="4561" width="11.44140625" style="98" hidden="1" customWidth="1"/>
    <col min="4562" max="4562" width="9" style="98" customWidth="1"/>
    <col min="4563" max="4564" width="11.44140625" style="98" hidden="1" customWidth="1"/>
    <col min="4565" max="4565" width="8.5546875" style="98" customWidth="1"/>
    <col min="4566" max="4567" width="11.44140625" style="98" hidden="1" customWidth="1"/>
    <col min="4568" max="4568" width="6.44140625" style="98" customWidth="1"/>
    <col min="4569" max="4570" width="11.44140625" style="98" hidden="1" customWidth="1"/>
    <col min="4571" max="4571" width="7" style="98" customWidth="1"/>
    <col min="4572" max="4573" width="11.44140625" style="98" hidden="1" customWidth="1"/>
    <col min="4574" max="4576" width="7" style="98" customWidth="1"/>
    <col min="4577" max="4578" width="11.44140625" style="98" hidden="1" customWidth="1"/>
    <col min="4579" max="4579" width="7.5546875" style="98" customWidth="1"/>
    <col min="4580" max="4581" width="11.44140625" style="98" hidden="1" customWidth="1"/>
    <col min="4582" max="4582" width="7" style="98" customWidth="1"/>
    <col min="4583" max="4584" width="11.44140625" style="98" hidden="1" customWidth="1"/>
    <col min="4585" max="4585" width="7" style="98" customWidth="1"/>
    <col min="4586" max="4587" width="11.44140625" style="98" hidden="1" customWidth="1"/>
    <col min="4588" max="4588" width="7" style="98" customWidth="1"/>
    <col min="4589" max="4589" width="11.44140625" style="98" hidden="1" customWidth="1"/>
    <col min="4590" max="4590" width="6.44140625" style="98" customWidth="1"/>
    <col min="4591" max="4600" width="11.44140625" style="98" hidden="1" customWidth="1"/>
    <col min="4601" max="4603" width="11.44140625" style="98" hidden="1"/>
    <col min="4604" max="4604" width="41.44140625" style="98" customWidth="1"/>
    <col min="4605" max="4605" width="6.44140625" style="98" customWidth="1"/>
    <col min="4606" max="4606" width="14.6640625" style="98" customWidth="1"/>
    <col min="4607" max="4607" width="11.44140625" style="98" customWidth="1"/>
    <col min="4608" max="4608" width="13" style="98" customWidth="1"/>
    <col min="4609" max="4609" width="25.44140625" style="98" customWidth="1"/>
    <col min="4610" max="4619" width="9.44140625" style="98" customWidth="1"/>
    <col min="4620" max="4620" width="8.88671875" style="98" customWidth="1"/>
    <col min="4621" max="4621" width="9.44140625" style="98" customWidth="1"/>
    <col min="4622" max="4627" width="10.109375" style="98" customWidth="1"/>
    <col min="4628" max="4628" width="6.44140625" style="98" customWidth="1"/>
    <col min="4629" max="4629" width="6.88671875" style="98" customWidth="1"/>
    <col min="4630" max="4631" width="6.5546875" style="98" customWidth="1"/>
    <col min="4632" max="4632" width="6.33203125" style="98" customWidth="1"/>
    <col min="4633" max="4634" width="7.5546875" style="98" customWidth="1"/>
    <col min="4635" max="4635" width="14.5546875" style="98" customWidth="1"/>
    <col min="4636" max="4637" width="11.44140625" style="98" customWidth="1"/>
    <col min="4638" max="4638" width="56.88671875" style="98" customWidth="1"/>
    <col min="4639" max="4639" width="9.109375" style="98" bestFit="1" customWidth="1"/>
    <col min="4640" max="4640" width="24.5546875" style="98" customWidth="1"/>
    <col min="4641" max="4641" width="10.33203125" style="98" customWidth="1"/>
    <col min="4642" max="4642" width="36.6640625" style="98" customWidth="1"/>
    <col min="4643" max="4643" width="5" style="98" customWidth="1"/>
    <col min="4644" max="4645" width="11.44140625" style="98" hidden="1" customWidth="1"/>
    <col min="4646" max="4646" width="5" style="98" customWidth="1"/>
    <col min="4647" max="4648" width="11.44140625" style="98" hidden="1" customWidth="1"/>
    <col min="4649" max="4649" width="5" style="98" customWidth="1"/>
    <col min="4650" max="4651" width="11.44140625" style="98" hidden="1" customWidth="1"/>
    <col min="4652" max="4652" width="5" style="98" customWidth="1"/>
    <col min="4653" max="4654" width="11.44140625" style="98" hidden="1" customWidth="1"/>
    <col min="4655" max="4655" width="8.33203125" style="98" bestFit="1" customWidth="1"/>
    <col min="4656" max="4720" width="11.44140625" style="98" hidden="1" customWidth="1"/>
    <col min="4721" max="4721" width="9.44140625" style="98" customWidth="1"/>
    <col min="4722" max="4722" width="11.44140625" style="98" hidden="1" customWidth="1"/>
    <col min="4723" max="4723" width="5" style="98" customWidth="1"/>
    <col min="4724" max="4739" width="11.44140625" style="98" hidden="1" customWidth="1"/>
    <col min="4740" max="4740" width="6.44140625" style="98" customWidth="1"/>
    <col min="4741" max="4753" width="11.44140625" style="98" hidden="1" customWidth="1"/>
    <col min="4754" max="4754" width="7.109375" style="98" customWidth="1"/>
    <col min="4755" max="4756" width="11.44140625" style="98" hidden="1" customWidth="1"/>
    <col min="4757" max="4757" width="7.109375" style="98" customWidth="1"/>
    <col min="4758" max="4759" width="11.44140625" style="98" hidden="1" customWidth="1"/>
    <col min="4760" max="4760" width="7.109375" style="98" customWidth="1"/>
    <col min="4761" max="4762" width="11.44140625" style="98" hidden="1" customWidth="1"/>
    <col min="4763" max="4763" width="7.109375" style="98" customWidth="1"/>
    <col min="4764" max="4764" width="11.44140625" style="98" hidden="1" customWidth="1"/>
    <col min="4765" max="4765" width="6.44140625" style="98" customWidth="1"/>
    <col min="4766" max="4817" width="11.44140625" style="98" hidden="1" customWidth="1"/>
    <col min="4818" max="4818" width="9" style="98" customWidth="1"/>
    <col min="4819" max="4820" width="11.44140625" style="98" hidden="1" customWidth="1"/>
    <col min="4821" max="4821" width="8.5546875" style="98" customWidth="1"/>
    <col min="4822" max="4823" width="11.44140625" style="98" hidden="1" customWidth="1"/>
    <col min="4824" max="4824" width="6.44140625" style="98" customWidth="1"/>
    <col min="4825" max="4826" width="11.44140625" style="98" hidden="1" customWidth="1"/>
    <col min="4827" max="4827" width="7" style="98" customWidth="1"/>
    <col min="4828" max="4829" width="11.44140625" style="98" hidden="1" customWidth="1"/>
    <col min="4830" max="4832" width="7" style="98" customWidth="1"/>
    <col min="4833" max="4834" width="11.44140625" style="98" hidden="1" customWidth="1"/>
    <col min="4835" max="4835" width="7.5546875" style="98" customWidth="1"/>
    <col min="4836" max="4837" width="11.44140625" style="98" hidden="1" customWidth="1"/>
    <col min="4838" max="4838" width="7" style="98" customWidth="1"/>
    <col min="4839" max="4840" width="11.44140625" style="98" hidden="1" customWidth="1"/>
    <col min="4841" max="4841" width="7" style="98" customWidth="1"/>
    <col min="4842" max="4843" width="11.44140625" style="98" hidden="1" customWidth="1"/>
    <col min="4844" max="4844" width="7" style="98" customWidth="1"/>
    <col min="4845" max="4845" width="11.44140625" style="98" hidden="1" customWidth="1"/>
    <col min="4846" max="4846" width="6.44140625" style="98" customWidth="1"/>
    <col min="4847" max="4856" width="11.44140625" style="98" hidden="1" customWidth="1"/>
    <col min="4857" max="4859" width="11.44140625" style="98" hidden="1"/>
    <col min="4860" max="4860" width="41.44140625" style="98" customWidth="1"/>
    <col min="4861" max="4861" width="6.44140625" style="98" customWidth="1"/>
    <col min="4862" max="4862" width="14.6640625" style="98" customWidth="1"/>
    <col min="4863" max="4863" width="11.44140625" style="98" customWidth="1"/>
    <col min="4864" max="4864" width="13" style="98" customWidth="1"/>
    <col min="4865" max="4865" width="25.44140625" style="98" customWidth="1"/>
    <col min="4866" max="4875" width="9.44140625" style="98" customWidth="1"/>
    <col min="4876" max="4876" width="8.88671875" style="98" customWidth="1"/>
    <col min="4877" max="4877" width="9.44140625" style="98" customWidth="1"/>
    <col min="4878" max="4883" width="10.109375" style="98" customWidth="1"/>
    <col min="4884" max="4884" width="6.44140625" style="98" customWidth="1"/>
    <col min="4885" max="4885" width="6.88671875" style="98" customWidth="1"/>
    <col min="4886" max="4887" width="6.5546875" style="98" customWidth="1"/>
    <col min="4888" max="4888" width="6.33203125" style="98" customWidth="1"/>
    <col min="4889" max="4890" width="7.5546875" style="98" customWidth="1"/>
    <col min="4891" max="4891" width="14.5546875" style="98" customWidth="1"/>
    <col min="4892" max="4893" width="11.44140625" style="98" customWidth="1"/>
    <col min="4894" max="4894" width="56.88671875" style="98" customWidth="1"/>
    <col min="4895" max="4895" width="9.109375" style="98" bestFit="1" customWidth="1"/>
    <col min="4896" max="4896" width="24.5546875" style="98" customWidth="1"/>
    <col min="4897" max="4897" width="10.33203125" style="98" customWidth="1"/>
    <col min="4898" max="4898" width="36.6640625" style="98" customWidth="1"/>
    <col min="4899" max="4899" width="5" style="98" customWidth="1"/>
    <col min="4900" max="4901" width="11.44140625" style="98" hidden="1" customWidth="1"/>
    <col min="4902" max="4902" width="5" style="98" customWidth="1"/>
    <col min="4903" max="4904" width="11.44140625" style="98" hidden="1" customWidth="1"/>
    <col min="4905" max="4905" width="5" style="98" customWidth="1"/>
    <col min="4906" max="4907" width="11.44140625" style="98" hidden="1" customWidth="1"/>
    <col min="4908" max="4908" width="5" style="98" customWidth="1"/>
    <col min="4909" max="4910" width="11.44140625" style="98" hidden="1" customWidth="1"/>
    <col min="4911" max="4911" width="8.33203125" style="98" bestFit="1" customWidth="1"/>
    <col min="4912" max="4976" width="11.44140625" style="98" hidden="1" customWidth="1"/>
    <col min="4977" max="4977" width="9.44140625" style="98" customWidth="1"/>
    <col min="4978" max="4978" width="11.44140625" style="98" hidden="1" customWidth="1"/>
    <col min="4979" max="4979" width="5" style="98" customWidth="1"/>
    <col min="4980" max="4995" width="11.44140625" style="98" hidden="1" customWidth="1"/>
    <col min="4996" max="4996" width="6.44140625" style="98" customWidth="1"/>
    <col min="4997" max="5009" width="11.44140625" style="98" hidden="1" customWidth="1"/>
    <col min="5010" max="5010" width="7.109375" style="98" customWidth="1"/>
    <col min="5011" max="5012" width="11.44140625" style="98" hidden="1" customWidth="1"/>
    <col min="5013" max="5013" width="7.109375" style="98" customWidth="1"/>
    <col min="5014" max="5015" width="11.44140625" style="98" hidden="1" customWidth="1"/>
    <col min="5016" max="5016" width="7.109375" style="98" customWidth="1"/>
    <col min="5017" max="5018" width="11.44140625" style="98" hidden="1" customWidth="1"/>
    <col min="5019" max="5019" width="7.109375" style="98" customWidth="1"/>
    <col min="5020" max="5020" width="11.44140625" style="98" hidden="1" customWidth="1"/>
    <col min="5021" max="5021" width="6.44140625" style="98" customWidth="1"/>
    <col min="5022" max="5073" width="11.44140625" style="98" hidden="1" customWidth="1"/>
    <col min="5074" max="5074" width="9" style="98" customWidth="1"/>
    <col min="5075" max="5076" width="11.44140625" style="98" hidden="1" customWidth="1"/>
    <col min="5077" max="5077" width="8.5546875" style="98" customWidth="1"/>
    <col min="5078" max="5079" width="11.44140625" style="98" hidden="1" customWidth="1"/>
    <col min="5080" max="5080" width="6.44140625" style="98" customWidth="1"/>
    <col min="5081" max="5082" width="11.44140625" style="98" hidden="1" customWidth="1"/>
    <col min="5083" max="5083" width="7" style="98" customWidth="1"/>
    <col min="5084" max="5085" width="11.44140625" style="98" hidden="1" customWidth="1"/>
    <col min="5086" max="5088" width="7" style="98" customWidth="1"/>
    <col min="5089" max="5090" width="11.44140625" style="98" hidden="1" customWidth="1"/>
    <col min="5091" max="5091" width="7.5546875" style="98" customWidth="1"/>
    <col min="5092" max="5093" width="11.44140625" style="98" hidden="1" customWidth="1"/>
    <col min="5094" max="5094" width="7" style="98" customWidth="1"/>
    <col min="5095" max="5096" width="11.44140625" style="98" hidden="1" customWidth="1"/>
    <col min="5097" max="5097" width="7" style="98" customWidth="1"/>
    <col min="5098" max="5099" width="11.44140625" style="98" hidden="1" customWidth="1"/>
    <col min="5100" max="5100" width="7" style="98" customWidth="1"/>
    <col min="5101" max="5101" width="11.44140625" style="98" hidden="1" customWidth="1"/>
    <col min="5102" max="5102" width="6.44140625" style="98" customWidth="1"/>
    <col min="5103" max="5112" width="11.44140625" style="98" hidden="1" customWidth="1"/>
    <col min="5113" max="5115" width="11.44140625" style="98" hidden="1"/>
    <col min="5116" max="5116" width="41.44140625" style="98" customWidth="1"/>
    <col min="5117" max="5117" width="6.44140625" style="98" customWidth="1"/>
    <col min="5118" max="5118" width="14.6640625" style="98" customWidth="1"/>
    <col min="5119" max="5119" width="11.44140625" style="98" customWidth="1"/>
    <col min="5120" max="5120" width="13" style="98" customWidth="1"/>
    <col min="5121" max="5121" width="25.44140625" style="98" customWidth="1"/>
    <col min="5122" max="5131" width="9.44140625" style="98" customWidth="1"/>
    <col min="5132" max="5132" width="8.88671875" style="98" customWidth="1"/>
    <col min="5133" max="5133" width="9.44140625" style="98" customWidth="1"/>
    <col min="5134" max="5139" width="10.109375" style="98" customWidth="1"/>
    <col min="5140" max="5140" width="6.44140625" style="98" customWidth="1"/>
    <col min="5141" max="5141" width="6.88671875" style="98" customWidth="1"/>
    <col min="5142" max="5143" width="6.5546875" style="98" customWidth="1"/>
    <col min="5144" max="5144" width="6.33203125" style="98" customWidth="1"/>
    <col min="5145" max="5146" width="7.5546875" style="98" customWidth="1"/>
    <col min="5147" max="5147" width="14.5546875" style="98" customWidth="1"/>
    <col min="5148" max="5149" width="11.44140625" style="98" customWidth="1"/>
    <col min="5150" max="5150" width="56.88671875" style="98" customWidth="1"/>
    <col min="5151" max="5151" width="9.109375" style="98" bestFit="1" customWidth="1"/>
    <col min="5152" max="5152" width="24.5546875" style="98" customWidth="1"/>
    <col min="5153" max="5153" width="10.33203125" style="98" customWidth="1"/>
    <col min="5154" max="5154" width="36.6640625" style="98" customWidth="1"/>
    <col min="5155" max="5155" width="5" style="98" customWidth="1"/>
    <col min="5156" max="5157" width="11.44140625" style="98" hidden="1" customWidth="1"/>
    <col min="5158" max="5158" width="5" style="98" customWidth="1"/>
    <col min="5159" max="5160" width="11.44140625" style="98" hidden="1" customWidth="1"/>
    <col min="5161" max="5161" width="5" style="98" customWidth="1"/>
    <col min="5162" max="5163" width="11.44140625" style="98" hidden="1" customWidth="1"/>
    <col min="5164" max="5164" width="5" style="98" customWidth="1"/>
    <col min="5165" max="5166" width="11.44140625" style="98" hidden="1" customWidth="1"/>
    <col min="5167" max="5167" width="8.33203125" style="98" bestFit="1" customWidth="1"/>
    <col min="5168" max="5232" width="11.44140625" style="98" hidden="1" customWidth="1"/>
    <col min="5233" max="5233" width="9.44140625" style="98" customWidth="1"/>
    <col min="5234" max="5234" width="11.44140625" style="98" hidden="1" customWidth="1"/>
    <col min="5235" max="5235" width="5" style="98" customWidth="1"/>
    <col min="5236" max="5251" width="11.44140625" style="98" hidden="1" customWidth="1"/>
    <col min="5252" max="5252" width="6.44140625" style="98" customWidth="1"/>
    <col min="5253" max="5265" width="11.44140625" style="98" hidden="1" customWidth="1"/>
    <col min="5266" max="5266" width="7.109375" style="98" customWidth="1"/>
    <col min="5267" max="5268" width="11.44140625" style="98" hidden="1" customWidth="1"/>
    <col min="5269" max="5269" width="7.109375" style="98" customWidth="1"/>
    <col min="5270" max="5271" width="11.44140625" style="98" hidden="1" customWidth="1"/>
    <col min="5272" max="5272" width="7.109375" style="98" customWidth="1"/>
    <col min="5273" max="5274" width="11.44140625" style="98" hidden="1" customWidth="1"/>
    <col min="5275" max="5275" width="7.109375" style="98" customWidth="1"/>
    <col min="5276" max="5276" width="11.44140625" style="98" hidden="1" customWidth="1"/>
    <col min="5277" max="5277" width="6.44140625" style="98" customWidth="1"/>
    <col min="5278" max="5329" width="11.44140625" style="98" hidden="1" customWidth="1"/>
    <col min="5330" max="5330" width="9" style="98" customWidth="1"/>
    <col min="5331" max="5332" width="11.44140625" style="98" hidden="1" customWidth="1"/>
    <col min="5333" max="5333" width="8.5546875" style="98" customWidth="1"/>
    <col min="5334" max="5335" width="11.44140625" style="98" hidden="1" customWidth="1"/>
    <col min="5336" max="5336" width="6.44140625" style="98" customWidth="1"/>
    <col min="5337" max="5338" width="11.44140625" style="98" hidden="1" customWidth="1"/>
    <col min="5339" max="5339" width="7" style="98" customWidth="1"/>
    <col min="5340" max="5341" width="11.44140625" style="98" hidden="1" customWidth="1"/>
    <col min="5342" max="5344" width="7" style="98" customWidth="1"/>
    <col min="5345" max="5346" width="11.44140625" style="98" hidden="1" customWidth="1"/>
    <col min="5347" max="5347" width="7.5546875" style="98" customWidth="1"/>
    <col min="5348" max="5349" width="11.44140625" style="98" hidden="1" customWidth="1"/>
    <col min="5350" max="5350" width="7" style="98" customWidth="1"/>
    <col min="5351" max="5352" width="11.44140625" style="98" hidden="1" customWidth="1"/>
    <col min="5353" max="5353" width="7" style="98" customWidth="1"/>
    <col min="5354" max="5355" width="11.44140625" style="98" hidden="1" customWidth="1"/>
    <col min="5356" max="5356" width="7" style="98" customWidth="1"/>
    <col min="5357" max="5357" width="11.44140625" style="98" hidden="1" customWidth="1"/>
    <col min="5358" max="5358" width="6.44140625" style="98" customWidth="1"/>
    <col min="5359" max="5368" width="11.44140625" style="98" hidden="1" customWidth="1"/>
    <col min="5369" max="5371" width="11.44140625" style="98" hidden="1"/>
    <col min="5372" max="5372" width="41.44140625" style="98" customWidth="1"/>
    <col min="5373" max="5373" width="6.44140625" style="98" customWidth="1"/>
    <col min="5374" max="5374" width="14.6640625" style="98" customWidth="1"/>
    <col min="5375" max="5375" width="11.44140625" style="98" customWidth="1"/>
    <col min="5376" max="5376" width="13" style="98" customWidth="1"/>
    <col min="5377" max="5377" width="25.44140625" style="98" customWidth="1"/>
    <col min="5378" max="5387" width="9.44140625" style="98" customWidth="1"/>
    <col min="5388" max="5388" width="8.88671875" style="98" customWidth="1"/>
    <col min="5389" max="5389" width="9.44140625" style="98" customWidth="1"/>
    <col min="5390" max="5395" width="10.109375" style="98" customWidth="1"/>
    <col min="5396" max="5396" width="6.44140625" style="98" customWidth="1"/>
    <col min="5397" max="5397" width="6.88671875" style="98" customWidth="1"/>
    <col min="5398" max="5399" width="6.5546875" style="98" customWidth="1"/>
    <col min="5400" max="5400" width="6.33203125" style="98" customWidth="1"/>
    <col min="5401" max="5402" width="7.5546875" style="98" customWidth="1"/>
    <col min="5403" max="5403" width="14.5546875" style="98" customWidth="1"/>
    <col min="5404" max="5405" width="11.44140625" style="98" customWidth="1"/>
    <col min="5406" max="5406" width="56.88671875" style="98" customWidth="1"/>
    <col min="5407" max="5407" width="9.109375" style="98" bestFit="1" customWidth="1"/>
    <col min="5408" max="5408" width="24.5546875" style="98" customWidth="1"/>
    <col min="5409" max="5409" width="10.33203125" style="98" customWidth="1"/>
    <col min="5410" max="5410" width="36.6640625" style="98" customWidth="1"/>
    <col min="5411" max="5411" width="5" style="98" customWidth="1"/>
    <col min="5412" max="5413" width="11.44140625" style="98" hidden="1" customWidth="1"/>
    <col min="5414" max="5414" width="5" style="98" customWidth="1"/>
    <col min="5415" max="5416" width="11.44140625" style="98" hidden="1" customWidth="1"/>
    <col min="5417" max="5417" width="5" style="98" customWidth="1"/>
    <col min="5418" max="5419" width="11.44140625" style="98" hidden="1" customWidth="1"/>
    <col min="5420" max="5420" width="5" style="98" customWidth="1"/>
    <col min="5421" max="5422" width="11.44140625" style="98" hidden="1" customWidth="1"/>
    <col min="5423" max="5423" width="8.33203125" style="98" bestFit="1" customWidth="1"/>
    <col min="5424" max="5488" width="11.44140625" style="98" hidden="1" customWidth="1"/>
    <col min="5489" max="5489" width="9.44140625" style="98" customWidth="1"/>
    <col min="5490" max="5490" width="11.44140625" style="98" hidden="1" customWidth="1"/>
    <col min="5491" max="5491" width="5" style="98" customWidth="1"/>
    <col min="5492" max="5507" width="11.44140625" style="98" hidden="1" customWidth="1"/>
    <col min="5508" max="5508" width="6.44140625" style="98" customWidth="1"/>
    <col min="5509" max="5521" width="11.44140625" style="98" hidden="1" customWidth="1"/>
    <col min="5522" max="5522" width="7.109375" style="98" customWidth="1"/>
    <col min="5523" max="5524" width="11.44140625" style="98" hidden="1" customWidth="1"/>
    <col min="5525" max="5525" width="7.109375" style="98" customWidth="1"/>
    <col min="5526" max="5527" width="11.44140625" style="98" hidden="1" customWidth="1"/>
    <col min="5528" max="5528" width="7.109375" style="98" customWidth="1"/>
    <col min="5529" max="5530" width="11.44140625" style="98" hidden="1" customWidth="1"/>
    <col min="5531" max="5531" width="7.109375" style="98" customWidth="1"/>
    <col min="5532" max="5532" width="11.44140625" style="98" hidden="1" customWidth="1"/>
    <col min="5533" max="5533" width="6.44140625" style="98" customWidth="1"/>
    <col min="5534" max="5585" width="11.44140625" style="98" hidden="1" customWidth="1"/>
    <col min="5586" max="5586" width="9" style="98" customWidth="1"/>
    <col min="5587" max="5588" width="11.44140625" style="98" hidden="1" customWidth="1"/>
    <col min="5589" max="5589" width="8.5546875" style="98" customWidth="1"/>
    <col min="5590" max="5591" width="11.44140625" style="98" hidden="1" customWidth="1"/>
    <col min="5592" max="5592" width="6.44140625" style="98" customWidth="1"/>
    <col min="5593" max="5594" width="11.44140625" style="98" hidden="1" customWidth="1"/>
    <col min="5595" max="5595" width="7" style="98" customWidth="1"/>
    <col min="5596" max="5597" width="11.44140625" style="98" hidden="1" customWidth="1"/>
    <col min="5598" max="5600" width="7" style="98" customWidth="1"/>
    <col min="5601" max="5602" width="11.44140625" style="98" hidden="1" customWidth="1"/>
    <col min="5603" max="5603" width="7.5546875" style="98" customWidth="1"/>
    <col min="5604" max="5605" width="11.44140625" style="98" hidden="1" customWidth="1"/>
    <col min="5606" max="5606" width="7" style="98" customWidth="1"/>
    <col min="5607" max="5608" width="11.44140625" style="98" hidden="1" customWidth="1"/>
    <col min="5609" max="5609" width="7" style="98" customWidth="1"/>
    <col min="5610" max="5611" width="11.44140625" style="98" hidden="1" customWidth="1"/>
    <col min="5612" max="5612" width="7" style="98" customWidth="1"/>
    <col min="5613" max="5613" width="11.44140625" style="98" hidden="1" customWidth="1"/>
    <col min="5614" max="5614" width="6.44140625" style="98" customWidth="1"/>
    <col min="5615" max="5624" width="11.44140625" style="98" hidden="1" customWidth="1"/>
    <col min="5625" max="5627" width="11.44140625" style="98" hidden="1"/>
    <col min="5628" max="5628" width="41.44140625" style="98" customWidth="1"/>
    <col min="5629" max="5629" width="6.44140625" style="98" customWidth="1"/>
    <col min="5630" max="5630" width="14.6640625" style="98" customWidth="1"/>
    <col min="5631" max="5631" width="11.44140625" style="98" customWidth="1"/>
    <col min="5632" max="5632" width="13" style="98" customWidth="1"/>
    <col min="5633" max="5633" width="25.44140625" style="98" customWidth="1"/>
    <col min="5634" max="5643" width="9.44140625" style="98" customWidth="1"/>
    <col min="5644" max="5644" width="8.88671875" style="98" customWidth="1"/>
    <col min="5645" max="5645" width="9.44140625" style="98" customWidth="1"/>
    <col min="5646" max="5651" width="10.109375" style="98" customWidth="1"/>
    <col min="5652" max="5652" width="6.44140625" style="98" customWidth="1"/>
    <col min="5653" max="5653" width="6.88671875" style="98" customWidth="1"/>
    <col min="5654" max="5655" width="6.5546875" style="98" customWidth="1"/>
    <col min="5656" max="5656" width="6.33203125" style="98" customWidth="1"/>
    <col min="5657" max="5658" width="7.5546875" style="98" customWidth="1"/>
    <col min="5659" max="5659" width="14.5546875" style="98" customWidth="1"/>
    <col min="5660" max="5661" width="11.44140625" style="98" customWidth="1"/>
    <col min="5662" max="5662" width="56.88671875" style="98" customWidth="1"/>
    <col min="5663" max="5663" width="9.109375" style="98" bestFit="1" customWidth="1"/>
    <col min="5664" max="5664" width="24.5546875" style="98" customWidth="1"/>
    <col min="5665" max="5665" width="10.33203125" style="98" customWidth="1"/>
    <col min="5666" max="5666" width="36.6640625" style="98" customWidth="1"/>
    <col min="5667" max="5667" width="5" style="98" customWidth="1"/>
    <col min="5668" max="5669" width="11.44140625" style="98" hidden="1" customWidth="1"/>
    <col min="5670" max="5670" width="5" style="98" customWidth="1"/>
    <col min="5671" max="5672" width="11.44140625" style="98" hidden="1" customWidth="1"/>
    <col min="5673" max="5673" width="5" style="98" customWidth="1"/>
    <col min="5674" max="5675" width="11.44140625" style="98" hidden="1" customWidth="1"/>
    <col min="5676" max="5676" width="5" style="98" customWidth="1"/>
    <col min="5677" max="5678" width="11.44140625" style="98" hidden="1" customWidth="1"/>
    <col min="5679" max="5679" width="8.33203125" style="98" bestFit="1" customWidth="1"/>
    <col min="5680" max="5744" width="11.44140625" style="98" hidden="1" customWidth="1"/>
    <col min="5745" max="5745" width="9.44140625" style="98" customWidth="1"/>
    <col min="5746" max="5746" width="11.44140625" style="98" hidden="1" customWidth="1"/>
    <col min="5747" max="5747" width="5" style="98" customWidth="1"/>
    <col min="5748" max="5763" width="11.44140625" style="98" hidden="1" customWidth="1"/>
    <col min="5764" max="5764" width="6.44140625" style="98" customWidth="1"/>
    <col min="5765" max="5777" width="11.44140625" style="98" hidden="1" customWidth="1"/>
    <col min="5778" max="5778" width="7.109375" style="98" customWidth="1"/>
    <col min="5779" max="5780" width="11.44140625" style="98" hidden="1" customWidth="1"/>
    <col min="5781" max="5781" width="7.109375" style="98" customWidth="1"/>
    <col min="5782" max="5783" width="11.44140625" style="98" hidden="1" customWidth="1"/>
    <col min="5784" max="5784" width="7.109375" style="98" customWidth="1"/>
    <col min="5785" max="5786" width="11.44140625" style="98" hidden="1" customWidth="1"/>
    <col min="5787" max="5787" width="7.109375" style="98" customWidth="1"/>
    <col min="5788" max="5788" width="11.44140625" style="98" hidden="1" customWidth="1"/>
    <col min="5789" max="5789" width="6.44140625" style="98" customWidth="1"/>
    <col min="5790" max="5841" width="11.44140625" style="98" hidden="1" customWidth="1"/>
    <col min="5842" max="5842" width="9" style="98" customWidth="1"/>
    <col min="5843" max="5844" width="11.44140625" style="98" hidden="1" customWidth="1"/>
    <col min="5845" max="5845" width="8.5546875" style="98" customWidth="1"/>
    <col min="5846" max="5847" width="11.44140625" style="98" hidden="1" customWidth="1"/>
    <col min="5848" max="5848" width="6.44140625" style="98" customWidth="1"/>
    <col min="5849" max="5850" width="11.44140625" style="98" hidden="1" customWidth="1"/>
    <col min="5851" max="5851" width="7" style="98" customWidth="1"/>
    <col min="5852" max="5853" width="11.44140625" style="98" hidden="1" customWidth="1"/>
    <col min="5854" max="5856" width="7" style="98" customWidth="1"/>
    <col min="5857" max="5858" width="11.44140625" style="98" hidden="1" customWidth="1"/>
    <col min="5859" max="5859" width="7.5546875" style="98" customWidth="1"/>
    <col min="5860" max="5861" width="11.44140625" style="98" hidden="1" customWidth="1"/>
    <col min="5862" max="5862" width="7" style="98" customWidth="1"/>
    <col min="5863" max="5864" width="11.44140625" style="98" hidden="1" customWidth="1"/>
    <col min="5865" max="5865" width="7" style="98" customWidth="1"/>
    <col min="5866" max="5867" width="11.44140625" style="98" hidden="1" customWidth="1"/>
    <col min="5868" max="5868" width="7" style="98" customWidth="1"/>
    <col min="5869" max="5869" width="11.44140625" style="98" hidden="1" customWidth="1"/>
    <col min="5870" max="5870" width="6.44140625" style="98" customWidth="1"/>
    <col min="5871" max="5880" width="11.44140625" style="98" hidden="1" customWidth="1"/>
    <col min="5881" max="5883" width="11.44140625" style="98" hidden="1"/>
    <col min="5884" max="5884" width="41.44140625" style="98" customWidth="1"/>
    <col min="5885" max="5885" width="6.44140625" style="98" customWidth="1"/>
    <col min="5886" max="5886" width="14.6640625" style="98" customWidth="1"/>
    <col min="5887" max="5887" width="11.44140625" style="98" customWidth="1"/>
    <col min="5888" max="5888" width="13" style="98" customWidth="1"/>
    <col min="5889" max="5889" width="25.44140625" style="98" customWidth="1"/>
    <col min="5890" max="5899" width="9.44140625" style="98" customWidth="1"/>
    <col min="5900" max="5900" width="8.88671875" style="98" customWidth="1"/>
    <col min="5901" max="5901" width="9.44140625" style="98" customWidth="1"/>
    <col min="5902" max="5907" width="10.109375" style="98" customWidth="1"/>
    <col min="5908" max="5908" width="6.44140625" style="98" customWidth="1"/>
    <col min="5909" max="5909" width="6.88671875" style="98" customWidth="1"/>
    <col min="5910" max="5911" width="6.5546875" style="98" customWidth="1"/>
    <col min="5912" max="5912" width="6.33203125" style="98" customWidth="1"/>
    <col min="5913" max="5914" width="7.5546875" style="98" customWidth="1"/>
    <col min="5915" max="5915" width="14.5546875" style="98" customWidth="1"/>
    <col min="5916" max="5917" width="11.44140625" style="98" customWidth="1"/>
    <col min="5918" max="5918" width="56.88671875" style="98" customWidth="1"/>
    <col min="5919" max="5919" width="9.109375" style="98" bestFit="1" customWidth="1"/>
    <col min="5920" max="5920" width="24.5546875" style="98" customWidth="1"/>
    <col min="5921" max="5921" width="10.33203125" style="98" customWidth="1"/>
    <col min="5922" max="5922" width="36.6640625" style="98" customWidth="1"/>
    <col min="5923" max="5923" width="5" style="98" customWidth="1"/>
    <col min="5924" max="5925" width="11.44140625" style="98" hidden="1" customWidth="1"/>
    <col min="5926" max="5926" width="5" style="98" customWidth="1"/>
    <col min="5927" max="5928" width="11.44140625" style="98" hidden="1" customWidth="1"/>
    <col min="5929" max="5929" width="5" style="98" customWidth="1"/>
    <col min="5930" max="5931" width="11.44140625" style="98" hidden="1" customWidth="1"/>
    <col min="5932" max="5932" width="5" style="98" customWidth="1"/>
    <col min="5933" max="5934" width="11.44140625" style="98" hidden="1" customWidth="1"/>
    <col min="5935" max="5935" width="8.33203125" style="98" bestFit="1" customWidth="1"/>
    <col min="5936" max="6000" width="11.44140625" style="98" hidden="1" customWidth="1"/>
    <col min="6001" max="6001" width="9.44140625" style="98" customWidth="1"/>
    <col min="6002" max="6002" width="11.44140625" style="98" hidden="1" customWidth="1"/>
    <col min="6003" max="6003" width="5" style="98" customWidth="1"/>
    <col min="6004" max="6019" width="11.44140625" style="98" hidden="1" customWidth="1"/>
    <col min="6020" max="6020" width="6.44140625" style="98" customWidth="1"/>
    <col min="6021" max="6033" width="11.44140625" style="98" hidden="1" customWidth="1"/>
    <col min="6034" max="6034" width="7.109375" style="98" customWidth="1"/>
    <col min="6035" max="6036" width="11.44140625" style="98" hidden="1" customWidth="1"/>
    <col min="6037" max="6037" width="7.109375" style="98" customWidth="1"/>
    <col min="6038" max="6039" width="11.44140625" style="98" hidden="1" customWidth="1"/>
    <col min="6040" max="6040" width="7.109375" style="98" customWidth="1"/>
    <col min="6041" max="6042" width="11.44140625" style="98" hidden="1" customWidth="1"/>
    <col min="6043" max="6043" width="7.109375" style="98" customWidth="1"/>
    <col min="6044" max="6044" width="11.44140625" style="98" hidden="1" customWidth="1"/>
    <col min="6045" max="6045" width="6.44140625" style="98" customWidth="1"/>
    <col min="6046" max="6097" width="11.44140625" style="98" hidden="1" customWidth="1"/>
    <col min="6098" max="6098" width="9" style="98" customWidth="1"/>
    <col min="6099" max="6100" width="11.44140625" style="98" hidden="1" customWidth="1"/>
    <col min="6101" max="6101" width="8.5546875" style="98" customWidth="1"/>
    <col min="6102" max="6103" width="11.44140625" style="98" hidden="1" customWidth="1"/>
    <col min="6104" max="6104" width="6.44140625" style="98" customWidth="1"/>
    <col min="6105" max="6106" width="11.44140625" style="98" hidden="1" customWidth="1"/>
    <col min="6107" max="6107" width="7" style="98" customWidth="1"/>
    <col min="6108" max="6109" width="11.44140625" style="98" hidden="1" customWidth="1"/>
    <col min="6110" max="6112" width="7" style="98" customWidth="1"/>
    <col min="6113" max="6114" width="11.44140625" style="98" hidden="1" customWidth="1"/>
    <col min="6115" max="6115" width="7.5546875" style="98" customWidth="1"/>
    <col min="6116" max="6117" width="11.44140625" style="98" hidden="1" customWidth="1"/>
    <col min="6118" max="6118" width="7" style="98" customWidth="1"/>
    <col min="6119" max="6120" width="11.44140625" style="98" hidden="1" customWidth="1"/>
    <col min="6121" max="6121" width="7" style="98" customWidth="1"/>
    <col min="6122" max="6123" width="11.44140625" style="98" hidden="1" customWidth="1"/>
    <col min="6124" max="6124" width="7" style="98" customWidth="1"/>
    <col min="6125" max="6125" width="11.44140625" style="98" hidden="1" customWidth="1"/>
    <col min="6126" max="6126" width="6.44140625" style="98" customWidth="1"/>
    <col min="6127" max="6136" width="11.44140625" style="98" hidden="1" customWidth="1"/>
    <col min="6137" max="6139" width="11.44140625" style="98" hidden="1"/>
    <col min="6140" max="6140" width="41.44140625" style="98" customWidth="1"/>
    <col min="6141" max="6141" width="6.44140625" style="98" customWidth="1"/>
    <col min="6142" max="6142" width="14.6640625" style="98" customWidth="1"/>
    <col min="6143" max="6143" width="11.44140625" style="98" customWidth="1"/>
    <col min="6144" max="6144" width="13" style="98" customWidth="1"/>
    <col min="6145" max="6145" width="25.44140625" style="98" customWidth="1"/>
    <col min="6146" max="6155" width="9.44140625" style="98" customWidth="1"/>
    <col min="6156" max="6156" width="8.88671875" style="98" customWidth="1"/>
    <col min="6157" max="6157" width="9.44140625" style="98" customWidth="1"/>
    <col min="6158" max="6163" width="10.109375" style="98" customWidth="1"/>
    <col min="6164" max="6164" width="6.44140625" style="98" customWidth="1"/>
    <col min="6165" max="6165" width="6.88671875" style="98" customWidth="1"/>
    <col min="6166" max="6167" width="6.5546875" style="98" customWidth="1"/>
    <col min="6168" max="6168" width="6.33203125" style="98" customWidth="1"/>
    <col min="6169" max="6170" width="7.5546875" style="98" customWidth="1"/>
    <col min="6171" max="6171" width="14.5546875" style="98" customWidth="1"/>
    <col min="6172" max="6173" width="11.44140625" style="98" customWidth="1"/>
    <col min="6174" max="6174" width="56.88671875" style="98" customWidth="1"/>
    <col min="6175" max="6175" width="9.109375" style="98" bestFit="1" customWidth="1"/>
    <col min="6176" max="6176" width="24.5546875" style="98" customWidth="1"/>
    <col min="6177" max="6177" width="10.33203125" style="98" customWidth="1"/>
    <col min="6178" max="6178" width="36.6640625" style="98" customWidth="1"/>
    <col min="6179" max="6179" width="5" style="98" customWidth="1"/>
    <col min="6180" max="6181" width="11.44140625" style="98" hidden="1" customWidth="1"/>
    <col min="6182" max="6182" width="5" style="98" customWidth="1"/>
    <col min="6183" max="6184" width="11.44140625" style="98" hidden="1" customWidth="1"/>
    <col min="6185" max="6185" width="5" style="98" customWidth="1"/>
    <col min="6186" max="6187" width="11.44140625" style="98" hidden="1" customWidth="1"/>
    <col min="6188" max="6188" width="5" style="98" customWidth="1"/>
    <col min="6189" max="6190" width="11.44140625" style="98" hidden="1" customWidth="1"/>
    <col min="6191" max="6191" width="8.33203125" style="98" bestFit="1" customWidth="1"/>
    <col min="6192" max="6256" width="11.44140625" style="98" hidden="1" customWidth="1"/>
    <col min="6257" max="6257" width="9.44140625" style="98" customWidth="1"/>
    <col min="6258" max="6258" width="11.44140625" style="98" hidden="1" customWidth="1"/>
    <col min="6259" max="6259" width="5" style="98" customWidth="1"/>
    <col min="6260" max="6275" width="11.44140625" style="98" hidden="1" customWidth="1"/>
    <col min="6276" max="6276" width="6.44140625" style="98" customWidth="1"/>
    <col min="6277" max="6289" width="11.44140625" style="98" hidden="1" customWidth="1"/>
    <col min="6290" max="6290" width="7.109375" style="98" customWidth="1"/>
    <col min="6291" max="6292" width="11.44140625" style="98" hidden="1" customWidth="1"/>
    <col min="6293" max="6293" width="7.109375" style="98" customWidth="1"/>
    <col min="6294" max="6295" width="11.44140625" style="98" hidden="1" customWidth="1"/>
    <col min="6296" max="6296" width="7.109375" style="98" customWidth="1"/>
    <col min="6297" max="6298" width="11.44140625" style="98" hidden="1" customWidth="1"/>
    <col min="6299" max="6299" width="7.109375" style="98" customWidth="1"/>
    <col min="6300" max="6300" width="11.44140625" style="98" hidden="1" customWidth="1"/>
    <col min="6301" max="6301" width="6.44140625" style="98" customWidth="1"/>
    <col min="6302" max="6353" width="11.44140625" style="98" hidden="1" customWidth="1"/>
    <col min="6354" max="6354" width="9" style="98" customWidth="1"/>
    <col min="6355" max="6356" width="11.44140625" style="98" hidden="1" customWidth="1"/>
    <col min="6357" max="6357" width="8.5546875" style="98" customWidth="1"/>
    <col min="6358" max="6359" width="11.44140625" style="98" hidden="1" customWidth="1"/>
    <col min="6360" max="6360" width="6.44140625" style="98" customWidth="1"/>
    <col min="6361" max="6362" width="11.44140625" style="98" hidden="1" customWidth="1"/>
    <col min="6363" max="6363" width="7" style="98" customWidth="1"/>
    <col min="6364" max="6365" width="11.44140625" style="98" hidden="1" customWidth="1"/>
    <col min="6366" max="6368" width="7" style="98" customWidth="1"/>
    <col min="6369" max="6370" width="11.44140625" style="98" hidden="1" customWidth="1"/>
    <col min="6371" max="6371" width="7.5546875" style="98" customWidth="1"/>
    <col min="6372" max="6373" width="11.44140625" style="98" hidden="1" customWidth="1"/>
    <col min="6374" max="6374" width="7" style="98" customWidth="1"/>
    <col min="6375" max="6376" width="11.44140625" style="98" hidden="1" customWidth="1"/>
    <col min="6377" max="6377" width="7" style="98" customWidth="1"/>
    <col min="6378" max="6379" width="11.44140625" style="98" hidden="1" customWidth="1"/>
    <col min="6380" max="6380" width="7" style="98" customWidth="1"/>
    <col min="6381" max="6381" width="11.44140625" style="98" hidden="1" customWidth="1"/>
    <col min="6382" max="6382" width="6.44140625" style="98" customWidth="1"/>
    <col min="6383" max="6392" width="11.44140625" style="98" hidden="1" customWidth="1"/>
    <col min="6393" max="6395" width="11.44140625" style="98" hidden="1"/>
    <col min="6396" max="6396" width="41.44140625" style="98" customWidth="1"/>
    <col min="6397" max="6397" width="6.44140625" style="98" customWidth="1"/>
    <col min="6398" max="6398" width="14.6640625" style="98" customWidth="1"/>
    <col min="6399" max="6399" width="11.44140625" style="98" customWidth="1"/>
    <col min="6400" max="6400" width="13" style="98" customWidth="1"/>
    <col min="6401" max="6401" width="25.44140625" style="98" customWidth="1"/>
    <col min="6402" max="6411" width="9.44140625" style="98" customWidth="1"/>
    <col min="6412" max="6412" width="8.88671875" style="98" customWidth="1"/>
    <col min="6413" max="6413" width="9.44140625" style="98" customWidth="1"/>
    <col min="6414" max="6419" width="10.109375" style="98" customWidth="1"/>
    <col min="6420" max="6420" width="6.44140625" style="98" customWidth="1"/>
    <col min="6421" max="6421" width="6.88671875" style="98" customWidth="1"/>
    <col min="6422" max="6423" width="6.5546875" style="98" customWidth="1"/>
    <col min="6424" max="6424" width="6.33203125" style="98" customWidth="1"/>
    <col min="6425" max="6426" width="7.5546875" style="98" customWidth="1"/>
    <col min="6427" max="6427" width="14.5546875" style="98" customWidth="1"/>
    <col min="6428" max="6429" width="11.44140625" style="98" customWidth="1"/>
    <col min="6430" max="6430" width="56.88671875" style="98" customWidth="1"/>
    <col min="6431" max="6431" width="9.109375" style="98" bestFit="1" customWidth="1"/>
    <col min="6432" max="6432" width="24.5546875" style="98" customWidth="1"/>
    <col min="6433" max="6433" width="10.33203125" style="98" customWidth="1"/>
    <col min="6434" max="6434" width="36.6640625" style="98" customWidth="1"/>
    <col min="6435" max="6435" width="5" style="98" customWidth="1"/>
    <col min="6436" max="6437" width="11.44140625" style="98" hidden="1" customWidth="1"/>
    <col min="6438" max="6438" width="5" style="98" customWidth="1"/>
    <col min="6439" max="6440" width="11.44140625" style="98" hidden="1" customWidth="1"/>
    <col min="6441" max="6441" width="5" style="98" customWidth="1"/>
    <col min="6442" max="6443" width="11.44140625" style="98" hidden="1" customWidth="1"/>
    <col min="6444" max="6444" width="5" style="98" customWidth="1"/>
    <col min="6445" max="6446" width="11.44140625" style="98" hidden="1" customWidth="1"/>
    <col min="6447" max="6447" width="8.33203125" style="98" bestFit="1" customWidth="1"/>
    <col min="6448" max="6512" width="11.44140625" style="98" hidden="1" customWidth="1"/>
    <col min="6513" max="6513" width="9.44140625" style="98" customWidth="1"/>
    <col min="6514" max="6514" width="11.44140625" style="98" hidden="1" customWidth="1"/>
    <col min="6515" max="6515" width="5" style="98" customWidth="1"/>
    <col min="6516" max="6531" width="11.44140625" style="98" hidden="1" customWidth="1"/>
    <col min="6532" max="6532" width="6.44140625" style="98" customWidth="1"/>
    <col min="6533" max="6545" width="11.44140625" style="98" hidden="1" customWidth="1"/>
    <col min="6546" max="6546" width="7.109375" style="98" customWidth="1"/>
    <col min="6547" max="6548" width="11.44140625" style="98" hidden="1" customWidth="1"/>
    <col min="6549" max="6549" width="7.109375" style="98" customWidth="1"/>
    <col min="6550" max="6551" width="11.44140625" style="98" hidden="1" customWidth="1"/>
    <col min="6552" max="6552" width="7.109375" style="98" customWidth="1"/>
    <col min="6553" max="6554" width="11.44140625" style="98" hidden="1" customWidth="1"/>
    <col min="6555" max="6555" width="7.109375" style="98" customWidth="1"/>
    <col min="6556" max="6556" width="11.44140625" style="98" hidden="1" customWidth="1"/>
    <col min="6557" max="6557" width="6.44140625" style="98" customWidth="1"/>
    <col min="6558" max="6609" width="11.44140625" style="98" hidden="1" customWidth="1"/>
    <col min="6610" max="6610" width="9" style="98" customWidth="1"/>
    <col min="6611" max="6612" width="11.44140625" style="98" hidden="1" customWidth="1"/>
    <col min="6613" max="6613" width="8.5546875" style="98" customWidth="1"/>
    <col min="6614" max="6615" width="11.44140625" style="98" hidden="1" customWidth="1"/>
    <col min="6616" max="6616" width="6.44140625" style="98" customWidth="1"/>
    <col min="6617" max="6618" width="11.44140625" style="98" hidden="1" customWidth="1"/>
    <col min="6619" max="6619" width="7" style="98" customWidth="1"/>
    <col min="6620" max="6621" width="11.44140625" style="98" hidden="1" customWidth="1"/>
    <col min="6622" max="6624" width="7" style="98" customWidth="1"/>
    <col min="6625" max="6626" width="11.44140625" style="98" hidden="1" customWidth="1"/>
    <col min="6627" max="6627" width="7.5546875" style="98" customWidth="1"/>
    <col min="6628" max="6629" width="11.44140625" style="98" hidden="1" customWidth="1"/>
    <col min="6630" max="6630" width="7" style="98" customWidth="1"/>
    <col min="6631" max="6632" width="11.44140625" style="98" hidden="1" customWidth="1"/>
    <col min="6633" max="6633" width="7" style="98" customWidth="1"/>
    <col min="6634" max="6635" width="11.44140625" style="98" hidden="1" customWidth="1"/>
    <col min="6636" max="6636" width="7" style="98" customWidth="1"/>
    <col min="6637" max="6637" width="11.44140625" style="98" hidden="1" customWidth="1"/>
    <col min="6638" max="6638" width="6.44140625" style="98" customWidth="1"/>
    <col min="6639" max="6648" width="11.44140625" style="98" hidden="1" customWidth="1"/>
    <col min="6649" max="6651" width="11.44140625" style="98" hidden="1"/>
    <col min="6652" max="6652" width="41.44140625" style="98" customWidth="1"/>
    <col min="6653" max="6653" width="6.44140625" style="98" customWidth="1"/>
    <col min="6654" max="6654" width="14.6640625" style="98" customWidth="1"/>
    <col min="6655" max="6655" width="11.44140625" style="98" customWidth="1"/>
    <col min="6656" max="6656" width="13" style="98" customWidth="1"/>
    <col min="6657" max="6657" width="25.44140625" style="98" customWidth="1"/>
    <col min="6658" max="6667" width="9.44140625" style="98" customWidth="1"/>
    <col min="6668" max="6668" width="8.88671875" style="98" customWidth="1"/>
    <col min="6669" max="6669" width="9.44140625" style="98" customWidth="1"/>
    <col min="6670" max="6675" width="10.109375" style="98" customWidth="1"/>
    <col min="6676" max="6676" width="6.44140625" style="98" customWidth="1"/>
    <col min="6677" max="6677" width="6.88671875" style="98" customWidth="1"/>
    <col min="6678" max="6679" width="6.5546875" style="98" customWidth="1"/>
    <col min="6680" max="6680" width="6.33203125" style="98" customWidth="1"/>
    <col min="6681" max="6682" width="7.5546875" style="98" customWidth="1"/>
    <col min="6683" max="6683" width="14.5546875" style="98" customWidth="1"/>
    <col min="6684" max="6685" width="11.44140625" style="98" customWidth="1"/>
    <col min="6686" max="6686" width="56.88671875" style="98" customWidth="1"/>
    <col min="6687" max="6687" width="9.109375" style="98" bestFit="1" customWidth="1"/>
    <col min="6688" max="6688" width="24.5546875" style="98" customWidth="1"/>
    <col min="6689" max="6689" width="10.33203125" style="98" customWidth="1"/>
    <col min="6690" max="6690" width="36.6640625" style="98" customWidth="1"/>
    <col min="6691" max="6691" width="5" style="98" customWidth="1"/>
    <col min="6692" max="6693" width="11.44140625" style="98" hidden="1" customWidth="1"/>
    <col min="6694" max="6694" width="5" style="98" customWidth="1"/>
    <col min="6695" max="6696" width="11.44140625" style="98" hidden="1" customWidth="1"/>
    <col min="6697" max="6697" width="5" style="98" customWidth="1"/>
    <col min="6698" max="6699" width="11.44140625" style="98" hidden="1" customWidth="1"/>
    <col min="6700" max="6700" width="5" style="98" customWidth="1"/>
    <col min="6701" max="6702" width="11.44140625" style="98" hidden="1" customWidth="1"/>
    <col min="6703" max="6703" width="8.33203125" style="98" bestFit="1" customWidth="1"/>
    <col min="6704" max="6768" width="11.44140625" style="98" hidden="1" customWidth="1"/>
    <col min="6769" max="6769" width="9.44140625" style="98" customWidth="1"/>
    <col min="6770" max="6770" width="11.44140625" style="98" hidden="1" customWidth="1"/>
    <col min="6771" max="6771" width="5" style="98" customWidth="1"/>
    <col min="6772" max="6787" width="11.44140625" style="98" hidden="1" customWidth="1"/>
    <col min="6788" max="6788" width="6.44140625" style="98" customWidth="1"/>
    <col min="6789" max="6801" width="11.44140625" style="98" hidden="1" customWidth="1"/>
    <col min="6802" max="6802" width="7.109375" style="98" customWidth="1"/>
    <col min="6803" max="6804" width="11.44140625" style="98" hidden="1" customWidth="1"/>
    <col min="6805" max="6805" width="7.109375" style="98" customWidth="1"/>
    <col min="6806" max="6807" width="11.44140625" style="98" hidden="1" customWidth="1"/>
    <col min="6808" max="6808" width="7.109375" style="98" customWidth="1"/>
    <col min="6809" max="6810" width="11.44140625" style="98" hidden="1" customWidth="1"/>
    <col min="6811" max="6811" width="7.109375" style="98" customWidth="1"/>
    <col min="6812" max="6812" width="11.44140625" style="98" hidden="1" customWidth="1"/>
    <col min="6813" max="6813" width="6.44140625" style="98" customWidth="1"/>
    <col min="6814" max="6865" width="11.44140625" style="98" hidden="1" customWidth="1"/>
    <col min="6866" max="6866" width="9" style="98" customWidth="1"/>
    <col min="6867" max="6868" width="11.44140625" style="98" hidden="1" customWidth="1"/>
    <col min="6869" max="6869" width="8.5546875" style="98" customWidth="1"/>
    <col min="6870" max="6871" width="11.44140625" style="98" hidden="1" customWidth="1"/>
    <col min="6872" max="6872" width="6.44140625" style="98" customWidth="1"/>
    <col min="6873" max="6874" width="11.44140625" style="98" hidden="1" customWidth="1"/>
    <col min="6875" max="6875" width="7" style="98" customWidth="1"/>
    <col min="6876" max="6877" width="11.44140625" style="98" hidden="1" customWidth="1"/>
    <col min="6878" max="6880" width="7" style="98" customWidth="1"/>
    <col min="6881" max="6882" width="11.44140625" style="98" hidden="1" customWidth="1"/>
    <col min="6883" max="6883" width="7.5546875" style="98" customWidth="1"/>
    <col min="6884" max="6885" width="11.44140625" style="98" hidden="1" customWidth="1"/>
    <col min="6886" max="6886" width="7" style="98" customWidth="1"/>
    <col min="6887" max="6888" width="11.44140625" style="98" hidden="1" customWidth="1"/>
    <col min="6889" max="6889" width="7" style="98" customWidth="1"/>
    <col min="6890" max="6891" width="11.44140625" style="98" hidden="1" customWidth="1"/>
    <col min="6892" max="6892" width="7" style="98" customWidth="1"/>
    <col min="6893" max="6893" width="11.44140625" style="98" hidden="1" customWidth="1"/>
    <col min="6894" max="6894" width="6.44140625" style="98" customWidth="1"/>
    <col min="6895" max="6904" width="11.44140625" style="98" hidden="1" customWidth="1"/>
    <col min="6905" max="6907" width="11.44140625" style="98" hidden="1"/>
    <col min="6908" max="6908" width="41.44140625" style="98" customWidth="1"/>
    <col min="6909" max="6909" width="6.44140625" style="98" customWidth="1"/>
    <col min="6910" max="6910" width="14.6640625" style="98" customWidth="1"/>
    <col min="6911" max="6911" width="11.44140625" style="98" customWidth="1"/>
    <col min="6912" max="6912" width="13" style="98" customWidth="1"/>
    <col min="6913" max="6913" width="25.44140625" style="98" customWidth="1"/>
    <col min="6914" max="6923" width="9.44140625" style="98" customWidth="1"/>
    <col min="6924" max="6924" width="8.88671875" style="98" customWidth="1"/>
    <col min="6925" max="6925" width="9.44140625" style="98" customWidth="1"/>
    <col min="6926" max="6931" width="10.109375" style="98" customWidth="1"/>
    <col min="6932" max="6932" width="6.44140625" style="98" customWidth="1"/>
    <col min="6933" max="6933" width="6.88671875" style="98" customWidth="1"/>
    <col min="6934" max="6935" width="6.5546875" style="98" customWidth="1"/>
    <col min="6936" max="6936" width="6.33203125" style="98" customWidth="1"/>
    <col min="6937" max="6938" width="7.5546875" style="98" customWidth="1"/>
    <col min="6939" max="6939" width="14.5546875" style="98" customWidth="1"/>
    <col min="6940" max="6941" width="11.44140625" style="98" customWidth="1"/>
    <col min="6942" max="6942" width="56.88671875" style="98" customWidth="1"/>
    <col min="6943" max="6943" width="9.109375" style="98" bestFit="1" customWidth="1"/>
    <col min="6944" max="6944" width="24.5546875" style="98" customWidth="1"/>
    <col min="6945" max="6945" width="10.33203125" style="98" customWidth="1"/>
    <col min="6946" max="6946" width="36.6640625" style="98" customWidth="1"/>
    <col min="6947" max="6947" width="5" style="98" customWidth="1"/>
    <col min="6948" max="6949" width="11.44140625" style="98" hidden="1" customWidth="1"/>
    <col min="6950" max="6950" width="5" style="98" customWidth="1"/>
    <col min="6951" max="6952" width="11.44140625" style="98" hidden="1" customWidth="1"/>
    <col min="6953" max="6953" width="5" style="98" customWidth="1"/>
    <col min="6954" max="6955" width="11.44140625" style="98" hidden="1" customWidth="1"/>
    <col min="6956" max="6956" width="5" style="98" customWidth="1"/>
    <col min="6957" max="6958" width="11.44140625" style="98" hidden="1" customWidth="1"/>
    <col min="6959" max="6959" width="8.33203125" style="98" bestFit="1" customWidth="1"/>
    <col min="6960" max="7024" width="11.44140625" style="98" hidden="1" customWidth="1"/>
    <col min="7025" max="7025" width="9.44140625" style="98" customWidth="1"/>
    <col min="7026" max="7026" width="11.44140625" style="98" hidden="1" customWidth="1"/>
    <col min="7027" max="7027" width="5" style="98" customWidth="1"/>
    <col min="7028" max="7043" width="11.44140625" style="98" hidden="1" customWidth="1"/>
    <col min="7044" max="7044" width="6.44140625" style="98" customWidth="1"/>
    <col min="7045" max="7057" width="11.44140625" style="98" hidden="1" customWidth="1"/>
    <col min="7058" max="7058" width="7.109375" style="98" customWidth="1"/>
    <col min="7059" max="7060" width="11.44140625" style="98" hidden="1" customWidth="1"/>
    <col min="7061" max="7061" width="7.109375" style="98" customWidth="1"/>
    <col min="7062" max="7063" width="11.44140625" style="98" hidden="1" customWidth="1"/>
    <col min="7064" max="7064" width="7.109375" style="98" customWidth="1"/>
    <col min="7065" max="7066" width="11.44140625" style="98" hidden="1" customWidth="1"/>
    <col min="7067" max="7067" width="7.109375" style="98" customWidth="1"/>
    <col min="7068" max="7068" width="11.44140625" style="98" hidden="1" customWidth="1"/>
    <col min="7069" max="7069" width="6.44140625" style="98" customWidth="1"/>
    <col min="7070" max="7121" width="11.44140625" style="98" hidden="1" customWidth="1"/>
    <col min="7122" max="7122" width="9" style="98" customWidth="1"/>
    <col min="7123" max="7124" width="11.44140625" style="98" hidden="1" customWidth="1"/>
    <col min="7125" max="7125" width="8.5546875" style="98" customWidth="1"/>
    <col min="7126" max="7127" width="11.44140625" style="98" hidden="1" customWidth="1"/>
    <col min="7128" max="7128" width="6.44140625" style="98" customWidth="1"/>
    <col min="7129" max="7130" width="11.44140625" style="98" hidden="1" customWidth="1"/>
    <col min="7131" max="7131" width="7" style="98" customWidth="1"/>
    <col min="7132" max="7133" width="11.44140625" style="98" hidden="1" customWidth="1"/>
    <col min="7134" max="7136" width="7" style="98" customWidth="1"/>
    <col min="7137" max="7138" width="11.44140625" style="98" hidden="1" customWidth="1"/>
    <col min="7139" max="7139" width="7.5546875" style="98" customWidth="1"/>
    <col min="7140" max="7141" width="11.44140625" style="98" hidden="1" customWidth="1"/>
    <col min="7142" max="7142" width="7" style="98" customWidth="1"/>
    <col min="7143" max="7144" width="11.44140625" style="98" hidden="1" customWidth="1"/>
    <col min="7145" max="7145" width="7" style="98" customWidth="1"/>
    <col min="7146" max="7147" width="11.44140625" style="98" hidden="1" customWidth="1"/>
    <col min="7148" max="7148" width="7" style="98" customWidth="1"/>
    <col min="7149" max="7149" width="11.44140625" style="98" hidden="1" customWidth="1"/>
    <col min="7150" max="7150" width="6.44140625" style="98" customWidth="1"/>
    <col min="7151" max="7160" width="11.44140625" style="98" hidden="1" customWidth="1"/>
    <col min="7161" max="7163" width="11.44140625" style="98" hidden="1"/>
    <col min="7164" max="7164" width="41.44140625" style="98" customWidth="1"/>
    <col min="7165" max="7165" width="6.44140625" style="98" customWidth="1"/>
    <col min="7166" max="7166" width="14.6640625" style="98" customWidth="1"/>
    <col min="7167" max="7167" width="11.44140625" style="98" customWidth="1"/>
    <col min="7168" max="7168" width="13" style="98" customWidth="1"/>
    <col min="7169" max="7169" width="25.44140625" style="98" customWidth="1"/>
    <col min="7170" max="7179" width="9.44140625" style="98" customWidth="1"/>
    <col min="7180" max="7180" width="8.88671875" style="98" customWidth="1"/>
    <col min="7181" max="7181" width="9.44140625" style="98" customWidth="1"/>
    <col min="7182" max="7187" width="10.109375" style="98" customWidth="1"/>
    <col min="7188" max="7188" width="6.44140625" style="98" customWidth="1"/>
    <col min="7189" max="7189" width="6.88671875" style="98" customWidth="1"/>
    <col min="7190" max="7191" width="6.5546875" style="98" customWidth="1"/>
    <col min="7192" max="7192" width="6.33203125" style="98" customWidth="1"/>
    <col min="7193" max="7194" width="7.5546875" style="98" customWidth="1"/>
    <col min="7195" max="7195" width="14.5546875" style="98" customWidth="1"/>
    <col min="7196" max="7197" width="11.44140625" style="98" customWidth="1"/>
    <col min="7198" max="7198" width="56.88671875" style="98" customWidth="1"/>
    <col min="7199" max="7199" width="9.109375" style="98" bestFit="1" customWidth="1"/>
    <col min="7200" max="7200" width="24.5546875" style="98" customWidth="1"/>
    <col min="7201" max="7201" width="10.33203125" style="98" customWidth="1"/>
    <col min="7202" max="7202" width="36.6640625" style="98" customWidth="1"/>
    <col min="7203" max="7203" width="5" style="98" customWidth="1"/>
    <col min="7204" max="7205" width="11.44140625" style="98" hidden="1" customWidth="1"/>
    <col min="7206" max="7206" width="5" style="98" customWidth="1"/>
    <col min="7207" max="7208" width="11.44140625" style="98" hidden="1" customWidth="1"/>
    <col min="7209" max="7209" width="5" style="98" customWidth="1"/>
    <col min="7210" max="7211" width="11.44140625" style="98" hidden="1" customWidth="1"/>
    <col min="7212" max="7212" width="5" style="98" customWidth="1"/>
    <col min="7213" max="7214" width="11.44140625" style="98" hidden="1" customWidth="1"/>
    <col min="7215" max="7215" width="8.33203125" style="98" bestFit="1" customWidth="1"/>
    <col min="7216" max="7280" width="11.44140625" style="98" hidden="1" customWidth="1"/>
    <col min="7281" max="7281" width="9.44140625" style="98" customWidth="1"/>
    <col min="7282" max="7282" width="11.44140625" style="98" hidden="1" customWidth="1"/>
    <col min="7283" max="7283" width="5" style="98" customWidth="1"/>
    <col min="7284" max="7299" width="11.44140625" style="98" hidden="1" customWidth="1"/>
    <col min="7300" max="7300" width="6.44140625" style="98" customWidth="1"/>
    <col min="7301" max="7313" width="11.44140625" style="98" hidden="1" customWidth="1"/>
    <col min="7314" max="7314" width="7.109375" style="98" customWidth="1"/>
    <col min="7315" max="7316" width="11.44140625" style="98" hidden="1" customWidth="1"/>
    <col min="7317" max="7317" width="7.109375" style="98" customWidth="1"/>
    <col min="7318" max="7319" width="11.44140625" style="98" hidden="1" customWidth="1"/>
    <col min="7320" max="7320" width="7.109375" style="98" customWidth="1"/>
    <col min="7321" max="7322" width="11.44140625" style="98" hidden="1" customWidth="1"/>
    <col min="7323" max="7323" width="7.109375" style="98" customWidth="1"/>
    <col min="7324" max="7324" width="11.44140625" style="98" hidden="1" customWidth="1"/>
    <col min="7325" max="7325" width="6.44140625" style="98" customWidth="1"/>
    <col min="7326" max="7377" width="11.44140625" style="98" hidden="1" customWidth="1"/>
    <col min="7378" max="7378" width="9" style="98" customWidth="1"/>
    <col min="7379" max="7380" width="11.44140625" style="98" hidden="1" customWidth="1"/>
    <col min="7381" max="7381" width="8.5546875" style="98" customWidth="1"/>
    <col min="7382" max="7383" width="11.44140625" style="98" hidden="1" customWidth="1"/>
    <col min="7384" max="7384" width="6.44140625" style="98" customWidth="1"/>
    <col min="7385" max="7386" width="11.44140625" style="98" hidden="1" customWidth="1"/>
    <col min="7387" max="7387" width="7" style="98" customWidth="1"/>
    <col min="7388" max="7389" width="11.44140625" style="98" hidden="1" customWidth="1"/>
    <col min="7390" max="7392" width="7" style="98" customWidth="1"/>
    <col min="7393" max="7394" width="11.44140625" style="98" hidden="1" customWidth="1"/>
    <col min="7395" max="7395" width="7.5546875" style="98" customWidth="1"/>
    <col min="7396" max="7397" width="11.44140625" style="98" hidden="1" customWidth="1"/>
    <col min="7398" max="7398" width="7" style="98" customWidth="1"/>
    <col min="7399" max="7400" width="11.44140625" style="98" hidden="1" customWidth="1"/>
    <col min="7401" max="7401" width="7" style="98" customWidth="1"/>
    <col min="7402" max="7403" width="11.44140625" style="98" hidden="1" customWidth="1"/>
    <col min="7404" max="7404" width="7" style="98" customWidth="1"/>
    <col min="7405" max="7405" width="11.44140625" style="98" hidden="1" customWidth="1"/>
    <col min="7406" max="7406" width="6.44140625" style="98" customWidth="1"/>
    <col min="7407" max="7416" width="11.44140625" style="98" hidden="1" customWidth="1"/>
    <col min="7417" max="7419" width="11.44140625" style="98" hidden="1"/>
    <col min="7420" max="7420" width="41.44140625" style="98" customWidth="1"/>
    <col min="7421" max="7421" width="6.44140625" style="98" customWidth="1"/>
    <col min="7422" max="7422" width="14.6640625" style="98" customWidth="1"/>
    <col min="7423" max="7423" width="11.44140625" style="98" customWidth="1"/>
    <col min="7424" max="7424" width="13" style="98" customWidth="1"/>
    <col min="7425" max="7425" width="25.44140625" style="98" customWidth="1"/>
    <col min="7426" max="7435" width="9.44140625" style="98" customWidth="1"/>
    <col min="7436" max="7436" width="8.88671875" style="98" customWidth="1"/>
    <col min="7437" max="7437" width="9.44140625" style="98" customWidth="1"/>
    <col min="7438" max="7443" width="10.109375" style="98" customWidth="1"/>
    <col min="7444" max="7444" width="6.44140625" style="98" customWidth="1"/>
    <col min="7445" max="7445" width="6.88671875" style="98" customWidth="1"/>
    <col min="7446" max="7447" width="6.5546875" style="98" customWidth="1"/>
    <col min="7448" max="7448" width="6.33203125" style="98" customWidth="1"/>
    <col min="7449" max="7450" width="7.5546875" style="98" customWidth="1"/>
    <col min="7451" max="7451" width="14.5546875" style="98" customWidth="1"/>
    <col min="7452" max="7453" width="11.44140625" style="98" customWidth="1"/>
    <col min="7454" max="7454" width="56.88671875" style="98" customWidth="1"/>
    <col min="7455" max="7455" width="9.109375" style="98" bestFit="1" customWidth="1"/>
    <col min="7456" max="7456" width="24.5546875" style="98" customWidth="1"/>
    <col min="7457" max="7457" width="10.33203125" style="98" customWidth="1"/>
    <col min="7458" max="7458" width="36.6640625" style="98" customWidth="1"/>
    <col min="7459" max="7459" width="5" style="98" customWidth="1"/>
    <col min="7460" max="7461" width="11.44140625" style="98" hidden="1" customWidth="1"/>
    <col min="7462" max="7462" width="5" style="98" customWidth="1"/>
    <col min="7463" max="7464" width="11.44140625" style="98" hidden="1" customWidth="1"/>
    <col min="7465" max="7465" width="5" style="98" customWidth="1"/>
    <col min="7466" max="7467" width="11.44140625" style="98" hidden="1" customWidth="1"/>
    <col min="7468" max="7468" width="5" style="98" customWidth="1"/>
    <col min="7469" max="7470" width="11.44140625" style="98" hidden="1" customWidth="1"/>
    <col min="7471" max="7471" width="8.33203125" style="98" bestFit="1" customWidth="1"/>
    <col min="7472" max="7536" width="11.44140625" style="98" hidden="1" customWidth="1"/>
    <col min="7537" max="7537" width="9.44140625" style="98" customWidth="1"/>
    <col min="7538" max="7538" width="11.44140625" style="98" hidden="1" customWidth="1"/>
    <col min="7539" max="7539" width="5" style="98" customWidth="1"/>
    <col min="7540" max="7555" width="11.44140625" style="98" hidden="1" customWidth="1"/>
    <col min="7556" max="7556" width="6.44140625" style="98" customWidth="1"/>
    <col min="7557" max="7569" width="11.44140625" style="98" hidden="1" customWidth="1"/>
    <col min="7570" max="7570" width="7.109375" style="98" customWidth="1"/>
    <col min="7571" max="7572" width="11.44140625" style="98" hidden="1" customWidth="1"/>
    <col min="7573" max="7573" width="7.109375" style="98" customWidth="1"/>
    <col min="7574" max="7575" width="11.44140625" style="98" hidden="1" customWidth="1"/>
    <col min="7576" max="7576" width="7.109375" style="98" customWidth="1"/>
    <col min="7577" max="7578" width="11.44140625" style="98" hidden="1" customWidth="1"/>
    <col min="7579" max="7579" width="7.109375" style="98" customWidth="1"/>
    <col min="7580" max="7580" width="11.44140625" style="98" hidden="1" customWidth="1"/>
    <col min="7581" max="7581" width="6.44140625" style="98" customWidth="1"/>
    <col min="7582" max="7633" width="11.44140625" style="98" hidden="1" customWidth="1"/>
    <col min="7634" max="7634" width="9" style="98" customWidth="1"/>
    <col min="7635" max="7636" width="11.44140625" style="98" hidden="1" customWidth="1"/>
    <col min="7637" max="7637" width="8.5546875" style="98" customWidth="1"/>
    <col min="7638" max="7639" width="11.44140625" style="98" hidden="1" customWidth="1"/>
    <col min="7640" max="7640" width="6.44140625" style="98" customWidth="1"/>
    <col min="7641" max="7642" width="11.44140625" style="98" hidden="1" customWidth="1"/>
    <col min="7643" max="7643" width="7" style="98" customWidth="1"/>
    <col min="7644" max="7645" width="11.44140625" style="98" hidden="1" customWidth="1"/>
    <col min="7646" max="7648" width="7" style="98" customWidth="1"/>
    <col min="7649" max="7650" width="11.44140625" style="98" hidden="1" customWidth="1"/>
    <col min="7651" max="7651" width="7.5546875" style="98" customWidth="1"/>
    <col min="7652" max="7653" width="11.44140625" style="98" hidden="1" customWidth="1"/>
    <col min="7654" max="7654" width="7" style="98" customWidth="1"/>
    <col min="7655" max="7656" width="11.44140625" style="98" hidden="1" customWidth="1"/>
    <col min="7657" max="7657" width="7" style="98" customWidth="1"/>
    <col min="7658" max="7659" width="11.44140625" style="98" hidden="1" customWidth="1"/>
    <col min="7660" max="7660" width="7" style="98" customWidth="1"/>
    <col min="7661" max="7661" width="11.44140625" style="98" hidden="1" customWidth="1"/>
    <col min="7662" max="7662" width="6.44140625" style="98" customWidth="1"/>
    <col min="7663" max="7672" width="11.44140625" style="98" hidden="1" customWidth="1"/>
    <col min="7673" max="7675" width="11.44140625" style="98" hidden="1"/>
    <col min="7676" max="7676" width="41.44140625" style="98" customWidth="1"/>
    <col min="7677" max="7677" width="6.44140625" style="98" customWidth="1"/>
    <col min="7678" max="7678" width="14.6640625" style="98" customWidth="1"/>
    <col min="7679" max="7679" width="11.44140625" style="98" customWidth="1"/>
    <col min="7680" max="7680" width="13" style="98" customWidth="1"/>
    <col min="7681" max="7681" width="25.44140625" style="98" customWidth="1"/>
    <col min="7682" max="7691" width="9.44140625" style="98" customWidth="1"/>
    <col min="7692" max="7692" width="8.88671875" style="98" customWidth="1"/>
    <col min="7693" max="7693" width="9.44140625" style="98" customWidth="1"/>
    <col min="7694" max="7699" width="10.109375" style="98" customWidth="1"/>
    <col min="7700" max="7700" width="6.44140625" style="98" customWidth="1"/>
    <col min="7701" max="7701" width="6.88671875" style="98" customWidth="1"/>
    <col min="7702" max="7703" width="6.5546875" style="98" customWidth="1"/>
    <col min="7704" max="7704" width="6.33203125" style="98" customWidth="1"/>
    <col min="7705" max="7706" width="7.5546875" style="98" customWidth="1"/>
    <col min="7707" max="7707" width="14.5546875" style="98" customWidth="1"/>
    <col min="7708" max="7709" width="11.44140625" style="98" customWidth="1"/>
    <col min="7710" max="7710" width="56.88671875" style="98" customWidth="1"/>
    <col min="7711" max="7711" width="9.109375" style="98" bestFit="1" customWidth="1"/>
    <col min="7712" max="7712" width="24.5546875" style="98" customWidth="1"/>
    <col min="7713" max="7713" width="10.33203125" style="98" customWidth="1"/>
    <col min="7714" max="7714" width="36.6640625" style="98" customWidth="1"/>
    <col min="7715" max="7715" width="5" style="98" customWidth="1"/>
    <col min="7716" max="7717" width="11.44140625" style="98" hidden="1" customWidth="1"/>
    <col min="7718" max="7718" width="5" style="98" customWidth="1"/>
    <col min="7719" max="7720" width="11.44140625" style="98" hidden="1" customWidth="1"/>
    <col min="7721" max="7721" width="5" style="98" customWidth="1"/>
    <col min="7722" max="7723" width="11.44140625" style="98" hidden="1" customWidth="1"/>
    <col min="7724" max="7724" width="5" style="98" customWidth="1"/>
    <col min="7725" max="7726" width="11.44140625" style="98" hidden="1" customWidth="1"/>
    <col min="7727" max="7727" width="8.33203125" style="98" bestFit="1" customWidth="1"/>
    <col min="7728" max="7792" width="11.44140625" style="98" hidden="1" customWidth="1"/>
    <col min="7793" max="7793" width="9.44140625" style="98" customWidth="1"/>
    <col min="7794" max="7794" width="11.44140625" style="98" hidden="1" customWidth="1"/>
    <col min="7795" max="7795" width="5" style="98" customWidth="1"/>
    <col min="7796" max="7811" width="11.44140625" style="98" hidden="1" customWidth="1"/>
    <col min="7812" max="7812" width="6.44140625" style="98" customWidth="1"/>
    <col min="7813" max="7825" width="11.44140625" style="98" hidden="1" customWidth="1"/>
    <col min="7826" max="7826" width="7.109375" style="98" customWidth="1"/>
    <col min="7827" max="7828" width="11.44140625" style="98" hidden="1" customWidth="1"/>
    <col min="7829" max="7829" width="7.109375" style="98" customWidth="1"/>
    <col min="7830" max="7831" width="11.44140625" style="98" hidden="1" customWidth="1"/>
    <col min="7832" max="7832" width="7.109375" style="98" customWidth="1"/>
    <col min="7833" max="7834" width="11.44140625" style="98" hidden="1" customWidth="1"/>
    <col min="7835" max="7835" width="7.109375" style="98" customWidth="1"/>
    <col min="7836" max="7836" width="11.44140625" style="98" hidden="1" customWidth="1"/>
    <col min="7837" max="7837" width="6.44140625" style="98" customWidth="1"/>
    <col min="7838" max="7889" width="11.44140625" style="98" hidden="1" customWidth="1"/>
    <col min="7890" max="7890" width="9" style="98" customWidth="1"/>
    <col min="7891" max="7892" width="11.44140625" style="98" hidden="1" customWidth="1"/>
    <col min="7893" max="7893" width="8.5546875" style="98" customWidth="1"/>
    <col min="7894" max="7895" width="11.44140625" style="98" hidden="1" customWidth="1"/>
    <col min="7896" max="7896" width="6.44140625" style="98" customWidth="1"/>
    <col min="7897" max="7898" width="11.44140625" style="98" hidden="1" customWidth="1"/>
    <col min="7899" max="7899" width="7" style="98" customWidth="1"/>
    <col min="7900" max="7901" width="11.44140625" style="98" hidden="1" customWidth="1"/>
    <col min="7902" max="7904" width="7" style="98" customWidth="1"/>
    <col min="7905" max="7906" width="11.44140625" style="98" hidden="1" customWidth="1"/>
    <col min="7907" max="7907" width="7.5546875" style="98" customWidth="1"/>
    <col min="7908" max="7909" width="11.44140625" style="98" hidden="1" customWidth="1"/>
    <col min="7910" max="7910" width="7" style="98" customWidth="1"/>
    <col min="7911" max="7912" width="11.44140625" style="98" hidden="1" customWidth="1"/>
    <col min="7913" max="7913" width="7" style="98" customWidth="1"/>
    <col min="7914" max="7915" width="11.44140625" style="98" hidden="1" customWidth="1"/>
    <col min="7916" max="7916" width="7" style="98" customWidth="1"/>
    <col min="7917" max="7917" width="11.44140625" style="98" hidden="1" customWidth="1"/>
    <col min="7918" max="7918" width="6.44140625" style="98" customWidth="1"/>
    <col min="7919" max="7928" width="11.44140625" style="98" hidden="1" customWidth="1"/>
    <col min="7929" max="7931" width="11.44140625" style="98" hidden="1"/>
    <col min="7932" max="7932" width="41.44140625" style="98" customWidth="1"/>
    <col min="7933" max="7933" width="6.44140625" style="98" customWidth="1"/>
    <col min="7934" max="7934" width="14.6640625" style="98" customWidth="1"/>
    <col min="7935" max="7935" width="11.44140625" style="98" customWidth="1"/>
    <col min="7936" max="7936" width="13" style="98" customWidth="1"/>
    <col min="7937" max="7937" width="25.44140625" style="98" customWidth="1"/>
    <col min="7938" max="7947" width="9.44140625" style="98" customWidth="1"/>
    <col min="7948" max="7948" width="8.88671875" style="98" customWidth="1"/>
    <col min="7949" max="7949" width="9.44140625" style="98" customWidth="1"/>
    <col min="7950" max="7955" width="10.109375" style="98" customWidth="1"/>
    <col min="7956" max="7956" width="6.44140625" style="98" customWidth="1"/>
    <col min="7957" max="7957" width="6.88671875" style="98" customWidth="1"/>
    <col min="7958" max="7959" width="6.5546875" style="98" customWidth="1"/>
    <col min="7960" max="7960" width="6.33203125" style="98" customWidth="1"/>
    <col min="7961" max="7962" width="7.5546875" style="98" customWidth="1"/>
    <col min="7963" max="7963" width="14.5546875" style="98" customWidth="1"/>
    <col min="7964" max="7965" width="11.44140625" style="98" customWidth="1"/>
    <col min="7966" max="7966" width="56.88671875" style="98" customWidth="1"/>
    <col min="7967" max="7967" width="9.109375" style="98" bestFit="1" customWidth="1"/>
    <col min="7968" max="7968" width="24.5546875" style="98" customWidth="1"/>
    <col min="7969" max="7969" width="10.33203125" style="98" customWidth="1"/>
    <col min="7970" max="7970" width="36.6640625" style="98" customWidth="1"/>
    <col min="7971" max="7971" width="5" style="98" customWidth="1"/>
    <col min="7972" max="7973" width="11.44140625" style="98" hidden="1" customWidth="1"/>
    <col min="7974" max="7974" width="5" style="98" customWidth="1"/>
    <col min="7975" max="7976" width="11.44140625" style="98" hidden="1" customWidth="1"/>
    <col min="7977" max="7977" width="5" style="98" customWidth="1"/>
    <col min="7978" max="7979" width="11.44140625" style="98" hidden="1" customWidth="1"/>
    <col min="7980" max="7980" width="5" style="98" customWidth="1"/>
    <col min="7981" max="7982" width="11.44140625" style="98" hidden="1" customWidth="1"/>
    <col min="7983" max="7983" width="8.33203125" style="98" bestFit="1" customWidth="1"/>
    <col min="7984" max="8048" width="11.44140625" style="98" hidden="1" customWidth="1"/>
    <col min="8049" max="8049" width="9.44140625" style="98" customWidth="1"/>
    <col min="8050" max="8050" width="11.44140625" style="98" hidden="1" customWidth="1"/>
    <col min="8051" max="8051" width="5" style="98" customWidth="1"/>
    <col min="8052" max="8067" width="11.44140625" style="98" hidden="1" customWidth="1"/>
    <col min="8068" max="8068" width="6.44140625" style="98" customWidth="1"/>
    <col min="8069" max="8081" width="11.44140625" style="98" hidden="1" customWidth="1"/>
    <col min="8082" max="8082" width="7.109375" style="98" customWidth="1"/>
    <col min="8083" max="8084" width="11.44140625" style="98" hidden="1" customWidth="1"/>
    <col min="8085" max="8085" width="7.109375" style="98" customWidth="1"/>
    <col min="8086" max="8087" width="11.44140625" style="98" hidden="1" customWidth="1"/>
    <col min="8088" max="8088" width="7.109375" style="98" customWidth="1"/>
    <col min="8089" max="8090" width="11.44140625" style="98" hidden="1" customWidth="1"/>
    <col min="8091" max="8091" width="7.109375" style="98" customWidth="1"/>
    <col min="8092" max="8092" width="11.44140625" style="98" hidden="1" customWidth="1"/>
    <col min="8093" max="8093" width="6.44140625" style="98" customWidth="1"/>
    <col min="8094" max="8145" width="11.44140625" style="98" hidden="1" customWidth="1"/>
    <col min="8146" max="8146" width="9" style="98" customWidth="1"/>
    <col min="8147" max="8148" width="11.44140625" style="98" hidden="1" customWidth="1"/>
    <col min="8149" max="8149" width="8.5546875" style="98" customWidth="1"/>
    <col min="8150" max="8151" width="11.44140625" style="98" hidden="1" customWidth="1"/>
    <col min="8152" max="8152" width="6.44140625" style="98" customWidth="1"/>
    <col min="8153" max="8154" width="11.44140625" style="98" hidden="1" customWidth="1"/>
    <col min="8155" max="8155" width="7" style="98" customWidth="1"/>
    <col min="8156" max="8157" width="11.44140625" style="98" hidden="1" customWidth="1"/>
    <col min="8158" max="8160" width="7" style="98" customWidth="1"/>
    <col min="8161" max="8162" width="11.44140625" style="98" hidden="1" customWidth="1"/>
    <col min="8163" max="8163" width="7.5546875" style="98" customWidth="1"/>
    <col min="8164" max="8165" width="11.44140625" style="98" hidden="1" customWidth="1"/>
    <col min="8166" max="8166" width="7" style="98" customWidth="1"/>
    <col min="8167" max="8168" width="11.44140625" style="98" hidden="1" customWidth="1"/>
    <col min="8169" max="8169" width="7" style="98" customWidth="1"/>
    <col min="8170" max="8171" width="11.44140625" style="98" hidden="1" customWidth="1"/>
    <col min="8172" max="8172" width="7" style="98" customWidth="1"/>
    <col min="8173" max="8173" width="11.44140625" style="98" hidden="1" customWidth="1"/>
    <col min="8174" max="8174" width="6.44140625" style="98" customWidth="1"/>
    <col min="8175" max="8184" width="11.44140625" style="98" hidden="1" customWidth="1"/>
    <col min="8185" max="8187" width="11.44140625" style="98" hidden="1"/>
    <col min="8188" max="8188" width="41.44140625" style="98" customWidth="1"/>
    <col min="8189" max="8189" width="6.44140625" style="98" customWidth="1"/>
    <col min="8190" max="8190" width="14.6640625" style="98" customWidth="1"/>
    <col min="8191" max="8191" width="11.44140625" style="98" customWidth="1"/>
    <col min="8192" max="8192" width="13" style="98" customWidth="1"/>
    <col min="8193" max="8193" width="25.44140625" style="98" customWidth="1"/>
    <col min="8194" max="8203" width="9.44140625" style="98" customWidth="1"/>
    <col min="8204" max="8204" width="8.88671875" style="98" customWidth="1"/>
    <col min="8205" max="8205" width="9.44140625" style="98" customWidth="1"/>
    <col min="8206" max="8211" width="10.109375" style="98" customWidth="1"/>
    <col min="8212" max="8212" width="6.44140625" style="98" customWidth="1"/>
    <col min="8213" max="8213" width="6.88671875" style="98" customWidth="1"/>
    <col min="8214" max="8215" width="6.5546875" style="98" customWidth="1"/>
    <col min="8216" max="8216" width="6.33203125" style="98" customWidth="1"/>
    <col min="8217" max="8218" width="7.5546875" style="98" customWidth="1"/>
    <col min="8219" max="8219" width="14.5546875" style="98" customWidth="1"/>
    <col min="8220" max="8221" width="11.44140625" style="98" customWidth="1"/>
    <col min="8222" max="8222" width="56.88671875" style="98" customWidth="1"/>
    <col min="8223" max="8223" width="9.109375" style="98" bestFit="1" customWidth="1"/>
    <col min="8224" max="8224" width="24.5546875" style="98" customWidth="1"/>
    <col min="8225" max="8225" width="10.33203125" style="98" customWidth="1"/>
    <col min="8226" max="8226" width="36.6640625" style="98" customWidth="1"/>
    <col min="8227" max="8227" width="5" style="98" customWidth="1"/>
    <col min="8228" max="8229" width="11.44140625" style="98" hidden="1" customWidth="1"/>
    <col min="8230" max="8230" width="5" style="98" customWidth="1"/>
    <col min="8231" max="8232" width="11.44140625" style="98" hidden="1" customWidth="1"/>
    <col min="8233" max="8233" width="5" style="98" customWidth="1"/>
    <col min="8234" max="8235" width="11.44140625" style="98" hidden="1" customWidth="1"/>
    <col min="8236" max="8236" width="5" style="98" customWidth="1"/>
    <col min="8237" max="8238" width="11.44140625" style="98" hidden="1" customWidth="1"/>
    <col min="8239" max="8239" width="8.33203125" style="98" bestFit="1" customWidth="1"/>
    <col min="8240" max="8304" width="11.44140625" style="98" hidden="1" customWidth="1"/>
    <col min="8305" max="8305" width="9.44140625" style="98" customWidth="1"/>
    <col min="8306" max="8306" width="11.44140625" style="98" hidden="1" customWidth="1"/>
    <col min="8307" max="8307" width="5" style="98" customWidth="1"/>
    <col min="8308" max="8323" width="11.44140625" style="98" hidden="1" customWidth="1"/>
    <col min="8324" max="8324" width="6.44140625" style="98" customWidth="1"/>
    <col min="8325" max="8337" width="11.44140625" style="98" hidden="1" customWidth="1"/>
    <col min="8338" max="8338" width="7.109375" style="98" customWidth="1"/>
    <col min="8339" max="8340" width="11.44140625" style="98" hidden="1" customWidth="1"/>
    <col min="8341" max="8341" width="7.109375" style="98" customWidth="1"/>
    <col min="8342" max="8343" width="11.44140625" style="98" hidden="1" customWidth="1"/>
    <col min="8344" max="8344" width="7.109375" style="98" customWidth="1"/>
    <col min="8345" max="8346" width="11.44140625" style="98" hidden="1" customWidth="1"/>
    <col min="8347" max="8347" width="7.109375" style="98" customWidth="1"/>
    <col min="8348" max="8348" width="11.44140625" style="98" hidden="1" customWidth="1"/>
    <col min="8349" max="8349" width="6.44140625" style="98" customWidth="1"/>
    <col min="8350" max="8401" width="11.44140625" style="98" hidden="1" customWidth="1"/>
    <col min="8402" max="8402" width="9" style="98" customWidth="1"/>
    <col min="8403" max="8404" width="11.44140625" style="98" hidden="1" customWidth="1"/>
    <col min="8405" max="8405" width="8.5546875" style="98" customWidth="1"/>
    <col min="8406" max="8407" width="11.44140625" style="98" hidden="1" customWidth="1"/>
    <col min="8408" max="8408" width="6.44140625" style="98" customWidth="1"/>
    <col min="8409" max="8410" width="11.44140625" style="98" hidden="1" customWidth="1"/>
    <col min="8411" max="8411" width="7" style="98" customWidth="1"/>
    <col min="8412" max="8413" width="11.44140625" style="98" hidden="1" customWidth="1"/>
    <col min="8414" max="8416" width="7" style="98" customWidth="1"/>
    <col min="8417" max="8418" width="11.44140625" style="98" hidden="1" customWidth="1"/>
    <col min="8419" max="8419" width="7.5546875" style="98" customWidth="1"/>
    <col min="8420" max="8421" width="11.44140625" style="98" hidden="1" customWidth="1"/>
    <col min="8422" max="8422" width="7" style="98" customWidth="1"/>
    <col min="8423" max="8424" width="11.44140625" style="98" hidden="1" customWidth="1"/>
    <col min="8425" max="8425" width="7" style="98" customWidth="1"/>
    <col min="8426" max="8427" width="11.44140625" style="98" hidden="1" customWidth="1"/>
    <col min="8428" max="8428" width="7" style="98" customWidth="1"/>
    <col min="8429" max="8429" width="11.44140625" style="98" hidden="1" customWidth="1"/>
    <col min="8430" max="8430" width="6.44140625" style="98" customWidth="1"/>
    <col min="8431" max="8440" width="11.44140625" style="98" hidden="1" customWidth="1"/>
    <col min="8441" max="8443" width="11.44140625" style="98" hidden="1"/>
    <col min="8444" max="8444" width="41.44140625" style="98" customWidth="1"/>
    <col min="8445" max="8445" width="6.44140625" style="98" customWidth="1"/>
    <col min="8446" max="8446" width="14.6640625" style="98" customWidth="1"/>
    <col min="8447" max="8447" width="11.44140625" style="98" customWidth="1"/>
    <col min="8448" max="8448" width="13" style="98" customWidth="1"/>
    <col min="8449" max="8449" width="25.44140625" style="98" customWidth="1"/>
    <col min="8450" max="8459" width="9.44140625" style="98" customWidth="1"/>
    <col min="8460" max="8460" width="8.88671875" style="98" customWidth="1"/>
    <col min="8461" max="8461" width="9.44140625" style="98" customWidth="1"/>
    <col min="8462" max="8467" width="10.109375" style="98" customWidth="1"/>
    <col min="8468" max="8468" width="6.44140625" style="98" customWidth="1"/>
    <col min="8469" max="8469" width="6.88671875" style="98" customWidth="1"/>
    <col min="8470" max="8471" width="6.5546875" style="98" customWidth="1"/>
    <col min="8472" max="8472" width="6.33203125" style="98" customWidth="1"/>
    <col min="8473" max="8474" width="7.5546875" style="98" customWidth="1"/>
    <col min="8475" max="8475" width="14.5546875" style="98" customWidth="1"/>
    <col min="8476" max="8477" width="11.44140625" style="98" customWidth="1"/>
    <col min="8478" max="8478" width="56.88671875" style="98" customWidth="1"/>
    <col min="8479" max="8479" width="9.109375" style="98" bestFit="1" customWidth="1"/>
    <col min="8480" max="8480" width="24.5546875" style="98" customWidth="1"/>
    <col min="8481" max="8481" width="10.33203125" style="98" customWidth="1"/>
    <col min="8482" max="8482" width="36.6640625" style="98" customWidth="1"/>
    <col min="8483" max="8483" width="5" style="98" customWidth="1"/>
    <col min="8484" max="8485" width="11.44140625" style="98" hidden="1" customWidth="1"/>
    <col min="8486" max="8486" width="5" style="98" customWidth="1"/>
    <col min="8487" max="8488" width="11.44140625" style="98" hidden="1" customWidth="1"/>
    <col min="8489" max="8489" width="5" style="98" customWidth="1"/>
    <col min="8490" max="8491" width="11.44140625" style="98" hidden="1" customWidth="1"/>
    <col min="8492" max="8492" width="5" style="98" customWidth="1"/>
    <col min="8493" max="8494" width="11.44140625" style="98" hidden="1" customWidth="1"/>
    <col min="8495" max="8495" width="8.33203125" style="98" bestFit="1" customWidth="1"/>
    <col min="8496" max="8560" width="11.44140625" style="98" hidden="1" customWidth="1"/>
    <col min="8561" max="8561" width="9.44140625" style="98" customWidth="1"/>
    <col min="8562" max="8562" width="11.44140625" style="98" hidden="1" customWidth="1"/>
    <col min="8563" max="8563" width="5" style="98" customWidth="1"/>
    <col min="8564" max="8579" width="11.44140625" style="98" hidden="1" customWidth="1"/>
    <col min="8580" max="8580" width="6.44140625" style="98" customWidth="1"/>
    <col min="8581" max="8593" width="11.44140625" style="98" hidden="1" customWidth="1"/>
    <col min="8594" max="8594" width="7.109375" style="98" customWidth="1"/>
    <col min="8595" max="8596" width="11.44140625" style="98" hidden="1" customWidth="1"/>
    <col min="8597" max="8597" width="7.109375" style="98" customWidth="1"/>
    <col min="8598" max="8599" width="11.44140625" style="98" hidden="1" customWidth="1"/>
    <col min="8600" max="8600" width="7.109375" style="98" customWidth="1"/>
    <col min="8601" max="8602" width="11.44140625" style="98" hidden="1" customWidth="1"/>
    <col min="8603" max="8603" width="7.109375" style="98" customWidth="1"/>
    <col min="8604" max="8604" width="11.44140625" style="98" hidden="1" customWidth="1"/>
    <col min="8605" max="8605" width="6.44140625" style="98" customWidth="1"/>
    <col min="8606" max="8657" width="11.44140625" style="98" hidden="1" customWidth="1"/>
    <col min="8658" max="8658" width="9" style="98" customWidth="1"/>
    <col min="8659" max="8660" width="11.44140625" style="98" hidden="1" customWidth="1"/>
    <col min="8661" max="8661" width="8.5546875" style="98" customWidth="1"/>
    <col min="8662" max="8663" width="11.44140625" style="98" hidden="1" customWidth="1"/>
    <col min="8664" max="8664" width="6.44140625" style="98" customWidth="1"/>
    <col min="8665" max="8666" width="11.44140625" style="98" hidden="1" customWidth="1"/>
    <col min="8667" max="8667" width="7" style="98" customWidth="1"/>
    <col min="8668" max="8669" width="11.44140625" style="98" hidden="1" customWidth="1"/>
    <col min="8670" max="8672" width="7" style="98" customWidth="1"/>
    <col min="8673" max="8674" width="11.44140625" style="98" hidden="1" customWidth="1"/>
    <col min="8675" max="8675" width="7.5546875" style="98" customWidth="1"/>
    <col min="8676" max="8677" width="11.44140625" style="98" hidden="1" customWidth="1"/>
    <col min="8678" max="8678" width="7" style="98" customWidth="1"/>
    <col min="8679" max="8680" width="11.44140625" style="98" hidden="1" customWidth="1"/>
    <col min="8681" max="8681" width="7" style="98" customWidth="1"/>
    <col min="8682" max="8683" width="11.44140625" style="98" hidden="1" customWidth="1"/>
    <col min="8684" max="8684" width="7" style="98" customWidth="1"/>
    <col min="8685" max="8685" width="11.44140625" style="98" hidden="1" customWidth="1"/>
    <col min="8686" max="8686" width="6.44140625" style="98" customWidth="1"/>
    <col min="8687" max="8696" width="11.44140625" style="98" hidden="1" customWidth="1"/>
    <col min="8697" max="8699" width="11.44140625" style="98" hidden="1"/>
    <col min="8700" max="8700" width="41.44140625" style="98" customWidth="1"/>
    <col min="8701" max="8701" width="6.44140625" style="98" customWidth="1"/>
    <col min="8702" max="8702" width="14.6640625" style="98" customWidth="1"/>
    <col min="8703" max="8703" width="11.44140625" style="98" customWidth="1"/>
    <col min="8704" max="8704" width="13" style="98" customWidth="1"/>
    <col min="8705" max="8705" width="25.44140625" style="98" customWidth="1"/>
    <col min="8706" max="8715" width="9.44140625" style="98" customWidth="1"/>
    <col min="8716" max="8716" width="8.88671875" style="98" customWidth="1"/>
    <col min="8717" max="8717" width="9.44140625" style="98" customWidth="1"/>
    <col min="8718" max="8723" width="10.109375" style="98" customWidth="1"/>
    <col min="8724" max="8724" width="6.44140625" style="98" customWidth="1"/>
    <col min="8725" max="8725" width="6.88671875" style="98" customWidth="1"/>
    <col min="8726" max="8727" width="6.5546875" style="98" customWidth="1"/>
    <col min="8728" max="8728" width="6.33203125" style="98" customWidth="1"/>
    <col min="8729" max="8730" width="7.5546875" style="98" customWidth="1"/>
    <col min="8731" max="8731" width="14.5546875" style="98" customWidth="1"/>
    <col min="8732" max="8733" width="11.44140625" style="98" customWidth="1"/>
    <col min="8734" max="8734" width="56.88671875" style="98" customWidth="1"/>
    <col min="8735" max="8735" width="9.109375" style="98" bestFit="1" customWidth="1"/>
    <col min="8736" max="8736" width="24.5546875" style="98" customWidth="1"/>
    <col min="8737" max="8737" width="10.33203125" style="98" customWidth="1"/>
    <col min="8738" max="8738" width="36.6640625" style="98" customWidth="1"/>
    <col min="8739" max="8739" width="5" style="98" customWidth="1"/>
    <col min="8740" max="8741" width="11.44140625" style="98" hidden="1" customWidth="1"/>
    <col min="8742" max="8742" width="5" style="98" customWidth="1"/>
    <col min="8743" max="8744" width="11.44140625" style="98" hidden="1" customWidth="1"/>
    <col min="8745" max="8745" width="5" style="98" customWidth="1"/>
    <col min="8746" max="8747" width="11.44140625" style="98" hidden="1" customWidth="1"/>
    <col min="8748" max="8748" width="5" style="98" customWidth="1"/>
    <col min="8749" max="8750" width="11.44140625" style="98" hidden="1" customWidth="1"/>
    <col min="8751" max="8751" width="8.33203125" style="98" bestFit="1" customWidth="1"/>
    <col min="8752" max="8816" width="11.44140625" style="98" hidden="1" customWidth="1"/>
    <col min="8817" max="8817" width="9.44140625" style="98" customWidth="1"/>
    <col min="8818" max="8818" width="11.44140625" style="98" hidden="1" customWidth="1"/>
    <col min="8819" max="8819" width="5" style="98" customWidth="1"/>
    <col min="8820" max="8835" width="11.44140625" style="98" hidden="1" customWidth="1"/>
    <col min="8836" max="8836" width="6.44140625" style="98" customWidth="1"/>
    <col min="8837" max="8849" width="11.44140625" style="98" hidden="1" customWidth="1"/>
    <col min="8850" max="8850" width="7.109375" style="98" customWidth="1"/>
    <col min="8851" max="8852" width="11.44140625" style="98" hidden="1" customWidth="1"/>
    <col min="8853" max="8853" width="7.109375" style="98" customWidth="1"/>
    <col min="8854" max="8855" width="11.44140625" style="98" hidden="1" customWidth="1"/>
    <col min="8856" max="8856" width="7.109375" style="98" customWidth="1"/>
    <col min="8857" max="8858" width="11.44140625" style="98" hidden="1" customWidth="1"/>
    <col min="8859" max="8859" width="7.109375" style="98" customWidth="1"/>
    <col min="8860" max="8860" width="11.44140625" style="98" hidden="1" customWidth="1"/>
    <col min="8861" max="8861" width="6.44140625" style="98" customWidth="1"/>
    <col min="8862" max="8913" width="11.44140625" style="98" hidden="1" customWidth="1"/>
    <col min="8914" max="8914" width="9" style="98" customWidth="1"/>
    <col min="8915" max="8916" width="11.44140625" style="98" hidden="1" customWidth="1"/>
    <col min="8917" max="8917" width="8.5546875" style="98" customWidth="1"/>
    <col min="8918" max="8919" width="11.44140625" style="98" hidden="1" customWidth="1"/>
    <col min="8920" max="8920" width="6.44140625" style="98" customWidth="1"/>
    <col min="8921" max="8922" width="11.44140625" style="98" hidden="1" customWidth="1"/>
    <col min="8923" max="8923" width="7" style="98" customWidth="1"/>
    <col min="8924" max="8925" width="11.44140625" style="98" hidden="1" customWidth="1"/>
    <col min="8926" max="8928" width="7" style="98" customWidth="1"/>
    <col min="8929" max="8930" width="11.44140625" style="98" hidden="1" customWidth="1"/>
    <col min="8931" max="8931" width="7.5546875" style="98" customWidth="1"/>
    <col min="8932" max="8933" width="11.44140625" style="98" hidden="1" customWidth="1"/>
    <col min="8934" max="8934" width="7" style="98" customWidth="1"/>
    <col min="8935" max="8936" width="11.44140625" style="98" hidden="1" customWidth="1"/>
    <col min="8937" max="8937" width="7" style="98" customWidth="1"/>
    <col min="8938" max="8939" width="11.44140625" style="98" hidden="1" customWidth="1"/>
    <col min="8940" max="8940" width="7" style="98" customWidth="1"/>
    <col min="8941" max="8941" width="11.44140625" style="98" hidden="1" customWidth="1"/>
    <col min="8942" max="8942" width="6.44140625" style="98" customWidth="1"/>
    <col min="8943" max="8952" width="11.44140625" style="98" hidden="1" customWidth="1"/>
    <col min="8953" max="8955" width="11.44140625" style="98" hidden="1"/>
    <col min="8956" max="8956" width="41.44140625" style="98" customWidth="1"/>
    <col min="8957" max="8957" width="6.44140625" style="98" customWidth="1"/>
    <col min="8958" max="8958" width="14.6640625" style="98" customWidth="1"/>
    <col min="8959" max="8959" width="11.44140625" style="98" customWidth="1"/>
    <col min="8960" max="8960" width="13" style="98" customWidth="1"/>
    <col min="8961" max="8961" width="25.44140625" style="98" customWidth="1"/>
    <col min="8962" max="8971" width="9.44140625" style="98" customWidth="1"/>
    <col min="8972" max="8972" width="8.88671875" style="98" customWidth="1"/>
    <col min="8973" max="8973" width="9.44140625" style="98" customWidth="1"/>
    <col min="8974" max="8979" width="10.109375" style="98" customWidth="1"/>
    <col min="8980" max="8980" width="6.44140625" style="98" customWidth="1"/>
    <col min="8981" max="8981" width="6.88671875" style="98" customWidth="1"/>
    <col min="8982" max="8983" width="6.5546875" style="98" customWidth="1"/>
    <col min="8984" max="8984" width="6.33203125" style="98" customWidth="1"/>
    <col min="8985" max="8986" width="7.5546875" style="98" customWidth="1"/>
    <col min="8987" max="8987" width="14.5546875" style="98" customWidth="1"/>
    <col min="8988" max="8989" width="11.44140625" style="98" customWidth="1"/>
    <col min="8990" max="8990" width="56.88671875" style="98" customWidth="1"/>
    <col min="8991" max="8991" width="9.109375" style="98" bestFit="1" customWidth="1"/>
    <col min="8992" max="8992" width="24.5546875" style="98" customWidth="1"/>
    <col min="8993" max="8993" width="10.33203125" style="98" customWidth="1"/>
    <col min="8994" max="8994" width="36.6640625" style="98" customWidth="1"/>
    <col min="8995" max="8995" width="5" style="98" customWidth="1"/>
    <col min="8996" max="8997" width="11.44140625" style="98" hidden="1" customWidth="1"/>
    <col min="8998" max="8998" width="5" style="98" customWidth="1"/>
    <col min="8999" max="9000" width="11.44140625" style="98" hidden="1" customWidth="1"/>
    <col min="9001" max="9001" width="5" style="98" customWidth="1"/>
    <col min="9002" max="9003" width="11.44140625" style="98" hidden="1" customWidth="1"/>
    <col min="9004" max="9004" width="5" style="98" customWidth="1"/>
    <col min="9005" max="9006" width="11.44140625" style="98" hidden="1" customWidth="1"/>
    <col min="9007" max="9007" width="8.33203125" style="98" bestFit="1" customWidth="1"/>
    <col min="9008" max="9072" width="11.44140625" style="98" hidden="1" customWidth="1"/>
    <col min="9073" max="9073" width="9.44140625" style="98" customWidth="1"/>
    <col min="9074" max="9074" width="11.44140625" style="98" hidden="1" customWidth="1"/>
    <col min="9075" max="9075" width="5" style="98" customWidth="1"/>
    <col min="9076" max="9091" width="11.44140625" style="98" hidden="1" customWidth="1"/>
    <col min="9092" max="9092" width="6.44140625" style="98" customWidth="1"/>
    <col min="9093" max="9105" width="11.44140625" style="98" hidden="1" customWidth="1"/>
    <col min="9106" max="9106" width="7.109375" style="98" customWidth="1"/>
    <col min="9107" max="9108" width="11.44140625" style="98" hidden="1" customWidth="1"/>
    <col min="9109" max="9109" width="7.109375" style="98" customWidth="1"/>
    <col min="9110" max="9111" width="11.44140625" style="98" hidden="1" customWidth="1"/>
    <col min="9112" max="9112" width="7.109375" style="98" customWidth="1"/>
    <col min="9113" max="9114" width="11.44140625" style="98" hidden="1" customWidth="1"/>
    <col min="9115" max="9115" width="7.109375" style="98" customWidth="1"/>
    <col min="9116" max="9116" width="11.44140625" style="98" hidden="1" customWidth="1"/>
    <col min="9117" max="9117" width="6.44140625" style="98" customWidth="1"/>
    <col min="9118" max="9169" width="11.44140625" style="98" hidden="1" customWidth="1"/>
    <col min="9170" max="9170" width="9" style="98" customWidth="1"/>
    <col min="9171" max="9172" width="11.44140625" style="98" hidden="1" customWidth="1"/>
    <col min="9173" max="9173" width="8.5546875" style="98" customWidth="1"/>
    <col min="9174" max="9175" width="11.44140625" style="98" hidden="1" customWidth="1"/>
    <col min="9176" max="9176" width="6.44140625" style="98" customWidth="1"/>
    <col min="9177" max="9178" width="11.44140625" style="98" hidden="1" customWidth="1"/>
    <col min="9179" max="9179" width="7" style="98" customWidth="1"/>
    <col min="9180" max="9181" width="11.44140625" style="98" hidden="1" customWidth="1"/>
    <col min="9182" max="9184" width="7" style="98" customWidth="1"/>
    <col min="9185" max="9186" width="11.44140625" style="98" hidden="1" customWidth="1"/>
    <col min="9187" max="9187" width="7.5546875" style="98" customWidth="1"/>
    <col min="9188" max="9189" width="11.44140625" style="98" hidden="1" customWidth="1"/>
    <col min="9190" max="9190" width="7" style="98" customWidth="1"/>
    <col min="9191" max="9192" width="11.44140625" style="98" hidden="1" customWidth="1"/>
    <col min="9193" max="9193" width="7" style="98" customWidth="1"/>
    <col min="9194" max="9195" width="11.44140625" style="98" hidden="1" customWidth="1"/>
    <col min="9196" max="9196" width="7" style="98" customWidth="1"/>
    <col min="9197" max="9197" width="11.44140625" style="98" hidden="1" customWidth="1"/>
    <col min="9198" max="9198" width="6.44140625" style="98" customWidth="1"/>
    <col min="9199" max="9208" width="11.44140625" style="98" hidden="1" customWidth="1"/>
    <col min="9209" max="9211" width="11.44140625" style="98" hidden="1"/>
    <col min="9212" max="9212" width="41.44140625" style="98" customWidth="1"/>
    <col min="9213" max="9213" width="6.44140625" style="98" customWidth="1"/>
    <col min="9214" max="9214" width="14.6640625" style="98" customWidth="1"/>
    <col min="9215" max="9215" width="11.44140625" style="98" customWidth="1"/>
    <col min="9216" max="9216" width="13" style="98" customWidth="1"/>
    <col min="9217" max="9217" width="25.44140625" style="98" customWidth="1"/>
    <col min="9218" max="9227" width="9.44140625" style="98" customWidth="1"/>
    <col min="9228" max="9228" width="8.88671875" style="98" customWidth="1"/>
    <col min="9229" max="9229" width="9.44140625" style="98" customWidth="1"/>
    <col min="9230" max="9235" width="10.109375" style="98" customWidth="1"/>
    <col min="9236" max="9236" width="6.44140625" style="98" customWidth="1"/>
    <col min="9237" max="9237" width="6.88671875" style="98" customWidth="1"/>
    <col min="9238" max="9239" width="6.5546875" style="98" customWidth="1"/>
    <col min="9240" max="9240" width="6.33203125" style="98" customWidth="1"/>
    <col min="9241" max="9242" width="7.5546875" style="98" customWidth="1"/>
    <col min="9243" max="9243" width="14.5546875" style="98" customWidth="1"/>
    <col min="9244" max="9245" width="11.44140625" style="98" customWidth="1"/>
    <col min="9246" max="9246" width="56.88671875" style="98" customWidth="1"/>
    <col min="9247" max="9247" width="9.109375" style="98" bestFit="1" customWidth="1"/>
    <col min="9248" max="9248" width="24.5546875" style="98" customWidth="1"/>
    <col min="9249" max="9249" width="10.33203125" style="98" customWidth="1"/>
    <col min="9250" max="9250" width="36.6640625" style="98" customWidth="1"/>
    <col min="9251" max="9251" width="5" style="98" customWidth="1"/>
    <col min="9252" max="9253" width="11.44140625" style="98" hidden="1" customWidth="1"/>
    <col min="9254" max="9254" width="5" style="98" customWidth="1"/>
    <col min="9255" max="9256" width="11.44140625" style="98" hidden="1" customWidth="1"/>
    <col min="9257" max="9257" width="5" style="98" customWidth="1"/>
    <col min="9258" max="9259" width="11.44140625" style="98" hidden="1" customWidth="1"/>
    <col min="9260" max="9260" width="5" style="98" customWidth="1"/>
    <col min="9261" max="9262" width="11.44140625" style="98" hidden="1" customWidth="1"/>
    <col min="9263" max="9263" width="8.33203125" style="98" bestFit="1" customWidth="1"/>
    <col min="9264" max="9328" width="11.44140625" style="98" hidden="1" customWidth="1"/>
    <col min="9329" max="9329" width="9.44140625" style="98" customWidth="1"/>
    <col min="9330" max="9330" width="11.44140625" style="98" hidden="1" customWidth="1"/>
    <col min="9331" max="9331" width="5" style="98" customWidth="1"/>
    <col min="9332" max="9347" width="11.44140625" style="98" hidden="1" customWidth="1"/>
    <col min="9348" max="9348" width="6.44140625" style="98" customWidth="1"/>
    <col min="9349" max="9361" width="11.44140625" style="98" hidden="1" customWidth="1"/>
    <col min="9362" max="9362" width="7.109375" style="98" customWidth="1"/>
    <col min="9363" max="9364" width="11.44140625" style="98" hidden="1" customWidth="1"/>
    <col min="9365" max="9365" width="7.109375" style="98" customWidth="1"/>
    <col min="9366" max="9367" width="11.44140625" style="98" hidden="1" customWidth="1"/>
    <col min="9368" max="9368" width="7.109375" style="98" customWidth="1"/>
    <col min="9369" max="9370" width="11.44140625" style="98" hidden="1" customWidth="1"/>
    <col min="9371" max="9371" width="7.109375" style="98" customWidth="1"/>
    <col min="9372" max="9372" width="11.44140625" style="98" hidden="1" customWidth="1"/>
    <col min="9373" max="9373" width="6.44140625" style="98" customWidth="1"/>
    <col min="9374" max="9425" width="11.44140625" style="98" hidden="1" customWidth="1"/>
    <col min="9426" max="9426" width="9" style="98" customWidth="1"/>
    <col min="9427" max="9428" width="11.44140625" style="98" hidden="1" customWidth="1"/>
    <col min="9429" max="9429" width="8.5546875" style="98" customWidth="1"/>
    <col min="9430" max="9431" width="11.44140625" style="98" hidden="1" customWidth="1"/>
    <col min="9432" max="9432" width="6.44140625" style="98" customWidth="1"/>
    <col min="9433" max="9434" width="11.44140625" style="98" hidden="1" customWidth="1"/>
    <col min="9435" max="9435" width="7" style="98" customWidth="1"/>
    <col min="9436" max="9437" width="11.44140625" style="98" hidden="1" customWidth="1"/>
    <col min="9438" max="9440" width="7" style="98" customWidth="1"/>
    <col min="9441" max="9442" width="11.44140625" style="98" hidden="1" customWidth="1"/>
    <col min="9443" max="9443" width="7.5546875" style="98" customWidth="1"/>
    <col min="9444" max="9445" width="11.44140625" style="98" hidden="1" customWidth="1"/>
    <col min="9446" max="9446" width="7" style="98" customWidth="1"/>
    <col min="9447" max="9448" width="11.44140625" style="98" hidden="1" customWidth="1"/>
    <col min="9449" max="9449" width="7" style="98" customWidth="1"/>
    <col min="9450" max="9451" width="11.44140625" style="98" hidden="1" customWidth="1"/>
    <col min="9452" max="9452" width="7" style="98" customWidth="1"/>
    <col min="9453" max="9453" width="11.44140625" style="98" hidden="1" customWidth="1"/>
    <col min="9454" max="9454" width="6.44140625" style="98" customWidth="1"/>
    <col min="9455" max="9464" width="11.44140625" style="98" hidden="1" customWidth="1"/>
    <col min="9465" max="9467" width="11.44140625" style="98" hidden="1"/>
    <col min="9468" max="9468" width="41.44140625" style="98" customWidth="1"/>
    <col min="9469" max="9469" width="6.44140625" style="98" customWidth="1"/>
    <col min="9470" max="9470" width="14.6640625" style="98" customWidth="1"/>
    <col min="9471" max="9471" width="11.44140625" style="98" customWidth="1"/>
    <col min="9472" max="9472" width="13" style="98" customWidth="1"/>
    <col min="9473" max="9473" width="25.44140625" style="98" customWidth="1"/>
    <col min="9474" max="9483" width="9.44140625" style="98" customWidth="1"/>
    <col min="9484" max="9484" width="8.88671875" style="98" customWidth="1"/>
    <col min="9485" max="9485" width="9.44140625" style="98" customWidth="1"/>
    <col min="9486" max="9491" width="10.109375" style="98" customWidth="1"/>
    <col min="9492" max="9492" width="6.44140625" style="98" customWidth="1"/>
    <col min="9493" max="9493" width="6.88671875" style="98" customWidth="1"/>
    <col min="9494" max="9495" width="6.5546875" style="98" customWidth="1"/>
    <col min="9496" max="9496" width="6.33203125" style="98" customWidth="1"/>
    <col min="9497" max="9498" width="7.5546875" style="98" customWidth="1"/>
    <col min="9499" max="9499" width="14.5546875" style="98" customWidth="1"/>
    <col min="9500" max="9501" width="11.44140625" style="98" customWidth="1"/>
    <col min="9502" max="9502" width="56.88671875" style="98" customWidth="1"/>
    <col min="9503" max="9503" width="9.109375" style="98" bestFit="1" customWidth="1"/>
    <col min="9504" max="9504" width="24.5546875" style="98" customWidth="1"/>
    <col min="9505" max="9505" width="10.33203125" style="98" customWidth="1"/>
    <col min="9506" max="9506" width="36.6640625" style="98" customWidth="1"/>
    <col min="9507" max="9507" width="5" style="98" customWidth="1"/>
    <col min="9508" max="9509" width="11.44140625" style="98" hidden="1" customWidth="1"/>
    <col min="9510" max="9510" width="5" style="98" customWidth="1"/>
    <col min="9511" max="9512" width="11.44140625" style="98" hidden="1" customWidth="1"/>
    <col min="9513" max="9513" width="5" style="98" customWidth="1"/>
    <col min="9514" max="9515" width="11.44140625" style="98" hidden="1" customWidth="1"/>
    <col min="9516" max="9516" width="5" style="98" customWidth="1"/>
    <col min="9517" max="9518" width="11.44140625" style="98" hidden="1" customWidth="1"/>
    <col min="9519" max="9519" width="8.33203125" style="98" bestFit="1" customWidth="1"/>
    <col min="9520" max="9584" width="11.44140625" style="98" hidden="1" customWidth="1"/>
    <col min="9585" max="9585" width="9.44140625" style="98" customWidth="1"/>
    <col min="9586" max="9586" width="11.44140625" style="98" hidden="1" customWidth="1"/>
    <col min="9587" max="9587" width="5" style="98" customWidth="1"/>
    <col min="9588" max="9603" width="11.44140625" style="98" hidden="1" customWidth="1"/>
    <col min="9604" max="9604" width="6.44140625" style="98" customWidth="1"/>
    <col min="9605" max="9617" width="11.44140625" style="98" hidden="1" customWidth="1"/>
    <col min="9618" max="9618" width="7.109375" style="98" customWidth="1"/>
    <col min="9619" max="9620" width="11.44140625" style="98" hidden="1" customWidth="1"/>
    <col min="9621" max="9621" width="7.109375" style="98" customWidth="1"/>
    <col min="9622" max="9623" width="11.44140625" style="98" hidden="1" customWidth="1"/>
    <col min="9624" max="9624" width="7.109375" style="98" customWidth="1"/>
    <col min="9625" max="9626" width="11.44140625" style="98" hidden="1" customWidth="1"/>
    <col min="9627" max="9627" width="7.109375" style="98" customWidth="1"/>
    <col min="9628" max="9628" width="11.44140625" style="98" hidden="1" customWidth="1"/>
    <col min="9629" max="9629" width="6.44140625" style="98" customWidth="1"/>
    <col min="9630" max="9681" width="11.44140625" style="98" hidden="1" customWidth="1"/>
    <col min="9682" max="9682" width="9" style="98" customWidth="1"/>
    <col min="9683" max="9684" width="11.44140625" style="98" hidden="1" customWidth="1"/>
    <col min="9685" max="9685" width="8.5546875" style="98" customWidth="1"/>
    <col min="9686" max="9687" width="11.44140625" style="98" hidden="1" customWidth="1"/>
    <col min="9688" max="9688" width="6.44140625" style="98" customWidth="1"/>
    <col min="9689" max="9690" width="11.44140625" style="98" hidden="1" customWidth="1"/>
    <col min="9691" max="9691" width="7" style="98" customWidth="1"/>
    <col min="9692" max="9693" width="11.44140625" style="98" hidden="1" customWidth="1"/>
    <col min="9694" max="9696" width="7" style="98" customWidth="1"/>
    <col min="9697" max="9698" width="11.44140625" style="98" hidden="1" customWidth="1"/>
    <col min="9699" max="9699" width="7.5546875" style="98" customWidth="1"/>
    <col min="9700" max="9701" width="11.44140625" style="98" hidden="1" customWidth="1"/>
    <col min="9702" max="9702" width="7" style="98" customWidth="1"/>
    <col min="9703" max="9704" width="11.44140625" style="98" hidden="1" customWidth="1"/>
    <col min="9705" max="9705" width="7" style="98" customWidth="1"/>
    <col min="9706" max="9707" width="11.44140625" style="98" hidden="1" customWidth="1"/>
    <col min="9708" max="9708" width="7" style="98" customWidth="1"/>
    <col min="9709" max="9709" width="11.44140625" style="98" hidden="1" customWidth="1"/>
    <col min="9710" max="9710" width="6.44140625" style="98" customWidth="1"/>
    <col min="9711" max="9720" width="11.44140625" style="98" hidden="1" customWidth="1"/>
    <col min="9721" max="9723" width="11.44140625" style="98" hidden="1"/>
    <col min="9724" max="9724" width="41.44140625" style="98" customWidth="1"/>
    <col min="9725" max="9725" width="6.44140625" style="98" customWidth="1"/>
    <col min="9726" max="9726" width="14.6640625" style="98" customWidth="1"/>
    <col min="9727" max="9727" width="11.44140625" style="98" customWidth="1"/>
    <col min="9728" max="9728" width="13" style="98" customWidth="1"/>
    <col min="9729" max="9729" width="25.44140625" style="98" customWidth="1"/>
    <col min="9730" max="9739" width="9.44140625" style="98" customWidth="1"/>
    <col min="9740" max="9740" width="8.88671875" style="98" customWidth="1"/>
    <col min="9741" max="9741" width="9.44140625" style="98" customWidth="1"/>
    <col min="9742" max="9747" width="10.109375" style="98" customWidth="1"/>
    <col min="9748" max="9748" width="6.44140625" style="98" customWidth="1"/>
    <col min="9749" max="9749" width="6.88671875" style="98" customWidth="1"/>
    <col min="9750" max="9751" width="6.5546875" style="98" customWidth="1"/>
    <col min="9752" max="9752" width="6.33203125" style="98" customWidth="1"/>
    <col min="9753" max="9754" width="7.5546875" style="98" customWidth="1"/>
    <col min="9755" max="9755" width="14.5546875" style="98" customWidth="1"/>
    <col min="9756" max="9757" width="11.44140625" style="98" customWidth="1"/>
    <col min="9758" max="9758" width="56.88671875" style="98" customWidth="1"/>
    <col min="9759" max="9759" width="9.109375" style="98" bestFit="1" customWidth="1"/>
    <col min="9760" max="9760" width="24.5546875" style="98" customWidth="1"/>
    <col min="9761" max="9761" width="10.33203125" style="98" customWidth="1"/>
    <col min="9762" max="9762" width="36.6640625" style="98" customWidth="1"/>
    <col min="9763" max="9763" width="5" style="98" customWidth="1"/>
    <col min="9764" max="9765" width="11.44140625" style="98" hidden="1" customWidth="1"/>
    <col min="9766" max="9766" width="5" style="98" customWidth="1"/>
    <col min="9767" max="9768" width="11.44140625" style="98" hidden="1" customWidth="1"/>
    <col min="9769" max="9769" width="5" style="98" customWidth="1"/>
    <col min="9770" max="9771" width="11.44140625" style="98" hidden="1" customWidth="1"/>
    <col min="9772" max="9772" width="5" style="98" customWidth="1"/>
    <col min="9773" max="9774" width="11.44140625" style="98" hidden="1" customWidth="1"/>
    <col min="9775" max="9775" width="8.33203125" style="98" bestFit="1" customWidth="1"/>
    <col min="9776" max="9840" width="11.44140625" style="98" hidden="1" customWidth="1"/>
    <col min="9841" max="9841" width="9.44140625" style="98" customWidth="1"/>
    <col min="9842" max="9842" width="11.44140625" style="98" hidden="1" customWidth="1"/>
    <col min="9843" max="9843" width="5" style="98" customWidth="1"/>
    <col min="9844" max="9859" width="11.44140625" style="98" hidden="1" customWidth="1"/>
    <col min="9860" max="9860" width="6.44140625" style="98" customWidth="1"/>
    <col min="9861" max="9873" width="11.44140625" style="98" hidden="1" customWidth="1"/>
    <col min="9874" max="9874" width="7.109375" style="98" customWidth="1"/>
    <col min="9875" max="9876" width="11.44140625" style="98" hidden="1" customWidth="1"/>
    <col min="9877" max="9877" width="7.109375" style="98" customWidth="1"/>
    <col min="9878" max="9879" width="11.44140625" style="98" hidden="1" customWidth="1"/>
    <col min="9880" max="9880" width="7.109375" style="98" customWidth="1"/>
    <col min="9881" max="9882" width="11.44140625" style="98" hidden="1" customWidth="1"/>
    <col min="9883" max="9883" width="7.109375" style="98" customWidth="1"/>
    <col min="9884" max="9884" width="11.44140625" style="98" hidden="1" customWidth="1"/>
    <col min="9885" max="9885" width="6.44140625" style="98" customWidth="1"/>
    <col min="9886" max="9937" width="11.44140625" style="98" hidden="1" customWidth="1"/>
    <col min="9938" max="9938" width="9" style="98" customWidth="1"/>
    <col min="9939" max="9940" width="11.44140625" style="98" hidden="1" customWidth="1"/>
    <col min="9941" max="9941" width="8.5546875" style="98" customWidth="1"/>
    <col min="9942" max="9943" width="11.44140625" style="98" hidden="1" customWidth="1"/>
    <col min="9944" max="9944" width="6.44140625" style="98" customWidth="1"/>
    <col min="9945" max="9946" width="11.44140625" style="98" hidden="1" customWidth="1"/>
    <col min="9947" max="9947" width="7" style="98" customWidth="1"/>
    <col min="9948" max="9949" width="11.44140625" style="98" hidden="1" customWidth="1"/>
    <col min="9950" max="9952" width="7" style="98" customWidth="1"/>
    <col min="9953" max="9954" width="11.44140625" style="98" hidden="1" customWidth="1"/>
    <col min="9955" max="9955" width="7.5546875" style="98" customWidth="1"/>
    <col min="9956" max="9957" width="11.44140625" style="98" hidden="1" customWidth="1"/>
    <col min="9958" max="9958" width="7" style="98" customWidth="1"/>
    <col min="9959" max="9960" width="11.44140625" style="98" hidden="1" customWidth="1"/>
    <col min="9961" max="9961" width="7" style="98" customWidth="1"/>
    <col min="9962" max="9963" width="11.44140625" style="98" hidden="1" customWidth="1"/>
    <col min="9964" max="9964" width="7" style="98" customWidth="1"/>
    <col min="9965" max="9965" width="11.44140625" style="98" hidden="1" customWidth="1"/>
    <col min="9966" max="9966" width="6.44140625" style="98" customWidth="1"/>
    <col min="9967" max="9976" width="11.44140625" style="98" hidden="1" customWidth="1"/>
    <col min="9977" max="9979" width="11.44140625" style="98" hidden="1"/>
    <col min="9980" max="9980" width="41.44140625" style="98" customWidth="1"/>
    <col min="9981" max="9981" width="6.44140625" style="98" customWidth="1"/>
    <col min="9982" max="9982" width="14.6640625" style="98" customWidth="1"/>
    <col min="9983" max="9983" width="11.44140625" style="98" customWidth="1"/>
    <col min="9984" max="9984" width="13" style="98" customWidth="1"/>
    <col min="9985" max="9985" width="25.44140625" style="98" customWidth="1"/>
    <col min="9986" max="9995" width="9.44140625" style="98" customWidth="1"/>
    <col min="9996" max="9996" width="8.88671875" style="98" customWidth="1"/>
    <col min="9997" max="9997" width="9.44140625" style="98" customWidth="1"/>
    <col min="9998" max="10003" width="10.109375" style="98" customWidth="1"/>
    <col min="10004" max="10004" width="6.44140625" style="98" customWidth="1"/>
    <col min="10005" max="10005" width="6.88671875" style="98" customWidth="1"/>
    <col min="10006" max="10007" width="6.5546875" style="98" customWidth="1"/>
    <col min="10008" max="10008" width="6.33203125" style="98" customWidth="1"/>
    <col min="10009" max="10010" width="7.5546875" style="98" customWidth="1"/>
    <col min="10011" max="10011" width="14.5546875" style="98" customWidth="1"/>
    <col min="10012" max="10013" width="11.44140625" style="98" customWidth="1"/>
    <col min="10014" max="10014" width="56.88671875" style="98" customWidth="1"/>
    <col min="10015" max="10015" width="9.109375" style="98" bestFit="1" customWidth="1"/>
    <col min="10016" max="10016" width="24.5546875" style="98" customWidth="1"/>
    <col min="10017" max="10017" width="10.33203125" style="98" customWidth="1"/>
    <col min="10018" max="10018" width="36.6640625" style="98" customWidth="1"/>
    <col min="10019" max="10019" width="5" style="98" customWidth="1"/>
    <col min="10020" max="10021" width="11.44140625" style="98" hidden="1" customWidth="1"/>
    <col min="10022" max="10022" width="5" style="98" customWidth="1"/>
    <col min="10023" max="10024" width="11.44140625" style="98" hidden="1" customWidth="1"/>
    <col min="10025" max="10025" width="5" style="98" customWidth="1"/>
    <col min="10026" max="10027" width="11.44140625" style="98" hidden="1" customWidth="1"/>
    <col min="10028" max="10028" width="5" style="98" customWidth="1"/>
    <col min="10029" max="10030" width="11.44140625" style="98" hidden="1" customWidth="1"/>
    <col min="10031" max="10031" width="8.33203125" style="98" bestFit="1" customWidth="1"/>
    <col min="10032" max="10096" width="11.44140625" style="98" hidden="1" customWidth="1"/>
    <col min="10097" max="10097" width="9.44140625" style="98" customWidth="1"/>
    <col min="10098" max="10098" width="11.44140625" style="98" hidden="1" customWidth="1"/>
    <col min="10099" max="10099" width="5" style="98" customWidth="1"/>
    <col min="10100" max="10115" width="11.44140625" style="98" hidden="1" customWidth="1"/>
    <col min="10116" max="10116" width="6.44140625" style="98" customWidth="1"/>
    <col min="10117" max="10129" width="11.44140625" style="98" hidden="1" customWidth="1"/>
    <col min="10130" max="10130" width="7.109375" style="98" customWidth="1"/>
    <col min="10131" max="10132" width="11.44140625" style="98" hidden="1" customWidth="1"/>
    <col min="10133" max="10133" width="7.109375" style="98" customWidth="1"/>
    <col min="10134" max="10135" width="11.44140625" style="98" hidden="1" customWidth="1"/>
    <col min="10136" max="10136" width="7.109375" style="98" customWidth="1"/>
    <col min="10137" max="10138" width="11.44140625" style="98" hidden="1" customWidth="1"/>
    <col min="10139" max="10139" width="7.109375" style="98" customWidth="1"/>
    <col min="10140" max="10140" width="11.44140625" style="98" hidden="1" customWidth="1"/>
    <col min="10141" max="10141" width="6.44140625" style="98" customWidth="1"/>
    <col min="10142" max="10193" width="11.44140625" style="98" hidden="1" customWidth="1"/>
    <col min="10194" max="10194" width="9" style="98" customWidth="1"/>
    <col min="10195" max="10196" width="11.44140625" style="98" hidden="1" customWidth="1"/>
    <col min="10197" max="10197" width="8.5546875" style="98" customWidth="1"/>
    <col min="10198" max="10199" width="11.44140625" style="98" hidden="1" customWidth="1"/>
    <col min="10200" max="10200" width="6.44140625" style="98" customWidth="1"/>
    <col min="10201" max="10202" width="11.44140625" style="98" hidden="1" customWidth="1"/>
    <col min="10203" max="10203" width="7" style="98" customWidth="1"/>
    <col min="10204" max="10205" width="11.44140625" style="98" hidden="1" customWidth="1"/>
    <col min="10206" max="10208" width="7" style="98" customWidth="1"/>
    <col min="10209" max="10210" width="11.44140625" style="98" hidden="1" customWidth="1"/>
    <col min="10211" max="10211" width="7.5546875" style="98" customWidth="1"/>
    <col min="10212" max="10213" width="11.44140625" style="98" hidden="1" customWidth="1"/>
    <col min="10214" max="10214" width="7" style="98" customWidth="1"/>
    <col min="10215" max="10216" width="11.44140625" style="98" hidden="1" customWidth="1"/>
    <col min="10217" max="10217" width="7" style="98" customWidth="1"/>
    <col min="10218" max="10219" width="11.44140625" style="98" hidden="1" customWidth="1"/>
    <col min="10220" max="10220" width="7" style="98" customWidth="1"/>
    <col min="10221" max="10221" width="11.44140625" style="98" hidden="1" customWidth="1"/>
    <col min="10222" max="10222" width="6.44140625" style="98" customWidth="1"/>
    <col min="10223" max="10232" width="11.44140625" style="98" hidden="1" customWidth="1"/>
    <col min="10233" max="10235" width="11.44140625" style="98" hidden="1"/>
    <col min="10236" max="10236" width="41.44140625" style="98" customWidth="1"/>
    <col min="10237" max="10237" width="6.44140625" style="98" customWidth="1"/>
    <col min="10238" max="10238" width="14.6640625" style="98" customWidth="1"/>
    <col min="10239" max="10239" width="11.44140625" style="98" customWidth="1"/>
    <col min="10240" max="10240" width="13" style="98" customWidth="1"/>
    <col min="10241" max="10241" width="25.44140625" style="98" customWidth="1"/>
    <col min="10242" max="10251" width="9.44140625" style="98" customWidth="1"/>
    <col min="10252" max="10252" width="8.88671875" style="98" customWidth="1"/>
    <col min="10253" max="10253" width="9.44140625" style="98" customWidth="1"/>
    <col min="10254" max="10259" width="10.109375" style="98" customWidth="1"/>
    <col min="10260" max="10260" width="6.44140625" style="98" customWidth="1"/>
    <col min="10261" max="10261" width="6.88671875" style="98" customWidth="1"/>
    <col min="10262" max="10263" width="6.5546875" style="98" customWidth="1"/>
    <col min="10264" max="10264" width="6.33203125" style="98" customWidth="1"/>
    <col min="10265" max="10266" width="7.5546875" style="98" customWidth="1"/>
    <col min="10267" max="10267" width="14.5546875" style="98" customWidth="1"/>
    <col min="10268" max="10269" width="11.44140625" style="98" customWidth="1"/>
    <col min="10270" max="10270" width="56.88671875" style="98" customWidth="1"/>
    <col min="10271" max="10271" width="9.109375" style="98" bestFit="1" customWidth="1"/>
    <col min="10272" max="10272" width="24.5546875" style="98" customWidth="1"/>
    <col min="10273" max="10273" width="10.33203125" style="98" customWidth="1"/>
    <col min="10274" max="10274" width="36.6640625" style="98" customWidth="1"/>
    <col min="10275" max="10275" width="5" style="98" customWidth="1"/>
    <col min="10276" max="10277" width="11.44140625" style="98" hidden="1" customWidth="1"/>
    <col min="10278" max="10278" width="5" style="98" customWidth="1"/>
    <col min="10279" max="10280" width="11.44140625" style="98" hidden="1" customWidth="1"/>
    <col min="10281" max="10281" width="5" style="98" customWidth="1"/>
    <col min="10282" max="10283" width="11.44140625" style="98" hidden="1" customWidth="1"/>
    <col min="10284" max="10284" width="5" style="98" customWidth="1"/>
    <col min="10285" max="10286" width="11.44140625" style="98" hidden="1" customWidth="1"/>
    <col min="10287" max="10287" width="8.33203125" style="98" bestFit="1" customWidth="1"/>
    <col min="10288" max="10352" width="11.44140625" style="98" hidden="1" customWidth="1"/>
    <col min="10353" max="10353" width="9.44140625" style="98" customWidth="1"/>
    <col min="10354" max="10354" width="11.44140625" style="98" hidden="1" customWidth="1"/>
    <col min="10355" max="10355" width="5" style="98" customWidth="1"/>
    <col min="10356" max="10371" width="11.44140625" style="98" hidden="1" customWidth="1"/>
    <col min="10372" max="10372" width="6.44140625" style="98" customWidth="1"/>
    <col min="10373" max="10385" width="11.44140625" style="98" hidden="1" customWidth="1"/>
    <col min="10386" max="10386" width="7.109375" style="98" customWidth="1"/>
    <col min="10387" max="10388" width="11.44140625" style="98" hidden="1" customWidth="1"/>
    <col min="10389" max="10389" width="7.109375" style="98" customWidth="1"/>
    <col min="10390" max="10391" width="11.44140625" style="98" hidden="1" customWidth="1"/>
    <col min="10392" max="10392" width="7.109375" style="98" customWidth="1"/>
    <col min="10393" max="10394" width="11.44140625" style="98" hidden="1" customWidth="1"/>
    <col min="10395" max="10395" width="7.109375" style="98" customWidth="1"/>
    <col min="10396" max="10396" width="11.44140625" style="98" hidden="1" customWidth="1"/>
    <col min="10397" max="10397" width="6.44140625" style="98" customWidth="1"/>
    <col min="10398" max="10449" width="11.44140625" style="98" hidden="1" customWidth="1"/>
    <col min="10450" max="10450" width="9" style="98" customWidth="1"/>
    <col min="10451" max="10452" width="11.44140625" style="98" hidden="1" customWidth="1"/>
    <col min="10453" max="10453" width="8.5546875" style="98" customWidth="1"/>
    <col min="10454" max="10455" width="11.44140625" style="98" hidden="1" customWidth="1"/>
    <col min="10456" max="10456" width="6.44140625" style="98" customWidth="1"/>
    <col min="10457" max="10458" width="11.44140625" style="98" hidden="1" customWidth="1"/>
    <col min="10459" max="10459" width="7" style="98" customWidth="1"/>
    <col min="10460" max="10461" width="11.44140625" style="98" hidden="1" customWidth="1"/>
    <col min="10462" max="10464" width="7" style="98" customWidth="1"/>
    <col min="10465" max="10466" width="11.44140625" style="98" hidden="1" customWidth="1"/>
    <col min="10467" max="10467" width="7.5546875" style="98" customWidth="1"/>
    <col min="10468" max="10469" width="11.44140625" style="98" hidden="1" customWidth="1"/>
    <col min="10470" max="10470" width="7" style="98" customWidth="1"/>
    <col min="10471" max="10472" width="11.44140625" style="98" hidden="1" customWidth="1"/>
    <col min="10473" max="10473" width="7" style="98" customWidth="1"/>
    <col min="10474" max="10475" width="11.44140625" style="98" hidden="1" customWidth="1"/>
    <col min="10476" max="10476" width="7" style="98" customWidth="1"/>
    <col min="10477" max="10477" width="11.44140625" style="98" hidden="1" customWidth="1"/>
    <col min="10478" max="10478" width="6.44140625" style="98" customWidth="1"/>
    <col min="10479" max="10488" width="11.44140625" style="98" hidden="1" customWidth="1"/>
    <col min="10489" max="10491" width="11.44140625" style="98" hidden="1"/>
    <col min="10492" max="10492" width="41.44140625" style="98" customWidth="1"/>
    <col min="10493" max="10493" width="6.44140625" style="98" customWidth="1"/>
    <col min="10494" max="10494" width="14.6640625" style="98" customWidth="1"/>
    <col min="10495" max="10495" width="11.44140625" style="98" customWidth="1"/>
    <col min="10496" max="10496" width="13" style="98" customWidth="1"/>
    <col min="10497" max="10497" width="25.44140625" style="98" customWidth="1"/>
    <col min="10498" max="10507" width="9.44140625" style="98" customWidth="1"/>
    <col min="10508" max="10508" width="8.88671875" style="98" customWidth="1"/>
    <col min="10509" max="10509" width="9.44140625" style="98" customWidth="1"/>
    <col min="10510" max="10515" width="10.109375" style="98" customWidth="1"/>
    <col min="10516" max="10516" width="6.44140625" style="98" customWidth="1"/>
    <col min="10517" max="10517" width="6.88671875" style="98" customWidth="1"/>
    <col min="10518" max="10519" width="6.5546875" style="98" customWidth="1"/>
    <col min="10520" max="10520" width="6.33203125" style="98" customWidth="1"/>
    <col min="10521" max="10522" width="7.5546875" style="98" customWidth="1"/>
    <col min="10523" max="10523" width="14.5546875" style="98" customWidth="1"/>
    <col min="10524" max="10525" width="11.44140625" style="98" customWidth="1"/>
    <col min="10526" max="10526" width="56.88671875" style="98" customWidth="1"/>
    <col min="10527" max="10527" width="9.109375" style="98" bestFit="1" customWidth="1"/>
    <col min="10528" max="10528" width="24.5546875" style="98" customWidth="1"/>
    <col min="10529" max="10529" width="10.33203125" style="98" customWidth="1"/>
    <col min="10530" max="10530" width="36.6640625" style="98" customWidth="1"/>
    <col min="10531" max="10531" width="5" style="98" customWidth="1"/>
    <col min="10532" max="10533" width="11.44140625" style="98" hidden="1" customWidth="1"/>
    <col min="10534" max="10534" width="5" style="98" customWidth="1"/>
    <col min="10535" max="10536" width="11.44140625" style="98" hidden="1" customWidth="1"/>
    <col min="10537" max="10537" width="5" style="98" customWidth="1"/>
    <col min="10538" max="10539" width="11.44140625" style="98" hidden="1" customWidth="1"/>
    <col min="10540" max="10540" width="5" style="98" customWidth="1"/>
    <col min="10541" max="10542" width="11.44140625" style="98" hidden="1" customWidth="1"/>
    <col min="10543" max="10543" width="8.33203125" style="98" bestFit="1" customWidth="1"/>
    <col min="10544" max="10608" width="11.44140625" style="98" hidden="1" customWidth="1"/>
    <col min="10609" max="10609" width="9.44140625" style="98" customWidth="1"/>
    <col min="10610" max="10610" width="11.44140625" style="98" hidden="1" customWidth="1"/>
    <col min="10611" max="10611" width="5" style="98" customWidth="1"/>
    <col min="10612" max="10627" width="11.44140625" style="98" hidden="1" customWidth="1"/>
    <col min="10628" max="10628" width="6.44140625" style="98" customWidth="1"/>
    <col min="10629" max="10641" width="11.44140625" style="98" hidden="1" customWidth="1"/>
    <col min="10642" max="10642" width="7.109375" style="98" customWidth="1"/>
    <col min="10643" max="10644" width="11.44140625" style="98" hidden="1" customWidth="1"/>
    <col min="10645" max="10645" width="7.109375" style="98" customWidth="1"/>
    <col min="10646" max="10647" width="11.44140625" style="98" hidden="1" customWidth="1"/>
    <col min="10648" max="10648" width="7.109375" style="98" customWidth="1"/>
    <col min="10649" max="10650" width="11.44140625" style="98" hidden="1" customWidth="1"/>
    <col min="10651" max="10651" width="7.109375" style="98" customWidth="1"/>
    <col min="10652" max="10652" width="11.44140625" style="98" hidden="1" customWidth="1"/>
    <col min="10653" max="10653" width="6.44140625" style="98" customWidth="1"/>
    <col min="10654" max="10705" width="11.44140625" style="98" hidden="1" customWidth="1"/>
    <col min="10706" max="10706" width="9" style="98" customWidth="1"/>
    <col min="10707" max="10708" width="11.44140625" style="98" hidden="1" customWidth="1"/>
    <col min="10709" max="10709" width="8.5546875" style="98" customWidth="1"/>
    <col min="10710" max="10711" width="11.44140625" style="98" hidden="1" customWidth="1"/>
    <col min="10712" max="10712" width="6.44140625" style="98" customWidth="1"/>
    <col min="10713" max="10714" width="11.44140625" style="98" hidden="1" customWidth="1"/>
    <col min="10715" max="10715" width="7" style="98" customWidth="1"/>
    <col min="10716" max="10717" width="11.44140625" style="98" hidden="1" customWidth="1"/>
    <col min="10718" max="10720" width="7" style="98" customWidth="1"/>
    <col min="10721" max="10722" width="11.44140625" style="98" hidden="1" customWidth="1"/>
    <col min="10723" max="10723" width="7.5546875" style="98" customWidth="1"/>
    <col min="10724" max="10725" width="11.44140625" style="98" hidden="1" customWidth="1"/>
    <col min="10726" max="10726" width="7" style="98" customWidth="1"/>
    <col min="10727" max="10728" width="11.44140625" style="98" hidden="1" customWidth="1"/>
    <col min="10729" max="10729" width="7" style="98" customWidth="1"/>
    <col min="10730" max="10731" width="11.44140625" style="98" hidden="1" customWidth="1"/>
    <col min="10732" max="10732" width="7" style="98" customWidth="1"/>
    <col min="10733" max="10733" width="11.44140625" style="98" hidden="1" customWidth="1"/>
    <col min="10734" max="10734" width="6.44140625" style="98" customWidth="1"/>
    <col min="10735" max="10744" width="11.44140625" style="98" hidden="1" customWidth="1"/>
    <col min="10745" max="10747" width="11.44140625" style="98" hidden="1"/>
    <col min="10748" max="10748" width="41.44140625" style="98" customWidth="1"/>
    <col min="10749" max="10749" width="6.44140625" style="98" customWidth="1"/>
    <col min="10750" max="10750" width="14.6640625" style="98" customWidth="1"/>
    <col min="10751" max="10751" width="11.44140625" style="98" customWidth="1"/>
    <col min="10752" max="10752" width="13" style="98" customWidth="1"/>
    <col min="10753" max="10753" width="25.44140625" style="98" customWidth="1"/>
    <col min="10754" max="10763" width="9.44140625" style="98" customWidth="1"/>
    <col min="10764" max="10764" width="8.88671875" style="98" customWidth="1"/>
    <col min="10765" max="10765" width="9.44140625" style="98" customWidth="1"/>
    <col min="10766" max="10771" width="10.109375" style="98" customWidth="1"/>
    <col min="10772" max="10772" width="6.44140625" style="98" customWidth="1"/>
    <col min="10773" max="10773" width="6.88671875" style="98" customWidth="1"/>
    <col min="10774" max="10775" width="6.5546875" style="98" customWidth="1"/>
    <col min="10776" max="10776" width="6.33203125" style="98" customWidth="1"/>
    <col min="10777" max="10778" width="7.5546875" style="98" customWidth="1"/>
    <col min="10779" max="10779" width="14.5546875" style="98" customWidth="1"/>
    <col min="10780" max="10781" width="11.44140625" style="98" customWidth="1"/>
    <col min="10782" max="10782" width="56.88671875" style="98" customWidth="1"/>
    <col min="10783" max="10783" width="9.109375" style="98" bestFit="1" customWidth="1"/>
    <col min="10784" max="10784" width="24.5546875" style="98" customWidth="1"/>
    <col min="10785" max="10785" width="10.33203125" style="98" customWidth="1"/>
    <col min="10786" max="10786" width="36.6640625" style="98" customWidth="1"/>
    <col min="10787" max="10787" width="5" style="98" customWidth="1"/>
    <col min="10788" max="10789" width="11.44140625" style="98" hidden="1" customWidth="1"/>
    <col min="10790" max="10790" width="5" style="98" customWidth="1"/>
    <col min="10791" max="10792" width="11.44140625" style="98" hidden="1" customWidth="1"/>
    <col min="10793" max="10793" width="5" style="98" customWidth="1"/>
    <col min="10794" max="10795" width="11.44140625" style="98" hidden="1" customWidth="1"/>
    <col min="10796" max="10796" width="5" style="98" customWidth="1"/>
    <col min="10797" max="10798" width="11.44140625" style="98" hidden="1" customWidth="1"/>
    <col min="10799" max="10799" width="8.33203125" style="98" bestFit="1" customWidth="1"/>
    <col min="10800" max="10864" width="11.44140625" style="98" hidden="1" customWidth="1"/>
    <col min="10865" max="10865" width="9.44140625" style="98" customWidth="1"/>
    <col min="10866" max="10866" width="11.44140625" style="98" hidden="1" customWidth="1"/>
    <col min="10867" max="10867" width="5" style="98" customWidth="1"/>
    <col min="10868" max="10883" width="11.44140625" style="98" hidden="1" customWidth="1"/>
    <col min="10884" max="10884" width="6.44140625" style="98" customWidth="1"/>
    <col min="10885" max="10897" width="11.44140625" style="98" hidden="1" customWidth="1"/>
    <col min="10898" max="10898" width="7.109375" style="98" customWidth="1"/>
    <col min="10899" max="10900" width="11.44140625" style="98" hidden="1" customWidth="1"/>
    <col min="10901" max="10901" width="7.109375" style="98" customWidth="1"/>
    <col min="10902" max="10903" width="11.44140625" style="98" hidden="1" customWidth="1"/>
    <col min="10904" max="10904" width="7.109375" style="98" customWidth="1"/>
    <col min="10905" max="10906" width="11.44140625" style="98" hidden="1" customWidth="1"/>
    <col min="10907" max="10907" width="7.109375" style="98" customWidth="1"/>
    <col min="10908" max="10908" width="11.44140625" style="98" hidden="1" customWidth="1"/>
    <col min="10909" max="10909" width="6.44140625" style="98" customWidth="1"/>
    <col min="10910" max="10961" width="11.44140625" style="98" hidden="1" customWidth="1"/>
    <col min="10962" max="10962" width="9" style="98" customWidth="1"/>
    <col min="10963" max="10964" width="11.44140625" style="98" hidden="1" customWidth="1"/>
    <col min="10965" max="10965" width="8.5546875" style="98" customWidth="1"/>
    <col min="10966" max="10967" width="11.44140625" style="98" hidden="1" customWidth="1"/>
    <col min="10968" max="10968" width="6.44140625" style="98" customWidth="1"/>
    <col min="10969" max="10970" width="11.44140625" style="98" hidden="1" customWidth="1"/>
    <col min="10971" max="10971" width="7" style="98" customWidth="1"/>
    <col min="10972" max="10973" width="11.44140625" style="98" hidden="1" customWidth="1"/>
    <col min="10974" max="10976" width="7" style="98" customWidth="1"/>
    <col min="10977" max="10978" width="11.44140625" style="98" hidden="1" customWidth="1"/>
    <col min="10979" max="10979" width="7.5546875" style="98" customWidth="1"/>
    <col min="10980" max="10981" width="11.44140625" style="98" hidden="1" customWidth="1"/>
    <col min="10982" max="10982" width="7" style="98" customWidth="1"/>
    <col min="10983" max="10984" width="11.44140625" style="98" hidden="1" customWidth="1"/>
    <col min="10985" max="10985" width="7" style="98" customWidth="1"/>
    <col min="10986" max="10987" width="11.44140625" style="98" hidden="1" customWidth="1"/>
    <col min="10988" max="10988" width="7" style="98" customWidth="1"/>
    <col min="10989" max="10989" width="11.44140625" style="98" hidden="1" customWidth="1"/>
    <col min="10990" max="10990" width="6.44140625" style="98" customWidth="1"/>
    <col min="10991" max="11000" width="11.44140625" style="98" hidden="1" customWidth="1"/>
    <col min="11001" max="11003" width="11.44140625" style="98" hidden="1"/>
    <col min="11004" max="11004" width="41.44140625" style="98" customWidth="1"/>
    <col min="11005" max="11005" width="6.44140625" style="98" customWidth="1"/>
    <col min="11006" max="11006" width="14.6640625" style="98" customWidth="1"/>
    <col min="11007" max="11007" width="11.44140625" style="98" customWidth="1"/>
    <col min="11008" max="11008" width="13" style="98" customWidth="1"/>
    <col min="11009" max="11009" width="25.44140625" style="98" customWidth="1"/>
    <col min="11010" max="11019" width="9.44140625" style="98" customWidth="1"/>
    <col min="11020" max="11020" width="8.88671875" style="98" customWidth="1"/>
    <col min="11021" max="11021" width="9.44140625" style="98" customWidth="1"/>
    <col min="11022" max="11027" width="10.109375" style="98" customWidth="1"/>
    <col min="11028" max="11028" width="6.44140625" style="98" customWidth="1"/>
    <col min="11029" max="11029" width="6.88671875" style="98" customWidth="1"/>
    <col min="11030" max="11031" width="6.5546875" style="98" customWidth="1"/>
    <col min="11032" max="11032" width="6.33203125" style="98" customWidth="1"/>
    <col min="11033" max="11034" width="7.5546875" style="98" customWidth="1"/>
    <col min="11035" max="11035" width="14.5546875" style="98" customWidth="1"/>
    <col min="11036" max="11037" width="11.44140625" style="98" customWidth="1"/>
    <col min="11038" max="11038" width="56.88671875" style="98" customWidth="1"/>
    <col min="11039" max="11039" width="9.109375" style="98" bestFit="1" customWidth="1"/>
    <col min="11040" max="11040" width="24.5546875" style="98" customWidth="1"/>
    <col min="11041" max="11041" width="10.33203125" style="98" customWidth="1"/>
    <col min="11042" max="11042" width="36.6640625" style="98" customWidth="1"/>
    <col min="11043" max="11043" width="5" style="98" customWidth="1"/>
    <col min="11044" max="11045" width="11.44140625" style="98" hidden="1" customWidth="1"/>
    <col min="11046" max="11046" width="5" style="98" customWidth="1"/>
    <col min="11047" max="11048" width="11.44140625" style="98" hidden="1" customWidth="1"/>
    <col min="11049" max="11049" width="5" style="98" customWidth="1"/>
    <col min="11050" max="11051" width="11.44140625" style="98" hidden="1" customWidth="1"/>
    <col min="11052" max="11052" width="5" style="98" customWidth="1"/>
    <col min="11053" max="11054" width="11.44140625" style="98" hidden="1" customWidth="1"/>
    <col min="11055" max="11055" width="8.33203125" style="98" bestFit="1" customWidth="1"/>
    <col min="11056" max="11120" width="11.44140625" style="98" hidden="1" customWidth="1"/>
    <col min="11121" max="11121" width="9.44140625" style="98" customWidth="1"/>
    <col min="11122" max="11122" width="11.44140625" style="98" hidden="1" customWidth="1"/>
    <col min="11123" max="11123" width="5" style="98" customWidth="1"/>
    <col min="11124" max="11139" width="11.44140625" style="98" hidden="1" customWidth="1"/>
    <col min="11140" max="11140" width="6.44140625" style="98" customWidth="1"/>
    <col min="11141" max="11153" width="11.44140625" style="98" hidden="1" customWidth="1"/>
    <col min="11154" max="11154" width="7.109375" style="98" customWidth="1"/>
    <col min="11155" max="11156" width="11.44140625" style="98" hidden="1" customWidth="1"/>
    <col min="11157" max="11157" width="7.109375" style="98" customWidth="1"/>
    <col min="11158" max="11159" width="11.44140625" style="98" hidden="1" customWidth="1"/>
    <col min="11160" max="11160" width="7.109375" style="98" customWidth="1"/>
    <col min="11161" max="11162" width="11.44140625" style="98" hidden="1" customWidth="1"/>
    <col min="11163" max="11163" width="7.109375" style="98" customWidth="1"/>
    <col min="11164" max="11164" width="11.44140625" style="98" hidden="1" customWidth="1"/>
    <col min="11165" max="11165" width="6.44140625" style="98" customWidth="1"/>
    <col min="11166" max="11217" width="11.44140625" style="98" hidden="1" customWidth="1"/>
    <col min="11218" max="11218" width="9" style="98" customWidth="1"/>
    <col min="11219" max="11220" width="11.44140625" style="98" hidden="1" customWidth="1"/>
    <col min="11221" max="11221" width="8.5546875" style="98" customWidth="1"/>
    <col min="11222" max="11223" width="11.44140625" style="98" hidden="1" customWidth="1"/>
    <col min="11224" max="11224" width="6.44140625" style="98" customWidth="1"/>
    <col min="11225" max="11226" width="11.44140625" style="98" hidden="1" customWidth="1"/>
    <col min="11227" max="11227" width="7" style="98" customWidth="1"/>
    <col min="11228" max="11229" width="11.44140625" style="98" hidden="1" customWidth="1"/>
    <col min="11230" max="11232" width="7" style="98" customWidth="1"/>
    <col min="11233" max="11234" width="11.44140625" style="98" hidden="1" customWidth="1"/>
    <col min="11235" max="11235" width="7.5546875" style="98" customWidth="1"/>
    <col min="11236" max="11237" width="11.44140625" style="98" hidden="1" customWidth="1"/>
    <col min="11238" max="11238" width="7" style="98" customWidth="1"/>
    <col min="11239" max="11240" width="11.44140625" style="98" hidden="1" customWidth="1"/>
    <col min="11241" max="11241" width="7" style="98" customWidth="1"/>
    <col min="11242" max="11243" width="11.44140625" style="98" hidden="1" customWidth="1"/>
    <col min="11244" max="11244" width="7" style="98" customWidth="1"/>
    <col min="11245" max="11245" width="11.44140625" style="98" hidden="1" customWidth="1"/>
    <col min="11246" max="11246" width="6.44140625" style="98" customWidth="1"/>
    <col min="11247" max="11256" width="11.44140625" style="98" hidden="1" customWidth="1"/>
    <col min="11257" max="11259" width="11.44140625" style="98" hidden="1"/>
    <col min="11260" max="11260" width="41.44140625" style="98" customWidth="1"/>
    <col min="11261" max="11261" width="6.44140625" style="98" customWidth="1"/>
    <col min="11262" max="11262" width="14.6640625" style="98" customWidth="1"/>
    <col min="11263" max="11263" width="11.44140625" style="98" customWidth="1"/>
    <col min="11264" max="11264" width="13" style="98" customWidth="1"/>
    <col min="11265" max="11265" width="25.44140625" style="98" customWidth="1"/>
    <col min="11266" max="11275" width="9.44140625" style="98" customWidth="1"/>
    <col min="11276" max="11276" width="8.88671875" style="98" customWidth="1"/>
    <col min="11277" max="11277" width="9.44140625" style="98" customWidth="1"/>
    <col min="11278" max="11283" width="10.109375" style="98" customWidth="1"/>
    <col min="11284" max="11284" width="6.44140625" style="98" customWidth="1"/>
    <col min="11285" max="11285" width="6.88671875" style="98" customWidth="1"/>
    <col min="11286" max="11287" width="6.5546875" style="98" customWidth="1"/>
    <col min="11288" max="11288" width="6.33203125" style="98" customWidth="1"/>
    <col min="11289" max="11290" width="7.5546875" style="98" customWidth="1"/>
    <col min="11291" max="11291" width="14.5546875" style="98" customWidth="1"/>
    <col min="11292" max="11293" width="11.44140625" style="98" customWidth="1"/>
    <col min="11294" max="11294" width="56.88671875" style="98" customWidth="1"/>
    <col min="11295" max="11295" width="9.109375" style="98" bestFit="1" customWidth="1"/>
    <col min="11296" max="11296" width="24.5546875" style="98" customWidth="1"/>
    <col min="11297" max="11297" width="10.33203125" style="98" customWidth="1"/>
    <col min="11298" max="11298" width="36.6640625" style="98" customWidth="1"/>
    <col min="11299" max="11299" width="5" style="98" customWidth="1"/>
    <col min="11300" max="11301" width="11.44140625" style="98" hidden="1" customWidth="1"/>
    <col min="11302" max="11302" width="5" style="98" customWidth="1"/>
    <col min="11303" max="11304" width="11.44140625" style="98" hidden="1" customWidth="1"/>
    <col min="11305" max="11305" width="5" style="98" customWidth="1"/>
    <col min="11306" max="11307" width="11.44140625" style="98" hidden="1" customWidth="1"/>
    <col min="11308" max="11308" width="5" style="98" customWidth="1"/>
    <col min="11309" max="11310" width="11.44140625" style="98" hidden="1" customWidth="1"/>
    <col min="11311" max="11311" width="8.33203125" style="98" bestFit="1" customWidth="1"/>
    <col min="11312" max="11376" width="11.44140625" style="98" hidden="1" customWidth="1"/>
    <col min="11377" max="11377" width="9.44140625" style="98" customWidth="1"/>
    <col min="11378" max="11378" width="11.44140625" style="98" hidden="1" customWidth="1"/>
    <col min="11379" max="11379" width="5" style="98" customWidth="1"/>
    <col min="11380" max="11395" width="11.44140625" style="98" hidden="1" customWidth="1"/>
    <col min="11396" max="11396" width="6.44140625" style="98" customWidth="1"/>
    <col min="11397" max="11409" width="11.44140625" style="98" hidden="1" customWidth="1"/>
    <col min="11410" max="11410" width="7.109375" style="98" customWidth="1"/>
    <col min="11411" max="11412" width="11.44140625" style="98" hidden="1" customWidth="1"/>
    <col min="11413" max="11413" width="7.109375" style="98" customWidth="1"/>
    <col min="11414" max="11415" width="11.44140625" style="98" hidden="1" customWidth="1"/>
    <col min="11416" max="11416" width="7.109375" style="98" customWidth="1"/>
    <col min="11417" max="11418" width="11.44140625" style="98" hidden="1" customWidth="1"/>
    <col min="11419" max="11419" width="7.109375" style="98" customWidth="1"/>
    <col min="11420" max="11420" width="11.44140625" style="98" hidden="1" customWidth="1"/>
    <col min="11421" max="11421" width="6.44140625" style="98" customWidth="1"/>
    <col min="11422" max="11473" width="11.44140625" style="98" hidden="1" customWidth="1"/>
    <col min="11474" max="11474" width="9" style="98" customWidth="1"/>
    <col min="11475" max="11476" width="11.44140625" style="98" hidden="1" customWidth="1"/>
    <col min="11477" max="11477" width="8.5546875" style="98" customWidth="1"/>
    <col min="11478" max="11479" width="11.44140625" style="98" hidden="1" customWidth="1"/>
    <col min="11480" max="11480" width="6.44140625" style="98" customWidth="1"/>
    <col min="11481" max="11482" width="11.44140625" style="98" hidden="1" customWidth="1"/>
    <col min="11483" max="11483" width="7" style="98" customWidth="1"/>
    <col min="11484" max="11485" width="11.44140625" style="98" hidden="1" customWidth="1"/>
    <col min="11486" max="11488" width="7" style="98" customWidth="1"/>
    <col min="11489" max="11490" width="11.44140625" style="98" hidden="1" customWidth="1"/>
    <col min="11491" max="11491" width="7.5546875" style="98" customWidth="1"/>
    <col min="11492" max="11493" width="11.44140625" style="98" hidden="1" customWidth="1"/>
    <col min="11494" max="11494" width="7" style="98" customWidth="1"/>
    <col min="11495" max="11496" width="11.44140625" style="98" hidden="1" customWidth="1"/>
    <col min="11497" max="11497" width="7" style="98" customWidth="1"/>
    <col min="11498" max="11499" width="11.44140625" style="98" hidden="1" customWidth="1"/>
    <col min="11500" max="11500" width="7" style="98" customWidth="1"/>
    <col min="11501" max="11501" width="11.44140625" style="98" hidden="1" customWidth="1"/>
    <col min="11502" max="11502" width="6.44140625" style="98" customWidth="1"/>
    <col min="11503" max="11512" width="11.44140625" style="98" hidden="1" customWidth="1"/>
    <col min="11513" max="11515" width="11.44140625" style="98" hidden="1"/>
    <col min="11516" max="11516" width="41.44140625" style="98" customWidth="1"/>
    <col min="11517" max="11517" width="6.44140625" style="98" customWidth="1"/>
    <col min="11518" max="11518" width="14.6640625" style="98" customWidth="1"/>
    <col min="11519" max="11519" width="11.44140625" style="98" customWidth="1"/>
    <col min="11520" max="11520" width="13" style="98" customWidth="1"/>
    <col min="11521" max="11521" width="25.44140625" style="98" customWidth="1"/>
    <col min="11522" max="11531" width="9.44140625" style="98" customWidth="1"/>
    <col min="11532" max="11532" width="8.88671875" style="98" customWidth="1"/>
    <col min="11533" max="11533" width="9.44140625" style="98" customWidth="1"/>
    <col min="11534" max="11539" width="10.109375" style="98" customWidth="1"/>
    <col min="11540" max="11540" width="6.44140625" style="98" customWidth="1"/>
    <col min="11541" max="11541" width="6.88671875" style="98" customWidth="1"/>
    <col min="11542" max="11543" width="6.5546875" style="98" customWidth="1"/>
    <col min="11544" max="11544" width="6.33203125" style="98" customWidth="1"/>
    <col min="11545" max="11546" width="7.5546875" style="98" customWidth="1"/>
    <col min="11547" max="11547" width="14.5546875" style="98" customWidth="1"/>
    <col min="11548" max="11549" width="11.44140625" style="98" customWidth="1"/>
    <col min="11550" max="11550" width="56.88671875" style="98" customWidth="1"/>
    <col min="11551" max="11551" width="9.109375" style="98" bestFit="1" customWidth="1"/>
    <col min="11552" max="11552" width="24.5546875" style="98" customWidth="1"/>
    <col min="11553" max="11553" width="10.33203125" style="98" customWidth="1"/>
    <col min="11554" max="11554" width="36.6640625" style="98" customWidth="1"/>
    <col min="11555" max="11555" width="5" style="98" customWidth="1"/>
    <col min="11556" max="11557" width="11.44140625" style="98" hidden="1" customWidth="1"/>
    <col min="11558" max="11558" width="5" style="98" customWidth="1"/>
    <col min="11559" max="11560" width="11.44140625" style="98" hidden="1" customWidth="1"/>
    <col min="11561" max="11561" width="5" style="98" customWidth="1"/>
    <col min="11562" max="11563" width="11.44140625" style="98" hidden="1" customWidth="1"/>
    <col min="11564" max="11564" width="5" style="98" customWidth="1"/>
    <col min="11565" max="11566" width="11.44140625" style="98" hidden="1" customWidth="1"/>
    <col min="11567" max="11567" width="8.33203125" style="98" bestFit="1" customWidth="1"/>
    <col min="11568" max="11632" width="11.44140625" style="98" hidden="1" customWidth="1"/>
    <col min="11633" max="11633" width="9.44140625" style="98" customWidth="1"/>
    <col min="11634" max="11634" width="11.44140625" style="98" hidden="1" customWidth="1"/>
    <col min="11635" max="11635" width="5" style="98" customWidth="1"/>
    <col min="11636" max="11651" width="11.44140625" style="98" hidden="1" customWidth="1"/>
    <col min="11652" max="11652" width="6.44140625" style="98" customWidth="1"/>
    <col min="11653" max="11665" width="11.44140625" style="98" hidden="1" customWidth="1"/>
    <col min="11666" max="11666" width="7.109375" style="98" customWidth="1"/>
    <col min="11667" max="11668" width="11.44140625" style="98" hidden="1" customWidth="1"/>
    <col min="11669" max="11669" width="7.109375" style="98" customWidth="1"/>
    <col min="11670" max="11671" width="11.44140625" style="98" hidden="1" customWidth="1"/>
    <col min="11672" max="11672" width="7.109375" style="98" customWidth="1"/>
    <col min="11673" max="11674" width="11.44140625" style="98" hidden="1" customWidth="1"/>
    <col min="11675" max="11675" width="7.109375" style="98" customWidth="1"/>
    <col min="11676" max="11676" width="11.44140625" style="98" hidden="1" customWidth="1"/>
    <col min="11677" max="11677" width="6.44140625" style="98" customWidth="1"/>
    <col min="11678" max="11729" width="11.44140625" style="98" hidden="1" customWidth="1"/>
    <col min="11730" max="11730" width="9" style="98" customWidth="1"/>
    <col min="11731" max="11732" width="11.44140625" style="98" hidden="1" customWidth="1"/>
    <col min="11733" max="11733" width="8.5546875" style="98" customWidth="1"/>
    <col min="11734" max="11735" width="11.44140625" style="98" hidden="1" customWidth="1"/>
    <col min="11736" max="11736" width="6.44140625" style="98" customWidth="1"/>
    <col min="11737" max="11738" width="11.44140625" style="98" hidden="1" customWidth="1"/>
    <col min="11739" max="11739" width="7" style="98" customWidth="1"/>
    <col min="11740" max="11741" width="11.44140625" style="98" hidden="1" customWidth="1"/>
    <col min="11742" max="11744" width="7" style="98" customWidth="1"/>
    <col min="11745" max="11746" width="11.44140625" style="98" hidden="1" customWidth="1"/>
    <col min="11747" max="11747" width="7.5546875" style="98" customWidth="1"/>
    <col min="11748" max="11749" width="11.44140625" style="98" hidden="1" customWidth="1"/>
    <col min="11750" max="11750" width="7" style="98" customWidth="1"/>
    <col min="11751" max="11752" width="11.44140625" style="98" hidden="1" customWidth="1"/>
    <col min="11753" max="11753" width="7" style="98" customWidth="1"/>
    <col min="11754" max="11755" width="11.44140625" style="98" hidden="1" customWidth="1"/>
    <col min="11756" max="11756" width="7" style="98" customWidth="1"/>
    <col min="11757" max="11757" width="11.44140625" style="98" hidden="1" customWidth="1"/>
    <col min="11758" max="11758" width="6.44140625" style="98" customWidth="1"/>
    <col min="11759" max="11768" width="11.44140625" style="98" hidden="1" customWidth="1"/>
    <col min="11769" max="11771" width="11.44140625" style="98" hidden="1"/>
    <col min="11772" max="11772" width="41.44140625" style="98" customWidth="1"/>
    <col min="11773" max="11773" width="6.44140625" style="98" customWidth="1"/>
    <col min="11774" max="11774" width="14.6640625" style="98" customWidth="1"/>
    <col min="11775" max="11775" width="11.44140625" style="98" customWidth="1"/>
    <col min="11776" max="11776" width="13" style="98" customWidth="1"/>
    <col min="11777" max="11777" width="25.44140625" style="98" customWidth="1"/>
    <col min="11778" max="11787" width="9.44140625" style="98" customWidth="1"/>
    <col min="11788" max="11788" width="8.88671875" style="98" customWidth="1"/>
    <col min="11789" max="11789" width="9.44140625" style="98" customWidth="1"/>
    <col min="11790" max="11795" width="10.109375" style="98" customWidth="1"/>
    <col min="11796" max="11796" width="6.44140625" style="98" customWidth="1"/>
    <col min="11797" max="11797" width="6.88671875" style="98" customWidth="1"/>
    <col min="11798" max="11799" width="6.5546875" style="98" customWidth="1"/>
    <col min="11800" max="11800" width="6.33203125" style="98" customWidth="1"/>
    <col min="11801" max="11802" width="7.5546875" style="98" customWidth="1"/>
    <col min="11803" max="11803" width="14.5546875" style="98" customWidth="1"/>
    <col min="11804" max="11805" width="11.44140625" style="98" customWidth="1"/>
    <col min="11806" max="11806" width="56.88671875" style="98" customWidth="1"/>
    <col min="11807" max="11807" width="9.109375" style="98" bestFit="1" customWidth="1"/>
    <col min="11808" max="11808" width="24.5546875" style="98" customWidth="1"/>
    <col min="11809" max="11809" width="10.33203125" style="98" customWidth="1"/>
    <col min="11810" max="11810" width="36.6640625" style="98" customWidth="1"/>
    <col min="11811" max="11811" width="5" style="98" customWidth="1"/>
    <col min="11812" max="11813" width="11.44140625" style="98" hidden="1" customWidth="1"/>
    <col min="11814" max="11814" width="5" style="98" customWidth="1"/>
    <col min="11815" max="11816" width="11.44140625" style="98" hidden="1" customWidth="1"/>
    <col min="11817" max="11817" width="5" style="98" customWidth="1"/>
    <col min="11818" max="11819" width="11.44140625" style="98" hidden="1" customWidth="1"/>
    <col min="11820" max="11820" width="5" style="98" customWidth="1"/>
    <col min="11821" max="11822" width="11.44140625" style="98" hidden="1" customWidth="1"/>
    <col min="11823" max="11823" width="8.33203125" style="98" bestFit="1" customWidth="1"/>
    <col min="11824" max="11888" width="11.44140625" style="98" hidden="1" customWidth="1"/>
    <col min="11889" max="11889" width="9.44140625" style="98" customWidth="1"/>
    <col min="11890" max="11890" width="11.44140625" style="98" hidden="1" customWidth="1"/>
    <col min="11891" max="11891" width="5" style="98" customWidth="1"/>
    <col min="11892" max="11907" width="11.44140625" style="98" hidden="1" customWidth="1"/>
    <col min="11908" max="11908" width="6.44140625" style="98" customWidth="1"/>
    <col min="11909" max="11921" width="11.44140625" style="98" hidden="1" customWidth="1"/>
    <col min="11922" max="11922" width="7.109375" style="98" customWidth="1"/>
    <col min="11923" max="11924" width="11.44140625" style="98" hidden="1" customWidth="1"/>
    <col min="11925" max="11925" width="7.109375" style="98" customWidth="1"/>
    <col min="11926" max="11927" width="11.44140625" style="98" hidden="1" customWidth="1"/>
    <col min="11928" max="11928" width="7.109375" style="98" customWidth="1"/>
    <col min="11929" max="11930" width="11.44140625" style="98" hidden="1" customWidth="1"/>
    <col min="11931" max="11931" width="7.109375" style="98" customWidth="1"/>
    <col min="11932" max="11932" width="11.44140625" style="98" hidden="1" customWidth="1"/>
    <col min="11933" max="11933" width="6.44140625" style="98" customWidth="1"/>
    <col min="11934" max="11985" width="11.44140625" style="98" hidden="1" customWidth="1"/>
    <col min="11986" max="11986" width="9" style="98" customWidth="1"/>
    <col min="11987" max="11988" width="11.44140625" style="98" hidden="1" customWidth="1"/>
    <col min="11989" max="11989" width="8.5546875" style="98" customWidth="1"/>
    <col min="11990" max="11991" width="11.44140625" style="98" hidden="1" customWidth="1"/>
    <col min="11992" max="11992" width="6.44140625" style="98" customWidth="1"/>
    <col min="11993" max="11994" width="11.44140625" style="98" hidden="1" customWidth="1"/>
    <col min="11995" max="11995" width="7" style="98" customWidth="1"/>
    <col min="11996" max="11997" width="11.44140625" style="98" hidden="1" customWidth="1"/>
    <col min="11998" max="12000" width="7" style="98" customWidth="1"/>
    <col min="12001" max="12002" width="11.44140625" style="98" hidden="1" customWidth="1"/>
    <col min="12003" max="12003" width="7.5546875" style="98" customWidth="1"/>
    <col min="12004" max="12005" width="11.44140625" style="98" hidden="1" customWidth="1"/>
    <col min="12006" max="12006" width="7" style="98" customWidth="1"/>
    <col min="12007" max="12008" width="11.44140625" style="98" hidden="1" customWidth="1"/>
    <col min="12009" max="12009" width="7" style="98" customWidth="1"/>
    <col min="12010" max="12011" width="11.44140625" style="98" hidden="1" customWidth="1"/>
    <col min="12012" max="12012" width="7" style="98" customWidth="1"/>
    <col min="12013" max="12013" width="11.44140625" style="98" hidden="1" customWidth="1"/>
    <col min="12014" max="12014" width="6.44140625" style="98" customWidth="1"/>
    <col min="12015" max="12024" width="11.44140625" style="98" hidden="1" customWidth="1"/>
    <col min="12025" max="12027" width="11.44140625" style="98" hidden="1"/>
    <col min="12028" max="12028" width="41.44140625" style="98" customWidth="1"/>
    <col min="12029" max="12029" width="6.44140625" style="98" customWidth="1"/>
    <col min="12030" max="12030" width="14.6640625" style="98" customWidth="1"/>
    <col min="12031" max="12031" width="11.44140625" style="98" customWidth="1"/>
    <col min="12032" max="12032" width="13" style="98" customWidth="1"/>
    <col min="12033" max="12033" width="25.44140625" style="98" customWidth="1"/>
    <col min="12034" max="12043" width="9.44140625" style="98" customWidth="1"/>
    <col min="12044" max="12044" width="8.88671875" style="98" customWidth="1"/>
    <col min="12045" max="12045" width="9.44140625" style="98" customWidth="1"/>
    <col min="12046" max="12051" width="10.109375" style="98" customWidth="1"/>
    <col min="12052" max="12052" width="6.44140625" style="98" customWidth="1"/>
    <col min="12053" max="12053" width="6.88671875" style="98" customWidth="1"/>
    <col min="12054" max="12055" width="6.5546875" style="98" customWidth="1"/>
    <col min="12056" max="12056" width="6.33203125" style="98" customWidth="1"/>
    <col min="12057" max="12058" width="7.5546875" style="98" customWidth="1"/>
    <col min="12059" max="12059" width="14.5546875" style="98" customWidth="1"/>
    <col min="12060" max="12061" width="11.44140625" style="98" customWidth="1"/>
    <col min="12062" max="12062" width="56.88671875" style="98" customWidth="1"/>
    <col min="12063" max="12063" width="9.109375" style="98" bestFit="1" customWidth="1"/>
    <col min="12064" max="12064" width="24.5546875" style="98" customWidth="1"/>
    <col min="12065" max="12065" width="10.33203125" style="98" customWidth="1"/>
    <col min="12066" max="12066" width="36.6640625" style="98" customWidth="1"/>
    <col min="12067" max="12067" width="5" style="98" customWidth="1"/>
    <col min="12068" max="12069" width="11.44140625" style="98" hidden="1" customWidth="1"/>
    <col min="12070" max="12070" width="5" style="98" customWidth="1"/>
    <col min="12071" max="12072" width="11.44140625" style="98" hidden="1" customWidth="1"/>
    <col min="12073" max="12073" width="5" style="98" customWidth="1"/>
    <col min="12074" max="12075" width="11.44140625" style="98" hidden="1" customWidth="1"/>
    <col min="12076" max="12076" width="5" style="98" customWidth="1"/>
    <col min="12077" max="12078" width="11.44140625" style="98" hidden="1" customWidth="1"/>
    <col min="12079" max="12079" width="8.33203125" style="98" bestFit="1" customWidth="1"/>
    <col min="12080" max="12144" width="11.44140625" style="98" hidden="1" customWidth="1"/>
    <col min="12145" max="12145" width="9.44140625" style="98" customWidth="1"/>
    <col min="12146" max="12146" width="11.44140625" style="98" hidden="1" customWidth="1"/>
    <col min="12147" max="12147" width="5" style="98" customWidth="1"/>
    <col min="12148" max="12163" width="11.44140625" style="98" hidden="1" customWidth="1"/>
    <col min="12164" max="12164" width="6.44140625" style="98" customWidth="1"/>
    <col min="12165" max="12177" width="11.44140625" style="98" hidden="1" customWidth="1"/>
    <col min="12178" max="12178" width="7.109375" style="98" customWidth="1"/>
    <col min="12179" max="12180" width="11.44140625" style="98" hidden="1" customWidth="1"/>
    <col min="12181" max="12181" width="7.109375" style="98" customWidth="1"/>
    <col min="12182" max="12183" width="11.44140625" style="98" hidden="1" customWidth="1"/>
    <col min="12184" max="12184" width="7.109375" style="98" customWidth="1"/>
    <col min="12185" max="12186" width="11.44140625" style="98" hidden="1" customWidth="1"/>
    <col min="12187" max="12187" width="7.109375" style="98" customWidth="1"/>
    <col min="12188" max="12188" width="11.44140625" style="98" hidden="1" customWidth="1"/>
    <col min="12189" max="12189" width="6.44140625" style="98" customWidth="1"/>
    <col min="12190" max="12241" width="11.44140625" style="98" hidden="1" customWidth="1"/>
    <col min="12242" max="12242" width="9" style="98" customWidth="1"/>
    <col min="12243" max="12244" width="11.44140625" style="98" hidden="1" customWidth="1"/>
    <col min="12245" max="12245" width="8.5546875" style="98" customWidth="1"/>
    <col min="12246" max="12247" width="11.44140625" style="98" hidden="1" customWidth="1"/>
    <col min="12248" max="12248" width="6.44140625" style="98" customWidth="1"/>
    <col min="12249" max="12250" width="11.44140625" style="98" hidden="1" customWidth="1"/>
    <col min="12251" max="12251" width="7" style="98" customWidth="1"/>
    <col min="12252" max="12253" width="11.44140625" style="98" hidden="1" customWidth="1"/>
    <col min="12254" max="12256" width="7" style="98" customWidth="1"/>
    <col min="12257" max="12258" width="11.44140625" style="98" hidden="1" customWidth="1"/>
    <col min="12259" max="12259" width="7.5546875" style="98" customWidth="1"/>
    <col min="12260" max="12261" width="11.44140625" style="98" hidden="1" customWidth="1"/>
    <col min="12262" max="12262" width="7" style="98" customWidth="1"/>
    <col min="12263" max="12264" width="11.44140625" style="98" hidden="1" customWidth="1"/>
    <col min="12265" max="12265" width="7" style="98" customWidth="1"/>
    <col min="12266" max="12267" width="11.44140625" style="98" hidden="1" customWidth="1"/>
    <col min="12268" max="12268" width="7" style="98" customWidth="1"/>
    <col min="12269" max="12269" width="11.44140625" style="98" hidden="1" customWidth="1"/>
    <col min="12270" max="12270" width="6.44140625" style="98" customWidth="1"/>
    <col min="12271" max="12280" width="11.44140625" style="98" hidden="1" customWidth="1"/>
    <col min="12281" max="12283" width="11.44140625" style="98" hidden="1"/>
    <col min="12284" max="12284" width="41.44140625" style="98" customWidth="1"/>
    <col min="12285" max="12285" width="6.44140625" style="98" customWidth="1"/>
    <col min="12286" max="12286" width="14.6640625" style="98" customWidth="1"/>
    <col min="12287" max="12287" width="11.44140625" style="98" customWidth="1"/>
    <col min="12288" max="12288" width="13" style="98" customWidth="1"/>
    <col min="12289" max="12289" width="25.44140625" style="98" customWidth="1"/>
    <col min="12290" max="12299" width="9.44140625" style="98" customWidth="1"/>
    <col min="12300" max="12300" width="8.88671875" style="98" customWidth="1"/>
    <col min="12301" max="12301" width="9.44140625" style="98" customWidth="1"/>
    <col min="12302" max="12307" width="10.109375" style="98" customWidth="1"/>
    <col min="12308" max="12308" width="6.44140625" style="98" customWidth="1"/>
    <col min="12309" max="12309" width="6.88671875" style="98" customWidth="1"/>
    <col min="12310" max="12311" width="6.5546875" style="98" customWidth="1"/>
    <col min="12312" max="12312" width="6.33203125" style="98" customWidth="1"/>
    <col min="12313" max="12314" width="7.5546875" style="98" customWidth="1"/>
    <col min="12315" max="12315" width="14.5546875" style="98" customWidth="1"/>
    <col min="12316" max="12317" width="11.44140625" style="98" customWidth="1"/>
    <col min="12318" max="12318" width="56.88671875" style="98" customWidth="1"/>
    <col min="12319" max="12319" width="9.109375" style="98" bestFit="1" customWidth="1"/>
    <col min="12320" max="12320" width="24.5546875" style="98" customWidth="1"/>
    <col min="12321" max="12321" width="10.33203125" style="98" customWidth="1"/>
    <col min="12322" max="12322" width="36.6640625" style="98" customWidth="1"/>
    <col min="12323" max="12323" width="5" style="98" customWidth="1"/>
    <col min="12324" max="12325" width="11.44140625" style="98" hidden="1" customWidth="1"/>
    <col min="12326" max="12326" width="5" style="98" customWidth="1"/>
    <col min="12327" max="12328" width="11.44140625" style="98" hidden="1" customWidth="1"/>
    <col min="12329" max="12329" width="5" style="98" customWidth="1"/>
    <col min="12330" max="12331" width="11.44140625" style="98" hidden="1" customWidth="1"/>
    <col min="12332" max="12332" width="5" style="98" customWidth="1"/>
    <col min="12333" max="12334" width="11.44140625" style="98" hidden="1" customWidth="1"/>
    <col min="12335" max="12335" width="8.33203125" style="98" bestFit="1" customWidth="1"/>
    <col min="12336" max="12400" width="11.44140625" style="98" hidden="1" customWidth="1"/>
    <col min="12401" max="12401" width="9.44140625" style="98" customWidth="1"/>
    <col min="12402" max="12402" width="11.44140625" style="98" hidden="1" customWidth="1"/>
    <col min="12403" max="12403" width="5" style="98" customWidth="1"/>
    <col min="12404" max="12419" width="11.44140625" style="98" hidden="1" customWidth="1"/>
    <col min="12420" max="12420" width="6.44140625" style="98" customWidth="1"/>
    <col min="12421" max="12433" width="11.44140625" style="98" hidden="1" customWidth="1"/>
    <col min="12434" max="12434" width="7.109375" style="98" customWidth="1"/>
    <col min="12435" max="12436" width="11.44140625" style="98" hidden="1" customWidth="1"/>
    <col min="12437" max="12437" width="7.109375" style="98" customWidth="1"/>
    <col min="12438" max="12439" width="11.44140625" style="98" hidden="1" customWidth="1"/>
    <col min="12440" max="12440" width="7.109375" style="98" customWidth="1"/>
    <col min="12441" max="12442" width="11.44140625" style="98" hidden="1" customWidth="1"/>
    <col min="12443" max="12443" width="7.109375" style="98" customWidth="1"/>
    <col min="12444" max="12444" width="11.44140625" style="98" hidden="1" customWidth="1"/>
    <col min="12445" max="12445" width="6.44140625" style="98" customWidth="1"/>
    <col min="12446" max="12497" width="11.44140625" style="98" hidden="1" customWidth="1"/>
    <col min="12498" max="12498" width="9" style="98" customWidth="1"/>
    <col min="12499" max="12500" width="11.44140625" style="98" hidden="1" customWidth="1"/>
    <col min="12501" max="12501" width="8.5546875" style="98" customWidth="1"/>
    <col min="12502" max="12503" width="11.44140625" style="98" hidden="1" customWidth="1"/>
    <col min="12504" max="12504" width="6.44140625" style="98" customWidth="1"/>
    <col min="12505" max="12506" width="11.44140625" style="98" hidden="1" customWidth="1"/>
    <col min="12507" max="12507" width="7" style="98" customWidth="1"/>
    <col min="12508" max="12509" width="11.44140625" style="98" hidden="1" customWidth="1"/>
    <col min="12510" max="12512" width="7" style="98" customWidth="1"/>
    <col min="12513" max="12514" width="11.44140625" style="98" hidden="1" customWidth="1"/>
    <col min="12515" max="12515" width="7.5546875" style="98" customWidth="1"/>
    <col min="12516" max="12517" width="11.44140625" style="98" hidden="1" customWidth="1"/>
    <col min="12518" max="12518" width="7" style="98" customWidth="1"/>
    <col min="12519" max="12520" width="11.44140625" style="98" hidden="1" customWidth="1"/>
    <col min="12521" max="12521" width="7" style="98" customWidth="1"/>
    <col min="12522" max="12523" width="11.44140625" style="98" hidden="1" customWidth="1"/>
    <col min="12524" max="12524" width="7" style="98" customWidth="1"/>
    <col min="12525" max="12525" width="11.44140625" style="98" hidden="1" customWidth="1"/>
    <col min="12526" max="12526" width="6.44140625" style="98" customWidth="1"/>
    <col min="12527" max="12536" width="11.44140625" style="98" hidden="1" customWidth="1"/>
    <col min="12537" max="12539" width="11.44140625" style="98" hidden="1"/>
    <col min="12540" max="12540" width="41.44140625" style="98" customWidth="1"/>
    <col min="12541" max="12541" width="6.44140625" style="98" customWidth="1"/>
    <col min="12542" max="12542" width="14.6640625" style="98" customWidth="1"/>
    <col min="12543" max="12543" width="11.44140625" style="98" customWidth="1"/>
    <col min="12544" max="12544" width="13" style="98" customWidth="1"/>
    <col min="12545" max="12545" width="25.44140625" style="98" customWidth="1"/>
    <col min="12546" max="12555" width="9.44140625" style="98" customWidth="1"/>
    <col min="12556" max="12556" width="8.88671875" style="98" customWidth="1"/>
    <col min="12557" max="12557" width="9.44140625" style="98" customWidth="1"/>
    <col min="12558" max="12563" width="10.109375" style="98" customWidth="1"/>
    <col min="12564" max="12564" width="6.44140625" style="98" customWidth="1"/>
    <col min="12565" max="12565" width="6.88671875" style="98" customWidth="1"/>
    <col min="12566" max="12567" width="6.5546875" style="98" customWidth="1"/>
    <col min="12568" max="12568" width="6.33203125" style="98" customWidth="1"/>
    <col min="12569" max="12570" width="7.5546875" style="98" customWidth="1"/>
    <col min="12571" max="12571" width="14.5546875" style="98" customWidth="1"/>
    <col min="12572" max="12573" width="11.44140625" style="98" customWidth="1"/>
    <col min="12574" max="12574" width="56.88671875" style="98" customWidth="1"/>
    <col min="12575" max="12575" width="9.109375" style="98" bestFit="1" customWidth="1"/>
    <col min="12576" max="12576" width="24.5546875" style="98" customWidth="1"/>
    <col min="12577" max="12577" width="10.33203125" style="98" customWidth="1"/>
    <col min="12578" max="12578" width="36.6640625" style="98" customWidth="1"/>
    <col min="12579" max="12579" width="5" style="98" customWidth="1"/>
    <col min="12580" max="12581" width="11.44140625" style="98" hidden="1" customWidth="1"/>
    <col min="12582" max="12582" width="5" style="98" customWidth="1"/>
    <col min="12583" max="12584" width="11.44140625" style="98" hidden="1" customWidth="1"/>
    <col min="12585" max="12585" width="5" style="98" customWidth="1"/>
    <col min="12586" max="12587" width="11.44140625" style="98" hidden="1" customWidth="1"/>
    <col min="12588" max="12588" width="5" style="98" customWidth="1"/>
    <col min="12589" max="12590" width="11.44140625" style="98" hidden="1" customWidth="1"/>
    <col min="12591" max="12591" width="8.33203125" style="98" bestFit="1" customWidth="1"/>
    <col min="12592" max="12656" width="11.44140625" style="98" hidden="1" customWidth="1"/>
    <col min="12657" max="12657" width="9.44140625" style="98" customWidth="1"/>
    <col min="12658" max="12658" width="11.44140625" style="98" hidden="1" customWidth="1"/>
    <col min="12659" max="12659" width="5" style="98" customWidth="1"/>
    <col min="12660" max="12675" width="11.44140625" style="98" hidden="1" customWidth="1"/>
    <col min="12676" max="12676" width="6.44140625" style="98" customWidth="1"/>
    <col min="12677" max="12689" width="11.44140625" style="98" hidden="1" customWidth="1"/>
    <col min="12690" max="12690" width="7.109375" style="98" customWidth="1"/>
    <col min="12691" max="12692" width="11.44140625" style="98" hidden="1" customWidth="1"/>
    <col min="12693" max="12693" width="7.109375" style="98" customWidth="1"/>
    <col min="12694" max="12695" width="11.44140625" style="98" hidden="1" customWidth="1"/>
    <col min="12696" max="12696" width="7.109375" style="98" customWidth="1"/>
    <col min="12697" max="12698" width="11.44140625" style="98" hidden="1" customWidth="1"/>
    <col min="12699" max="12699" width="7.109375" style="98" customWidth="1"/>
    <col min="12700" max="12700" width="11.44140625" style="98" hidden="1" customWidth="1"/>
    <col min="12701" max="12701" width="6.44140625" style="98" customWidth="1"/>
    <col min="12702" max="12753" width="11.44140625" style="98" hidden="1" customWidth="1"/>
    <col min="12754" max="12754" width="9" style="98" customWidth="1"/>
    <col min="12755" max="12756" width="11.44140625" style="98" hidden="1" customWidth="1"/>
    <col min="12757" max="12757" width="8.5546875" style="98" customWidth="1"/>
    <col min="12758" max="12759" width="11.44140625" style="98" hidden="1" customWidth="1"/>
    <col min="12760" max="12760" width="6.44140625" style="98" customWidth="1"/>
    <col min="12761" max="12762" width="11.44140625" style="98" hidden="1" customWidth="1"/>
    <col min="12763" max="12763" width="7" style="98" customWidth="1"/>
    <col min="12764" max="12765" width="11.44140625" style="98" hidden="1" customWidth="1"/>
    <col min="12766" max="12768" width="7" style="98" customWidth="1"/>
    <col min="12769" max="12770" width="11.44140625" style="98" hidden="1" customWidth="1"/>
    <col min="12771" max="12771" width="7.5546875" style="98" customWidth="1"/>
    <col min="12772" max="12773" width="11.44140625" style="98" hidden="1" customWidth="1"/>
    <col min="12774" max="12774" width="7" style="98" customWidth="1"/>
    <col min="12775" max="12776" width="11.44140625" style="98" hidden="1" customWidth="1"/>
    <col min="12777" max="12777" width="7" style="98" customWidth="1"/>
    <col min="12778" max="12779" width="11.44140625" style="98" hidden="1" customWidth="1"/>
    <col min="12780" max="12780" width="7" style="98" customWidth="1"/>
    <col min="12781" max="12781" width="11.44140625" style="98" hidden="1" customWidth="1"/>
    <col min="12782" max="12782" width="6.44140625" style="98" customWidth="1"/>
    <col min="12783" max="12792" width="11.44140625" style="98" hidden="1" customWidth="1"/>
    <col min="12793" max="12795" width="11.44140625" style="98" hidden="1"/>
    <col min="12796" max="12796" width="41.44140625" style="98" customWidth="1"/>
    <col min="12797" max="12797" width="6.44140625" style="98" customWidth="1"/>
    <col min="12798" max="12798" width="14.6640625" style="98" customWidth="1"/>
    <col min="12799" max="12799" width="11.44140625" style="98" customWidth="1"/>
    <col min="12800" max="12800" width="13" style="98" customWidth="1"/>
    <col min="12801" max="12801" width="25.44140625" style="98" customWidth="1"/>
    <col min="12802" max="12811" width="9.44140625" style="98" customWidth="1"/>
    <col min="12812" max="12812" width="8.88671875" style="98" customWidth="1"/>
    <col min="12813" max="12813" width="9.44140625" style="98" customWidth="1"/>
    <col min="12814" max="12819" width="10.109375" style="98" customWidth="1"/>
    <col min="12820" max="12820" width="6.44140625" style="98" customWidth="1"/>
    <col min="12821" max="12821" width="6.88671875" style="98" customWidth="1"/>
    <col min="12822" max="12823" width="6.5546875" style="98" customWidth="1"/>
    <col min="12824" max="12824" width="6.33203125" style="98" customWidth="1"/>
    <col min="12825" max="12826" width="7.5546875" style="98" customWidth="1"/>
    <col min="12827" max="12827" width="14.5546875" style="98" customWidth="1"/>
    <col min="12828" max="12829" width="11.44140625" style="98" customWidth="1"/>
    <col min="12830" max="12830" width="56.88671875" style="98" customWidth="1"/>
    <col min="12831" max="12831" width="9.109375" style="98" bestFit="1" customWidth="1"/>
    <col min="12832" max="12832" width="24.5546875" style="98" customWidth="1"/>
    <col min="12833" max="12833" width="10.33203125" style="98" customWidth="1"/>
    <col min="12834" max="12834" width="36.6640625" style="98" customWidth="1"/>
    <col min="12835" max="12835" width="5" style="98" customWidth="1"/>
    <col min="12836" max="12837" width="11.44140625" style="98" hidden="1" customWidth="1"/>
    <col min="12838" max="12838" width="5" style="98" customWidth="1"/>
    <col min="12839" max="12840" width="11.44140625" style="98" hidden="1" customWidth="1"/>
    <col min="12841" max="12841" width="5" style="98" customWidth="1"/>
    <col min="12842" max="12843" width="11.44140625" style="98" hidden="1" customWidth="1"/>
    <col min="12844" max="12844" width="5" style="98" customWidth="1"/>
    <col min="12845" max="12846" width="11.44140625" style="98" hidden="1" customWidth="1"/>
    <col min="12847" max="12847" width="8.33203125" style="98" bestFit="1" customWidth="1"/>
    <col min="12848" max="12912" width="11.44140625" style="98" hidden="1" customWidth="1"/>
    <col min="12913" max="12913" width="9.44140625" style="98" customWidth="1"/>
    <col min="12914" max="12914" width="11.44140625" style="98" hidden="1" customWidth="1"/>
    <col min="12915" max="12915" width="5" style="98" customWidth="1"/>
    <col min="12916" max="12931" width="11.44140625" style="98" hidden="1" customWidth="1"/>
    <col min="12932" max="12932" width="6.44140625" style="98" customWidth="1"/>
    <col min="12933" max="12945" width="11.44140625" style="98" hidden="1" customWidth="1"/>
    <col min="12946" max="12946" width="7.109375" style="98" customWidth="1"/>
    <col min="12947" max="12948" width="11.44140625" style="98" hidden="1" customWidth="1"/>
    <col min="12949" max="12949" width="7.109375" style="98" customWidth="1"/>
    <col min="12950" max="12951" width="11.44140625" style="98" hidden="1" customWidth="1"/>
    <col min="12952" max="12952" width="7.109375" style="98" customWidth="1"/>
    <col min="12953" max="12954" width="11.44140625" style="98" hidden="1" customWidth="1"/>
    <col min="12955" max="12955" width="7.109375" style="98" customWidth="1"/>
    <col min="12956" max="12956" width="11.44140625" style="98" hidden="1" customWidth="1"/>
    <col min="12957" max="12957" width="6.44140625" style="98" customWidth="1"/>
    <col min="12958" max="13009" width="11.44140625" style="98" hidden="1" customWidth="1"/>
    <col min="13010" max="13010" width="9" style="98" customWidth="1"/>
    <col min="13011" max="13012" width="11.44140625" style="98" hidden="1" customWidth="1"/>
    <col min="13013" max="13013" width="8.5546875" style="98" customWidth="1"/>
    <col min="13014" max="13015" width="11.44140625" style="98" hidden="1" customWidth="1"/>
    <col min="13016" max="13016" width="6.44140625" style="98" customWidth="1"/>
    <col min="13017" max="13018" width="11.44140625" style="98" hidden="1" customWidth="1"/>
    <col min="13019" max="13019" width="7" style="98" customWidth="1"/>
    <col min="13020" max="13021" width="11.44140625" style="98" hidden="1" customWidth="1"/>
    <col min="13022" max="13024" width="7" style="98" customWidth="1"/>
    <col min="13025" max="13026" width="11.44140625" style="98" hidden="1" customWidth="1"/>
    <col min="13027" max="13027" width="7.5546875" style="98" customWidth="1"/>
    <col min="13028" max="13029" width="11.44140625" style="98" hidden="1" customWidth="1"/>
    <col min="13030" max="13030" width="7" style="98" customWidth="1"/>
    <col min="13031" max="13032" width="11.44140625" style="98" hidden="1" customWidth="1"/>
    <col min="13033" max="13033" width="7" style="98" customWidth="1"/>
    <col min="13034" max="13035" width="11.44140625" style="98" hidden="1" customWidth="1"/>
    <col min="13036" max="13036" width="7" style="98" customWidth="1"/>
    <col min="13037" max="13037" width="11.44140625" style="98" hidden="1" customWidth="1"/>
    <col min="13038" max="13038" width="6.44140625" style="98" customWidth="1"/>
    <col min="13039" max="13048" width="11.44140625" style="98" hidden="1" customWidth="1"/>
    <col min="13049" max="13051" width="11.44140625" style="98" hidden="1"/>
    <col min="13052" max="13052" width="41.44140625" style="98" customWidth="1"/>
    <col min="13053" max="13053" width="6.44140625" style="98" customWidth="1"/>
    <col min="13054" max="13054" width="14.6640625" style="98" customWidth="1"/>
    <col min="13055" max="13055" width="11.44140625" style="98" customWidth="1"/>
    <col min="13056" max="13056" width="13" style="98" customWidth="1"/>
    <col min="13057" max="13057" width="25.44140625" style="98" customWidth="1"/>
    <col min="13058" max="13067" width="9.44140625" style="98" customWidth="1"/>
    <col min="13068" max="13068" width="8.88671875" style="98" customWidth="1"/>
    <col min="13069" max="13069" width="9.44140625" style="98" customWidth="1"/>
    <col min="13070" max="13075" width="10.109375" style="98" customWidth="1"/>
    <col min="13076" max="13076" width="6.44140625" style="98" customWidth="1"/>
    <col min="13077" max="13077" width="6.88671875" style="98" customWidth="1"/>
    <col min="13078" max="13079" width="6.5546875" style="98" customWidth="1"/>
    <col min="13080" max="13080" width="6.33203125" style="98" customWidth="1"/>
    <col min="13081" max="13082" width="7.5546875" style="98" customWidth="1"/>
    <col min="13083" max="13083" width="14.5546875" style="98" customWidth="1"/>
    <col min="13084" max="13085" width="11.44140625" style="98" customWidth="1"/>
    <col min="13086" max="13086" width="56.88671875" style="98" customWidth="1"/>
    <col min="13087" max="13087" width="9.109375" style="98" bestFit="1" customWidth="1"/>
    <col min="13088" max="13088" width="24.5546875" style="98" customWidth="1"/>
    <col min="13089" max="13089" width="10.33203125" style="98" customWidth="1"/>
    <col min="13090" max="13090" width="36.6640625" style="98" customWidth="1"/>
    <col min="13091" max="13091" width="5" style="98" customWidth="1"/>
    <col min="13092" max="13093" width="11.44140625" style="98" hidden="1" customWidth="1"/>
    <col min="13094" max="13094" width="5" style="98" customWidth="1"/>
    <col min="13095" max="13096" width="11.44140625" style="98" hidden="1" customWidth="1"/>
    <col min="13097" max="13097" width="5" style="98" customWidth="1"/>
    <col min="13098" max="13099" width="11.44140625" style="98" hidden="1" customWidth="1"/>
    <col min="13100" max="13100" width="5" style="98" customWidth="1"/>
    <col min="13101" max="13102" width="11.44140625" style="98" hidden="1" customWidth="1"/>
    <col min="13103" max="13103" width="8.33203125" style="98" bestFit="1" customWidth="1"/>
    <col min="13104" max="13168" width="11.44140625" style="98" hidden="1" customWidth="1"/>
    <col min="13169" max="13169" width="9.44140625" style="98" customWidth="1"/>
    <col min="13170" max="13170" width="11.44140625" style="98" hidden="1" customWidth="1"/>
    <col min="13171" max="13171" width="5" style="98" customWidth="1"/>
    <col min="13172" max="13187" width="11.44140625" style="98" hidden="1" customWidth="1"/>
    <col min="13188" max="13188" width="6.44140625" style="98" customWidth="1"/>
    <col min="13189" max="13201" width="11.44140625" style="98" hidden="1" customWidth="1"/>
    <col min="13202" max="13202" width="7.109375" style="98" customWidth="1"/>
    <col min="13203" max="13204" width="11.44140625" style="98" hidden="1" customWidth="1"/>
    <col min="13205" max="13205" width="7.109375" style="98" customWidth="1"/>
    <col min="13206" max="13207" width="11.44140625" style="98" hidden="1" customWidth="1"/>
    <col min="13208" max="13208" width="7.109375" style="98" customWidth="1"/>
    <col min="13209" max="13210" width="11.44140625" style="98" hidden="1" customWidth="1"/>
    <col min="13211" max="13211" width="7.109375" style="98" customWidth="1"/>
    <col min="13212" max="13212" width="11.44140625" style="98" hidden="1" customWidth="1"/>
    <col min="13213" max="13213" width="6.44140625" style="98" customWidth="1"/>
    <col min="13214" max="13265" width="11.44140625" style="98" hidden="1" customWidth="1"/>
    <col min="13266" max="13266" width="9" style="98" customWidth="1"/>
    <col min="13267" max="13268" width="11.44140625" style="98" hidden="1" customWidth="1"/>
    <col min="13269" max="13269" width="8.5546875" style="98" customWidth="1"/>
    <col min="13270" max="13271" width="11.44140625" style="98" hidden="1" customWidth="1"/>
    <col min="13272" max="13272" width="6.44140625" style="98" customWidth="1"/>
    <col min="13273" max="13274" width="11.44140625" style="98" hidden="1" customWidth="1"/>
    <col min="13275" max="13275" width="7" style="98" customWidth="1"/>
    <col min="13276" max="13277" width="11.44140625" style="98" hidden="1" customWidth="1"/>
    <col min="13278" max="13280" width="7" style="98" customWidth="1"/>
    <col min="13281" max="13282" width="11.44140625" style="98" hidden="1" customWidth="1"/>
    <col min="13283" max="13283" width="7.5546875" style="98" customWidth="1"/>
    <col min="13284" max="13285" width="11.44140625" style="98" hidden="1" customWidth="1"/>
    <col min="13286" max="13286" width="7" style="98" customWidth="1"/>
    <col min="13287" max="13288" width="11.44140625" style="98" hidden="1" customWidth="1"/>
    <col min="13289" max="13289" width="7" style="98" customWidth="1"/>
    <col min="13290" max="13291" width="11.44140625" style="98" hidden="1" customWidth="1"/>
    <col min="13292" max="13292" width="7" style="98" customWidth="1"/>
    <col min="13293" max="13293" width="11.44140625" style="98" hidden="1" customWidth="1"/>
    <col min="13294" max="13294" width="6.44140625" style="98" customWidth="1"/>
    <col min="13295" max="13304" width="11.44140625" style="98" hidden="1" customWidth="1"/>
    <col min="13305" max="13307" width="11.44140625" style="98" hidden="1"/>
    <col min="13308" max="13308" width="41.44140625" style="98" customWidth="1"/>
    <col min="13309" max="13309" width="6.44140625" style="98" customWidth="1"/>
    <col min="13310" max="13310" width="14.6640625" style="98" customWidth="1"/>
    <col min="13311" max="13311" width="11.44140625" style="98" customWidth="1"/>
    <col min="13312" max="13312" width="13" style="98" customWidth="1"/>
    <col min="13313" max="13313" width="25.44140625" style="98" customWidth="1"/>
    <col min="13314" max="13323" width="9.44140625" style="98" customWidth="1"/>
    <col min="13324" max="13324" width="8.88671875" style="98" customWidth="1"/>
    <col min="13325" max="13325" width="9.44140625" style="98" customWidth="1"/>
    <col min="13326" max="13331" width="10.109375" style="98" customWidth="1"/>
    <col min="13332" max="13332" width="6.44140625" style="98" customWidth="1"/>
    <col min="13333" max="13333" width="6.88671875" style="98" customWidth="1"/>
    <col min="13334" max="13335" width="6.5546875" style="98" customWidth="1"/>
    <col min="13336" max="13336" width="6.33203125" style="98" customWidth="1"/>
    <col min="13337" max="13338" width="7.5546875" style="98" customWidth="1"/>
    <col min="13339" max="13339" width="14.5546875" style="98" customWidth="1"/>
    <col min="13340" max="13341" width="11.44140625" style="98" customWidth="1"/>
    <col min="13342" max="13342" width="56.88671875" style="98" customWidth="1"/>
    <col min="13343" max="13343" width="9.109375" style="98" bestFit="1" customWidth="1"/>
    <col min="13344" max="13344" width="24.5546875" style="98" customWidth="1"/>
    <col min="13345" max="13345" width="10.33203125" style="98" customWidth="1"/>
    <col min="13346" max="13346" width="36.6640625" style="98" customWidth="1"/>
    <col min="13347" max="13347" width="5" style="98" customWidth="1"/>
    <col min="13348" max="13349" width="11.44140625" style="98" hidden="1" customWidth="1"/>
    <col min="13350" max="13350" width="5" style="98" customWidth="1"/>
    <col min="13351" max="13352" width="11.44140625" style="98" hidden="1" customWidth="1"/>
    <col min="13353" max="13353" width="5" style="98" customWidth="1"/>
    <col min="13354" max="13355" width="11.44140625" style="98" hidden="1" customWidth="1"/>
    <col min="13356" max="13356" width="5" style="98" customWidth="1"/>
    <col min="13357" max="13358" width="11.44140625" style="98" hidden="1" customWidth="1"/>
    <col min="13359" max="13359" width="8.33203125" style="98" bestFit="1" customWidth="1"/>
    <col min="13360" max="13424" width="11.44140625" style="98" hidden="1" customWidth="1"/>
    <col min="13425" max="13425" width="9.44140625" style="98" customWidth="1"/>
    <col min="13426" max="13426" width="11.44140625" style="98" hidden="1" customWidth="1"/>
    <col min="13427" max="13427" width="5" style="98" customWidth="1"/>
    <col min="13428" max="13443" width="11.44140625" style="98" hidden="1" customWidth="1"/>
    <col min="13444" max="13444" width="6.44140625" style="98" customWidth="1"/>
    <col min="13445" max="13457" width="11.44140625" style="98" hidden="1" customWidth="1"/>
    <col min="13458" max="13458" width="7.109375" style="98" customWidth="1"/>
    <col min="13459" max="13460" width="11.44140625" style="98" hidden="1" customWidth="1"/>
    <col min="13461" max="13461" width="7.109375" style="98" customWidth="1"/>
    <col min="13462" max="13463" width="11.44140625" style="98" hidden="1" customWidth="1"/>
    <col min="13464" max="13464" width="7.109375" style="98" customWidth="1"/>
    <col min="13465" max="13466" width="11.44140625" style="98" hidden="1" customWidth="1"/>
    <col min="13467" max="13467" width="7.109375" style="98" customWidth="1"/>
    <col min="13468" max="13468" width="11.44140625" style="98" hidden="1" customWidth="1"/>
    <col min="13469" max="13469" width="6.44140625" style="98" customWidth="1"/>
    <col min="13470" max="13521" width="11.44140625" style="98" hidden="1" customWidth="1"/>
    <col min="13522" max="13522" width="9" style="98" customWidth="1"/>
    <col min="13523" max="13524" width="11.44140625" style="98" hidden="1" customWidth="1"/>
    <col min="13525" max="13525" width="8.5546875" style="98" customWidth="1"/>
    <col min="13526" max="13527" width="11.44140625" style="98" hidden="1" customWidth="1"/>
    <col min="13528" max="13528" width="6.44140625" style="98" customWidth="1"/>
    <col min="13529" max="13530" width="11.44140625" style="98" hidden="1" customWidth="1"/>
    <col min="13531" max="13531" width="7" style="98" customWidth="1"/>
    <col min="13532" max="13533" width="11.44140625" style="98" hidden="1" customWidth="1"/>
    <col min="13534" max="13536" width="7" style="98" customWidth="1"/>
    <col min="13537" max="13538" width="11.44140625" style="98" hidden="1" customWidth="1"/>
    <col min="13539" max="13539" width="7.5546875" style="98" customWidth="1"/>
    <col min="13540" max="13541" width="11.44140625" style="98" hidden="1" customWidth="1"/>
    <col min="13542" max="13542" width="7" style="98" customWidth="1"/>
    <col min="13543" max="13544" width="11.44140625" style="98" hidden="1" customWidth="1"/>
    <col min="13545" max="13545" width="7" style="98" customWidth="1"/>
    <col min="13546" max="13547" width="11.44140625" style="98" hidden="1" customWidth="1"/>
    <col min="13548" max="13548" width="7" style="98" customWidth="1"/>
    <col min="13549" max="13549" width="11.44140625" style="98" hidden="1" customWidth="1"/>
    <col min="13550" max="13550" width="6.44140625" style="98" customWidth="1"/>
    <col min="13551" max="13560" width="11.44140625" style="98" hidden="1" customWidth="1"/>
    <col min="13561" max="13563" width="11.44140625" style="98" hidden="1"/>
    <col min="13564" max="13564" width="41.44140625" style="98" customWidth="1"/>
    <col min="13565" max="13565" width="6.44140625" style="98" customWidth="1"/>
    <col min="13566" max="13566" width="14.6640625" style="98" customWidth="1"/>
    <col min="13567" max="13567" width="11.44140625" style="98" customWidth="1"/>
    <col min="13568" max="13568" width="13" style="98" customWidth="1"/>
    <col min="13569" max="13569" width="25.44140625" style="98" customWidth="1"/>
    <col min="13570" max="13579" width="9.44140625" style="98" customWidth="1"/>
    <col min="13580" max="13580" width="8.88671875" style="98" customWidth="1"/>
    <col min="13581" max="13581" width="9.44140625" style="98" customWidth="1"/>
    <col min="13582" max="13587" width="10.109375" style="98" customWidth="1"/>
    <col min="13588" max="13588" width="6.44140625" style="98" customWidth="1"/>
    <col min="13589" max="13589" width="6.88671875" style="98" customWidth="1"/>
    <col min="13590" max="13591" width="6.5546875" style="98" customWidth="1"/>
    <col min="13592" max="13592" width="6.33203125" style="98" customWidth="1"/>
    <col min="13593" max="13594" width="7.5546875" style="98" customWidth="1"/>
    <col min="13595" max="13595" width="14.5546875" style="98" customWidth="1"/>
    <col min="13596" max="13597" width="11.44140625" style="98" customWidth="1"/>
    <col min="13598" max="13598" width="56.88671875" style="98" customWidth="1"/>
    <col min="13599" max="13599" width="9.109375" style="98" bestFit="1" customWidth="1"/>
    <col min="13600" max="13600" width="24.5546875" style="98" customWidth="1"/>
    <col min="13601" max="13601" width="10.33203125" style="98" customWidth="1"/>
    <col min="13602" max="13602" width="36.6640625" style="98" customWidth="1"/>
    <col min="13603" max="13603" width="5" style="98" customWidth="1"/>
    <col min="13604" max="13605" width="11.44140625" style="98" hidden="1" customWidth="1"/>
    <col min="13606" max="13606" width="5" style="98" customWidth="1"/>
    <col min="13607" max="13608" width="11.44140625" style="98" hidden="1" customWidth="1"/>
    <col min="13609" max="13609" width="5" style="98" customWidth="1"/>
    <col min="13610" max="13611" width="11.44140625" style="98" hidden="1" customWidth="1"/>
    <col min="13612" max="13612" width="5" style="98" customWidth="1"/>
    <col min="13613" max="13614" width="11.44140625" style="98" hidden="1" customWidth="1"/>
    <col min="13615" max="13615" width="8.33203125" style="98" bestFit="1" customWidth="1"/>
    <col min="13616" max="13680" width="11.44140625" style="98" hidden="1" customWidth="1"/>
    <col min="13681" max="13681" width="9.44140625" style="98" customWidth="1"/>
    <col min="13682" max="13682" width="11.44140625" style="98" hidden="1" customWidth="1"/>
    <col min="13683" max="13683" width="5" style="98" customWidth="1"/>
    <col min="13684" max="13699" width="11.44140625" style="98" hidden="1" customWidth="1"/>
    <col min="13700" max="13700" width="6.44140625" style="98" customWidth="1"/>
    <col min="13701" max="13713" width="11.44140625" style="98" hidden="1" customWidth="1"/>
    <col min="13714" max="13714" width="7.109375" style="98" customWidth="1"/>
    <col min="13715" max="13716" width="11.44140625" style="98" hidden="1" customWidth="1"/>
    <col min="13717" max="13717" width="7.109375" style="98" customWidth="1"/>
    <col min="13718" max="13719" width="11.44140625" style="98" hidden="1" customWidth="1"/>
    <col min="13720" max="13720" width="7.109375" style="98" customWidth="1"/>
    <col min="13721" max="13722" width="11.44140625" style="98" hidden="1" customWidth="1"/>
    <col min="13723" max="13723" width="7.109375" style="98" customWidth="1"/>
    <col min="13724" max="13724" width="11.44140625" style="98" hidden="1" customWidth="1"/>
    <col min="13725" max="13725" width="6.44140625" style="98" customWidth="1"/>
    <col min="13726" max="13777" width="11.44140625" style="98" hidden="1" customWidth="1"/>
    <col min="13778" max="13778" width="9" style="98" customWidth="1"/>
    <col min="13779" max="13780" width="11.44140625" style="98" hidden="1" customWidth="1"/>
    <col min="13781" max="13781" width="8.5546875" style="98" customWidth="1"/>
    <col min="13782" max="13783" width="11.44140625" style="98" hidden="1" customWidth="1"/>
    <col min="13784" max="13784" width="6.44140625" style="98" customWidth="1"/>
    <col min="13785" max="13786" width="11.44140625" style="98" hidden="1" customWidth="1"/>
    <col min="13787" max="13787" width="7" style="98" customWidth="1"/>
    <col min="13788" max="13789" width="11.44140625" style="98" hidden="1" customWidth="1"/>
    <col min="13790" max="13792" width="7" style="98" customWidth="1"/>
    <col min="13793" max="13794" width="11.44140625" style="98" hidden="1" customWidth="1"/>
    <col min="13795" max="13795" width="7.5546875" style="98" customWidth="1"/>
    <col min="13796" max="13797" width="11.44140625" style="98" hidden="1" customWidth="1"/>
    <col min="13798" max="13798" width="7" style="98" customWidth="1"/>
    <col min="13799" max="13800" width="11.44140625" style="98" hidden="1" customWidth="1"/>
    <col min="13801" max="13801" width="7" style="98" customWidth="1"/>
    <col min="13802" max="13803" width="11.44140625" style="98" hidden="1" customWidth="1"/>
    <col min="13804" max="13804" width="7" style="98" customWidth="1"/>
    <col min="13805" max="13805" width="11.44140625" style="98" hidden="1" customWidth="1"/>
    <col min="13806" max="13806" width="6.44140625" style="98" customWidth="1"/>
    <col min="13807" max="13816" width="11.44140625" style="98" hidden="1" customWidth="1"/>
    <col min="13817" max="13819" width="11.44140625" style="98" hidden="1"/>
    <col min="13820" max="13820" width="41.44140625" style="98" customWidth="1"/>
    <col min="13821" max="13821" width="6.44140625" style="98" customWidth="1"/>
    <col min="13822" max="13822" width="14.6640625" style="98" customWidth="1"/>
    <col min="13823" max="13823" width="11.44140625" style="98" customWidth="1"/>
    <col min="13824" max="13824" width="13" style="98" customWidth="1"/>
    <col min="13825" max="13825" width="25.44140625" style="98" customWidth="1"/>
    <col min="13826" max="13835" width="9.44140625" style="98" customWidth="1"/>
    <col min="13836" max="13836" width="8.88671875" style="98" customWidth="1"/>
    <col min="13837" max="13837" width="9.44140625" style="98" customWidth="1"/>
    <col min="13838" max="13843" width="10.109375" style="98" customWidth="1"/>
    <col min="13844" max="13844" width="6.44140625" style="98" customWidth="1"/>
    <col min="13845" max="13845" width="6.88671875" style="98" customWidth="1"/>
    <col min="13846" max="13847" width="6.5546875" style="98" customWidth="1"/>
    <col min="13848" max="13848" width="6.33203125" style="98" customWidth="1"/>
    <col min="13849" max="13850" width="7.5546875" style="98" customWidth="1"/>
    <col min="13851" max="13851" width="14.5546875" style="98" customWidth="1"/>
    <col min="13852" max="13853" width="11.44140625" style="98" customWidth="1"/>
    <col min="13854" max="13854" width="56.88671875" style="98" customWidth="1"/>
    <col min="13855" max="13855" width="9.109375" style="98" bestFit="1" customWidth="1"/>
    <col min="13856" max="13856" width="24.5546875" style="98" customWidth="1"/>
    <col min="13857" max="13857" width="10.33203125" style="98" customWidth="1"/>
    <col min="13858" max="13858" width="36.6640625" style="98" customWidth="1"/>
    <col min="13859" max="13859" width="5" style="98" customWidth="1"/>
    <col min="13860" max="13861" width="11.44140625" style="98" hidden="1" customWidth="1"/>
    <col min="13862" max="13862" width="5" style="98" customWidth="1"/>
    <col min="13863" max="13864" width="11.44140625" style="98" hidden="1" customWidth="1"/>
    <col min="13865" max="13865" width="5" style="98" customWidth="1"/>
    <col min="13866" max="13867" width="11.44140625" style="98" hidden="1" customWidth="1"/>
    <col min="13868" max="13868" width="5" style="98" customWidth="1"/>
    <col min="13869" max="13870" width="11.44140625" style="98" hidden="1" customWidth="1"/>
    <col min="13871" max="13871" width="8.33203125" style="98" bestFit="1" customWidth="1"/>
    <col min="13872" max="13936" width="11.44140625" style="98" hidden="1" customWidth="1"/>
    <col min="13937" max="13937" width="9.44140625" style="98" customWidth="1"/>
    <col min="13938" max="13938" width="11.44140625" style="98" hidden="1" customWidth="1"/>
    <col min="13939" max="13939" width="5" style="98" customWidth="1"/>
    <col min="13940" max="13955" width="11.44140625" style="98" hidden="1" customWidth="1"/>
    <col min="13956" max="13956" width="6.44140625" style="98" customWidth="1"/>
    <col min="13957" max="13969" width="11.44140625" style="98" hidden="1" customWidth="1"/>
    <col min="13970" max="13970" width="7.109375" style="98" customWidth="1"/>
    <col min="13971" max="13972" width="11.44140625" style="98" hidden="1" customWidth="1"/>
    <col min="13973" max="13973" width="7.109375" style="98" customWidth="1"/>
    <col min="13974" max="13975" width="11.44140625" style="98" hidden="1" customWidth="1"/>
    <col min="13976" max="13976" width="7.109375" style="98" customWidth="1"/>
    <col min="13977" max="13978" width="11.44140625" style="98" hidden="1" customWidth="1"/>
    <col min="13979" max="13979" width="7.109375" style="98" customWidth="1"/>
    <col min="13980" max="13980" width="11.44140625" style="98" hidden="1" customWidth="1"/>
    <col min="13981" max="13981" width="6.44140625" style="98" customWidth="1"/>
    <col min="13982" max="14033" width="11.44140625" style="98" hidden="1" customWidth="1"/>
    <col min="14034" max="14034" width="9" style="98" customWidth="1"/>
    <col min="14035" max="14036" width="11.44140625" style="98" hidden="1" customWidth="1"/>
    <col min="14037" max="14037" width="8.5546875" style="98" customWidth="1"/>
    <col min="14038" max="14039" width="11.44140625" style="98" hidden="1" customWidth="1"/>
    <col min="14040" max="14040" width="6.44140625" style="98" customWidth="1"/>
    <col min="14041" max="14042" width="11.44140625" style="98" hidden="1" customWidth="1"/>
    <col min="14043" max="14043" width="7" style="98" customWidth="1"/>
    <col min="14044" max="14045" width="11.44140625" style="98" hidden="1" customWidth="1"/>
    <col min="14046" max="14048" width="7" style="98" customWidth="1"/>
    <col min="14049" max="14050" width="11.44140625" style="98" hidden="1" customWidth="1"/>
    <col min="14051" max="14051" width="7.5546875" style="98" customWidth="1"/>
    <col min="14052" max="14053" width="11.44140625" style="98" hidden="1" customWidth="1"/>
    <col min="14054" max="14054" width="7" style="98" customWidth="1"/>
    <col min="14055" max="14056" width="11.44140625" style="98" hidden="1" customWidth="1"/>
    <col min="14057" max="14057" width="7" style="98" customWidth="1"/>
    <col min="14058" max="14059" width="11.44140625" style="98" hidden="1" customWidth="1"/>
    <col min="14060" max="14060" width="7" style="98" customWidth="1"/>
    <col min="14061" max="14061" width="11.44140625" style="98" hidden="1" customWidth="1"/>
    <col min="14062" max="14062" width="6.44140625" style="98" customWidth="1"/>
    <col min="14063" max="14072" width="11.44140625" style="98" hidden="1" customWidth="1"/>
    <col min="14073" max="14075" width="11.44140625" style="98" hidden="1"/>
    <col min="14076" max="14076" width="41.44140625" style="98" customWidth="1"/>
    <col min="14077" max="14077" width="6.44140625" style="98" customWidth="1"/>
    <col min="14078" max="14078" width="14.6640625" style="98" customWidth="1"/>
    <col min="14079" max="14079" width="11.44140625" style="98" customWidth="1"/>
    <col min="14080" max="14080" width="13" style="98" customWidth="1"/>
    <col min="14081" max="14081" width="25.44140625" style="98" customWidth="1"/>
    <col min="14082" max="14091" width="9.44140625" style="98" customWidth="1"/>
    <col min="14092" max="14092" width="8.88671875" style="98" customWidth="1"/>
    <col min="14093" max="14093" width="9.44140625" style="98" customWidth="1"/>
    <col min="14094" max="14099" width="10.109375" style="98" customWidth="1"/>
    <col min="14100" max="14100" width="6.44140625" style="98" customWidth="1"/>
    <col min="14101" max="14101" width="6.88671875" style="98" customWidth="1"/>
    <col min="14102" max="14103" width="6.5546875" style="98" customWidth="1"/>
    <col min="14104" max="14104" width="6.33203125" style="98" customWidth="1"/>
    <col min="14105" max="14106" width="7.5546875" style="98" customWidth="1"/>
    <col min="14107" max="14107" width="14.5546875" style="98" customWidth="1"/>
    <col min="14108" max="14109" width="11.44140625" style="98" customWidth="1"/>
    <col min="14110" max="14110" width="56.88671875" style="98" customWidth="1"/>
    <col min="14111" max="14111" width="9.109375" style="98" bestFit="1" customWidth="1"/>
    <col min="14112" max="14112" width="24.5546875" style="98" customWidth="1"/>
    <col min="14113" max="14113" width="10.33203125" style="98" customWidth="1"/>
    <col min="14114" max="14114" width="36.6640625" style="98" customWidth="1"/>
    <col min="14115" max="14115" width="5" style="98" customWidth="1"/>
    <col min="14116" max="14117" width="11.44140625" style="98" hidden="1" customWidth="1"/>
    <col min="14118" max="14118" width="5" style="98" customWidth="1"/>
    <col min="14119" max="14120" width="11.44140625" style="98" hidden="1" customWidth="1"/>
    <col min="14121" max="14121" width="5" style="98" customWidth="1"/>
    <col min="14122" max="14123" width="11.44140625" style="98" hidden="1" customWidth="1"/>
    <col min="14124" max="14124" width="5" style="98" customWidth="1"/>
    <col min="14125" max="14126" width="11.44140625" style="98" hidden="1" customWidth="1"/>
    <col min="14127" max="14127" width="8.33203125" style="98" bestFit="1" customWidth="1"/>
    <col min="14128" max="14192" width="11.44140625" style="98" hidden="1" customWidth="1"/>
    <col min="14193" max="14193" width="9.44140625" style="98" customWidth="1"/>
    <col min="14194" max="14194" width="11.44140625" style="98" hidden="1" customWidth="1"/>
    <col min="14195" max="14195" width="5" style="98" customWidth="1"/>
    <col min="14196" max="14211" width="11.44140625" style="98" hidden="1" customWidth="1"/>
    <col min="14212" max="14212" width="6.44140625" style="98" customWidth="1"/>
    <col min="14213" max="14225" width="11.44140625" style="98" hidden="1" customWidth="1"/>
    <col min="14226" max="14226" width="7.109375" style="98" customWidth="1"/>
    <col min="14227" max="14228" width="11.44140625" style="98" hidden="1" customWidth="1"/>
    <col min="14229" max="14229" width="7.109375" style="98" customWidth="1"/>
    <col min="14230" max="14231" width="11.44140625" style="98" hidden="1" customWidth="1"/>
    <col min="14232" max="14232" width="7.109375" style="98" customWidth="1"/>
    <col min="14233" max="14234" width="11.44140625" style="98" hidden="1" customWidth="1"/>
    <col min="14235" max="14235" width="7.109375" style="98" customWidth="1"/>
    <col min="14236" max="14236" width="11.44140625" style="98" hidden="1" customWidth="1"/>
    <col min="14237" max="14237" width="6.44140625" style="98" customWidth="1"/>
    <col min="14238" max="14289" width="11.44140625" style="98" hidden="1" customWidth="1"/>
    <col min="14290" max="14290" width="9" style="98" customWidth="1"/>
    <col min="14291" max="14292" width="11.44140625" style="98" hidden="1" customWidth="1"/>
    <col min="14293" max="14293" width="8.5546875" style="98" customWidth="1"/>
    <col min="14294" max="14295" width="11.44140625" style="98" hidden="1" customWidth="1"/>
    <col min="14296" max="14296" width="6.44140625" style="98" customWidth="1"/>
    <col min="14297" max="14298" width="11.44140625" style="98" hidden="1" customWidth="1"/>
    <col min="14299" max="14299" width="7" style="98" customWidth="1"/>
    <col min="14300" max="14301" width="11.44140625" style="98" hidden="1" customWidth="1"/>
    <col min="14302" max="14304" width="7" style="98" customWidth="1"/>
    <col min="14305" max="14306" width="11.44140625" style="98" hidden="1" customWidth="1"/>
    <col min="14307" max="14307" width="7.5546875" style="98" customWidth="1"/>
    <col min="14308" max="14309" width="11.44140625" style="98" hidden="1" customWidth="1"/>
    <col min="14310" max="14310" width="7" style="98" customWidth="1"/>
    <col min="14311" max="14312" width="11.44140625" style="98" hidden="1" customWidth="1"/>
    <col min="14313" max="14313" width="7" style="98" customWidth="1"/>
    <col min="14314" max="14315" width="11.44140625" style="98" hidden="1" customWidth="1"/>
    <col min="14316" max="14316" width="7" style="98" customWidth="1"/>
    <col min="14317" max="14317" width="11.44140625" style="98" hidden="1" customWidth="1"/>
    <col min="14318" max="14318" width="6.44140625" style="98" customWidth="1"/>
    <col min="14319" max="14328" width="11.44140625" style="98" hidden="1" customWidth="1"/>
    <col min="14329" max="14331" width="11.44140625" style="98" hidden="1"/>
    <col min="14332" max="14332" width="41.44140625" style="98" customWidth="1"/>
    <col min="14333" max="14333" width="6.44140625" style="98" customWidth="1"/>
    <col min="14334" max="14334" width="14.6640625" style="98" customWidth="1"/>
    <col min="14335" max="14335" width="11.44140625" style="98" customWidth="1"/>
    <col min="14336" max="14336" width="13" style="98" customWidth="1"/>
    <col min="14337" max="14337" width="25.44140625" style="98" customWidth="1"/>
    <col min="14338" max="14347" width="9.44140625" style="98" customWidth="1"/>
    <col min="14348" max="14348" width="8.88671875" style="98" customWidth="1"/>
    <col min="14349" max="14349" width="9.44140625" style="98" customWidth="1"/>
    <col min="14350" max="14355" width="10.109375" style="98" customWidth="1"/>
    <col min="14356" max="14356" width="6.44140625" style="98" customWidth="1"/>
    <col min="14357" max="14357" width="6.88671875" style="98" customWidth="1"/>
    <col min="14358" max="14359" width="6.5546875" style="98" customWidth="1"/>
    <col min="14360" max="14360" width="6.33203125" style="98" customWidth="1"/>
    <col min="14361" max="14362" width="7.5546875" style="98" customWidth="1"/>
    <col min="14363" max="14363" width="14.5546875" style="98" customWidth="1"/>
    <col min="14364" max="14365" width="11.44140625" style="98" customWidth="1"/>
    <col min="14366" max="14366" width="56.88671875" style="98" customWidth="1"/>
    <col min="14367" max="14367" width="9.109375" style="98" bestFit="1" customWidth="1"/>
    <col min="14368" max="14368" width="24.5546875" style="98" customWidth="1"/>
    <col min="14369" max="14369" width="10.33203125" style="98" customWidth="1"/>
    <col min="14370" max="14370" width="36.6640625" style="98" customWidth="1"/>
    <col min="14371" max="14371" width="5" style="98" customWidth="1"/>
    <col min="14372" max="14373" width="11.44140625" style="98" hidden="1" customWidth="1"/>
    <col min="14374" max="14374" width="5" style="98" customWidth="1"/>
    <col min="14375" max="14376" width="11.44140625" style="98" hidden="1" customWidth="1"/>
    <col min="14377" max="14377" width="5" style="98" customWidth="1"/>
    <col min="14378" max="14379" width="11.44140625" style="98" hidden="1" customWidth="1"/>
    <col min="14380" max="14380" width="5" style="98" customWidth="1"/>
    <col min="14381" max="14382" width="11.44140625" style="98" hidden="1" customWidth="1"/>
    <col min="14383" max="14383" width="8.33203125" style="98" bestFit="1" customWidth="1"/>
    <col min="14384" max="14448" width="11.44140625" style="98" hidden="1" customWidth="1"/>
    <col min="14449" max="14449" width="9.44140625" style="98" customWidth="1"/>
    <col min="14450" max="14450" width="11.44140625" style="98" hidden="1" customWidth="1"/>
    <col min="14451" max="14451" width="5" style="98" customWidth="1"/>
    <col min="14452" max="14467" width="11.44140625" style="98" hidden="1" customWidth="1"/>
    <col min="14468" max="14468" width="6.44140625" style="98" customWidth="1"/>
    <col min="14469" max="14481" width="11.44140625" style="98" hidden="1" customWidth="1"/>
    <col min="14482" max="14482" width="7.109375" style="98" customWidth="1"/>
    <col min="14483" max="14484" width="11.44140625" style="98" hidden="1" customWidth="1"/>
    <col min="14485" max="14485" width="7.109375" style="98" customWidth="1"/>
    <col min="14486" max="14487" width="11.44140625" style="98" hidden="1" customWidth="1"/>
    <col min="14488" max="14488" width="7.109375" style="98" customWidth="1"/>
    <col min="14489" max="14490" width="11.44140625" style="98" hidden="1" customWidth="1"/>
    <col min="14491" max="14491" width="7.109375" style="98" customWidth="1"/>
    <col min="14492" max="14492" width="11.44140625" style="98" hidden="1" customWidth="1"/>
    <col min="14493" max="14493" width="6.44140625" style="98" customWidth="1"/>
    <col min="14494" max="14545" width="11.44140625" style="98" hidden="1" customWidth="1"/>
    <col min="14546" max="14546" width="9" style="98" customWidth="1"/>
    <col min="14547" max="14548" width="11.44140625" style="98" hidden="1" customWidth="1"/>
    <col min="14549" max="14549" width="8.5546875" style="98" customWidth="1"/>
    <col min="14550" max="14551" width="11.44140625" style="98" hidden="1" customWidth="1"/>
    <col min="14552" max="14552" width="6.44140625" style="98" customWidth="1"/>
    <col min="14553" max="14554" width="11.44140625" style="98" hidden="1" customWidth="1"/>
    <col min="14555" max="14555" width="7" style="98" customWidth="1"/>
    <col min="14556" max="14557" width="11.44140625" style="98" hidden="1" customWidth="1"/>
    <col min="14558" max="14560" width="7" style="98" customWidth="1"/>
    <col min="14561" max="14562" width="11.44140625" style="98" hidden="1" customWidth="1"/>
    <col min="14563" max="14563" width="7.5546875" style="98" customWidth="1"/>
    <col min="14564" max="14565" width="11.44140625" style="98" hidden="1" customWidth="1"/>
    <col min="14566" max="14566" width="7" style="98" customWidth="1"/>
    <col min="14567" max="14568" width="11.44140625" style="98" hidden="1" customWidth="1"/>
    <col min="14569" max="14569" width="7" style="98" customWidth="1"/>
    <col min="14570" max="14571" width="11.44140625" style="98" hidden="1" customWidth="1"/>
    <col min="14572" max="14572" width="7" style="98" customWidth="1"/>
    <col min="14573" max="14573" width="11.44140625" style="98" hidden="1" customWidth="1"/>
    <col min="14574" max="14574" width="6.44140625" style="98" customWidth="1"/>
    <col min="14575" max="14584" width="11.44140625" style="98" hidden="1" customWidth="1"/>
    <col min="14585" max="14587" width="11.44140625" style="98" hidden="1"/>
    <col min="14588" max="14588" width="41.44140625" style="98" customWidth="1"/>
    <col min="14589" max="14589" width="6.44140625" style="98" customWidth="1"/>
    <col min="14590" max="14590" width="14.6640625" style="98" customWidth="1"/>
    <col min="14591" max="14591" width="11.44140625" style="98" customWidth="1"/>
    <col min="14592" max="14592" width="13" style="98" customWidth="1"/>
    <col min="14593" max="14593" width="25.44140625" style="98" customWidth="1"/>
    <col min="14594" max="14603" width="9.44140625" style="98" customWidth="1"/>
    <col min="14604" max="14604" width="8.88671875" style="98" customWidth="1"/>
    <col min="14605" max="14605" width="9.44140625" style="98" customWidth="1"/>
    <col min="14606" max="14611" width="10.109375" style="98" customWidth="1"/>
    <col min="14612" max="14612" width="6.44140625" style="98" customWidth="1"/>
    <col min="14613" max="14613" width="6.88671875" style="98" customWidth="1"/>
    <col min="14614" max="14615" width="6.5546875" style="98" customWidth="1"/>
    <col min="14616" max="14616" width="6.33203125" style="98" customWidth="1"/>
    <col min="14617" max="14618" width="7.5546875" style="98" customWidth="1"/>
    <col min="14619" max="14619" width="14.5546875" style="98" customWidth="1"/>
    <col min="14620" max="14621" width="11.44140625" style="98" customWidth="1"/>
    <col min="14622" max="14622" width="56.88671875" style="98" customWidth="1"/>
    <col min="14623" max="14623" width="9.109375" style="98" bestFit="1" customWidth="1"/>
    <col min="14624" max="14624" width="24.5546875" style="98" customWidth="1"/>
    <col min="14625" max="14625" width="10.33203125" style="98" customWidth="1"/>
    <col min="14626" max="14626" width="36.6640625" style="98" customWidth="1"/>
    <col min="14627" max="14627" width="5" style="98" customWidth="1"/>
    <col min="14628" max="14629" width="11.44140625" style="98" hidden="1" customWidth="1"/>
    <col min="14630" max="14630" width="5" style="98" customWidth="1"/>
    <col min="14631" max="14632" width="11.44140625" style="98" hidden="1" customWidth="1"/>
    <col min="14633" max="14633" width="5" style="98" customWidth="1"/>
    <col min="14634" max="14635" width="11.44140625" style="98" hidden="1" customWidth="1"/>
    <col min="14636" max="14636" width="5" style="98" customWidth="1"/>
    <col min="14637" max="14638" width="11.44140625" style="98" hidden="1" customWidth="1"/>
    <col min="14639" max="14639" width="8.33203125" style="98" bestFit="1" customWidth="1"/>
    <col min="14640" max="14704" width="11.44140625" style="98" hidden="1" customWidth="1"/>
    <col min="14705" max="14705" width="9.44140625" style="98" customWidth="1"/>
    <col min="14706" max="14706" width="11.44140625" style="98" hidden="1" customWidth="1"/>
    <col min="14707" max="14707" width="5" style="98" customWidth="1"/>
    <col min="14708" max="14723" width="11.44140625" style="98" hidden="1" customWidth="1"/>
    <col min="14724" max="14724" width="6.44140625" style="98" customWidth="1"/>
    <col min="14725" max="14737" width="11.44140625" style="98" hidden="1" customWidth="1"/>
    <col min="14738" max="14738" width="7.109375" style="98" customWidth="1"/>
    <col min="14739" max="14740" width="11.44140625" style="98" hidden="1" customWidth="1"/>
    <col min="14741" max="14741" width="7.109375" style="98" customWidth="1"/>
    <col min="14742" max="14743" width="11.44140625" style="98" hidden="1" customWidth="1"/>
    <col min="14744" max="14744" width="7.109375" style="98" customWidth="1"/>
    <col min="14745" max="14746" width="11.44140625" style="98" hidden="1" customWidth="1"/>
    <col min="14747" max="14747" width="7.109375" style="98" customWidth="1"/>
    <col min="14748" max="14748" width="11.44140625" style="98" hidden="1" customWidth="1"/>
    <col min="14749" max="14749" width="6.44140625" style="98" customWidth="1"/>
    <col min="14750" max="14801" width="11.44140625" style="98" hidden="1" customWidth="1"/>
    <col min="14802" max="14802" width="9" style="98" customWidth="1"/>
    <col min="14803" max="14804" width="11.44140625" style="98" hidden="1" customWidth="1"/>
    <col min="14805" max="14805" width="8.5546875" style="98" customWidth="1"/>
    <col min="14806" max="14807" width="11.44140625" style="98" hidden="1" customWidth="1"/>
    <col min="14808" max="14808" width="6.44140625" style="98" customWidth="1"/>
    <col min="14809" max="14810" width="11.44140625" style="98" hidden="1" customWidth="1"/>
    <col min="14811" max="14811" width="7" style="98" customWidth="1"/>
    <col min="14812" max="14813" width="11.44140625" style="98" hidden="1" customWidth="1"/>
    <col min="14814" max="14816" width="7" style="98" customWidth="1"/>
    <col min="14817" max="14818" width="11.44140625" style="98" hidden="1" customWidth="1"/>
    <col min="14819" max="14819" width="7.5546875" style="98" customWidth="1"/>
    <col min="14820" max="14821" width="11.44140625" style="98" hidden="1" customWidth="1"/>
    <col min="14822" max="14822" width="7" style="98" customWidth="1"/>
    <col min="14823" max="14824" width="11.44140625" style="98" hidden="1" customWidth="1"/>
    <col min="14825" max="14825" width="7" style="98" customWidth="1"/>
    <col min="14826" max="14827" width="11.44140625" style="98" hidden="1" customWidth="1"/>
    <col min="14828" max="14828" width="7" style="98" customWidth="1"/>
    <col min="14829" max="14829" width="11.44140625" style="98" hidden="1" customWidth="1"/>
    <col min="14830" max="14830" width="6.44140625" style="98" customWidth="1"/>
    <col min="14831" max="14840" width="11.44140625" style="98" hidden="1" customWidth="1"/>
    <col min="14841" max="14843" width="11.44140625" style="98" hidden="1"/>
    <col min="14844" max="14844" width="41.44140625" style="98" customWidth="1"/>
    <col min="14845" max="14845" width="6.44140625" style="98" customWidth="1"/>
    <col min="14846" max="14846" width="14.6640625" style="98" customWidth="1"/>
    <col min="14847" max="14847" width="11.44140625" style="98" customWidth="1"/>
    <col min="14848" max="14848" width="13" style="98" customWidth="1"/>
    <col min="14849" max="14849" width="25.44140625" style="98" customWidth="1"/>
    <col min="14850" max="14859" width="9.44140625" style="98" customWidth="1"/>
    <col min="14860" max="14860" width="8.88671875" style="98" customWidth="1"/>
    <col min="14861" max="14861" width="9.44140625" style="98" customWidth="1"/>
    <col min="14862" max="14867" width="10.109375" style="98" customWidth="1"/>
    <col min="14868" max="14868" width="6.44140625" style="98" customWidth="1"/>
    <col min="14869" max="14869" width="6.88671875" style="98" customWidth="1"/>
    <col min="14870" max="14871" width="6.5546875" style="98" customWidth="1"/>
    <col min="14872" max="14872" width="6.33203125" style="98" customWidth="1"/>
    <col min="14873" max="14874" width="7.5546875" style="98" customWidth="1"/>
    <col min="14875" max="14875" width="14.5546875" style="98" customWidth="1"/>
    <col min="14876" max="14877" width="11.44140625" style="98" customWidth="1"/>
    <col min="14878" max="14878" width="56.88671875" style="98" customWidth="1"/>
    <col min="14879" max="14879" width="9.109375" style="98" bestFit="1" customWidth="1"/>
    <col min="14880" max="14880" width="24.5546875" style="98" customWidth="1"/>
    <col min="14881" max="14881" width="10.33203125" style="98" customWidth="1"/>
    <col min="14882" max="14882" width="36.6640625" style="98" customWidth="1"/>
    <col min="14883" max="14883" width="5" style="98" customWidth="1"/>
    <col min="14884" max="14885" width="11.44140625" style="98" hidden="1" customWidth="1"/>
    <col min="14886" max="14886" width="5" style="98" customWidth="1"/>
    <col min="14887" max="14888" width="11.44140625" style="98" hidden="1" customWidth="1"/>
    <col min="14889" max="14889" width="5" style="98" customWidth="1"/>
    <col min="14890" max="14891" width="11.44140625" style="98" hidden="1" customWidth="1"/>
    <col min="14892" max="14892" width="5" style="98" customWidth="1"/>
    <col min="14893" max="14894" width="11.44140625" style="98" hidden="1" customWidth="1"/>
    <col min="14895" max="14895" width="8.33203125" style="98" bestFit="1" customWidth="1"/>
    <col min="14896" max="14960" width="11.44140625" style="98" hidden="1" customWidth="1"/>
    <col min="14961" max="14961" width="9.44140625" style="98" customWidth="1"/>
    <col min="14962" max="14962" width="11.44140625" style="98" hidden="1" customWidth="1"/>
    <col min="14963" max="14963" width="5" style="98" customWidth="1"/>
    <col min="14964" max="14979" width="11.44140625" style="98" hidden="1" customWidth="1"/>
    <col min="14980" max="14980" width="6.44140625" style="98" customWidth="1"/>
    <col min="14981" max="14993" width="11.44140625" style="98" hidden="1" customWidth="1"/>
    <col min="14994" max="14994" width="7.109375" style="98" customWidth="1"/>
    <col min="14995" max="14996" width="11.44140625" style="98" hidden="1" customWidth="1"/>
    <col min="14997" max="14997" width="7.109375" style="98" customWidth="1"/>
    <col min="14998" max="14999" width="11.44140625" style="98" hidden="1" customWidth="1"/>
    <col min="15000" max="15000" width="7.109375" style="98" customWidth="1"/>
    <col min="15001" max="15002" width="11.44140625" style="98" hidden="1" customWidth="1"/>
    <col min="15003" max="15003" width="7.109375" style="98" customWidth="1"/>
    <col min="15004" max="15004" width="11.44140625" style="98" hidden="1" customWidth="1"/>
    <col min="15005" max="15005" width="6.44140625" style="98" customWidth="1"/>
    <col min="15006" max="15057" width="11.44140625" style="98" hidden="1" customWidth="1"/>
    <col min="15058" max="15058" width="9" style="98" customWidth="1"/>
    <col min="15059" max="15060" width="11.44140625" style="98" hidden="1" customWidth="1"/>
    <col min="15061" max="15061" width="8.5546875" style="98" customWidth="1"/>
    <col min="15062" max="15063" width="11.44140625" style="98" hidden="1" customWidth="1"/>
    <col min="15064" max="15064" width="6.44140625" style="98" customWidth="1"/>
    <col min="15065" max="15066" width="11.44140625" style="98" hidden="1" customWidth="1"/>
    <col min="15067" max="15067" width="7" style="98" customWidth="1"/>
    <col min="15068" max="15069" width="11.44140625" style="98" hidden="1" customWidth="1"/>
    <col min="15070" max="15072" width="7" style="98" customWidth="1"/>
    <col min="15073" max="15074" width="11.44140625" style="98" hidden="1" customWidth="1"/>
    <col min="15075" max="15075" width="7.5546875" style="98" customWidth="1"/>
    <col min="15076" max="15077" width="11.44140625" style="98" hidden="1" customWidth="1"/>
    <col min="15078" max="15078" width="7" style="98" customWidth="1"/>
    <col min="15079" max="15080" width="11.44140625" style="98" hidden="1" customWidth="1"/>
    <col min="15081" max="15081" width="7" style="98" customWidth="1"/>
    <col min="15082" max="15083" width="11.44140625" style="98" hidden="1" customWidth="1"/>
    <col min="15084" max="15084" width="7" style="98" customWidth="1"/>
    <col min="15085" max="15085" width="11.44140625" style="98" hidden="1" customWidth="1"/>
    <col min="15086" max="15086" width="6.44140625" style="98" customWidth="1"/>
    <col min="15087" max="15096" width="11.44140625" style="98" hidden="1" customWidth="1"/>
    <col min="15097" max="15099" width="11.44140625" style="98" hidden="1"/>
    <col min="15100" max="15100" width="41.44140625" style="98" customWidth="1"/>
    <col min="15101" max="15101" width="6.44140625" style="98" customWidth="1"/>
    <col min="15102" max="15102" width="14.6640625" style="98" customWidth="1"/>
    <col min="15103" max="15103" width="11.44140625" style="98" customWidth="1"/>
    <col min="15104" max="15104" width="13" style="98" customWidth="1"/>
    <col min="15105" max="15105" width="25.44140625" style="98" customWidth="1"/>
    <col min="15106" max="15115" width="9.44140625" style="98" customWidth="1"/>
    <col min="15116" max="15116" width="8.88671875" style="98" customWidth="1"/>
    <col min="15117" max="15117" width="9.44140625" style="98" customWidth="1"/>
    <col min="15118" max="15123" width="10.109375" style="98" customWidth="1"/>
    <col min="15124" max="15124" width="6.44140625" style="98" customWidth="1"/>
    <col min="15125" max="15125" width="6.88671875" style="98" customWidth="1"/>
    <col min="15126" max="15127" width="6.5546875" style="98" customWidth="1"/>
    <col min="15128" max="15128" width="6.33203125" style="98" customWidth="1"/>
    <col min="15129" max="15130" width="7.5546875" style="98" customWidth="1"/>
    <col min="15131" max="15131" width="14.5546875" style="98" customWidth="1"/>
    <col min="15132" max="15133" width="11.44140625" style="98" customWidth="1"/>
    <col min="15134" max="15134" width="56.88671875" style="98" customWidth="1"/>
    <col min="15135" max="15135" width="9.109375" style="98" bestFit="1" customWidth="1"/>
    <col min="15136" max="15136" width="24.5546875" style="98" customWidth="1"/>
    <col min="15137" max="15137" width="10.33203125" style="98" customWidth="1"/>
    <col min="15138" max="15138" width="36.6640625" style="98" customWidth="1"/>
    <col min="15139" max="15139" width="5" style="98" customWidth="1"/>
    <col min="15140" max="15141" width="11.44140625" style="98" hidden="1" customWidth="1"/>
    <col min="15142" max="15142" width="5" style="98" customWidth="1"/>
    <col min="15143" max="15144" width="11.44140625" style="98" hidden="1" customWidth="1"/>
    <col min="15145" max="15145" width="5" style="98" customWidth="1"/>
    <col min="15146" max="15147" width="11.44140625" style="98" hidden="1" customWidth="1"/>
    <col min="15148" max="15148" width="5" style="98" customWidth="1"/>
    <col min="15149" max="15150" width="11.44140625" style="98" hidden="1" customWidth="1"/>
    <col min="15151" max="15151" width="8.33203125" style="98" bestFit="1" customWidth="1"/>
    <col min="15152" max="15216" width="11.44140625" style="98" hidden="1" customWidth="1"/>
    <col min="15217" max="15217" width="9.44140625" style="98" customWidth="1"/>
    <col min="15218" max="15218" width="11.44140625" style="98" hidden="1" customWidth="1"/>
    <col min="15219" max="15219" width="5" style="98" customWidth="1"/>
    <col min="15220" max="15235" width="11.44140625" style="98" hidden="1" customWidth="1"/>
    <col min="15236" max="15236" width="6.44140625" style="98" customWidth="1"/>
    <col min="15237" max="15249" width="11.44140625" style="98" hidden="1" customWidth="1"/>
    <col min="15250" max="15250" width="7.109375" style="98" customWidth="1"/>
    <col min="15251" max="15252" width="11.44140625" style="98" hidden="1" customWidth="1"/>
    <col min="15253" max="15253" width="7.109375" style="98" customWidth="1"/>
    <col min="15254" max="15255" width="11.44140625" style="98" hidden="1" customWidth="1"/>
    <col min="15256" max="15256" width="7.109375" style="98" customWidth="1"/>
    <col min="15257" max="15258" width="11.44140625" style="98" hidden="1" customWidth="1"/>
    <col min="15259" max="15259" width="7.109375" style="98" customWidth="1"/>
    <col min="15260" max="15260" width="11.44140625" style="98" hidden="1" customWidth="1"/>
    <col min="15261" max="15261" width="6.44140625" style="98" customWidth="1"/>
    <col min="15262" max="15313" width="11.44140625" style="98" hidden="1" customWidth="1"/>
    <col min="15314" max="15314" width="9" style="98" customWidth="1"/>
    <col min="15315" max="15316" width="11.44140625" style="98" hidden="1" customWidth="1"/>
    <col min="15317" max="15317" width="8.5546875" style="98" customWidth="1"/>
    <col min="15318" max="15319" width="11.44140625" style="98" hidden="1" customWidth="1"/>
    <col min="15320" max="15320" width="6.44140625" style="98" customWidth="1"/>
    <col min="15321" max="15322" width="11.44140625" style="98" hidden="1" customWidth="1"/>
    <col min="15323" max="15323" width="7" style="98" customWidth="1"/>
    <col min="15324" max="15325" width="11.44140625" style="98" hidden="1" customWidth="1"/>
    <col min="15326" max="15328" width="7" style="98" customWidth="1"/>
    <col min="15329" max="15330" width="11.44140625" style="98" hidden="1" customWidth="1"/>
    <col min="15331" max="15331" width="7.5546875" style="98" customWidth="1"/>
    <col min="15332" max="15333" width="11.44140625" style="98" hidden="1" customWidth="1"/>
    <col min="15334" max="15334" width="7" style="98" customWidth="1"/>
    <col min="15335" max="15336" width="11.44140625" style="98" hidden="1" customWidth="1"/>
    <col min="15337" max="15337" width="7" style="98" customWidth="1"/>
    <col min="15338" max="15339" width="11.44140625" style="98" hidden="1" customWidth="1"/>
    <col min="15340" max="15340" width="7" style="98" customWidth="1"/>
    <col min="15341" max="15341" width="11.44140625" style="98" hidden="1" customWidth="1"/>
    <col min="15342" max="15342" width="6.44140625" style="98" customWidth="1"/>
    <col min="15343" max="15352" width="11.44140625" style="98" hidden="1" customWidth="1"/>
    <col min="15353" max="15355" width="11.44140625" style="98" hidden="1"/>
    <col min="15356" max="15356" width="41.44140625" style="98" customWidth="1"/>
    <col min="15357" max="15357" width="6.44140625" style="98" customWidth="1"/>
    <col min="15358" max="15358" width="14.6640625" style="98" customWidth="1"/>
    <col min="15359" max="15359" width="11.44140625" style="98" customWidth="1"/>
    <col min="15360" max="15360" width="13" style="98" customWidth="1"/>
    <col min="15361" max="15361" width="25.44140625" style="98" customWidth="1"/>
    <col min="15362" max="15371" width="9.44140625" style="98" customWidth="1"/>
    <col min="15372" max="15372" width="8.88671875" style="98" customWidth="1"/>
    <col min="15373" max="15373" width="9.44140625" style="98" customWidth="1"/>
    <col min="15374" max="15379" width="10.109375" style="98" customWidth="1"/>
    <col min="15380" max="15380" width="6.44140625" style="98" customWidth="1"/>
    <col min="15381" max="15381" width="6.88671875" style="98" customWidth="1"/>
    <col min="15382" max="15383" width="6.5546875" style="98" customWidth="1"/>
    <col min="15384" max="15384" width="6.33203125" style="98" customWidth="1"/>
    <col min="15385" max="15386" width="7.5546875" style="98" customWidth="1"/>
    <col min="15387" max="15387" width="14.5546875" style="98" customWidth="1"/>
    <col min="15388" max="15389" width="11.44140625" style="98" customWidth="1"/>
    <col min="15390" max="15390" width="56.88671875" style="98" customWidth="1"/>
    <col min="15391" max="15391" width="9.109375" style="98" bestFit="1" customWidth="1"/>
    <col min="15392" max="15392" width="24.5546875" style="98" customWidth="1"/>
    <col min="15393" max="15393" width="10.33203125" style="98" customWidth="1"/>
    <col min="15394" max="15394" width="36.6640625" style="98" customWidth="1"/>
    <col min="15395" max="15395" width="5" style="98" customWidth="1"/>
    <col min="15396" max="15397" width="11.44140625" style="98" hidden="1" customWidth="1"/>
    <col min="15398" max="15398" width="5" style="98" customWidth="1"/>
    <col min="15399" max="15400" width="11.44140625" style="98" hidden="1" customWidth="1"/>
    <col min="15401" max="15401" width="5" style="98" customWidth="1"/>
    <col min="15402" max="15403" width="11.44140625" style="98" hidden="1" customWidth="1"/>
    <col min="15404" max="15404" width="5" style="98" customWidth="1"/>
    <col min="15405" max="15406" width="11.44140625" style="98" hidden="1" customWidth="1"/>
    <col min="15407" max="15407" width="8.33203125" style="98" bestFit="1" customWidth="1"/>
    <col min="15408" max="15472" width="11.44140625" style="98" hidden="1" customWidth="1"/>
    <col min="15473" max="15473" width="9.44140625" style="98" customWidth="1"/>
    <col min="15474" max="15474" width="11.44140625" style="98" hidden="1" customWidth="1"/>
    <col min="15475" max="15475" width="5" style="98" customWidth="1"/>
    <col min="15476" max="15491" width="11.44140625" style="98" hidden="1" customWidth="1"/>
    <col min="15492" max="15492" width="6.44140625" style="98" customWidth="1"/>
    <col min="15493" max="15505" width="11.44140625" style="98" hidden="1" customWidth="1"/>
    <col min="15506" max="15506" width="7.109375" style="98" customWidth="1"/>
    <col min="15507" max="15508" width="11.44140625" style="98" hidden="1" customWidth="1"/>
    <col min="15509" max="15509" width="7.109375" style="98" customWidth="1"/>
    <col min="15510" max="15511" width="11.44140625" style="98" hidden="1" customWidth="1"/>
    <col min="15512" max="15512" width="7.109375" style="98" customWidth="1"/>
    <col min="15513" max="15514" width="11.44140625" style="98" hidden="1" customWidth="1"/>
    <col min="15515" max="15515" width="7.109375" style="98" customWidth="1"/>
    <col min="15516" max="15516" width="11.44140625" style="98" hidden="1" customWidth="1"/>
    <col min="15517" max="15517" width="6.44140625" style="98" customWidth="1"/>
    <col min="15518" max="15569" width="11.44140625" style="98" hidden="1" customWidth="1"/>
    <col min="15570" max="15570" width="9" style="98" customWidth="1"/>
    <col min="15571" max="15572" width="11.44140625" style="98" hidden="1" customWidth="1"/>
    <col min="15573" max="15573" width="8.5546875" style="98" customWidth="1"/>
    <col min="15574" max="15575" width="11.44140625" style="98" hidden="1" customWidth="1"/>
    <col min="15576" max="15576" width="6.44140625" style="98" customWidth="1"/>
    <col min="15577" max="15578" width="11.44140625" style="98" hidden="1" customWidth="1"/>
    <col min="15579" max="15579" width="7" style="98" customWidth="1"/>
    <col min="15580" max="15581" width="11.44140625" style="98" hidden="1" customWidth="1"/>
    <col min="15582" max="15584" width="7" style="98" customWidth="1"/>
    <col min="15585" max="15586" width="11.44140625" style="98" hidden="1" customWidth="1"/>
    <col min="15587" max="15587" width="7.5546875" style="98" customWidth="1"/>
    <col min="15588" max="15589" width="11.44140625" style="98" hidden="1" customWidth="1"/>
    <col min="15590" max="15590" width="7" style="98" customWidth="1"/>
    <col min="15591" max="15592" width="11.44140625" style="98" hidden="1" customWidth="1"/>
    <col min="15593" max="15593" width="7" style="98" customWidth="1"/>
    <col min="15594" max="15595" width="11.44140625" style="98" hidden="1" customWidth="1"/>
    <col min="15596" max="15596" width="7" style="98" customWidth="1"/>
    <col min="15597" max="15597" width="11.44140625" style="98" hidden="1" customWidth="1"/>
    <col min="15598" max="15598" width="6.44140625" style="98" customWidth="1"/>
    <col min="15599" max="15608" width="11.44140625" style="98" hidden="1" customWidth="1"/>
    <col min="15609" max="15611" width="11.44140625" style="98" hidden="1"/>
    <col min="15612" max="15612" width="41.44140625" style="98" customWidth="1"/>
    <col min="15613" max="15613" width="6.44140625" style="98" customWidth="1"/>
    <col min="15614" max="15614" width="14.6640625" style="98" customWidth="1"/>
    <col min="15615" max="15615" width="11.44140625" style="98" customWidth="1"/>
    <col min="15616" max="15616" width="13" style="98" customWidth="1"/>
    <col min="15617" max="15617" width="25.44140625" style="98" customWidth="1"/>
    <col min="15618" max="15627" width="9.44140625" style="98" customWidth="1"/>
    <col min="15628" max="15628" width="8.88671875" style="98" customWidth="1"/>
    <col min="15629" max="15629" width="9.44140625" style="98" customWidth="1"/>
    <col min="15630" max="15635" width="10.109375" style="98" customWidth="1"/>
    <col min="15636" max="15636" width="6.44140625" style="98" customWidth="1"/>
    <col min="15637" max="15637" width="6.88671875" style="98" customWidth="1"/>
    <col min="15638" max="15639" width="6.5546875" style="98" customWidth="1"/>
    <col min="15640" max="15640" width="6.33203125" style="98" customWidth="1"/>
    <col min="15641" max="15642" width="7.5546875" style="98" customWidth="1"/>
    <col min="15643" max="15643" width="14.5546875" style="98" customWidth="1"/>
    <col min="15644" max="15645" width="11.44140625" style="98" customWidth="1"/>
    <col min="15646" max="15646" width="56.88671875" style="98" customWidth="1"/>
    <col min="15647" max="15647" width="9.109375" style="98" bestFit="1" customWidth="1"/>
    <col min="15648" max="15648" width="24.5546875" style="98" customWidth="1"/>
    <col min="15649" max="15649" width="10.33203125" style="98" customWidth="1"/>
    <col min="15650" max="15650" width="36.6640625" style="98" customWidth="1"/>
    <col min="15651" max="15651" width="5" style="98" customWidth="1"/>
    <col min="15652" max="15653" width="11.44140625" style="98" hidden="1" customWidth="1"/>
    <col min="15654" max="15654" width="5" style="98" customWidth="1"/>
    <col min="15655" max="15656" width="11.44140625" style="98" hidden="1" customWidth="1"/>
    <col min="15657" max="15657" width="5" style="98" customWidth="1"/>
    <col min="15658" max="15659" width="11.44140625" style="98" hidden="1" customWidth="1"/>
    <col min="15660" max="15660" width="5" style="98" customWidth="1"/>
    <col min="15661" max="15662" width="11.44140625" style="98" hidden="1" customWidth="1"/>
    <col min="15663" max="15663" width="8.33203125" style="98" bestFit="1" customWidth="1"/>
    <col min="15664" max="15728" width="11.44140625" style="98" hidden="1" customWidth="1"/>
    <col min="15729" max="15729" width="9.44140625" style="98" customWidth="1"/>
    <col min="15730" max="15730" width="11.44140625" style="98" hidden="1" customWidth="1"/>
    <col min="15731" max="15731" width="5" style="98" customWidth="1"/>
    <col min="15732" max="15747" width="11.44140625" style="98" hidden="1" customWidth="1"/>
    <col min="15748" max="15748" width="6.44140625" style="98" customWidth="1"/>
    <col min="15749" max="15761" width="11.44140625" style="98" hidden="1" customWidth="1"/>
    <col min="15762" max="15762" width="7.109375" style="98" customWidth="1"/>
    <col min="15763" max="15764" width="11.44140625" style="98" hidden="1" customWidth="1"/>
    <col min="15765" max="15765" width="7.109375" style="98" customWidth="1"/>
    <col min="15766" max="15767" width="11.44140625" style="98" hidden="1" customWidth="1"/>
    <col min="15768" max="15768" width="7.109375" style="98" customWidth="1"/>
    <col min="15769" max="15770" width="11.44140625" style="98" hidden="1" customWidth="1"/>
    <col min="15771" max="15771" width="7.109375" style="98" customWidth="1"/>
    <col min="15772" max="15772" width="11.44140625" style="98" hidden="1" customWidth="1"/>
    <col min="15773" max="15773" width="6.44140625" style="98" customWidth="1"/>
    <col min="15774" max="15825" width="11.44140625" style="98" hidden="1" customWidth="1"/>
    <col min="15826" max="15826" width="9" style="98" customWidth="1"/>
    <col min="15827" max="15828" width="11.44140625" style="98" hidden="1" customWidth="1"/>
    <col min="15829" max="15829" width="8.5546875" style="98" customWidth="1"/>
    <col min="15830" max="15831" width="11.44140625" style="98" hidden="1" customWidth="1"/>
    <col min="15832" max="15832" width="6.44140625" style="98" customWidth="1"/>
    <col min="15833" max="15834" width="11.44140625" style="98" hidden="1" customWidth="1"/>
    <col min="15835" max="15835" width="7" style="98" customWidth="1"/>
    <col min="15836" max="15837" width="11.44140625" style="98" hidden="1" customWidth="1"/>
    <col min="15838" max="15840" width="7" style="98" customWidth="1"/>
    <col min="15841" max="15842" width="11.44140625" style="98" hidden="1" customWidth="1"/>
    <col min="15843" max="15843" width="7.5546875" style="98" customWidth="1"/>
    <col min="15844" max="15845" width="11.44140625" style="98" hidden="1" customWidth="1"/>
    <col min="15846" max="15846" width="7" style="98" customWidth="1"/>
    <col min="15847" max="15848" width="11.44140625" style="98" hidden="1" customWidth="1"/>
    <col min="15849" max="15849" width="7" style="98" customWidth="1"/>
    <col min="15850" max="15851" width="11.44140625" style="98" hidden="1" customWidth="1"/>
    <col min="15852" max="15852" width="7" style="98" customWidth="1"/>
    <col min="15853" max="15853" width="11.44140625" style="98" hidden="1" customWidth="1"/>
    <col min="15854" max="15854" width="6.44140625" style="98" customWidth="1"/>
    <col min="15855" max="15864" width="11.44140625" style="98" hidden="1" customWidth="1"/>
    <col min="15865" max="15867" width="11.44140625" style="98" hidden="1"/>
    <col min="15868" max="15868" width="41.44140625" style="98" customWidth="1"/>
    <col min="15869" max="15869" width="6.44140625" style="98" customWidth="1"/>
    <col min="15870" max="15870" width="14.6640625" style="98" customWidth="1"/>
    <col min="15871" max="15871" width="11.44140625" style="98" customWidth="1"/>
    <col min="15872" max="15872" width="13" style="98" customWidth="1"/>
    <col min="15873" max="15873" width="25.44140625" style="98" customWidth="1"/>
    <col min="15874" max="15883" width="9.44140625" style="98" customWidth="1"/>
    <col min="15884" max="15884" width="8.88671875" style="98" customWidth="1"/>
    <col min="15885" max="15885" width="9.44140625" style="98" customWidth="1"/>
    <col min="15886" max="15891" width="10.109375" style="98" customWidth="1"/>
    <col min="15892" max="15892" width="6.44140625" style="98" customWidth="1"/>
    <col min="15893" max="15893" width="6.88671875" style="98" customWidth="1"/>
    <col min="15894" max="15895" width="6.5546875" style="98" customWidth="1"/>
    <col min="15896" max="15896" width="6.33203125" style="98" customWidth="1"/>
    <col min="15897" max="15898" width="7.5546875" style="98" customWidth="1"/>
    <col min="15899" max="15899" width="14.5546875" style="98" customWidth="1"/>
    <col min="15900" max="15901" width="11.44140625" style="98" customWidth="1"/>
    <col min="15902" max="15902" width="56.88671875" style="98" customWidth="1"/>
    <col min="15903" max="15903" width="9.109375" style="98" bestFit="1" customWidth="1"/>
    <col min="15904" max="15904" width="24.5546875" style="98" customWidth="1"/>
    <col min="15905" max="15905" width="10.33203125" style="98" customWidth="1"/>
    <col min="15906" max="15906" width="36.6640625" style="98" customWidth="1"/>
    <col min="15907" max="15907" width="5" style="98" customWidth="1"/>
    <col min="15908" max="15909" width="11.44140625" style="98" hidden="1" customWidth="1"/>
    <col min="15910" max="15910" width="5" style="98" customWidth="1"/>
    <col min="15911" max="15912" width="11.44140625" style="98" hidden="1" customWidth="1"/>
    <col min="15913" max="15913" width="5" style="98" customWidth="1"/>
    <col min="15914" max="15915" width="11.44140625" style="98" hidden="1" customWidth="1"/>
    <col min="15916" max="15916" width="5" style="98" customWidth="1"/>
    <col min="15917" max="15918" width="11.44140625" style="98" hidden="1" customWidth="1"/>
    <col min="15919" max="15919" width="8.33203125" style="98" bestFit="1" customWidth="1"/>
    <col min="15920" max="15984" width="11.44140625" style="98" hidden="1" customWidth="1"/>
    <col min="15985" max="15985" width="9.44140625" style="98" customWidth="1"/>
    <col min="15986" max="15986" width="11.44140625" style="98" hidden="1" customWidth="1"/>
    <col min="15987" max="15987" width="5" style="98" customWidth="1"/>
    <col min="15988" max="16003" width="11.44140625" style="98" hidden="1" customWidth="1"/>
    <col min="16004" max="16004" width="6.44140625" style="98" customWidth="1"/>
    <col min="16005" max="16017" width="11.44140625" style="98" hidden="1" customWidth="1"/>
    <col min="16018" max="16018" width="7.109375" style="98" customWidth="1"/>
    <col min="16019" max="16020" width="11.44140625" style="98" hidden="1" customWidth="1"/>
    <col min="16021" max="16021" width="7.109375" style="98" customWidth="1"/>
    <col min="16022" max="16023" width="11.44140625" style="98" hidden="1" customWidth="1"/>
    <col min="16024" max="16024" width="7.109375" style="98" customWidth="1"/>
    <col min="16025" max="16026" width="11.44140625" style="98" hidden="1" customWidth="1"/>
    <col min="16027" max="16027" width="7.109375" style="98" customWidth="1"/>
    <col min="16028" max="16028" width="11.44140625" style="98" hidden="1" customWidth="1"/>
    <col min="16029" max="16029" width="6.44140625" style="98" customWidth="1"/>
    <col min="16030" max="16081" width="11.44140625" style="98" hidden="1" customWidth="1"/>
    <col min="16082" max="16082" width="9" style="98" customWidth="1"/>
    <col min="16083" max="16084" width="11.44140625" style="98" hidden="1" customWidth="1"/>
    <col min="16085" max="16085" width="8.5546875" style="98" customWidth="1"/>
    <col min="16086" max="16087" width="11.44140625" style="98" hidden="1" customWidth="1"/>
    <col min="16088" max="16088" width="6.44140625" style="98" customWidth="1"/>
    <col min="16089" max="16090" width="11.44140625" style="98" hidden="1" customWidth="1"/>
    <col min="16091" max="16091" width="7" style="98" customWidth="1"/>
    <col min="16092" max="16093" width="11.44140625" style="98" hidden="1" customWidth="1"/>
    <col min="16094" max="16096" width="7" style="98" customWidth="1"/>
    <col min="16097" max="16098" width="11.44140625" style="98" hidden="1" customWidth="1"/>
    <col min="16099" max="16099" width="7.5546875" style="98" customWidth="1"/>
    <col min="16100" max="16101" width="11.44140625" style="98" hidden="1" customWidth="1"/>
    <col min="16102" max="16102" width="7" style="98" customWidth="1"/>
    <col min="16103" max="16104" width="11.44140625" style="98" hidden="1" customWidth="1"/>
    <col min="16105" max="16105" width="7" style="98" customWidth="1"/>
    <col min="16106" max="16107" width="11.44140625" style="98" hidden="1" customWidth="1"/>
    <col min="16108" max="16108" width="7" style="98" customWidth="1"/>
    <col min="16109" max="16109" width="11.44140625" style="98" hidden="1" customWidth="1"/>
    <col min="16110" max="16110" width="6.44140625" style="98" customWidth="1"/>
    <col min="16111" max="16120" width="11.44140625" style="98" hidden="1" customWidth="1"/>
    <col min="16121" max="16384" width="11.44140625" style="98" hidden="1"/>
  </cols>
  <sheetData>
    <row r="1" spans="1:5" s="89" customFormat="1" ht="18.75" customHeight="1" x14ac:dyDescent="0.25">
      <c r="A1" s="166">
        <v>45434</v>
      </c>
      <c r="B1" s="88"/>
      <c r="C1" s="2" t="s">
        <v>365</v>
      </c>
      <c r="D1" s="100"/>
      <c r="E1" s="101"/>
    </row>
    <row r="2" spans="1:5" s="91" customFormat="1" ht="35.4" customHeight="1" x14ac:dyDescent="0.3">
      <c r="A2" s="200" t="s">
        <v>1</v>
      </c>
      <c r="B2" s="118" t="s">
        <v>411</v>
      </c>
      <c r="C2" s="119" t="s">
        <v>2</v>
      </c>
      <c r="D2" s="165" t="s">
        <v>346</v>
      </c>
      <c r="E2" s="165" t="s">
        <v>345</v>
      </c>
    </row>
    <row r="3" spans="1:5" s="92" customFormat="1" hidden="1" x14ac:dyDescent="0.3">
      <c r="A3" s="199"/>
      <c r="B3" s="90"/>
      <c r="C3" s="4"/>
      <c r="D3" s="102"/>
      <c r="E3" s="103"/>
    </row>
    <row r="4" spans="1:5" s="94" customFormat="1" ht="19.2" customHeight="1" x14ac:dyDescent="0.3">
      <c r="A4" s="22" t="s">
        <v>73</v>
      </c>
      <c r="B4" s="93" t="s">
        <v>412</v>
      </c>
      <c r="C4" s="7">
        <v>36</v>
      </c>
      <c r="D4" s="104">
        <v>12500</v>
      </c>
      <c r="E4" s="105">
        <v>450000</v>
      </c>
    </row>
    <row r="5" spans="1:5" s="94" customFormat="1" ht="36" hidden="1" customHeight="1" x14ac:dyDescent="0.3">
      <c r="A5" s="23" t="s">
        <v>74</v>
      </c>
      <c r="B5" s="93" t="s">
        <v>413</v>
      </c>
      <c r="C5" s="7"/>
      <c r="D5" s="104"/>
      <c r="E5" s="105"/>
    </row>
    <row r="6" spans="1:5" s="94" customFormat="1" ht="21.75" hidden="1" customHeight="1" x14ac:dyDescent="0.3">
      <c r="A6" s="22" t="s">
        <v>75</v>
      </c>
      <c r="B6" s="93" t="s">
        <v>412</v>
      </c>
      <c r="C6" s="7"/>
      <c r="D6" s="104"/>
      <c r="E6" s="105"/>
    </row>
    <row r="7" spans="1:5" s="94" customFormat="1" ht="18" hidden="1" customHeight="1" x14ac:dyDescent="0.3">
      <c r="A7" s="22" t="s">
        <v>196</v>
      </c>
      <c r="B7" s="93" t="s">
        <v>412</v>
      </c>
      <c r="C7" s="7"/>
      <c r="D7" s="104"/>
      <c r="E7" s="105"/>
    </row>
    <row r="8" spans="1:5" s="94" customFormat="1" ht="40.200000000000003" hidden="1" customHeight="1" x14ac:dyDescent="0.3">
      <c r="A8" s="10" t="s">
        <v>197</v>
      </c>
      <c r="B8" s="93" t="s">
        <v>413</v>
      </c>
      <c r="C8" s="7"/>
      <c r="D8" s="104"/>
      <c r="E8" s="105"/>
    </row>
    <row r="9" spans="1:5" s="94" customFormat="1" ht="21.75" hidden="1" customHeight="1" x14ac:dyDescent="0.3">
      <c r="A9" s="29" t="s">
        <v>293</v>
      </c>
      <c r="B9" s="93" t="s">
        <v>412</v>
      </c>
      <c r="C9" s="7"/>
      <c r="D9" s="106"/>
      <c r="E9" s="105"/>
    </row>
    <row r="10" spans="1:5" s="94" customFormat="1" ht="21.75" hidden="1" customHeight="1" x14ac:dyDescent="0.3">
      <c r="A10" s="22" t="s">
        <v>294</v>
      </c>
      <c r="B10" s="93" t="s">
        <v>412</v>
      </c>
      <c r="C10" s="7"/>
      <c r="D10" s="104"/>
      <c r="E10" s="105"/>
    </row>
    <row r="11" spans="1:5" s="94" customFormat="1" ht="32.4" hidden="1" customHeight="1" x14ac:dyDescent="0.3">
      <c r="A11" s="22" t="s">
        <v>198</v>
      </c>
      <c r="B11" s="93" t="s">
        <v>412</v>
      </c>
      <c r="C11" s="7"/>
      <c r="D11" s="104"/>
      <c r="E11" s="105"/>
    </row>
    <row r="12" spans="1:5" s="94" customFormat="1" ht="20.25" hidden="1" customHeight="1" x14ac:dyDescent="0.3">
      <c r="A12" s="8" t="s">
        <v>351</v>
      </c>
      <c r="B12" s="93" t="s">
        <v>414</v>
      </c>
      <c r="C12" s="7"/>
      <c r="D12" s="104"/>
      <c r="E12" s="105"/>
    </row>
    <row r="13" spans="1:5" s="94" customFormat="1" ht="65.400000000000006" hidden="1" customHeight="1" x14ac:dyDescent="0.3">
      <c r="A13" s="10" t="s">
        <v>51</v>
      </c>
      <c r="B13" s="93" t="s">
        <v>412</v>
      </c>
      <c r="C13" s="7"/>
      <c r="D13" s="104"/>
      <c r="E13" s="105"/>
    </row>
    <row r="14" spans="1:5" s="94" customFormat="1" ht="20.25" hidden="1" customHeight="1" x14ac:dyDescent="0.3">
      <c r="A14" s="10" t="s">
        <v>52</v>
      </c>
      <c r="B14" s="93" t="s">
        <v>412</v>
      </c>
      <c r="C14" s="7"/>
      <c r="D14" s="104"/>
      <c r="E14" s="105"/>
    </row>
    <row r="15" spans="1:5" s="94" customFormat="1" ht="39.9" hidden="1" customHeight="1" x14ac:dyDescent="0.3">
      <c r="A15" s="5" t="s">
        <v>53</v>
      </c>
      <c r="B15" s="93" t="s">
        <v>415</v>
      </c>
      <c r="C15" s="7"/>
      <c r="D15" s="104"/>
      <c r="E15" s="105"/>
    </row>
    <row r="16" spans="1:5" s="94" customFormat="1" ht="19.2" customHeight="1" x14ac:dyDescent="0.3">
      <c r="A16" s="5" t="s">
        <v>206</v>
      </c>
      <c r="B16" s="93" t="s">
        <v>412</v>
      </c>
      <c r="C16" s="7">
        <v>3</v>
      </c>
      <c r="D16" s="104">
        <v>15500</v>
      </c>
      <c r="E16" s="105">
        <v>46500</v>
      </c>
    </row>
    <row r="17" spans="1:5" s="94" customFormat="1" ht="21.75" hidden="1" customHeight="1" x14ac:dyDescent="0.3">
      <c r="A17" s="10" t="s">
        <v>117</v>
      </c>
      <c r="B17" s="93" t="s">
        <v>412</v>
      </c>
      <c r="C17" s="7"/>
      <c r="D17" s="104"/>
      <c r="E17" s="105"/>
    </row>
    <row r="18" spans="1:5" s="94" customFormat="1" ht="29.4" hidden="1" customHeight="1" x14ac:dyDescent="0.3">
      <c r="A18" s="10" t="s">
        <v>286</v>
      </c>
      <c r="B18" s="93" t="s">
        <v>412</v>
      </c>
      <c r="C18" s="7"/>
      <c r="D18" s="104"/>
      <c r="E18" s="107"/>
    </row>
    <row r="19" spans="1:5" s="94" customFormat="1" ht="20.25" hidden="1" customHeight="1" x14ac:dyDescent="0.3">
      <c r="A19" s="24" t="s">
        <v>287</v>
      </c>
      <c r="B19" s="93" t="s">
        <v>415</v>
      </c>
      <c r="C19" s="7"/>
      <c r="D19" s="104"/>
      <c r="E19" s="108"/>
    </row>
    <row r="20" spans="1:5" s="94" customFormat="1" ht="19.2" customHeight="1" x14ac:dyDescent="0.3">
      <c r="A20" s="8" t="s">
        <v>288</v>
      </c>
      <c r="B20" s="93" t="s">
        <v>412</v>
      </c>
      <c r="C20" s="7">
        <v>2</v>
      </c>
      <c r="D20" s="104">
        <v>12000</v>
      </c>
      <c r="E20" s="105">
        <v>24000</v>
      </c>
    </row>
    <row r="21" spans="1:5" s="94" customFormat="1" ht="21.75" hidden="1" customHeight="1" x14ac:dyDescent="0.3">
      <c r="A21" s="10" t="s">
        <v>120</v>
      </c>
      <c r="B21" s="93" t="s">
        <v>412</v>
      </c>
      <c r="C21" s="7"/>
      <c r="D21" s="104"/>
      <c r="E21" s="105"/>
    </row>
    <row r="22" spans="1:5" s="94" customFormat="1" ht="21.75" hidden="1" customHeight="1" x14ac:dyDescent="0.3">
      <c r="A22" s="5" t="s">
        <v>60</v>
      </c>
      <c r="B22" s="93" t="s">
        <v>415</v>
      </c>
      <c r="C22" s="7"/>
      <c r="D22" s="104"/>
      <c r="E22" s="105"/>
    </row>
    <row r="23" spans="1:5" s="94" customFormat="1" ht="22.8" hidden="1" x14ac:dyDescent="0.3">
      <c r="A23" s="5" t="s">
        <v>61</v>
      </c>
      <c r="B23" s="93" t="s">
        <v>412</v>
      </c>
      <c r="C23" s="7"/>
      <c r="D23" s="104"/>
      <c r="E23" s="105"/>
    </row>
    <row r="24" spans="1:5" s="94" customFormat="1" ht="21.75" hidden="1" customHeight="1" x14ac:dyDescent="0.3">
      <c r="A24" s="10" t="s">
        <v>270</v>
      </c>
      <c r="B24" s="93" t="s">
        <v>412</v>
      </c>
      <c r="C24" s="7"/>
      <c r="D24" s="104"/>
      <c r="E24" s="105"/>
    </row>
    <row r="25" spans="1:5" s="94" customFormat="1" ht="21.75" hidden="1" customHeight="1" x14ac:dyDescent="0.3">
      <c r="A25" s="10" t="s">
        <v>271</v>
      </c>
      <c r="B25" s="93" t="s">
        <v>415</v>
      </c>
      <c r="C25" s="7"/>
      <c r="D25" s="104"/>
      <c r="E25" s="105"/>
    </row>
    <row r="26" spans="1:5" s="94" customFormat="1" ht="19.2" customHeight="1" x14ac:dyDescent="0.3">
      <c r="A26" s="10" t="s">
        <v>272</v>
      </c>
      <c r="B26" s="93" t="s">
        <v>412</v>
      </c>
      <c r="C26" s="7">
        <v>25</v>
      </c>
      <c r="D26" s="104">
        <v>10000</v>
      </c>
      <c r="E26" s="105">
        <v>250000</v>
      </c>
    </row>
    <row r="27" spans="1:5" s="94" customFormat="1" ht="21.75" hidden="1" customHeight="1" x14ac:dyDescent="0.3">
      <c r="A27" s="10" t="s">
        <v>273</v>
      </c>
      <c r="B27" s="93" t="s">
        <v>415</v>
      </c>
      <c r="C27" s="7"/>
      <c r="D27" s="104"/>
      <c r="E27" s="105"/>
    </row>
    <row r="28" spans="1:5" s="94" customFormat="1" ht="21.75" hidden="1" customHeight="1" x14ac:dyDescent="0.3">
      <c r="A28" s="10" t="s">
        <v>274</v>
      </c>
      <c r="B28" s="93" t="s">
        <v>412</v>
      </c>
      <c r="C28" s="7"/>
      <c r="D28" s="104"/>
      <c r="E28" s="105"/>
    </row>
    <row r="29" spans="1:5" s="94" customFormat="1" ht="19.2" customHeight="1" x14ac:dyDescent="0.3">
      <c r="A29" s="10" t="s">
        <v>64</v>
      </c>
      <c r="B29" s="93" t="s">
        <v>412</v>
      </c>
      <c r="C29" s="7">
        <v>29</v>
      </c>
      <c r="D29" s="104">
        <v>24000</v>
      </c>
      <c r="E29" s="105">
        <v>696000</v>
      </c>
    </row>
    <row r="30" spans="1:5" s="94" customFormat="1" ht="20.25" hidden="1" customHeight="1" x14ac:dyDescent="0.3">
      <c r="A30" s="5" t="s">
        <v>65</v>
      </c>
      <c r="B30" s="93" t="s">
        <v>412</v>
      </c>
      <c r="C30" s="7"/>
      <c r="D30" s="104"/>
      <c r="E30" s="105"/>
    </row>
    <row r="31" spans="1:5" s="94" customFormat="1" ht="19.2" customHeight="1" x14ac:dyDescent="0.3">
      <c r="A31" s="5" t="s">
        <v>66</v>
      </c>
      <c r="B31" s="93" t="s">
        <v>412</v>
      </c>
      <c r="C31" s="7">
        <v>93</v>
      </c>
      <c r="D31" s="104">
        <v>15000</v>
      </c>
      <c r="E31" s="105">
        <v>1395000</v>
      </c>
    </row>
    <row r="32" spans="1:5" s="94" customFormat="1" ht="21.75" hidden="1" customHeight="1" x14ac:dyDescent="0.3">
      <c r="A32" s="10" t="s">
        <v>228</v>
      </c>
      <c r="B32" s="93" t="s">
        <v>412</v>
      </c>
      <c r="C32" s="7"/>
      <c r="D32" s="104"/>
      <c r="E32" s="105"/>
    </row>
    <row r="33" spans="1:5" s="94" customFormat="1" ht="21.75" hidden="1" customHeight="1" x14ac:dyDescent="0.3">
      <c r="A33" s="10" t="s">
        <v>229</v>
      </c>
      <c r="B33" s="93" t="s">
        <v>416</v>
      </c>
      <c r="C33" s="7"/>
      <c r="D33" s="104"/>
      <c r="E33" s="105"/>
    </row>
    <row r="34" spans="1:5" s="94" customFormat="1" ht="21.75" hidden="1" customHeight="1" x14ac:dyDescent="0.3">
      <c r="A34" s="8" t="s">
        <v>230</v>
      </c>
      <c r="B34" s="93" t="s">
        <v>412</v>
      </c>
      <c r="C34" s="12"/>
      <c r="D34" s="104"/>
      <c r="E34" s="105"/>
    </row>
    <row r="35" spans="1:5" s="94" customFormat="1" ht="21.75" hidden="1" customHeight="1" x14ac:dyDescent="0.3">
      <c r="A35" s="8" t="s">
        <v>231</v>
      </c>
      <c r="B35" s="93" t="s">
        <v>412</v>
      </c>
      <c r="C35" s="12"/>
      <c r="D35" s="104"/>
      <c r="E35" s="105"/>
    </row>
    <row r="36" spans="1:5" s="94" customFormat="1" ht="20.25" hidden="1" customHeight="1" x14ac:dyDescent="0.3">
      <c r="A36" s="10" t="s">
        <v>121</v>
      </c>
      <c r="B36" s="93" t="s">
        <v>412</v>
      </c>
      <c r="C36" s="7"/>
      <c r="D36" s="104"/>
      <c r="E36" s="105"/>
    </row>
    <row r="37" spans="1:5" s="94" customFormat="1" ht="19.2" customHeight="1" x14ac:dyDescent="0.3">
      <c r="A37" s="10" t="s">
        <v>149</v>
      </c>
      <c r="B37" s="93" t="s">
        <v>412</v>
      </c>
      <c r="C37" s="7">
        <v>1</v>
      </c>
      <c r="D37" s="104">
        <v>45000</v>
      </c>
      <c r="E37" s="105">
        <v>45000</v>
      </c>
    </row>
    <row r="38" spans="1:5" s="94" customFormat="1" ht="20.25" hidden="1" customHeight="1" x14ac:dyDescent="0.3">
      <c r="A38" s="14" t="s">
        <v>96</v>
      </c>
      <c r="B38" s="93" t="s">
        <v>417</v>
      </c>
      <c r="C38" s="7"/>
      <c r="D38" s="104"/>
      <c r="E38" s="105"/>
    </row>
    <row r="39" spans="1:5" s="94" customFormat="1" ht="20.25" hidden="1" customHeight="1" x14ac:dyDescent="0.3">
      <c r="A39" s="10" t="s">
        <v>97</v>
      </c>
      <c r="B39" s="93" t="s">
        <v>412</v>
      </c>
      <c r="C39" s="7"/>
      <c r="D39" s="104"/>
      <c r="E39" s="105"/>
    </row>
    <row r="40" spans="1:5" s="94" customFormat="1" ht="21.75" hidden="1" customHeight="1" x14ac:dyDescent="0.3">
      <c r="A40" s="10" t="s">
        <v>98</v>
      </c>
      <c r="B40" s="93" t="s">
        <v>418</v>
      </c>
      <c r="C40" s="7"/>
      <c r="D40" s="104"/>
      <c r="E40" s="105"/>
    </row>
    <row r="41" spans="1:5" s="94" customFormat="1" ht="21.75" hidden="1" customHeight="1" x14ac:dyDescent="0.3">
      <c r="A41" s="10" t="s">
        <v>275</v>
      </c>
      <c r="B41" s="93" t="s">
        <v>412</v>
      </c>
      <c r="C41" s="7"/>
      <c r="D41" s="104"/>
      <c r="E41" s="105"/>
    </row>
    <row r="42" spans="1:5" s="94" customFormat="1" ht="21.75" hidden="1" customHeight="1" x14ac:dyDescent="0.3">
      <c r="A42" s="10" t="s">
        <v>276</v>
      </c>
      <c r="B42" s="93" t="s">
        <v>412</v>
      </c>
      <c r="C42" s="7"/>
      <c r="D42" s="104"/>
      <c r="E42" s="105"/>
    </row>
    <row r="43" spans="1:5" s="94" customFormat="1" ht="20.25" hidden="1" customHeight="1" x14ac:dyDescent="0.3">
      <c r="A43" s="24" t="s">
        <v>277</v>
      </c>
      <c r="B43" s="93" t="s">
        <v>418</v>
      </c>
      <c r="C43" s="7"/>
      <c r="D43" s="104"/>
      <c r="E43" s="105"/>
    </row>
    <row r="44" spans="1:5" s="94" customFormat="1" ht="20.25" hidden="1" customHeight="1" x14ac:dyDescent="0.3">
      <c r="A44" s="8" t="s">
        <v>122</v>
      </c>
      <c r="B44" s="93" t="s">
        <v>412</v>
      </c>
      <c r="C44" s="7"/>
      <c r="D44" s="104"/>
      <c r="E44" s="105"/>
    </row>
    <row r="45" spans="1:5" s="94" customFormat="1" ht="20.25" hidden="1" customHeight="1" x14ac:dyDescent="0.3">
      <c r="A45" s="24" t="s">
        <v>123</v>
      </c>
      <c r="B45" s="93" t="s">
        <v>417</v>
      </c>
      <c r="C45" s="7"/>
      <c r="D45" s="104"/>
      <c r="E45" s="105"/>
    </row>
    <row r="46" spans="1:5" s="94" customFormat="1" ht="20.25" hidden="1" customHeight="1" x14ac:dyDescent="0.3">
      <c r="A46" s="10" t="s">
        <v>278</v>
      </c>
      <c r="B46" s="93" t="s">
        <v>412</v>
      </c>
      <c r="C46" s="7"/>
      <c r="D46" s="104"/>
      <c r="E46" s="105"/>
    </row>
    <row r="47" spans="1:5" s="94" customFormat="1" ht="19.2" customHeight="1" x14ac:dyDescent="0.3">
      <c r="A47" s="10" t="s">
        <v>279</v>
      </c>
      <c r="B47" s="93" t="s">
        <v>412</v>
      </c>
      <c r="C47" s="7">
        <v>2</v>
      </c>
      <c r="D47" s="104">
        <v>20000</v>
      </c>
      <c r="E47" s="105">
        <v>40000</v>
      </c>
    </row>
    <row r="48" spans="1:5" s="94" customFormat="1" ht="21.75" hidden="1" customHeight="1" x14ac:dyDescent="0.3">
      <c r="A48" s="5" t="s">
        <v>113</v>
      </c>
      <c r="B48" s="93" t="s">
        <v>412</v>
      </c>
      <c r="C48" s="7"/>
      <c r="D48" s="109"/>
      <c r="E48" s="105"/>
    </row>
    <row r="49" spans="1:5" s="94" customFormat="1" ht="21.75" hidden="1" customHeight="1" x14ac:dyDescent="0.3">
      <c r="A49" s="18" t="s">
        <v>151</v>
      </c>
      <c r="B49" s="93" t="s">
        <v>412</v>
      </c>
      <c r="C49" s="7"/>
      <c r="D49" s="109"/>
      <c r="E49" s="105"/>
    </row>
    <row r="50" spans="1:5" s="94" customFormat="1" ht="21.75" hidden="1" customHeight="1" x14ac:dyDescent="0.3">
      <c r="A50" s="14" t="s">
        <v>152</v>
      </c>
      <c r="B50" s="93" t="s">
        <v>419</v>
      </c>
      <c r="C50" s="7"/>
      <c r="D50" s="104"/>
      <c r="E50" s="105"/>
    </row>
    <row r="51" spans="1:5" s="94" customFormat="1" ht="19.2" customHeight="1" x14ac:dyDescent="0.3">
      <c r="A51" s="14" t="s">
        <v>153</v>
      </c>
      <c r="B51" s="93" t="s">
        <v>419</v>
      </c>
      <c r="C51" s="7">
        <v>27</v>
      </c>
      <c r="D51" s="104">
        <v>15000</v>
      </c>
      <c r="E51" s="105">
        <v>405000</v>
      </c>
    </row>
    <row r="52" spans="1:5" s="94" customFormat="1" ht="21.75" hidden="1" customHeight="1" x14ac:dyDescent="0.3">
      <c r="A52" s="14" t="s">
        <v>154</v>
      </c>
      <c r="B52" s="93" t="s">
        <v>412</v>
      </c>
      <c r="C52" s="7"/>
      <c r="D52" s="109"/>
      <c r="E52" s="105"/>
    </row>
    <row r="53" spans="1:5" s="94" customFormat="1" ht="20.25" hidden="1" customHeight="1" x14ac:dyDescent="0.3">
      <c r="A53" s="10" t="s">
        <v>155</v>
      </c>
      <c r="B53" s="93" t="s">
        <v>412</v>
      </c>
      <c r="C53" s="7"/>
      <c r="D53" s="109"/>
      <c r="E53" s="105"/>
    </row>
    <row r="54" spans="1:5" s="94" customFormat="1" ht="20.25" hidden="1" customHeight="1" x14ac:dyDescent="0.3">
      <c r="A54" s="8" t="s">
        <v>156</v>
      </c>
      <c r="B54" s="93" t="s">
        <v>412</v>
      </c>
      <c r="C54" s="7"/>
      <c r="D54" s="104"/>
      <c r="E54" s="105"/>
    </row>
    <row r="55" spans="1:5" s="94" customFormat="1" ht="19.2" customHeight="1" x14ac:dyDescent="0.3">
      <c r="A55" s="10" t="s">
        <v>157</v>
      </c>
      <c r="B55" s="93" t="s">
        <v>412</v>
      </c>
      <c r="C55" s="7">
        <v>13</v>
      </c>
      <c r="D55" s="104">
        <v>25000</v>
      </c>
      <c r="E55" s="105">
        <v>325000</v>
      </c>
    </row>
    <row r="56" spans="1:5" s="94" customFormat="1" ht="20.25" hidden="1" customHeight="1" x14ac:dyDescent="0.3">
      <c r="A56" s="10" t="s">
        <v>158</v>
      </c>
      <c r="B56" s="93" t="s">
        <v>412</v>
      </c>
      <c r="C56" s="7"/>
      <c r="D56" s="104"/>
      <c r="E56" s="105"/>
    </row>
    <row r="57" spans="1:5" s="94" customFormat="1" ht="20.25" hidden="1" customHeight="1" x14ac:dyDescent="0.3">
      <c r="A57" s="14" t="s">
        <v>76</v>
      </c>
      <c r="B57" s="93" t="s">
        <v>419</v>
      </c>
      <c r="C57" s="7"/>
      <c r="D57" s="104"/>
      <c r="E57" s="105"/>
    </row>
    <row r="58" spans="1:5" s="94" customFormat="1" ht="19.2" customHeight="1" x14ac:dyDescent="0.3">
      <c r="A58" s="10" t="s">
        <v>114</v>
      </c>
      <c r="B58" s="93" t="s">
        <v>416</v>
      </c>
      <c r="C58" s="7">
        <v>40</v>
      </c>
      <c r="D58" s="104">
        <v>24000</v>
      </c>
      <c r="E58" s="105">
        <v>960000</v>
      </c>
    </row>
    <row r="59" spans="1:5" s="94" customFormat="1" ht="20.25" hidden="1" customHeight="1" x14ac:dyDescent="0.3">
      <c r="A59" s="34" t="s">
        <v>295</v>
      </c>
      <c r="B59" s="93" t="s">
        <v>412</v>
      </c>
      <c r="C59" s="7"/>
      <c r="D59" s="104"/>
      <c r="E59" s="105"/>
    </row>
    <row r="60" spans="1:5" s="94" customFormat="1" ht="21.75" hidden="1" customHeight="1" x14ac:dyDescent="0.3">
      <c r="A60" s="10" t="s">
        <v>159</v>
      </c>
      <c r="B60" s="93" t="s">
        <v>412</v>
      </c>
      <c r="C60" s="7"/>
      <c r="D60" s="109"/>
      <c r="E60" s="105"/>
    </row>
    <row r="61" spans="1:5" s="94" customFormat="1" ht="21.75" hidden="1" customHeight="1" x14ac:dyDescent="0.3">
      <c r="A61" s="10" t="s">
        <v>160</v>
      </c>
      <c r="B61" s="93" t="s">
        <v>412</v>
      </c>
      <c r="C61" s="7"/>
      <c r="D61" s="109"/>
      <c r="E61" s="105"/>
    </row>
    <row r="62" spans="1:5" s="94" customFormat="1" ht="21.75" hidden="1" customHeight="1" x14ac:dyDescent="0.3">
      <c r="A62" s="9" t="s">
        <v>161</v>
      </c>
      <c r="B62" s="93" t="s">
        <v>412</v>
      </c>
      <c r="C62" s="7"/>
      <c r="D62" s="109"/>
      <c r="E62" s="105"/>
    </row>
    <row r="63" spans="1:5" s="94" customFormat="1" ht="21.75" hidden="1" customHeight="1" x14ac:dyDescent="0.3">
      <c r="A63" s="41" t="s">
        <v>296</v>
      </c>
      <c r="B63" s="93" t="s">
        <v>412</v>
      </c>
      <c r="C63" s="7"/>
      <c r="D63" s="104"/>
      <c r="E63" s="105"/>
    </row>
    <row r="64" spans="1:5" s="94" customFormat="1" ht="19.2" customHeight="1" x14ac:dyDescent="0.3">
      <c r="A64" s="5" t="s">
        <v>3</v>
      </c>
      <c r="B64" s="93" t="s">
        <v>419</v>
      </c>
      <c r="C64" s="7">
        <v>6</v>
      </c>
      <c r="D64" s="104">
        <v>7000</v>
      </c>
      <c r="E64" s="105">
        <v>42000</v>
      </c>
    </row>
    <row r="65" spans="1:5" s="94" customFormat="1" ht="20.25" hidden="1" customHeight="1" x14ac:dyDescent="0.3">
      <c r="A65" s="8" t="s">
        <v>4</v>
      </c>
      <c r="B65" s="93" t="s">
        <v>412</v>
      </c>
      <c r="C65" s="7"/>
      <c r="D65" s="104"/>
      <c r="E65" s="105"/>
    </row>
    <row r="66" spans="1:5" s="94" customFormat="1" ht="21.75" hidden="1" customHeight="1" x14ac:dyDescent="0.3">
      <c r="A66" s="5" t="s">
        <v>5</v>
      </c>
      <c r="B66" s="93" t="s">
        <v>412</v>
      </c>
      <c r="C66" s="7"/>
      <c r="D66" s="104"/>
      <c r="E66" s="105"/>
    </row>
    <row r="67" spans="1:5" s="94" customFormat="1" ht="20.25" hidden="1" customHeight="1" x14ac:dyDescent="0.3">
      <c r="A67" s="5" t="s">
        <v>6</v>
      </c>
      <c r="B67" s="93" t="s">
        <v>412</v>
      </c>
      <c r="C67" s="7"/>
      <c r="D67" s="104"/>
      <c r="E67" s="105"/>
    </row>
    <row r="68" spans="1:5" s="94" customFormat="1" ht="21.75" hidden="1" customHeight="1" x14ac:dyDescent="0.3">
      <c r="A68" s="5" t="s">
        <v>7</v>
      </c>
      <c r="B68" s="93" t="s">
        <v>419</v>
      </c>
      <c r="C68" s="7"/>
      <c r="D68" s="104"/>
      <c r="E68" s="105"/>
    </row>
    <row r="69" spans="1:5" s="94" customFormat="1" ht="20.25" hidden="1" customHeight="1" x14ac:dyDescent="0.3">
      <c r="A69" s="9" t="s">
        <v>8</v>
      </c>
      <c r="B69" s="93" t="s">
        <v>412</v>
      </c>
      <c r="C69" s="7"/>
      <c r="D69" s="104"/>
      <c r="E69" s="105"/>
    </row>
    <row r="70" spans="1:5" s="94" customFormat="1" ht="20.25" hidden="1" customHeight="1" x14ac:dyDescent="0.3">
      <c r="A70" s="10" t="s">
        <v>9</v>
      </c>
      <c r="B70" s="93" t="s">
        <v>419</v>
      </c>
      <c r="C70" s="7"/>
      <c r="D70" s="104"/>
      <c r="E70" s="105"/>
    </row>
    <row r="71" spans="1:5" s="94" customFormat="1" ht="21.75" hidden="1" customHeight="1" x14ac:dyDescent="0.3">
      <c r="A71" s="10" t="s">
        <v>115</v>
      </c>
      <c r="B71" s="93" t="s">
        <v>417</v>
      </c>
      <c r="C71" s="7"/>
      <c r="D71" s="104"/>
      <c r="E71" s="105"/>
    </row>
    <row r="72" spans="1:5" s="94" customFormat="1" ht="20.25" hidden="1" customHeight="1" x14ac:dyDescent="0.3">
      <c r="A72" s="5" t="s">
        <v>116</v>
      </c>
      <c r="B72" s="93" t="s">
        <v>412</v>
      </c>
      <c r="C72" s="7"/>
      <c r="D72" s="104"/>
      <c r="E72" s="105"/>
    </row>
    <row r="73" spans="1:5" s="94" customFormat="1" ht="21.75" hidden="1" customHeight="1" x14ac:dyDescent="0.3">
      <c r="A73" s="10" t="s">
        <v>168</v>
      </c>
      <c r="B73" s="93" t="s">
        <v>412</v>
      </c>
      <c r="C73" s="7"/>
      <c r="D73" s="104"/>
      <c r="E73" s="105"/>
    </row>
    <row r="74" spans="1:5" s="94" customFormat="1" ht="22.8" hidden="1" x14ac:dyDescent="0.3">
      <c r="A74" s="24" t="s">
        <v>169</v>
      </c>
      <c r="B74" s="93" t="s">
        <v>417</v>
      </c>
      <c r="C74" s="7"/>
      <c r="D74" s="104"/>
      <c r="E74" s="105"/>
    </row>
    <row r="75" spans="1:5" s="94" customFormat="1" ht="22.8" hidden="1" x14ac:dyDescent="0.3">
      <c r="A75" s="10" t="s">
        <v>170</v>
      </c>
      <c r="B75" s="93" t="s">
        <v>420</v>
      </c>
      <c r="C75" s="7"/>
      <c r="D75" s="104"/>
      <c r="E75" s="105"/>
    </row>
    <row r="76" spans="1:5" s="94" customFormat="1" ht="19.2" customHeight="1" x14ac:dyDescent="0.3">
      <c r="A76" s="10" t="s">
        <v>171</v>
      </c>
      <c r="B76" s="93" t="s">
        <v>412</v>
      </c>
      <c r="C76" s="7">
        <v>46</v>
      </c>
      <c r="D76" s="104">
        <v>26000</v>
      </c>
      <c r="E76" s="105">
        <v>1196000</v>
      </c>
    </row>
    <row r="77" spans="1:5" s="94" customFormat="1" ht="20.25" hidden="1" customHeight="1" x14ac:dyDescent="0.3">
      <c r="A77" s="10" t="s">
        <v>172</v>
      </c>
      <c r="B77" s="93" t="s">
        <v>412</v>
      </c>
      <c r="C77" s="7"/>
      <c r="D77" s="104"/>
      <c r="E77" s="105"/>
    </row>
    <row r="78" spans="1:5" s="94" customFormat="1" ht="21.75" hidden="1" customHeight="1" x14ac:dyDescent="0.3">
      <c r="A78" s="5" t="s">
        <v>10</v>
      </c>
      <c r="B78" s="93" t="s">
        <v>412</v>
      </c>
      <c r="C78" s="12"/>
      <c r="D78" s="104"/>
      <c r="E78" s="105"/>
    </row>
    <row r="79" spans="1:5" s="94" customFormat="1" ht="21.75" hidden="1" customHeight="1" x14ac:dyDescent="0.3">
      <c r="A79" s="5" t="s">
        <v>11</v>
      </c>
      <c r="B79" s="93" t="s">
        <v>412</v>
      </c>
      <c r="C79" s="12"/>
      <c r="D79" s="104"/>
      <c r="E79" s="105"/>
    </row>
    <row r="80" spans="1:5" s="94" customFormat="1" ht="21.75" hidden="1" customHeight="1" x14ac:dyDescent="0.3">
      <c r="A80" s="5" t="s">
        <v>12</v>
      </c>
      <c r="B80" s="93" t="s">
        <v>417</v>
      </c>
      <c r="C80" s="12"/>
      <c r="D80" s="104"/>
      <c r="E80" s="105"/>
    </row>
    <row r="81" spans="1:5" s="94" customFormat="1" ht="21.75" hidden="1" customHeight="1" x14ac:dyDescent="0.3">
      <c r="A81" s="10" t="s">
        <v>82</v>
      </c>
      <c r="B81" s="93" t="s">
        <v>412</v>
      </c>
      <c r="C81" s="7"/>
      <c r="D81" s="104"/>
      <c r="E81" s="105"/>
    </row>
    <row r="82" spans="1:5" s="94" customFormat="1" ht="20.25" hidden="1" customHeight="1" x14ac:dyDescent="0.3">
      <c r="A82" s="10" t="s">
        <v>83</v>
      </c>
      <c r="B82" s="93" t="s">
        <v>412</v>
      </c>
      <c r="C82" s="7"/>
      <c r="D82" s="104"/>
      <c r="E82" s="105"/>
    </row>
    <row r="83" spans="1:5" s="94" customFormat="1" ht="20.25" hidden="1" customHeight="1" x14ac:dyDescent="0.3">
      <c r="A83" s="10" t="s">
        <v>84</v>
      </c>
      <c r="B83" s="93" t="s">
        <v>416</v>
      </c>
      <c r="C83" s="7"/>
      <c r="D83" s="104"/>
      <c r="E83" s="105"/>
    </row>
    <row r="84" spans="1:5" s="94" customFormat="1" ht="20.25" hidden="1" customHeight="1" x14ac:dyDescent="0.3">
      <c r="A84" s="10" t="s">
        <v>85</v>
      </c>
      <c r="B84" s="93" t="s">
        <v>412</v>
      </c>
      <c r="C84" s="7"/>
      <c r="D84" s="104"/>
      <c r="E84" s="105"/>
    </row>
    <row r="85" spans="1:5" s="94" customFormat="1" ht="20.25" hidden="1" customHeight="1" x14ac:dyDescent="0.3">
      <c r="A85" s="10" t="s">
        <v>86</v>
      </c>
      <c r="B85" s="93" t="s">
        <v>416</v>
      </c>
      <c r="C85" s="7"/>
      <c r="D85" s="104"/>
      <c r="E85" s="105"/>
    </row>
    <row r="86" spans="1:5" s="94" customFormat="1" ht="20.25" hidden="1" customHeight="1" x14ac:dyDescent="0.3">
      <c r="A86" s="10" t="s">
        <v>194</v>
      </c>
      <c r="B86" s="93" t="s">
        <v>412</v>
      </c>
      <c r="C86" s="7"/>
      <c r="D86" s="104"/>
      <c r="E86" s="105"/>
    </row>
    <row r="87" spans="1:5" s="94" customFormat="1" ht="20.25" hidden="1" customHeight="1" x14ac:dyDescent="0.3">
      <c r="A87" s="13" t="s">
        <v>195</v>
      </c>
      <c r="B87" s="93" t="s">
        <v>414</v>
      </c>
      <c r="C87" s="7"/>
      <c r="D87" s="104"/>
      <c r="E87" s="105"/>
    </row>
    <row r="88" spans="1:5" s="94" customFormat="1" ht="21.75" hidden="1" customHeight="1" x14ac:dyDescent="0.3">
      <c r="A88" s="13" t="s">
        <v>177</v>
      </c>
      <c r="B88" s="93" t="s">
        <v>419</v>
      </c>
      <c r="C88" s="7"/>
      <c r="D88" s="104"/>
      <c r="E88" s="105"/>
    </row>
    <row r="89" spans="1:5" s="95" customFormat="1" ht="20.25" hidden="1" customHeight="1" x14ac:dyDescent="0.3">
      <c r="A89" s="13" t="s">
        <v>178</v>
      </c>
      <c r="B89" s="93" t="s">
        <v>419</v>
      </c>
      <c r="C89" s="7"/>
      <c r="D89" s="104"/>
      <c r="E89" s="105"/>
    </row>
    <row r="90" spans="1:5" s="95" customFormat="1" ht="20.25" hidden="1" customHeight="1" x14ac:dyDescent="0.3">
      <c r="A90" s="8" t="s">
        <v>179</v>
      </c>
      <c r="B90" s="93" t="s">
        <v>412</v>
      </c>
      <c r="C90" s="7"/>
      <c r="D90" s="104"/>
      <c r="E90" s="105"/>
    </row>
    <row r="91" spans="1:5" s="94" customFormat="1" ht="21.75" hidden="1" customHeight="1" x14ac:dyDescent="0.3">
      <c r="A91" s="24" t="s">
        <v>173</v>
      </c>
      <c r="B91" s="93" t="s">
        <v>417</v>
      </c>
      <c r="C91" s="7"/>
      <c r="D91" s="104"/>
      <c r="E91" s="105"/>
    </row>
    <row r="92" spans="1:5" s="94" customFormat="1" ht="21.75" hidden="1" customHeight="1" x14ac:dyDescent="0.3">
      <c r="A92" s="10" t="s">
        <v>13</v>
      </c>
      <c r="B92" s="93" t="s">
        <v>412</v>
      </c>
      <c r="C92" s="7"/>
      <c r="D92" s="104"/>
      <c r="E92" s="105"/>
    </row>
    <row r="93" spans="1:5" s="94" customFormat="1" ht="21.75" hidden="1" customHeight="1" x14ac:dyDescent="0.3">
      <c r="A93" s="10" t="s">
        <v>14</v>
      </c>
      <c r="B93" s="93" t="s">
        <v>416</v>
      </c>
      <c r="C93" s="7"/>
      <c r="D93" s="104"/>
      <c r="E93" s="105"/>
    </row>
    <row r="94" spans="1:5" s="94" customFormat="1" ht="21.75" hidden="1" customHeight="1" x14ac:dyDescent="0.3">
      <c r="A94" s="8" t="s">
        <v>348</v>
      </c>
      <c r="B94" s="93" t="s">
        <v>416</v>
      </c>
      <c r="C94" s="7"/>
      <c r="D94" s="104"/>
      <c r="E94" s="105"/>
    </row>
    <row r="95" spans="1:5" s="94" customFormat="1" ht="21.75" hidden="1" customHeight="1" x14ac:dyDescent="0.3">
      <c r="A95" s="10" t="s">
        <v>15</v>
      </c>
      <c r="B95" s="93" t="s">
        <v>412</v>
      </c>
      <c r="C95" s="12"/>
      <c r="D95" s="104"/>
      <c r="E95" s="105"/>
    </row>
    <row r="96" spans="1:5" s="94" customFormat="1" ht="21.75" hidden="1" customHeight="1" x14ac:dyDescent="0.3">
      <c r="A96" s="8" t="s">
        <v>16</v>
      </c>
      <c r="B96" s="93" t="s">
        <v>416</v>
      </c>
      <c r="C96" s="7"/>
      <c r="D96" s="104"/>
      <c r="E96" s="105"/>
    </row>
    <row r="97" spans="1:5" s="94" customFormat="1" ht="21.75" hidden="1" customHeight="1" x14ac:dyDescent="0.3">
      <c r="A97" s="13" t="s">
        <v>17</v>
      </c>
      <c r="B97" s="93" t="s">
        <v>416</v>
      </c>
      <c r="C97" s="7"/>
      <c r="D97" s="104"/>
      <c r="E97" s="105"/>
    </row>
    <row r="98" spans="1:5" s="94" customFormat="1" ht="21.75" hidden="1" customHeight="1" x14ac:dyDescent="0.3">
      <c r="A98" s="8" t="s">
        <v>297</v>
      </c>
      <c r="B98" s="93" t="s">
        <v>412</v>
      </c>
      <c r="C98" s="7"/>
      <c r="D98" s="104"/>
      <c r="E98" s="105"/>
    </row>
    <row r="99" spans="1:5" s="94" customFormat="1" ht="20.25" hidden="1" customHeight="1" x14ac:dyDescent="0.3">
      <c r="A99" s="10" t="s">
        <v>47</v>
      </c>
      <c r="B99" s="93" t="s">
        <v>412</v>
      </c>
      <c r="C99" s="7"/>
      <c r="D99" s="104"/>
      <c r="E99" s="105"/>
    </row>
    <row r="100" spans="1:5" s="94" customFormat="1" ht="20.25" hidden="1" customHeight="1" x14ac:dyDescent="0.3">
      <c r="A100" s="14" t="s">
        <v>48</v>
      </c>
      <c r="B100" s="93" t="s">
        <v>413</v>
      </c>
      <c r="C100" s="7"/>
      <c r="D100" s="104"/>
      <c r="E100" s="105"/>
    </row>
    <row r="101" spans="1:5" s="94" customFormat="1" ht="20.25" hidden="1" customHeight="1" x14ac:dyDescent="0.3">
      <c r="A101" s="10" t="s">
        <v>192</v>
      </c>
      <c r="B101" s="93" t="s">
        <v>412</v>
      </c>
      <c r="C101" s="7"/>
      <c r="D101" s="104"/>
      <c r="E101" s="105"/>
    </row>
    <row r="102" spans="1:5" s="94" customFormat="1" ht="20.25" hidden="1" customHeight="1" x14ac:dyDescent="0.3">
      <c r="A102" s="10" t="s">
        <v>193</v>
      </c>
      <c r="B102" s="93" t="s">
        <v>413</v>
      </c>
      <c r="C102" s="7"/>
      <c r="D102" s="104"/>
      <c r="E102" s="105"/>
    </row>
    <row r="103" spans="1:5" s="94" customFormat="1" ht="21.75" hidden="1" customHeight="1" x14ac:dyDescent="0.3">
      <c r="A103" s="42" t="s">
        <v>49</v>
      </c>
      <c r="B103" s="93" t="s">
        <v>412</v>
      </c>
      <c r="C103" s="7"/>
      <c r="D103" s="104"/>
      <c r="E103" s="105"/>
    </row>
    <row r="104" spans="1:5" s="94" customFormat="1" ht="20.25" hidden="1" customHeight="1" x14ac:dyDescent="0.3">
      <c r="A104" s="43" t="s">
        <v>298</v>
      </c>
      <c r="B104" s="93" t="s">
        <v>421</v>
      </c>
      <c r="C104" s="7"/>
      <c r="D104" s="104"/>
      <c r="E104" s="105"/>
    </row>
    <row r="105" spans="1:5" s="94" customFormat="1" ht="20.25" hidden="1" customHeight="1" x14ac:dyDescent="0.3">
      <c r="A105" s="28" t="s">
        <v>50</v>
      </c>
      <c r="B105" s="93" t="s">
        <v>412</v>
      </c>
      <c r="C105" s="7"/>
      <c r="D105" s="104"/>
      <c r="E105" s="105"/>
    </row>
    <row r="106" spans="1:5" s="94" customFormat="1" ht="19.2" customHeight="1" x14ac:dyDescent="0.3">
      <c r="A106" s="10" t="s">
        <v>20</v>
      </c>
      <c r="B106" s="93" t="s">
        <v>412</v>
      </c>
      <c r="C106" s="7">
        <v>3</v>
      </c>
      <c r="D106" s="104">
        <v>26000</v>
      </c>
      <c r="E106" s="105">
        <v>78000</v>
      </c>
    </row>
    <row r="107" spans="1:5" s="94" customFormat="1" ht="20.25" hidden="1" customHeight="1" x14ac:dyDescent="0.3">
      <c r="A107" s="10" t="s">
        <v>21</v>
      </c>
      <c r="B107" s="93" t="s">
        <v>412</v>
      </c>
      <c r="C107" s="7"/>
      <c r="D107" s="104"/>
      <c r="E107" s="105"/>
    </row>
    <row r="108" spans="1:5" s="94" customFormat="1" ht="20.25" hidden="1" customHeight="1" x14ac:dyDescent="0.3">
      <c r="A108" s="10" t="s">
        <v>22</v>
      </c>
      <c r="B108" s="93" t="s">
        <v>418</v>
      </c>
      <c r="C108" s="7"/>
      <c r="D108" s="104"/>
      <c r="E108" s="105"/>
    </row>
    <row r="109" spans="1:5" s="94" customFormat="1" ht="21.75" hidden="1" customHeight="1" x14ac:dyDescent="0.3">
      <c r="A109" s="10" t="s">
        <v>208</v>
      </c>
      <c r="B109" s="93" t="s">
        <v>412</v>
      </c>
      <c r="C109" s="7"/>
      <c r="D109" s="104"/>
      <c r="E109" s="105"/>
    </row>
    <row r="110" spans="1:5" s="94" customFormat="1" ht="21.75" hidden="1" customHeight="1" x14ac:dyDescent="0.3">
      <c r="A110" s="10" t="s">
        <v>209</v>
      </c>
      <c r="B110" s="93" t="s">
        <v>412</v>
      </c>
      <c r="C110" s="7"/>
      <c r="D110" s="104"/>
      <c r="E110" s="105"/>
    </row>
    <row r="111" spans="1:5" s="94" customFormat="1" ht="21.75" hidden="1" customHeight="1" x14ac:dyDescent="0.3">
      <c r="A111" s="10" t="s">
        <v>210</v>
      </c>
      <c r="B111" s="93" t="s">
        <v>417</v>
      </c>
      <c r="C111" s="7"/>
      <c r="D111" s="104"/>
      <c r="E111" s="105"/>
    </row>
    <row r="112" spans="1:5" s="94" customFormat="1" ht="21.75" hidden="1" customHeight="1" x14ac:dyDescent="0.3">
      <c r="A112" s="10" t="s">
        <v>211</v>
      </c>
      <c r="B112" s="93" t="s">
        <v>412</v>
      </c>
      <c r="C112" s="7"/>
      <c r="D112" s="104"/>
      <c r="E112" s="105"/>
    </row>
    <row r="113" spans="1:5" s="94" customFormat="1" ht="21.75" hidden="1" customHeight="1" x14ac:dyDescent="0.3">
      <c r="A113" s="8" t="s">
        <v>18</v>
      </c>
      <c r="B113" s="93" t="s">
        <v>412</v>
      </c>
      <c r="C113" s="7"/>
      <c r="D113" s="104"/>
      <c r="E113" s="105"/>
    </row>
    <row r="114" spans="1:5" s="94" customFormat="1" ht="21.75" hidden="1" customHeight="1" x14ac:dyDescent="0.3">
      <c r="A114" s="13" t="s">
        <v>19</v>
      </c>
      <c r="B114" s="93" t="s">
        <v>415</v>
      </c>
      <c r="C114" s="7"/>
      <c r="D114" s="104"/>
      <c r="E114" s="105"/>
    </row>
    <row r="115" spans="1:5" s="94" customFormat="1" ht="21.75" hidden="1" customHeight="1" x14ac:dyDescent="0.3">
      <c r="A115" s="10" t="s">
        <v>299</v>
      </c>
      <c r="B115" s="93" t="s">
        <v>422</v>
      </c>
      <c r="C115" s="7"/>
      <c r="D115" s="104"/>
      <c r="E115" s="105"/>
    </row>
    <row r="116" spans="1:5" s="94" customFormat="1" ht="21.75" hidden="1" customHeight="1" x14ac:dyDescent="0.3">
      <c r="A116" s="8" t="s">
        <v>300</v>
      </c>
      <c r="B116" s="93" t="s">
        <v>422</v>
      </c>
      <c r="C116" s="7"/>
      <c r="D116" s="104"/>
      <c r="E116" s="105"/>
    </row>
    <row r="117" spans="1:5" s="94" customFormat="1" ht="21.75" hidden="1" customHeight="1" x14ac:dyDescent="0.3">
      <c r="A117" s="8" t="s">
        <v>301</v>
      </c>
      <c r="B117" s="93" t="s">
        <v>422</v>
      </c>
      <c r="C117" s="7"/>
      <c r="D117" s="104"/>
      <c r="E117" s="105"/>
    </row>
    <row r="118" spans="1:5" s="94" customFormat="1" ht="21.75" hidden="1" customHeight="1" x14ac:dyDescent="0.3">
      <c r="A118" s="10" t="s">
        <v>95</v>
      </c>
      <c r="B118" s="93" t="s">
        <v>412</v>
      </c>
      <c r="C118" s="7"/>
      <c r="D118" s="104"/>
      <c r="E118" s="105"/>
    </row>
    <row r="119" spans="1:5" s="94" customFormat="1" ht="21.75" hidden="1" customHeight="1" x14ac:dyDescent="0.3">
      <c r="A119" s="10" t="s">
        <v>212</v>
      </c>
      <c r="B119" s="93" t="s">
        <v>417</v>
      </c>
      <c r="C119" s="7"/>
      <c r="D119" s="104"/>
      <c r="E119" s="105"/>
    </row>
    <row r="120" spans="1:5" s="94" customFormat="1" ht="21.75" hidden="1" customHeight="1" x14ac:dyDescent="0.3">
      <c r="A120" s="29" t="s">
        <v>124</v>
      </c>
      <c r="B120" s="93" t="s">
        <v>412</v>
      </c>
      <c r="C120" s="7"/>
      <c r="D120" s="104"/>
      <c r="E120" s="105"/>
    </row>
    <row r="121" spans="1:5" s="94" customFormat="1" ht="19.2" customHeight="1" x14ac:dyDescent="0.3">
      <c r="A121" s="24" t="s">
        <v>125</v>
      </c>
      <c r="B121" s="93" t="s">
        <v>419</v>
      </c>
      <c r="C121" s="7">
        <v>9</v>
      </c>
      <c r="D121" s="104">
        <v>9000</v>
      </c>
      <c r="E121" s="105">
        <v>81000</v>
      </c>
    </row>
    <row r="122" spans="1:5" s="94" customFormat="1" ht="21.75" hidden="1" customHeight="1" x14ac:dyDescent="0.3">
      <c r="A122" s="5" t="s">
        <v>126</v>
      </c>
      <c r="B122" s="93" t="s">
        <v>419</v>
      </c>
      <c r="C122" s="12"/>
      <c r="D122" s="104"/>
      <c r="E122" s="105"/>
    </row>
    <row r="123" spans="1:5" s="94" customFormat="1" ht="21.75" hidden="1" customHeight="1" x14ac:dyDescent="0.3">
      <c r="A123" s="5" t="s">
        <v>127</v>
      </c>
      <c r="B123" s="93" t="s">
        <v>412</v>
      </c>
      <c r="C123" s="12"/>
      <c r="D123" s="104"/>
      <c r="E123" s="105"/>
    </row>
    <row r="124" spans="1:5" s="94" customFormat="1" ht="48.6" hidden="1" customHeight="1" x14ac:dyDescent="0.3">
      <c r="A124" s="5" t="s">
        <v>128</v>
      </c>
      <c r="B124" s="93" t="s">
        <v>412</v>
      </c>
      <c r="C124" s="12"/>
      <c r="D124" s="104"/>
      <c r="E124" s="105"/>
    </row>
    <row r="125" spans="1:5" s="94" customFormat="1" ht="21.75" hidden="1" customHeight="1" x14ac:dyDescent="0.3">
      <c r="A125" s="5" t="s">
        <v>129</v>
      </c>
      <c r="B125" s="93" t="s">
        <v>412</v>
      </c>
      <c r="C125" s="31"/>
      <c r="D125" s="104"/>
      <c r="E125" s="105"/>
    </row>
    <row r="126" spans="1:5" s="94" customFormat="1" ht="21.75" hidden="1" customHeight="1" x14ac:dyDescent="0.3">
      <c r="A126" s="33" t="s">
        <v>280</v>
      </c>
      <c r="B126" s="93" t="s">
        <v>417</v>
      </c>
      <c r="C126" s="7"/>
      <c r="D126" s="104"/>
      <c r="E126" s="105"/>
    </row>
    <row r="127" spans="1:5" s="94" customFormat="1" ht="20.25" hidden="1" customHeight="1" x14ac:dyDescent="0.3">
      <c r="A127" s="5" t="s">
        <v>281</v>
      </c>
      <c r="B127" s="93" t="s">
        <v>412</v>
      </c>
      <c r="C127" s="12"/>
      <c r="D127" s="104"/>
      <c r="E127" s="105"/>
    </row>
    <row r="128" spans="1:5" s="94" customFormat="1" ht="21.75" hidden="1" customHeight="1" x14ac:dyDescent="0.3">
      <c r="A128" s="10" t="s">
        <v>282</v>
      </c>
      <c r="B128" s="93" t="s">
        <v>412</v>
      </c>
      <c r="C128" s="7"/>
      <c r="D128" s="104"/>
      <c r="E128" s="105"/>
    </row>
    <row r="129" spans="1:5" s="94" customFormat="1" ht="21.75" hidden="1" customHeight="1" x14ac:dyDescent="0.3">
      <c r="A129" s="10" t="s">
        <v>283</v>
      </c>
      <c r="B129" s="93" t="s">
        <v>414</v>
      </c>
      <c r="C129" s="7"/>
      <c r="D129" s="104"/>
      <c r="E129" s="105"/>
    </row>
    <row r="130" spans="1:5" s="94" customFormat="1" ht="20.25" hidden="1" customHeight="1" x14ac:dyDescent="0.3">
      <c r="A130" s="10" t="s">
        <v>213</v>
      </c>
      <c r="B130" s="93" t="s">
        <v>417</v>
      </c>
      <c r="C130" s="7"/>
      <c r="D130" s="104"/>
      <c r="E130" s="105"/>
    </row>
    <row r="131" spans="1:5" s="94" customFormat="1" ht="20.25" hidden="1" customHeight="1" x14ac:dyDescent="0.3">
      <c r="A131" s="10" t="s">
        <v>36</v>
      </c>
      <c r="B131" s="93" t="s">
        <v>412</v>
      </c>
      <c r="C131" s="7"/>
      <c r="D131" s="104"/>
      <c r="E131" s="105"/>
    </row>
    <row r="132" spans="1:5" s="94" customFormat="1" ht="21.75" hidden="1" customHeight="1" x14ac:dyDescent="0.3">
      <c r="A132" s="14" t="s">
        <v>37</v>
      </c>
      <c r="B132" s="93" t="s">
        <v>416</v>
      </c>
      <c r="C132" s="7"/>
      <c r="D132" s="104"/>
      <c r="E132" s="105"/>
    </row>
    <row r="133" spans="1:5" s="94" customFormat="1" ht="19.2" customHeight="1" x14ac:dyDescent="0.3">
      <c r="A133" s="5" t="s">
        <v>214</v>
      </c>
      <c r="B133" s="93" t="s">
        <v>412</v>
      </c>
      <c r="C133" s="7">
        <v>1</v>
      </c>
      <c r="D133" s="104">
        <v>40000</v>
      </c>
      <c r="E133" s="105">
        <v>40000</v>
      </c>
    </row>
    <row r="134" spans="1:5" s="94" customFormat="1" ht="20.25" hidden="1" customHeight="1" x14ac:dyDescent="0.3">
      <c r="A134" s="5" t="s">
        <v>215</v>
      </c>
      <c r="B134" s="93" t="s">
        <v>416</v>
      </c>
      <c r="C134" s="7"/>
      <c r="D134" s="104"/>
      <c r="E134" s="105"/>
    </row>
    <row r="135" spans="1:5" s="94" customFormat="1" ht="21.75" hidden="1" customHeight="1" x14ac:dyDescent="0.3">
      <c r="A135" s="10" t="s">
        <v>216</v>
      </c>
      <c r="B135" s="93" t="s">
        <v>412</v>
      </c>
      <c r="C135" s="7"/>
      <c r="D135" s="104"/>
      <c r="E135" s="105"/>
    </row>
    <row r="136" spans="1:5" s="94" customFormat="1" ht="22.8" hidden="1" x14ac:dyDescent="0.3">
      <c r="A136" s="10" t="s">
        <v>101</v>
      </c>
      <c r="B136" s="93" t="s">
        <v>412</v>
      </c>
      <c r="C136" s="12"/>
      <c r="D136" s="104"/>
      <c r="E136" s="105"/>
    </row>
    <row r="137" spans="1:5" s="94" customFormat="1" ht="20.25" hidden="1" customHeight="1" x14ac:dyDescent="0.3">
      <c r="A137" s="10" t="s">
        <v>102</v>
      </c>
      <c r="B137" s="93" t="s">
        <v>417</v>
      </c>
      <c r="C137" s="12"/>
      <c r="D137" s="104"/>
      <c r="E137" s="105"/>
    </row>
    <row r="138" spans="1:5" s="94" customFormat="1" ht="21.75" hidden="1" customHeight="1" x14ac:dyDescent="0.3">
      <c r="A138" s="10" t="s">
        <v>302</v>
      </c>
      <c r="B138" s="93"/>
      <c r="C138" s="7"/>
      <c r="D138" s="104"/>
      <c r="E138" s="105"/>
    </row>
    <row r="139" spans="1:5" s="94" customFormat="1" ht="19.2" customHeight="1" x14ac:dyDescent="0.3">
      <c r="A139" s="10" t="s">
        <v>103</v>
      </c>
      <c r="B139" s="93" t="s">
        <v>412</v>
      </c>
      <c r="C139" s="12">
        <v>2</v>
      </c>
      <c r="D139" s="104">
        <v>70000</v>
      </c>
      <c r="E139" s="105">
        <v>140000</v>
      </c>
    </row>
    <row r="140" spans="1:5" s="94" customFormat="1" ht="20.25" hidden="1" customHeight="1" x14ac:dyDescent="0.3">
      <c r="A140" s="10" t="s">
        <v>104</v>
      </c>
      <c r="B140" s="93" t="s">
        <v>417</v>
      </c>
      <c r="C140" s="12"/>
      <c r="D140" s="104"/>
      <c r="E140" s="105"/>
    </row>
    <row r="141" spans="1:5" s="94" customFormat="1" ht="20.25" hidden="1" customHeight="1" x14ac:dyDescent="0.3">
      <c r="A141" s="10" t="s">
        <v>105</v>
      </c>
      <c r="B141" s="93" t="s">
        <v>412</v>
      </c>
      <c r="C141" s="12"/>
      <c r="D141" s="104"/>
      <c r="E141" s="105"/>
    </row>
    <row r="142" spans="1:5" s="94" customFormat="1" ht="20.25" hidden="1" customHeight="1" x14ac:dyDescent="0.3">
      <c r="A142" s="10" t="s">
        <v>106</v>
      </c>
      <c r="B142" s="93" t="s">
        <v>417</v>
      </c>
      <c r="C142" s="12"/>
      <c r="D142" s="104"/>
      <c r="E142" s="105"/>
    </row>
    <row r="143" spans="1:5" s="94" customFormat="1" ht="20.25" hidden="1" customHeight="1" x14ac:dyDescent="0.3">
      <c r="A143" s="10" t="s">
        <v>130</v>
      </c>
      <c r="B143" s="93" t="s">
        <v>412</v>
      </c>
      <c r="C143" s="12"/>
      <c r="D143" s="104"/>
      <c r="E143" s="105"/>
    </row>
    <row r="144" spans="1:5" s="94" customFormat="1" ht="41.4" hidden="1" customHeight="1" x14ac:dyDescent="0.3">
      <c r="A144" s="10" t="s">
        <v>107</v>
      </c>
      <c r="B144" s="93" t="s">
        <v>412</v>
      </c>
      <c r="C144" s="12"/>
      <c r="D144" s="104"/>
      <c r="E144" s="105"/>
    </row>
    <row r="145" spans="1:5" s="94" customFormat="1" ht="41.4" hidden="1" customHeight="1" x14ac:dyDescent="0.3">
      <c r="A145" s="10" t="s">
        <v>108</v>
      </c>
      <c r="B145" s="93" t="s">
        <v>412</v>
      </c>
      <c r="C145" s="12"/>
      <c r="D145" s="104"/>
      <c r="E145" s="105"/>
    </row>
    <row r="146" spans="1:5" s="94" customFormat="1" ht="21.75" hidden="1" customHeight="1" x14ac:dyDescent="0.3">
      <c r="A146" s="10" t="s">
        <v>109</v>
      </c>
      <c r="B146" s="93" t="s">
        <v>417</v>
      </c>
      <c r="C146" s="12"/>
      <c r="D146" s="104"/>
      <c r="E146" s="105"/>
    </row>
    <row r="147" spans="1:5" s="94" customFormat="1" ht="21.75" hidden="1" customHeight="1" x14ac:dyDescent="0.3">
      <c r="A147" s="10" t="s">
        <v>162</v>
      </c>
      <c r="B147" s="93" t="s">
        <v>412</v>
      </c>
      <c r="C147" s="7"/>
      <c r="D147" s="104"/>
      <c r="E147" s="105"/>
    </row>
    <row r="148" spans="1:5" s="94" customFormat="1" ht="21.75" hidden="1" customHeight="1" x14ac:dyDescent="0.3">
      <c r="A148" s="10" t="s">
        <v>163</v>
      </c>
      <c r="B148" s="93" t="s">
        <v>412</v>
      </c>
      <c r="C148" s="7"/>
      <c r="D148" s="104"/>
      <c r="E148" s="105"/>
    </row>
    <row r="149" spans="1:5" s="94" customFormat="1" ht="21.75" hidden="1" customHeight="1" x14ac:dyDescent="0.3">
      <c r="A149" s="10" t="s">
        <v>164</v>
      </c>
      <c r="B149" s="93" t="s">
        <v>412</v>
      </c>
      <c r="C149" s="7"/>
      <c r="D149" s="104"/>
      <c r="E149" s="105"/>
    </row>
    <row r="150" spans="1:5" s="94" customFormat="1" ht="20.25" hidden="1" customHeight="1" x14ac:dyDescent="0.3">
      <c r="A150" s="10" t="s">
        <v>165</v>
      </c>
      <c r="B150" s="93" t="s">
        <v>416</v>
      </c>
      <c r="C150" s="7"/>
      <c r="D150" s="104"/>
      <c r="E150" s="105"/>
    </row>
    <row r="151" spans="1:5" s="94" customFormat="1" ht="20.25" hidden="1" customHeight="1" x14ac:dyDescent="0.3">
      <c r="A151" s="10" t="s">
        <v>166</v>
      </c>
      <c r="B151" s="93" t="s">
        <v>416</v>
      </c>
      <c r="C151" s="7"/>
      <c r="D151" s="104"/>
      <c r="E151" s="105"/>
    </row>
    <row r="152" spans="1:5" s="94" customFormat="1" ht="22.8" hidden="1" x14ac:dyDescent="0.3">
      <c r="A152" s="14" t="s">
        <v>167</v>
      </c>
      <c r="B152" s="93" t="s">
        <v>416</v>
      </c>
      <c r="C152" s="7"/>
      <c r="D152" s="104"/>
      <c r="E152" s="105"/>
    </row>
    <row r="153" spans="1:5" s="94" customFormat="1" ht="20.25" hidden="1" customHeight="1" x14ac:dyDescent="0.3">
      <c r="A153" s="10" t="s">
        <v>289</v>
      </c>
      <c r="B153" s="93" t="s">
        <v>412</v>
      </c>
      <c r="C153" s="7"/>
      <c r="D153" s="104"/>
      <c r="E153" s="105"/>
    </row>
    <row r="154" spans="1:5" s="94" customFormat="1" ht="21.75" hidden="1" customHeight="1" x14ac:dyDescent="0.3">
      <c r="A154" s="10" t="s">
        <v>290</v>
      </c>
      <c r="B154" s="93" t="s">
        <v>412</v>
      </c>
      <c r="C154" s="7"/>
      <c r="D154" s="104"/>
      <c r="E154" s="105"/>
    </row>
    <row r="155" spans="1:5" s="94" customFormat="1" ht="21.75" hidden="1" customHeight="1" x14ac:dyDescent="0.3">
      <c r="A155" s="10" t="s">
        <v>291</v>
      </c>
      <c r="B155" s="93" t="s">
        <v>416</v>
      </c>
      <c r="C155" s="7"/>
      <c r="D155" s="104"/>
      <c r="E155" s="107"/>
    </row>
    <row r="156" spans="1:5" s="94" customFormat="1" ht="19.2" customHeight="1" x14ac:dyDescent="0.3">
      <c r="A156" s="10" t="s">
        <v>292</v>
      </c>
      <c r="B156" s="93" t="s">
        <v>416</v>
      </c>
      <c r="C156" s="7">
        <v>4</v>
      </c>
      <c r="D156" s="104">
        <v>10000</v>
      </c>
      <c r="E156" s="105">
        <v>40000</v>
      </c>
    </row>
    <row r="157" spans="1:5" s="94" customFormat="1" ht="57" hidden="1" customHeight="1" x14ac:dyDescent="0.3">
      <c r="A157" s="10" t="s">
        <v>110</v>
      </c>
      <c r="B157" s="93" t="s">
        <v>416</v>
      </c>
      <c r="C157" s="12"/>
      <c r="D157" s="104"/>
      <c r="E157" s="105"/>
    </row>
    <row r="158" spans="1:5" s="94" customFormat="1" ht="21.75" hidden="1" customHeight="1" x14ac:dyDescent="0.3">
      <c r="A158" s="10" t="s">
        <v>111</v>
      </c>
      <c r="B158" s="93" t="s">
        <v>412</v>
      </c>
      <c r="C158" s="12"/>
      <c r="D158" s="104"/>
      <c r="E158" s="105"/>
    </row>
    <row r="159" spans="1:5" s="94" customFormat="1" ht="21.75" hidden="1" customHeight="1" x14ac:dyDescent="0.3">
      <c r="A159" s="18" t="s">
        <v>112</v>
      </c>
      <c r="B159" s="93" t="s">
        <v>417</v>
      </c>
      <c r="C159" s="12"/>
      <c r="D159" s="104"/>
      <c r="E159" s="105"/>
    </row>
    <row r="160" spans="1:5" s="94" customFormat="1" ht="20.25" hidden="1" customHeight="1" x14ac:dyDescent="0.3">
      <c r="A160" s="10" t="s">
        <v>303</v>
      </c>
      <c r="B160" s="93" t="s">
        <v>417</v>
      </c>
      <c r="C160" s="7"/>
      <c r="D160" s="104"/>
      <c r="E160" s="105"/>
    </row>
    <row r="161" spans="1:5" s="94" customFormat="1" ht="21.75" hidden="1" customHeight="1" x14ac:dyDescent="0.3">
      <c r="A161" s="10" t="s">
        <v>54</v>
      </c>
      <c r="B161" s="93" t="s">
        <v>412</v>
      </c>
      <c r="C161" s="7"/>
      <c r="D161" s="104"/>
      <c r="E161" s="105"/>
    </row>
    <row r="162" spans="1:5" s="94" customFormat="1" ht="21.75" hidden="1" customHeight="1" x14ac:dyDescent="0.3">
      <c r="A162" s="14" t="s">
        <v>55</v>
      </c>
      <c r="B162" s="93" t="s">
        <v>417</v>
      </c>
      <c r="C162" s="7"/>
      <c r="D162" s="104"/>
      <c r="E162" s="105"/>
    </row>
    <row r="163" spans="1:5" s="94" customFormat="1" ht="21.75" hidden="1" customHeight="1" x14ac:dyDescent="0.3">
      <c r="A163" s="5" t="s">
        <v>199</v>
      </c>
      <c r="B163" s="93" t="s">
        <v>412</v>
      </c>
      <c r="C163" s="7"/>
      <c r="D163" s="104"/>
      <c r="E163" s="105"/>
    </row>
    <row r="164" spans="1:5" s="94" customFormat="1" ht="19.2" customHeight="1" x14ac:dyDescent="0.3">
      <c r="A164" s="10" t="s">
        <v>200</v>
      </c>
      <c r="B164" s="93" t="s">
        <v>417</v>
      </c>
      <c r="C164" s="7">
        <v>534</v>
      </c>
      <c r="D164" s="104">
        <v>6500</v>
      </c>
      <c r="E164" s="105">
        <v>3471000</v>
      </c>
    </row>
    <row r="165" spans="1:5" s="96" customFormat="1" ht="20.25" hidden="1" customHeight="1" x14ac:dyDescent="0.3">
      <c r="A165" s="32" t="s">
        <v>201</v>
      </c>
      <c r="B165" s="93" t="s">
        <v>417</v>
      </c>
      <c r="C165" s="7"/>
      <c r="D165" s="104"/>
      <c r="E165" s="107"/>
    </row>
    <row r="166" spans="1:5" s="94" customFormat="1" ht="19.2" customHeight="1" x14ac:dyDescent="0.3">
      <c r="A166" s="10" t="s">
        <v>202</v>
      </c>
      <c r="B166" s="93" t="s">
        <v>412</v>
      </c>
      <c r="C166" s="7">
        <v>30</v>
      </c>
      <c r="D166" s="104">
        <v>11000</v>
      </c>
      <c r="E166" s="105">
        <v>330000</v>
      </c>
    </row>
    <row r="167" spans="1:5" s="94" customFormat="1" ht="20.25" hidden="1" customHeight="1" x14ac:dyDescent="0.3">
      <c r="A167" s="10" t="s">
        <v>203</v>
      </c>
      <c r="B167" s="93" t="s">
        <v>412</v>
      </c>
      <c r="C167" s="7"/>
      <c r="D167" s="104"/>
      <c r="E167" s="105"/>
    </row>
    <row r="168" spans="1:5" s="94" customFormat="1" ht="33.6" hidden="1" customHeight="1" x14ac:dyDescent="0.3">
      <c r="A168" s="9" t="s">
        <v>204</v>
      </c>
      <c r="B168" s="93" t="s">
        <v>412</v>
      </c>
      <c r="C168" s="7"/>
      <c r="D168" s="104"/>
      <c r="E168" s="105"/>
    </row>
    <row r="169" spans="1:5" s="94" customFormat="1" ht="20.25" hidden="1" customHeight="1" x14ac:dyDescent="0.3">
      <c r="A169" s="10" t="s">
        <v>62</v>
      </c>
      <c r="B169" s="93" t="s">
        <v>416</v>
      </c>
      <c r="C169" s="7"/>
      <c r="D169" s="104"/>
      <c r="E169" s="105"/>
    </row>
    <row r="170" spans="1:5" s="94" customFormat="1" ht="19.2" customHeight="1" x14ac:dyDescent="0.3">
      <c r="A170" s="19" t="s">
        <v>63</v>
      </c>
      <c r="B170" s="97" t="s">
        <v>412</v>
      </c>
      <c r="C170" s="21">
        <v>8</v>
      </c>
      <c r="D170" s="104">
        <v>9000</v>
      </c>
      <c r="E170" s="105">
        <v>72000</v>
      </c>
    </row>
    <row r="171" spans="1:5" s="94" customFormat="1" ht="21.75" hidden="1" customHeight="1" x14ac:dyDescent="0.3">
      <c r="A171" s="8" t="s">
        <v>304</v>
      </c>
      <c r="B171" s="93" t="s">
        <v>412</v>
      </c>
      <c r="C171" s="7"/>
      <c r="D171" s="104"/>
      <c r="E171" s="105"/>
    </row>
    <row r="172" spans="1:5" s="94" customFormat="1" ht="19.2" customHeight="1" x14ac:dyDescent="0.3">
      <c r="A172" s="10" t="s">
        <v>87</v>
      </c>
      <c r="B172" s="93" t="s">
        <v>412</v>
      </c>
      <c r="C172" s="7">
        <v>1</v>
      </c>
      <c r="D172" s="104">
        <v>45000</v>
      </c>
      <c r="E172" s="105">
        <v>45000</v>
      </c>
    </row>
    <row r="173" spans="1:5" s="94" customFormat="1" ht="21.75" hidden="1" customHeight="1" x14ac:dyDescent="0.3">
      <c r="A173" s="10" t="s">
        <v>38</v>
      </c>
      <c r="B173" s="93" t="s">
        <v>412</v>
      </c>
      <c r="C173" s="7"/>
      <c r="D173" s="104"/>
      <c r="E173" s="105"/>
    </row>
    <row r="174" spans="1:5" s="94" customFormat="1" ht="20.25" hidden="1" customHeight="1" x14ac:dyDescent="0.3">
      <c r="A174" s="5" t="s">
        <v>240</v>
      </c>
      <c r="B174" s="93" t="s">
        <v>412</v>
      </c>
      <c r="C174" s="7"/>
      <c r="D174" s="104"/>
      <c r="E174" s="105"/>
    </row>
    <row r="175" spans="1:5" s="94" customFormat="1" ht="21.75" hidden="1" customHeight="1" x14ac:dyDescent="0.3">
      <c r="A175" s="10" t="s">
        <v>241</v>
      </c>
      <c r="B175" s="93" t="s">
        <v>412</v>
      </c>
      <c r="C175" s="7"/>
      <c r="D175" s="104"/>
      <c r="E175" s="105"/>
    </row>
    <row r="176" spans="1:5" s="94" customFormat="1" ht="20.25" hidden="1" customHeight="1" x14ac:dyDescent="0.3">
      <c r="A176" s="10" t="s">
        <v>242</v>
      </c>
      <c r="B176" s="93" t="s">
        <v>412</v>
      </c>
      <c r="C176" s="7"/>
      <c r="D176" s="104"/>
      <c r="E176" s="105"/>
    </row>
    <row r="177" spans="1:5" s="94" customFormat="1" ht="21.75" hidden="1" customHeight="1" x14ac:dyDescent="0.3">
      <c r="A177" s="5" t="s">
        <v>180</v>
      </c>
      <c r="B177" s="93" t="s">
        <v>412</v>
      </c>
      <c r="C177" s="7"/>
      <c r="D177" s="104"/>
      <c r="E177" s="105"/>
    </row>
    <row r="178" spans="1:5" s="94" customFormat="1" ht="21.75" hidden="1" customHeight="1" x14ac:dyDescent="0.3">
      <c r="A178" s="5" t="s">
        <v>181</v>
      </c>
      <c r="B178" s="93" t="s">
        <v>412</v>
      </c>
      <c r="C178" s="7"/>
      <c r="D178" s="104"/>
      <c r="E178" s="105"/>
    </row>
    <row r="179" spans="1:5" s="94" customFormat="1" ht="21.75" hidden="1" customHeight="1" x14ac:dyDescent="0.3">
      <c r="A179" s="5" t="s">
        <v>182</v>
      </c>
      <c r="B179" s="93" t="s">
        <v>412</v>
      </c>
      <c r="C179" s="7"/>
      <c r="D179" s="104"/>
      <c r="E179" s="105"/>
    </row>
    <row r="180" spans="1:5" s="94" customFormat="1" ht="19.2" customHeight="1" x14ac:dyDescent="0.3">
      <c r="A180" s="10" t="s">
        <v>183</v>
      </c>
      <c r="B180" s="93" t="s">
        <v>416</v>
      </c>
      <c r="C180" s="7">
        <v>133.33333333333334</v>
      </c>
      <c r="D180" s="104">
        <v>2100</v>
      </c>
      <c r="E180" s="105">
        <v>280000</v>
      </c>
    </row>
    <row r="181" spans="1:5" s="94" customFormat="1" ht="21.75" hidden="1" customHeight="1" x14ac:dyDescent="0.3">
      <c r="A181" s="5" t="s">
        <v>184</v>
      </c>
      <c r="B181" s="93" t="s">
        <v>412</v>
      </c>
      <c r="C181" s="7"/>
      <c r="D181" s="104"/>
      <c r="E181" s="105"/>
    </row>
    <row r="182" spans="1:5" s="94" customFormat="1" ht="19.2" customHeight="1" x14ac:dyDescent="0.3">
      <c r="A182" s="5" t="s">
        <v>185</v>
      </c>
      <c r="B182" s="93" t="s">
        <v>412</v>
      </c>
      <c r="C182" s="7">
        <v>15</v>
      </c>
      <c r="D182" s="104">
        <v>20000</v>
      </c>
      <c r="E182" s="105">
        <v>300000</v>
      </c>
    </row>
    <row r="183" spans="1:5" s="94" customFormat="1" ht="20.25" hidden="1" customHeight="1" x14ac:dyDescent="0.3">
      <c r="A183" s="5" t="s">
        <v>186</v>
      </c>
      <c r="B183" s="93" t="s">
        <v>416</v>
      </c>
      <c r="C183" s="7"/>
      <c r="D183" s="104"/>
      <c r="E183" s="105"/>
    </row>
    <row r="184" spans="1:5" s="94" customFormat="1" ht="20.25" hidden="1" customHeight="1" x14ac:dyDescent="0.3">
      <c r="A184" s="10" t="s">
        <v>187</v>
      </c>
      <c r="B184" s="93" t="s">
        <v>416</v>
      </c>
      <c r="C184" s="7"/>
      <c r="D184" s="104"/>
      <c r="E184" s="105"/>
    </row>
    <row r="185" spans="1:5" s="94" customFormat="1" ht="20.25" hidden="1" customHeight="1" x14ac:dyDescent="0.3">
      <c r="A185" s="14" t="s">
        <v>305</v>
      </c>
      <c r="B185" s="93" t="s">
        <v>412</v>
      </c>
      <c r="C185" s="7"/>
      <c r="D185" s="104"/>
      <c r="E185" s="105"/>
    </row>
    <row r="186" spans="1:5" s="94" customFormat="1" ht="20.25" hidden="1" customHeight="1" x14ac:dyDescent="0.3">
      <c r="A186" s="14" t="s">
        <v>306</v>
      </c>
      <c r="B186" s="93" t="s">
        <v>412</v>
      </c>
      <c r="C186" s="7"/>
      <c r="D186" s="104"/>
      <c r="E186" s="105"/>
    </row>
    <row r="187" spans="1:5" s="94" customFormat="1" ht="20.25" hidden="1" customHeight="1" x14ac:dyDescent="0.3">
      <c r="A187" s="14" t="s">
        <v>307</v>
      </c>
      <c r="B187" s="93" t="s">
        <v>412</v>
      </c>
      <c r="C187" s="7"/>
      <c r="D187" s="104"/>
      <c r="E187" s="105"/>
    </row>
    <row r="188" spans="1:5" s="94" customFormat="1" ht="20.25" hidden="1" customHeight="1" x14ac:dyDescent="0.3">
      <c r="A188" s="14" t="s">
        <v>308</v>
      </c>
      <c r="B188" s="93" t="s">
        <v>416</v>
      </c>
      <c r="C188" s="7"/>
      <c r="D188" s="104"/>
      <c r="E188" s="105"/>
    </row>
    <row r="189" spans="1:5" s="94" customFormat="1" ht="21.75" hidden="1" customHeight="1" x14ac:dyDescent="0.3">
      <c r="A189" s="5" t="s">
        <v>39</v>
      </c>
      <c r="B189" s="93" t="s">
        <v>412</v>
      </c>
      <c r="C189" s="7"/>
      <c r="D189" s="104"/>
      <c r="E189" s="105"/>
    </row>
    <row r="190" spans="1:5" s="94" customFormat="1" ht="21.75" hidden="1" customHeight="1" x14ac:dyDescent="0.3">
      <c r="A190" s="10" t="s">
        <v>309</v>
      </c>
      <c r="B190" s="93" t="s">
        <v>416</v>
      </c>
      <c r="C190" s="7"/>
      <c r="D190" s="104"/>
      <c r="E190" s="105"/>
    </row>
    <row r="191" spans="1:5" s="94" customFormat="1" ht="21.75" hidden="1" customHeight="1" x14ac:dyDescent="0.3">
      <c r="A191" s="36" t="s">
        <v>310</v>
      </c>
      <c r="B191" s="93" t="s">
        <v>416</v>
      </c>
      <c r="C191" s="7"/>
      <c r="D191" s="104"/>
      <c r="E191" s="105"/>
    </row>
    <row r="192" spans="1:5" s="94" customFormat="1" ht="20.25" hidden="1" customHeight="1" x14ac:dyDescent="0.3">
      <c r="A192" s="36" t="s">
        <v>311</v>
      </c>
      <c r="B192" s="93" t="s">
        <v>416</v>
      </c>
      <c r="C192" s="7"/>
      <c r="D192" s="104"/>
      <c r="E192" s="105"/>
    </row>
    <row r="193" spans="1:5" s="94" customFormat="1" ht="20.25" hidden="1" customHeight="1" x14ac:dyDescent="0.3">
      <c r="A193" s="36" t="s">
        <v>312</v>
      </c>
      <c r="B193" s="93" t="s">
        <v>416</v>
      </c>
      <c r="C193" s="7"/>
      <c r="D193" s="104"/>
      <c r="E193" s="105"/>
    </row>
    <row r="194" spans="1:5" s="94" customFormat="1" ht="20.25" hidden="1" customHeight="1" x14ac:dyDescent="0.3">
      <c r="A194" s="36" t="s">
        <v>313</v>
      </c>
      <c r="B194" s="93" t="s">
        <v>416</v>
      </c>
      <c r="C194" s="7"/>
      <c r="D194" s="104"/>
      <c r="E194" s="105"/>
    </row>
    <row r="195" spans="1:5" s="94" customFormat="1" ht="20.25" hidden="1" customHeight="1" x14ac:dyDescent="0.3">
      <c r="A195" s="10" t="s">
        <v>56</v>
      </c>
      <c r="B195" s="93" t="s">
        <v>412</v>
      </c>
      <c r="C195" s="7"/>
      <c r="D195" s="104"/>
      <c r="E195" s="105"/>
    </row>
    <row r="196" spans="1:5" s="94" customFormat="1" ht="21.75" hidden="1" customHeight="1" x14ac:dyDescent="0.3">
      <c r="A196" s="17" t="s">
        <v>57</v>
      </c>
      <c r="B196" s="93" t="s">
        <v>417</v>
      </c>
      <c r="C196" s="7"/>
      <c r="D196" s="104"/>
      <c r="E196" s="105"/>
    </row>
    <row r="197" spans="1:5" s="94" customFormat="1" ht="19.2" customHeight="1" x14ac:dyDescent="0.3">
      <c r="A197" s="10" t="s">
        <v>67</v>
      </c>
      <c r="B197" s="93" t="s">
        <v>412</v>
      </c>
      <c r="C197" s="7">
        <v>340</v>
      </c>
      <c r="D197" s="104">
        <v>22000</v>
      </c>
      <c r="E197" s="105">
        <v>7480000</v>
      </c>
    </row>
    <row r="198" spans="1:5" s="94" customFormat="1" ht="19.2" customHeight="1" x14ac:dyDescent="0.3">
      <c r="A198" s="5" t="s">
        <v>68</v>
      </c>
      <c r="B198" s="93" t="s">
        <v>412</v>
      </c>
      <c r="C198" s="7">
        <v>290</v>
      </c>
      <c r="D198" s="104">
        <v>20000</v>
      </c>
      <c r="E198" s="105">
        <v>5800000</v>
      </c>
    </row>
    <row r="199" spans="1:5" s="94" customFormat="1" ht="20.25" hidden="1" customHeight="1" x14ac:dyDescent="0.3">
      <c r="A199" s="10" t="s">
        <v>70</v>
      </c>
      <c r="B199" s="93" t="s">
        <v>416</v>
      </c>
      <c r="C199" s="7"/>
      <c r="D199" s="104"/>
      <c r="E199" s="105"/>
    </row>
    <row r="200" spans="1:5" s="94" customFormat="1" ht="21.75" hidden="1" customHeight="1" x14ac:dyDescent="0.3">
      <c r="A200" s="10" t="s">
        <v>146</v>
      </c>
      <c r="B200" s="93" t="s">
        <v>412</v>
      </c>
      <c r="C200" s="7"/>
      <c r="D200" s="113"/>
      <c r="E200" s="105"/>
    </row>
    <row r="201" spans="1:5" s="94" customFormat="1" ht="20.25" hidden="1" customHeight="1" x14ac:dyDescent="0.3">
      <c r="A201" s="27" t="s">
        <v>147</v>
      </c>
      <c r="B201" s="93" t="s">
        <v>416</v>
      </c>
      <c r="C201" s="7"/>
      <c r="D201" s="104"/>
      <c r="E201" s="105"/>
    </row>
    <row r="202" spans="1:5" s="94" customFormat="1" ht="20.25" hidden="1" customHeight="1" x14ac:dyDescent="0.3">
      <c r="A202" s="27" t="s">
        <v>148</v>
      </c>
      <c r="B202" s="93" t="s">
        <v>416</v>
      </c>
      <c r="C202" s="7"/>
      <c r="D202" s="104"/>
      <c r="E202" s="105"/>
    </row>
    <row r="203" spans="1:5" s="94" customFormat="1" ht="21.75" hidden="1" customHeight="1" x14ac:dyDescent="0.3">
      <c r="A203" s="10" t="s">
        <v>217</v>
      </c>
      <c r="B203" s="93" t="s">
        <v>412</v>
      </c>
      <c r="C203" s="7"/>
      <c r="D203" s="104"/>
      <c r="E203" s="105"/>
    </row>
    <row r="204" spans="1:5" s="94" customFormat="1" ht="20.25" hidden="1" customHeight="1" x14ac:dyDescent="0.3">
      <c r="A204" s="8" t="s">
        <v>218</v>
      </c>
      <c r="B204" s="93" t="s">
        <v>412</v>
      </c>
      <c r="C204" s="7"/>
      <c r="D204" s="104"/>
      <c r="E204" s="105"/>
    </row>
    <row r="205" spans="1:5" s="94" customFormat="1" ht="21.75" hidden="1" customHeight="1" x14ac:dyDescent="0.3">
      <c r="A205" s="10" t="s">
        <v>219</v>
      </c>
      <c r="B205" s="93" t="s">
        <v>412</v>
      </c>
      <c r="C205" s="7"/>
      <c r="D205" s="114"/>
      <c r="E205" s="115"/>
    </row>
    <row r="206" spans="1:5" s="94" customFormat="1" ht="21.75" hidden="1" customHeight="1" x14ac:dyDescent="0.3">
      <c r="A206" s="10" t="s">
        <v>188</v>
      </c>
      <c r="B206" s="93" t="s">
        <v>412</v>
      </c>
      <c r="C206" s="7"/>
      <c r="D206" s="104"/>
      <c r="E206" s="105"/>
    </row>
    <row r="207" spans="1:5" s="94" customFormat="1" ht="21.6" hidden="1" customHeight="1" x14ac:dyDescent="0.3">
      <c r="A207" s="10" t="s">
        <v>189</v>
      </c>
      <c r="B207" s="93" t="s">
        <v>416</v>
      </c>
      <c r="C207" s="7"/>
      <c r="D207" s="114"/>
      <c r="E207" s="115"/>
    </row>
    <row r="208" spans="1:5" s="94" customFormat="1" ht="36" hidden="1" customHeight="1" x14ac:dyDescent="0.3">
      <c r="A208" s="10" t="s">
        <v>41</v>
      </c>
      <c r="B208" s="93" t="s">
        <v>412</v>
      </c>
      <c r="C208" s="7"/>
      <c r="D208" s="114"/>
      <c r="E208" s="115"/>
    </row>
    <row r="209" spans="1:5" s="94" customFormat="1" ht="20.25" hidden="1" customHeight="1" x14ac:dyDescent="0.3">
      <c r="A209" s="15" t="s">
        <v>42</v>
      </c>
      <c r="B209" s="93" t="s">
        <v>416</v>
      </c>
      <c r="C209" s="7"/>
      <c r="D209" s="104"/>
      <c r="E209" s="105"/>
    </row>
    <row r="210" spans="1:5" s="94" customFormat="1" ht="21.75" hidden="1" customHeight="1" x14ac:dyDescent="0.3">
      <c r="A210" s="10" t="s">
        <v>43</v>
      </c>
      <c r="B210" s="93" t="s">
        <v>412</v>
      </c>
      <c r="C210" s="7"/>
      <c r="D210" s="104"/>
      <c r="E210" s="105"/>
    </row>
    <row r="211" spans="1:5" s="94" customFormat="1" ht="21.75" hidden="1" customHeight="1" x14ac:dyDescent="0.3">
      <c r="A211" s="10" t="s">
        <v>44</v>
      </c>
      <c r="B211" s="93" t="s">
        <v>412</v>
      </c>
      <c r="C211" s="7"/>
      <c r="D211" s="104"/>
      <c r="E211" s="105"/>
    </row>
    <row r="212" spans="1:5" s="94" customFormat="1" ht="21.75" hidden="1" customHeight="1" x14ac:dyDescent="0.3">
      <c r="A212" s="10" t="s">
        <v>45</v>
      </c>
      <c r="B212" s="93" t="s">
        <v>416</v>
      </c>
      <c r="C212" s="7"/>
      <c r="D212" s="104"/>
      <c r="E212" s="105"/>
    </row>
    <row r="213" spans="1:5" s="94" customFormat="1" ht="21.75" hidden="1" customHeight="1" x14ac:dyDescent="0.3">
      <c r="A213" s="10" t="s">
        <v>46</v>
      </c>
      <c r="B213" s="93" t="s">
        <v>416</v>
      </c>
      <c r="C213" s="7"/>
      <c r="D213" s="104"/>
      <c r="E213" s="105"/>
    </row>
    <row r="214" spans="1:5" s="94" customFormat="1" ht="21.75" hidden="1" customHeight="1" x14ac:dyDescent="0.3">
      <c r="A214" s="14" t="s">
        <v>131</v>
      </c>
      <c r="B214" s="93" t="s">
        <v>412</v>
      </c>
      <c r="C214" s="7"/>
      <c r="D214" s="104"/>
      <c r="E214" s="105"/>
    </row>
    <row r="215" spans="1:5" s="94" customFormat="1" ht="21.75" hidden="1" customHeight="1" x14ac:dyDescent="0.3">
      <c r="A215" s="14" t="s">
        <v>132</v>
      </c>
      <c r="B215" s="93" t="s">
        <v>416</v>
      </c>
      <c r="C215" s="7"/>
      <c r="D215" s="104"/>
      <c r="E215" s="105"/>
    </row>
    <row r="216" spans="1:5" s="94" customFormat="1" ht="19.2" customHeight="1" x14ac:dyDescent="0.3">
      <c r="A216" s="14" t="s">
        <v>133</v>
      </c>
      <c r="B216" s="93" t="s">
        <v>412</v>
      </c>
      <c r="C216" s="12">
        <v>0.5</v>
      </c>
      <c r="D216" s="104">
        <v>35000</v>
      </c>
      <c r="E216" s="105">
        <v>17500</v>
      </c>
    </row>
    <row r="217" spans="1:5" s="94" customFormat="1" ht="21.75" hidden="1" customHeight="1" x14ac:dyDescent="0.3">
      <c r="A217" s="14" t="s">
        <v>134</v>
      </c>
      <c r="B217" s="93" t="s">
        <v>416</v>
      </c>
      <c r="C217" s="7"/>
      <c r="D217" s="104"/>
      <c r="E217" s="105"/>
    </row>
    <row r="218" spans="1:5" s="94" customFormat="1" ht="21.75" hidden="1" customHeight="1" x14ac:dyDescent="0.3">
      <c r="A218" s="10" t="s">
        <v>135</v>
      </c>
      <c r="B218" s="93" t="s">
        <v>412</v>
      </c>
      <c r="C218" s="7"/>
      <c r="D218" s="104"/>
      <c r="E218" s="105"/>
    </row>
    <row r="219" spans="1:5" s="94" customFormat="1" ht="21.75" hidden="1" customHeight="1" x14ac:dyDescent="0.3">
      <c r="A219" s="10" t="s">
        <v>136</v>
      </c>
      <c r="B219" s="93" t="s">
        <v>412</v>
      </c>
      <c r="C219" s="7"/>
      <c r="D219" s="104"/>
      <c r="E219" s="105"/>
    </row>
    <row r="220" spans="1:5" s="94" customFormat="1" ht="21.75" hidden="1" customHeight="1" x14ac:dyDescent="0.3">
      <c r="A220" s="14" t="s">
        <v>137</v>
      </c>
      <c r="B220" s="93" t="s">
        <v>416</v>
      </c>
      <c r="C220" s="7"/>
      <c r="D220" s="104"/>
      <c r="E220" s="105"/>
    </row>
    <row r="221" spans="1:5" s="94" customFormat="1" ht="20.25" hidden="1" customHeight="1" x14ac:dyDescent="0.3">
      <c r="A221" s="14" t="s">
        <v>138</v>
      </c>
      <c r="B221" s="93" t="s">
        <v>416</v>
      </c>
      <c r="C221" s="7"/>
      <c r="D221" s="104"/>
      <c r="E221" s="105"/>
    </row>
    <row r="222" spans="1:5" s="94" customFormat="1" ht="20.25" hidden="1" customHeight="1" x14ac:dyDescent="0.3">
      <c r="A222" s="8" t="s">
        <v>314</v>
      </c>
      <c r="B222" s="93" t="s">
        <v>412</v>
      </c>
      <c r="C222" s="7"/>
      <c r="D222" s="104"/>
      <c r="E222" s="105"/>
    </row>
    <row r="223" spans="1:5" s="94" customFormat="1" ht="21.75" hidden="1" customHeight="1" x14ac:dyDescent="0.3">
      <c r="A223" s="5" t="s">
        <v>205</v>
      </c>
      <c r="B223" s="93" t="s">
        <v>419</v>
      </c>
      <c r="C223" s="7"/>
      <c r="D223" s="104"/>
      <c r="E223" s="105"/>
    </row>
    <row r="224" spans="1:5" s="94" customFormat="1" ht="19.2" customHeight="1" x14ac:dyDescent="0.3">
      <c r="A224" s="8" t="s">
        <v>315</v>
      </c>
      <c r="B224" s="93" t="s">
        <v>419</v>
      </c>
      <c r="C224" s="7">
        <v>610</v>
      </c>
      <c r="D224" s="104">
        <v>8500</v>
      </c>
      <c r="E224" s="105">
        <v>5185000</v>
      </c>
    </row>
    <row r="225" spans="1:5" s="94" customFormat="1" ht="19.2" customHeight="1" x14ac:dyDescent="0.3">
      <c r="A225" s="14" t="s">
        <v>362</v>
      </c>
      <c r="B225" s="93" t="s">
        <v>412</v>
      </c>
      <c r="C225" s="7">
        <v>100</v>
      </c>
      <c r="D225" s="104">
        <v>38000</v>
      </c>
      <c r="E225" s="105">
        <v>3800000</v>
      </c>
    </row>
    <row r="226" spans="1:5" s="94" customFormat="1" ht="50.4" hidden="1" customHeight="1" x14ac:dyDescent="0.3">
      <c r="A226" s="8" t="s">
        <v>316</v>
      </c>
      <c r="B226" s="93" t="s">
        <v>412</v>
      </c>
      <c r="C226" s="7"/>
      <c r="D226" s="104"/>
      <c r="E226" s="105"/>
    </row>
    <row r="227" spans="1:5" s="94" customFormat="1" ht="20.25" hidden="1" customHeight="1" x14ac:dyDescent="0.3">
      <c r="A227" s="8" t="s">
        <v>317</v>
      </c>
      <c r="B227" s="93" t="s">
        <v>421</v>
      </c>
      <c r="C227" s="7"/>
      <c r="D227" s="104"/>
      <c r="E227" s="105"/>
    </row>
    <row r="228" spans="1:5" s="94" customFormat="1" ht="21.75" hidden="1" customHeight="1" x14ac:dyDescent="0.3">
      <c r="A228" s="10" t="s">
        <v>318</v>
      </c>
      <c r="B228" s="93" t="s">
        <v>412</v>
      </c>
      <c r="C228" s="7"/>
      <c r="D228" s="104"/>
      <c r="E228" s="105"/>
    </row>
    <row r="229" spans="1:5" s="94" customFormat="1" ht="21.75" hidden="1" customHeight="1" x14ac:dyDescent="0.3">
      <c r="A229" s="10" t="s">
        <v>319</v>
      </c>
      <c r="B229" s="93" t="s">
        <v>412</v>
      </c>
      <c r="C229" s="7"/>
      <c r="D229" s="104"/>
      <c r="E229" s="105"/>
    </row>
    <row r="230" spans="1:5" s="94" customFormat="1" ht="20.25" hidden="1" customHeight="1" x14ac:dyDescent="0.3">
      <c r="A230" s="8" t="s">
        <v>320</v>
      </c>
      <c r="B230" s="93" t="s">
        <v>412</v>
      </c>
      <c r="C230" s="7"/>
      <c r="D230" s="104"/>
      <c r="E230" s="105"/>
    </row>
    <row r="231" spans="1:5" s="94" customFormat="1" ht="21.75" hidden="1" customHeight="1" x14ac:dyDescent="0.3">
      <c r="A231" s="27" t="s">
        <v>88</v>
      </c>
      <c r="B231" s="93" t="s">
        <v>412</v>
      </c>
      <c r="C231" s="7"/>
      <c r="D231" s="104"/>
      <c r="E231" s="105"/>
    </row>
    <row r="232" spans="1:5" s="94" customFormat="1" ht="20.25" hidden="1" customHeight="1" x14ac:dyDescent="0.3">
      <c r="A232" s="10" t="s">
        <v>58</v>
      </c>
      <c r="B232" s="93" t="s">
        <v>412</v>
      </c>
      <c r="C232" s="7"/>
      <c r="D232" s="104"/>
      <c r="E232" s="105"/>
    </row>
    <row r="233" spans="1:5" s="94" customFormat="1" ht="20.25" hidden="1" customHeight="1" x14ac:dyDescent="0.3">
      <c r="A233" s="10" t="s">
        <v>59</v>
      </c>
      <c r="B233" s="93" t="s">
        <v>415</v>
      </c>
      <c r="C233" s="7"/>
      <c r="D233" s="104"/>
      <c r="E233" s="105"/>
    </row>
    <row r="234" spans="1:5" s="94" customFormat="1" ht="47.4" hidden="1" customHeight="1" x14ac:dyDescent="0.3">
      <c r="A234" s="24" t="s">
        <v>321</v>
      </c>
      <c r="B234" s="93" t="s">
        <v>419</v>
      </c>
      <c r="C234" s="7"/>
      <c r="D234" s="104"/>
      <c r="E234" s="105"/>
    </row>
    <row r="235" spans="1:5" s="94" customFormat="1" ht="20.25" hidden="1" customHeight="1" x14ac:dyDescent="0.3">
      <c r="A235" s="24" t="s">
        <v>322</v>
      </c>
      <c r="B235" s="93" t="s">
        <v>419</v>
      </c>
      <c r="C235" s="7"/>
      <c r="D235" s="104"/>
      <c r="E235" s="105"/>
    </row>
    <row r="236" spans="1:5" s="94" customFormat="1" ht="21.75" hidden="1" customHeight="1" x14ac:dyDescent="0.3">
      <c r="A236" s="36" t="s">
        <v>323</v>
      </c>
      <c r="B236" s="93" t="s">
        <v>416</v>
      </c>
      <c r="C236" s="7"/>
      <c r="D236" s="104"/>
      <c r="E236" s="105"/>
    </row>
    <row r="237" spans="1:5" s="94" customFormat="1" ht="21.75" hidden="1" customHeight="1" x14ac:dyDescent="0.3">
      <c r="A237" s="10" t="s">
        <v>89</v>
      </c>
      <c r="B237" s="93" t="s">
        <v>412</v>
      </c>
      <c r="C237" s="7"/>
      <c r="D237" s="104"/>
      <c r="E237" s="105"/>
    </row>
    <row r="238" spans="1:5" s="94" customFormat="1" ht="20.25" hidden="1" customHeight="1" x14ac:dyDescent="0.3">
      <c r="A238" s="10" t="s">
        <v>90</v>
      </c>
      <c r="B238" s="93" t="s">
        <v>416</v>
      </c>
      <c r="C238" s="7"/>
      <c r="D238" s="104"/>
      <c r="E238" s="105"/>
    </row>
    <row r="239" spans="1:5" s="94" customFormat="1" ht="20.25" hidden="1" customHeight="1" x14ac:dyDescent="0.3">
      <c r="A239" s="10" t="s">
        <v>139</v>
      </c>
      <c r="B239" s="93" t="s">
        <v>412</v>
      </c>
      <c r="C239" s="12"/>
      <c r="D239" s="104"/>
      <c r="E239" s="105"/>
    </row>
    <row r="240" spans="1:5" s="94" customFormat="1" ht="20.25" hidden="1" customHeight="1" x14ac:dyDescent="0.3">
      <c r="A240" s="36" t="s">
        <v>324</v>
      </c>
      <c r="B240" s="93" t="s">
        <v>416</v>
      </c>
      <c r="C240" s="7"/>
      <c r="D240" s="104"/>
      <c r="E240" s="105"/>
    </row>
    <row r="241" spans="1:5" s="94" customFormat="1" ht="20.25" hidden="1" customHeight="1" x14ac:dyDescent="0.3">
      <c r="A241" s="10" t="s">
        <v>140</v>
      </c>
      <c r="B241" s="93" t="s">
        <v>416</v>
      </c>
      <c r="C241" s="12"/>
      <c r="D241" s="104"/>
      <c r="E241" s="105"/>
    </row>
    <row r="242" spans="1:5" s="94" customFormat="1" ht="19.2" customHeight="1" x14ac:dyDescent="0.3">
      <c r="A242" s="10" t="s">
        <v>220</v>
      </c>
      <c r="B242" s="93" t="s">
        <v>412</v>
      </c>
      <c r="C242" s="7">
        <v>6</v>
      </c>
      <c r="D242" s="104">
        <v>14000</v>
      </c>
      <c r="E242" s="105">
        <v>84000</v>
      </c>
    </row>
    <row r="243" spans="1:5" s="94" customFormat="1" ht="20.25" hidden="1" customHeight="1" x14ac:dyDescent="0.3">
      <c r="A243" s="8" t="s">
        <v>221</v>
      </c>
      <c r="B243" s="93" t="s">
        <v>412</v>
      </c>
      <c r="C243" s="7"/>
      <c r="D243" s="104"/>
      <c r="E243" s="105"/>
    </row>
    <row r="244" spans="1:5" s="94" customFormat="1" ht="21.75" hidden="1" customHeight="1" x14ac:dyDescent="0.3">
      <c r="A244" s="8" t="s">
        <v>23</v>
      </c>
      <c r="B244" s="93" t="s">
        <v>417</v>
      </c>
      <c r="C244" s="7"/>
      <c r="D244" s="104"/>
      <c r="E244" s="105"/>
    </row>
    <row r="245" spans="1:5" s="94" customFormat="1" ht="19.2" customHeight="1" x14ac:dyDescent="0.3">
      <c r="A245" s="10" t="s">
        <v>24</v>
      </c>
      <c r="B245" s="93" t="s">
        <v>412</v>
      </c>
      <c r="C245" s="7">
        <v>75</v>
      </c>
      <c r="D245" s="104">
        <v>24000</v>
      </c>
      <c r="E245" s="105">
        <v>1800000</v>
      </c>
    </row>
    <row r="246" spans="1:5" s="94" customFormat="1" ht="33" hidden="1" customHeight="1" x14ac:dyDescent="0.3">
      <c r="A246" s="10" t="s">
        <v>25</v>
      </c>
      <c r="B246" s="93" t="s">
        <v>412</v>
      </c>
      <c r="C246" s="7"/>
      <c r="D246" s="104"/>
      <c r="E246" s="105"/>
    </row>
    <row r="247" spans="1:5" s="94" customFormat="1" ht="21.75" hidden="1" customHeight="1" x14ac:dyDescent="0.3">
      <c r="A247" s="10" t="s">
        <v>26</v>
      </c>
      <c r="B247" s="93" t="s">
        <v>415</v>
      </c>
      <c r="C247" s="7"/>
      <c r="D247" s="104"/>
      <c r="E247" s="105"/>
    </row>
    <row r="248" spans="1:5" s="94" customFormat="1" ht="19.2" customHeight="1" x14ac:dyDescent="0.3">
      <c r="A248" s="10" t="s">
        <v>27</v>
      </c>
      <c r="B248" s="93" t="s">
        <v>417</v>
      </c>
      <c r="C248" s="7">
        <v>13</v>
      </c>
      <c r="D248" s="104">
        <v>11000</v>
      </c>
      <c r="E248" s="105">
        <v>143000</v>
      </c>
    </row>
    <row r="249" spans="1:5" s="94" customFormat="1" ht="21.75" hidden="1" customHeight="1" x14ac:dyDescent="0.3">
      <c r="A249" s="10" t="s">
        <v>28</v>
      </c>
      <c r="B249" s="93" t="s">
        <v>412</v>
      </c>
      <c r="C249" s="7"/>
      <c r="D249" s="104"/>
      <c r="E249" s="105"/>
    </row>
    <row r="250" spans="1:5" s="94" customFormat="1" ht="57" hidden="1" customHeight="1" x14ac:dyDescent="0.3">
      <c r="A250" s="14" t="s">
        <v>232</v>
      </c>
      <c r="B250" s="93" t="s">
        <v>412</v>
      </c>
      <c r="C250" s="7"/>
      <c r="D250" s="104"/>
      <c r="E250" s="105"/>
    </row>
    <row r="251" spans="1:5" s="94" customFormat="1" ht="39.9" hidden="1" customHeight="1" x14ac:dyDescent="0.3">
      <c r="A251" s="13" t="s">
        <v>233</v>
      </c>
      <c r="B251" s="93" t="s">
        <v>412</v>
      </c>
      <c r="C251" s="7"/>
      <c r="D251" s="104"/>
      <c r="E251" s="105"/>
    </row>
    <row r="252" spans="1:5" s="94" customFormat="1" ht="39.9" hidden="1" customHeight="1" x14ac:dyDescent="0.3">
      <c r="A252" s="13" t="s">
        <v>234</v>
      </c>
      <c r="B252" s="93" t="s">
        <v>412</v>
      </c>
      <c r="C252" s="7"/>
      <c r="D252" s="104"/>
      <c r="E252" s="105"/>
    </row>
    <row r="253" spans="1:5" s="94" customFormat="1" ht="19.2" customHeight="1" x14ac:dyDescent="0.3">
      <c r="A253" s="10" t="s">
        <v>29</v>
      </c>
      <c r="B253" s="93" t="s">
        <v>412</v>
      </c>
      <c r="C253" s="7">
        <v>47</v>
      </c>
      <c r="D253" s="104">
        <v>36000</v>
      </c>
      <c r="E253" s="105">
        <v>1692000</v>
      </c>
    </row>
    <row r="254" spans="1:5" s="94" customFormat="1" ht="20.25" hidden="1" customHeight="1" x14ac:dyDescent="0.3">
      <c r="A254" s="10" t="s">
        <v>30</v>
      </c>
      <c r="B254" s="93" t="s">
        <v>412</v>
      </c>
      <c r="C254" s="7"/>
      <c r="D254" s="104"/>
      <c r="E254" s="105"/>
    </row>
    <row r="255" spans="1:5" s="94" customFormat="1" ht="21.75" hidden="1" customHeight="1" x14ac:dyDescent="0.3">
      <c r="A255" s="10" t="s">
        <v>31</v>
      </c>
      <c r="B255" s="93" t="s">
        <v>415</v>
      </c>
      <c r="C255" s="7"/>
      <c r="D255" s="104"/>
      <c r="E255" s="105"/>
    </row>
    <row r="256" spans="1:5" s="94" customFormat="1" ht="20.25" hidden="1" customHeight="1" x14ac:dyDescent="0.3">
      <c r="A256" s="10" t="s">
        <v>32</v>
      </c>
      <c r="B256" s="93" t="s">
        <v>417</v>
      </c>
      <c r="C256" s="7"/>
      <c r="D256" s="104"/>
      <c r="E256" s="105"/>
    </row>
    <row r="257" spans="1:5" s="94" customFormat="1" ht="19.2" customHeight="1" x14ac:dyDescent="0.3">
      <c r="A257" s="10" t="s">
        <v>33</v>
      </c>
      <c r="B257" s="93" t="s">
        <v>412</v>
      </c>
      <c r="C257" s="7">
        <v>12</v>
      </c>
      <c r="D257" s="104">
        <v>22000</v>
      </c>
      <c r="E257" s="105">
        <v>264000</v>
      </c>
    </row>
    <row r="258" spans="1:5" s="94" customFormat="1" ht="20.25" hidden="1" customHeight="1" x14ac:dyDescent="0.3">
      <c r="A258" s="10" t="s">
        <v>34</v>
      </c>
      <c r="B258" s="93" t="s">
        <v>412</v>
      </c>
      <c r="C258" s="7"/>
      <c r="D258" s="104"/>
      <c r="E258" s="105"/>
    </row>
    <row r="259" spans="1:5" s="94" customFormat="1" ht="20.25" hidden="1" customHeight="1" x14ac:dyDescent="0.3">
      <c r="A259" s="10" t="s">
        <v>35</v>
      </c>
      <c r="B259" s="93" t="s">
        <v>415</v>
      </c>
      <c r="C259" s="7"/>
      <c r="D259" s="104"/>
      <c r="E259" s="105"/>
    </row>
    <row r="260" spans="1:5" s="94" customFormat="1" ht="20.25" hidden="1" customHeight="1" x14ac:dyDescent="0.3">
      <c r="A260" s="10" t="s">
        <v>91</v>
      </c>
      <c r="B260" s="93" t="s">
        <v>412</v>
      </c>
      <c r="C260" s="12"/>
      <c r="D260" s="104"/>
      <c r="E260" s="105"/>
    </row>
    <row r="261" spans="1:5" s="94" customFormat="1" ht="21.75" hidden="1" customHeight="1" x14ac:dyDescent="0.3">
      <c r="A261" s="24" t="s">
        <v>92</v>
      </c>
      <c r="B261" s="93" t="s">
        <v>412</v>
      </c>
      <c r="C261" s="7"/>
      <c r="D261" s="104"/>
      <c r="E261" s="105"/>
    </row>
    <row r="262" spans="1:5" s="94" customFormat="1" ht="21.75" hidden="1" customHeight="1" x14ac:dyDescent="0.3">
      <c r="A262" s="10" t="s">
        <v>222</v>
      </c>
      <c r="B262" s="93" t="s">
        <v>412</v>
      </c>
      <c r="C262" s="7"/>
      <c r="D262" s="104"/>
      <c r="E262" s="105"/>
    </row>
    <row r="263" spans="1:5" s="94" customFormat="1" ht="20.25" hidden="1" customHeight="1" x14ac:dyDescent="0.3">
      <c r="A263" s="8" t="s">
        <v>235</v>
      </c>
      <c r="B263" s="93" t="s">
        <v>412</v>
      </c>
      <c r="C263" s="7"/>
      <c r="D263" s="104"/>
      <c r="E263" s="105"/>
    </row>
    <row r="264" spans="1:5" s="94" customFormat="1" ht="20.25" hidden="1" customHeight="1" x14ac:dyDescent="0.3">
      <c r="A264" s="8" t="s">
        <v>236</v>
      </c>
      <c r="B264" s="93" t="s">
        <v>412</v>
      </c>
      <c r="C264" s="7"/>
      <c r="D264" s="104"/>
      <c r="E264" s="105"/>
    </row>
    <row r="265" spans="1:5" s="94" customFormat="1" ht="19.2" customHeight="1" x14ac:dyDescent="0.3">
      <c r="A265" s="10" t="s">
        <v>237</v>
      </c>
      <c r="B265" s="93" t="s">
        <v>416</v>
      </c>
      <c r="C265" s="7">
        <v>7</v>
      </c>
      <c r="D265" s="104">
        <v>12000</v>
      </c>
      <c r="E265" s="105">
        <v>84000</v>
      </c>
    </row>
    <row r="266" spans="1:5" s="94" customFormat="1" ht="20.25" hidden="1" customHeight="1" x14ac:dyDescent="0.3">
      <c r="A266" s="10" t="s">
        <v>223</v>
      </c>
      <c r="B266" s="93" t="s">
        <v>412</v>
      </c>
      <c r="C266" s="7"/>
      <c r="D266" s="104"/>
      <c r="E266" s="105"/>
    </row>
    <row r="267" spans="1:5" s="94" customFormat="1" ht="20.25" hidden="1" customHeight="1" x14ac:dyDescent="0.3">
      <c r="A267" s="10" t="s">
        <v>118</v>
      </c>
      <c r="B267" s="93"/>
      <c r="C267" s="7"/>
      <c r="D267" s="104"/>
      <c r="E267" s="105"/>
    </row>
    <row r="268" spans="1:5" s="94" customFormat="1" ht="21.75" hidden="1" customHeight="1" x14ac:dyDescent="0.3">
      <c r="A268" s="10" t="s">
        <v>238</v>
      </c>
      <c r="B268" s="93" t="s">
        <v>419</v>
      </c>
      <c r="C268" s="7"/>
      <c r="D268" s="104"/>
      <c r="E268" s="105"/>
    </row>
    <row r="269" spans="1:5" s="94" customFormat="1" ht="19.2" customHeight="1" x14ac:dyDescent="0.3">
      <c r="A269" s="10" t="s">
        <v>71</v>
      </c>
      <c r="B269" s="93" t="s">
        <v>412</v>
      </c>
      <c r="C269" s="7">
        <v>8</v>
      </c>
      <c r="D269" s="104">
        <v>16000</v>
      </c>
      <c r="E269" s="105">
        <v>128000</v>
      </c>
    </row>
    <row r="270" spans="1:5" s="94" customFormat="1" ht="21.75" hidden="1" customHeight="1" x14ac:dyDescent="0.3">
      <c r="A270" s="10" t="s">
        <v>72</v>
      </c>
      <c r="B270" s="93" t="s">
        <v>418</v>
      </c>
      <c r="C270" s="7"/>
      <c r="D270" s="104"/>
      <c r="E270" s="105"/>
    </row>
    <row r="271" spans="1:5" s="94" customFormat="1" ht="20.25" hidden="1" customHeight="1" x14ac:dyDescent="0.3">
      <c r="A271" s="10" t="s">
        <v>352</v>
      </c>
      <c r="B271" s="93" t="s">
        <v>412</v>
      </c>
      <c r="C271" s="7"/>
      <c r="D271" s="104"/>
      <c r="E271" s="105"/>
    </row>
    <row r="272" spans="1:5" s="94" customFormat="1" ht="20.25" hidden="1" customHeight="1" x14ac:dyDescent="0.3">
      <c r="A272" s="36" t="s">
        <v>325</v>
      </c>
      <c r="B272" s="93" t="s">
        <v>416</v>
      </c>
      <c r="C272" s="7"/>
      <c r="D272" s="104"/>
      <c r="E272" s="105"/>
    </row>
    <row r="273" spans="1:5" s="94" customFormat="1" ht="21.75" hidden="1" customHeight="1" x14ac:dyDescent="0.3">
      <c r="A273" s="10" t="s">
        <v>150</v>
      </c>
      <c r="B273" s="93" t="s">
        <v>416</v>
      </c>
      <c r="C273" s="7"/>
      <c r="D273" s="104"/>
      <c r="E273" s="105"/>
    </row>
    <row r="274" spans="1:5" s="94" customFormat="1" ht="21.75" hidden="1" customHeight="1" x14ac:dyDescent="0.3">
      <c r="A274" s="36" t="s">
        <v>326</v>
      </c>
      <c r="B274" s="93" t="s">
        <v>416</v>
      </c>
      <c r="C274" s="7"/>
      <c r="D274" s="104"/>
      <c r="E274" s="105"/>
    </row>
    <row r="275" spans="1:5" s="94" customFormat="1" ht="21.75" hidden="1" customHeight="1" x14ac:dyDescent="0.3">
      <c r="A275" s="36" t="s">
        <v>327</v>
      </c>
      <c r="B275" s="93" t="s">
        <v>416</v>
      </c>
      <c r="C275" s="7"/>
      <c r="D275" s="104"/>
      <c r="E275" s="105"/>
    </row>
    <row r="276" spans="1:5" s="94" customFormat="1" ht="20.25" hidden="1" customHeight="1" x14ac:dyDescent="0.3">
      <c r="A276" s="5" t="s">
        <v>141</v>
      </c>
      <c r="B276" s="93" t="s">
        <v>412</v>
      </c>
      <c r="C276" s="12"/>
      <c r="D276" s="104"/>
      <c r="E276" s="105"/>
    </row>
    <row r="277" spans="1:5" s="94" customFormat="1" ht="20.25" hidden="1" customHeight="1" x14ac:dyDescent="0.3">
      <c r="A277" s="5" t="s">
        <v>142</v>
      </c>
      <c r="B277" s="93" t="s">
        <v>416</v>
      </c>
      <c r="C277" s="7"/>
      <c r="D277" s="104"/>
      <c r="E277" s="108"/>
    </row>
    <row r="278" spans="1:5" s="94" customFormat="1" ht="21.75" hidden="1" customHeight="1" x14ac:dyDescent="0.3">
      <c r="A278" s="8" t="s">
        <v>224</v>
      </c>
      <c r="B278" s="93" t="s">
        <v>412</v>
      </c>
      <c r="C278" s="7"/>
      <c r="D278" s="104"/>
      <c r="E278" s="105"/>
    </row>
    <row r="279" spans="1:5" s="94" customFormat="1" ht="20.25" hidden="1" customHeight="1" x14ac:dyDescent="0.3">
      <c r="A279" s="14" t="s">
        <v>239</v>
      </c>
      <c r="B279" s="93" t="s">
        <v>419</v>
      </c>
      <c r="C279" s="7"/>
      <c r="D279" s="104"/>
      <c r="E279" s="105"/>
    </row>
    <row r="280" spans="1:5" s="94" customFormat="1" ht="20.25" hidden="1" customHeight="1" x14ac:dyDescent="0.3">
      <c r="A280" s="14" t="s">
        <v>99</v>
      </c>
      <c r="B280" s="93" t="s">
        <v>417</v>
      </c>
      <c r="C280" s="7"/>
      <c r="D280" s="104"/>
      <c r="E280" s="105"/>
    </row>
    <row r="281" spans="1:5" s="94" customFormat="1" ht="21.75" hidden="1" customHeight="1" x14ac:dyDescent="0.3">
      <c r="A281" s="14" t="s">
        <v>100</v>
      </c>
      <c r="B281" s="93" t="s">
        <v>417</v>
      </c>
      <c r="C281" s="7"/>
      <c r="D281" s="104"/>
      <c r="E281" s="105"/>
    </row>
    <row r="282" spans="1:5" s="94" customFormat="1" ht="21.75" hidden="1" customHeight="1" x14ac:dyDescent="0.3">
      <c r="A282" s="10" t="s">
        <v>267</v>
      </c>
      <c r="B282" s="93" t="s">
        <v>412</v>
      </c>
      <c r="C282" s="7"/>
      <c r="D282" s="104"/>
      <c r="E282" s="105"/>
    </row>
    <row r="283" spans="1:5" s="94" customFormat="1" ht="21.75" hidden="1" customHeight="1" x14ac:dyDescent="0.3">
      <c r="A283" s="14" t="s">
        <v>268</v>
      </c>
      <c r="B283" s="93" t="s">
        <v>416</v>
      </c>
      <c r="C283" s="7"/>
      <c r="D283" s="104"/>
      <c r="E283" s="105"/>
    </row>
    <row r="284" spans="1:5" s="94" customFormat="1" ht="21.75" hidden="1" customHeight="1" x14ac:dyDescent="0.3">
      <c r="A284" s="10" t="s">
        <v>269</v>
      </c>
      <c r="B284" s="93" t="s">
        <v>412</v>
      </c>
      <c r="C284" s="7"/>
      <c r="D284" s="104"/>
      <c r="E284" s="105"/>
    </row>
    <row r="285" spans="1:5" s="94" customFormat="1" ht="21.75" hidden="1" customHeight="1" x14ac:dyDescent="0.3">
      <c r="A285" s="10" t="s">
        <v>284</v>
      </c>
      <c r="B285" s="93" t="s">
        <v>412</v>
      </c>
      <c r="C285" s="7"/>
      <c r="D285" s="104"/>
      <c r="E285" s="105"/>
    </row>
    <row r="286" spans="1:5" s="94" customFormat="1" ht="20.25" hidden="1" customHeight="1" x14ac:dyDescent="0.3">
      <c r="A286" s="14" t="s">
        <v>285</v>
      </c>
      <c r="B286" s="93" t="s">
        <v>417</v>
      </c>
      <c r="C286" s="7"/>
      <c r="D286" s="104"/>
      <c r="E286" s="105"/>
    </row>
    <row r="287" spans="1:5" s="94" customFormat="1" ht="37.950000000000003" hidden="1" customHeight="1" x14ac:dyDescent="0.3">
      <c r="A287" s="35" t="s">
        <v>328</v>
      </c>
      <c r="B287" s="93" t="s">
        <v>412</v>
      </c>
      <c r="C287" s="7"/>
      <c r="D287" s="104"/>
      <c r="E287" s="105"/>
    </row>
    <row r="288" spans="1:5" s="94" customFormat="1" ht="19.2" customHeight="1" x14ac:dyDescent="0.3">
      <c r="A288" s="10" t="s">
        <v>143</v>
      </c>
      <c r="B288" s="93" t="s">
        <v>412</v>
      </c>
      <c r="C288" s="7">
        <v>73</v>
      </c>
      <c r="D288" s="104">
        <v>12000</v>
      </c>
      <c r="E288" s="105">
        <v>876000</v>
      </c>
    </row>
    <row r="289" spans="1:5" s="94" customFormat="1" ht="36" hidden="1" customHeight="1" x14ac:dyDescent="0.3">
      <c r="A289" s="24" t="s">
        <v>144</v>
      </c>
      <c r="B289" s="93" t="s">
        <v>413</v>
      </c>
      <c r="C289" s="7"/>
      <c r="D289" s="104"/>
      <c r="E289" s="105"/>
    </row>
    <row r="290" spans="1:5" s="94" customFormat="1" ht="21.6" hidden="1" customHeight="1" x14ac:dyDescent="0.3">
      <c r="A290" s="24" t="s">
        <v>381</v>
      </c>
      <c r="B290" s="93" t="s">
        <v>419</v>
      </c>
      <c r="C290" s="7"/>
      <c r="D290" s="104"/>
      <c r="E290" s="105"/>
    </row>
    <row r="291" spans="1:5" s="94" customFormat="1" ht="20.25" hidden="1" customHeight="1" x14ac:dyDescent="0.3">
      <c r="A291" s="5" t="s">
        <v>93</v>
      </c>
      <c r="B291" s="93" t="s">
        <v>412</v>
      </c>
      <c r="C291" s="7"/>
      <c r="D291" s="104"/>
      <c r="E291" s="105"/>
    </row>
    <row r="292" spans="1:5" s="94" customFormat="1" ht="21.75" hidden="1" customHeight="1" x14ac:dyDescent="0.3">
      <c r="A292" s="14" t="s">
        <v>94</v>
      </c>
      <c r="B292" s="93" t="s">
        <v>416</v>
      </c>
      <c r="C292" s="7"/>
      <c r="D292" s="104"/>
      <c r="E292" s="105"/>
    </row>
    <row r="293" spans="1:5" s="94" customFormat="1" ht="21.75" hidden="1" customHeight="1" x14ac:dyDescent="0.3">
      <c r="A293" s="24" t="s">
        <v>77</v>
      </c>
      <c r="B293" s="93" t="s">
        <v>416</v>
      </c>
      <c r="C293" s="7"/>
      <c r="D293" s="104"/>
      <c r="E293" s="105"/>
    </row>
    <row r="294" spans="1:5" s="94" customFormat="1" ht="19.2" customHeight="1" x14ac:dyDescent="0.3">
      <c r="A294" s="10" t="s">
        <v>225</v>
      </c>
      <c r="B294" s="93" t="s">
        <v>412</v>
      </c>
      <c r="C294" s="12">
        <v>0.8</v>
      </c>
      <c r="D294" s="104">
        <v>85000</v>
      </c>
      <c r="E294" s="105">
        <v>68000</v>
      </c>
    </row>
    <row r="295" spans="1:5" s="94" customFormat="1" ht="21.75" hidden="1" customHeight="1" x14ac:dyDescent="0.3">
      <c r="A295" s="14" t="s">
        <v>226</v>
      </c>
      <c r="B295" s="93" t="s">
        <v>419</v>
      </c>
      <c r="C295" s="7"/>
      <c r="D295" s="104"/>
      <c r="E295" s="105"/>
    </row>
    <row r="296" spans="1:5" s="94" customFormat="1" ht="21.75" hidden="1" customHeight="1" x14ac:dyDescent="0.3">
      <c r="A296" s="10" t="s">
        <v>329</v>
      </c>
      <c r="B296" s="93" t="s">
        <v>412</v>
      </c>
      <c r="C296" s="7"/>
      <c r="D296" s="104"/>
      <c r="E296" s="105"/>
    </row>
    <row r="297" spans="1:5" s="94" customFormat="1" ht="21.75" hidden="1" customHeight="1" x14ac:dyDescent="0.3">
      <c r="A297" s="10" t="s">
        <v>356</v>
      </c>
      <c r="B297" s="93" t="s">
        <v>412</v>
      </c>
      <c r="C297" s="7"/>
      <c r="D297" s="104"/>
      <c r="E297" s="105"/>
    </row>
    <row r="298" spans="1:5" s="94" customFormat="1" ht="21.75" hidden="1" customHeight="1" x14ac:dyDescent="0.3">
      <c r="A298" s="8" t="s">
        <v>330</v>
      </c>
      <c r="B298" s="93" t="s">
        <v>412</v>
      </c>
      <c r="C298" s="7"/>
      <c r="D298" s="114"/>
      <c r="E298" s="115"/>
    </row>
    <row r="299" spans="1:5" s="94" customFormat="1" ht="21.75" hidden="1" customHeight="1" x14ac:dyDescent="0.3">
      <c r="A299" s="5" t="s">
        <v>145</v>
      </c>
      <c r="B299" s="93" t="s">
        <v>412</v>
      </c>
      <c r="C299" s="7"/>
      <c r="D299" s="104"/>
      <c r="E299" s="105"/>
    </row>
    <row r="300" spans="1:5" s="94" customFormat="1" ht="21.75" hidden="1" customHeight="1" x14ac:dyDescent="0.3">
      <c r="A300" s="5" t="s">
        <v>243</v>
      </c>
      <c r="B300" s="93" t="s">
        <v>412</v>
      </c>
      <c r="C300" s="7"/>
      <c r="D300" s="104"/>
      <c r="E300" s="105"/>
    </row>
    <row r="301" spans="1:5" s="94" customFormat="1" ht="38.4" hidden="1" customHeight="1" x14ac:dyDescent="0.3">
      <c r="A301" s="10" t="s">
        <v>174</v>
      </c>
      <c r="B301" s="93" t="s">
        <v>412</v>
      </c>
      <c r="C301" s="7"/>
      <c r="D301" s="104"/>
      <c r="E301" s="105"/>
    </row>
    <row r="302" spans="1:5" s="94" customFormat="1" ht="21.75" hidden="1" customHeight="1" x14ac:dyDescent="0.3">
      <c r="A302" s="10" t="s">
        <v>244</v>
      </c>
      <c r="B302" s="93" t="s">
        <v>420</v>
      </c>
      <c r="C302" s="7"/>
      <c r="D302" s="104"/>
      <c r="E302" s="105"/>
    </row>
    <row r="303" spans="1:5" s="94" customFormat="1" ht="21.75" hidden="1" customHeight="1" x14ac:dyDescent="0.3">
      <c r="A303" s="10" t="s">
        <v>245</v>
      </c>
      <c r="B303" s="93" t="s">
        <v>416</v>
      </c>
      <c r="C303" s="7"/>
      <c r="D303" s="104"/>
      <c r="E303" s="105"/>
    </row>
    <row r="304" spans="1:5" s="94" customFormat="1" ht="21.75" hidden="1" customHeight="1" x14ac:dyDescent="0.3">
      <c r="A304" s="24" t="s">
        <v>78</v>
      </c>
      <c r="B304" s="93" t="s">
        <v>412</v>
      </c>
      <c r="C304" s="7"/>
      <c r="D304" s="114"/>
      <c r="E304" s="105"/>
    </row>
    <row r="305" spans="1:5" s="94" customFormat="1" ht="21.75" hidden="1" customHeight="1" x14ac:dyDescent="0.3">
      <c r="A305" s="24" t="s">
        <v>79</v>
      </c>
      <c r="B305" s="93" t="s">
        <v>412</v>
      </c>
      <c r="C305" s="7"/>
      <c r="D305" s="114"/>
      <c r="E305" s="115"/>
    </row>
    <row r="306" spans="1:5" s="94" customFormat="1" ht="21.75" hidden="1" customHeight="1" x14ac:dyDescent="0.3">
      <c r="A306" s="13" t="s">
        <v>246</v>
      </c>
      <c r="B306" s="93" t="s">
        <v>412</v>
      </c>
      <c r="C306" s="7"/>
      <c r="D306" s="104"/>
      <c r="E306" s="105"/>
    </row>
    <row r="307" spans="1:5" s="94" customFormat="1" ht="21.75" hidden="1" customHeight="1" x14ac:dyDescent="0.3">
      <c r="A307" s="24" t="s">
        <v>80</v>
      </c>
      <c r="B307" s="93" t="s">
        <v>416</v>
      </c>
      <c r="C307" s="7"/>
      <c r="D307" s="104"/>
      <c r="E307" s="105"/>
    </row>
    <row r="308" spans="1:5" s="94" customFormat="1" ht="21.75" hidden="1" customHeight="1" x14ac:dyDescent="0.3">
      <c r="A308" s="10" t="s">
        <v>247</v>
      </c>
      <c r="B308" s="93" t="s">
        <v>418</v>
      </c>
      <c r="C308" s="7"/>
      <c r="D308" s="104"/>
      <c r="E308" s="105"/>
    </row>
    <row r="309" spans="1:5" s="94" customFormat="1" ht="21.75" hidden="1" customHeight="1" x14ac:dyDescent="0.3">
      <c r="A309" s="10" t="s">
        <v>248</v>
      </c>
      <c r="B309" s="93" t="s">
        <v>418</v>
      </c>
      <c r="C309" s="7"/>
      <c r="D309" s="104"/>
      <c r="E309" s="105"/>
    </row>
    <row r="310" spans="1:5" s="94" customFormat="1" ht="19.2" customHeight="1" x14ac:dyDescent="0.3">
      <c r="A310" s="10" t="s">
        <v>249</v>
      </c>
      <c r="B310" s="93" t="s">
        <v>420</v>
      </c>
      <c r="C310" s="7">
        <v>3</v>
      </c>
      <c r="D310" s="104">
        <v>26000</v>
      </c>
      <c r="E310" s="105">
        <v>78000</v>
      </c>
    </row>
    <row r="311" spans="1:5" s="94" customFormat="1" ht="21.75" hidden="1" customHeight="1" x14ac:dyDescent="0.3">
      <c r="A311" s="10" t="s">
        <v>250</v>
      </c>
      <c r="B311" s="93" t="s">
        <v>412</v>
      </c>
      <c r="C311" s="7"/>
      <c r="D311" s="104"/>
      <c r="E311" s="105"/>
    </row>
    <row r="312" spans="1:5" s="94" customFormat="1" ht="21.75" hidden="1" customHeight="1" x14ac:dyDescent="0.3">
      <c r="A312" s="13" t="s">
        <v>251</v>
      </c>
      <c r="B312" s="93" t="s">
        <v>412</v>
      </c>
      <c r="C312" s="7"/>
      <c r="D312" s="104"/>
      <c r="E312" s="105"/>
    </row>
    <row r="313" spans="1:5" s="94" customFormat="1" ht="21.75" hidden="1" customHeight="1" x14ac:dyDescent="0.3">
      <c r="A313" s="10" t="s">
        <v>252</v>
      </c>
      <c r="B313" s="93" t="s">
        <v>418</v>
      </c>
      <c r="C313" s="7"/>
      <c r="D313" s="104"/>
      <c r="E313" s="105"/>
    </row>
    <row r="314" spans="1:5" s="94" customFormat="1" ht="21.75" hidden="1" customHeight="1" x14ac:dyDescent="0.3">
      <c r="A314" s="10" t="s">
        <v>40</v>
      </c>
      <c r="B314" s="93" t="s">
        <v>412</v>
      </c>
      <c r="C314" s="7"/>
      <c r="D314" s="104"/>
      <c r="E314" s="105"/>
    </row>
    <row r="315" spans="1:5" s="94" customFormat="1" ht="21.75" hidden="1" customHeight="1" x14ac:dyDescent="0.3">
      <c r="A315" s="5" t="s">
        <v>175</v>
      </c>
      <c r="B315" s="93" t="s">
        <v>412</v>
      </c>
      <c r="C315" s="7"/>
      <c r="D315" s="104"/>
      <c r="E315" s="105"/>
    </row>
    <row r="316" spans="1:5" s="94" customFormat="1" ht="21.75" hidden="1" customHeight="1" x14ac:dyDescent="0.3">
      <c r="A316" s="10" t="s">
        <v>81</v>
      </c>
      <c r="B316" s="93" t="s">
        <v>412</v>
      </c>
      <c r="C316" s="26"/>
      <c r="D316" s="104"/>
      <c r="E316" s="105"/>
    </row>
    <row r="317" spans="1:5" s="94" customFormat="1" ht="21.75" hidden="1" customHeight="1" x14ac:dyDescent="0.3">
      <c r="A317" s="10" t="s">
        <v>253</v>
      </c>
      <c r="B317" s="93" t="s">
        <v>418</v>
      </c>
      <c r="C317" s="7"/>
      <c r="D317" s="104"/>
      <c r="E317" s="105"/>
    </row>
    <row r="318" spans="1:5" s="94" customFormat="1" ht="21.75" hidden="1" customHeight="1" x14ac:dyDescent="0.3">
      <c r="A318" s="10" t="s">
        <v>176</v>
      </c>
      <c r="B318" s="93" t="s">
        <v>416</v>
      </c>
      <c r="C318" s="7"/>
      <c r="D318" s="104"/>
      <c r="E318" s="105"/>
    </row>
    <row r="319" spans="1:5" s="94" customFormat="1" ht="21.75" hidden="1" customHeight="1" x14ac:dyDescent="0.3">
      <c r="A319" s="13" t="s">
        <v>254</v>
      </c>
      <c r="B319" s="93" t="s">
        <v>412</v>
      </c>
      <c r="C319" s="7"/>
      <c r="D319" s="104"/>
      <c r="E319" s="105"/>
    </row>
    <row r="320" spans="1:5" s="94" customFormat="1" ht="21.75" hidden="1" customHeight="1" x14ac:dyDescent="0.3">
      <c r="A320" s="13" t="s">
        <v>255</v>
      </c>
      <c r="B320" s="93" t="s">
        <v>412</v>
      </c>
      <c r="C320" s="7"/>
      <c r="D320" s="104"/>
      <c r="E320" s="105"/>
    </row>
    <row r="321" spans="1:5" s="94" customFormat="1" ht="19.2" customHeight="1" x14ac:dyDescent="0.3">
      <c r="A321" s="10" t="s">
        <v>256</v>
      </c>
      <c r="B321" s="93" t="s">
        <v>412</v>
      </c>
      <c r="C321" s="7">
        <v>5</v>
      </c>
      <c r="D321" s="104">
        <v>30000</v>
      </c>
      <c r="E321" s="105">
        <v>150000</v>
      </c>
    </row>
    <row r="322" spans="1:5" s="94" customFormat="1" ht="21.75" hidden="1" customHeight="1" x14ac:dyDescent="0.3">
      <c r="A322" s="10" t="s">
        <v>257</v>
      </c>
      <c r="B322" s="93" t="s">
        <v>412</v>
      </c>
      <c r="C322" s="7"/>
      <c r="D322" s="104"/>
      <c r="E322" s="105"/>
    </row>
    <row r="323" spans="1:5" s="94" customFormat="1" ht="21.75" hidden="1" customHeight="1" x14ac:dyDescent="0.3">
      <c r="A323" s="13" t="s">
        <v>258</v>
      </c>
      <c r="B323" s="93" t="s">
        <v>412</v>
      </c>
      <c r="C323" s="7"/>
      <c r="D323" s="104"/>
      <c r="E323" s="105"/>
    </row>
    <row r="324" spans="1:5" s="94" customFormat="1" ht="21.75" hidden="1" customHeight="1" x14ac:dyDescent="0.3">
      <c r="A324" s="10" t="s">
        <v>259</v>
      </c>
      <c r="B324" s="93" t="s">
        <v>418</v>
      </c>
      <c r="C324" s="7"/>
      <c r="D324" s="104"/>
      <c r="E324" s="105"/>
    </row>
    <row r="325" spans="1:5" s="94" customFormat="1" ht="21.75" hidden="1" customHeight="1" x14ac:dyDescent="0.3">
      <c r="A325" s="10" t="s">
        <v>260</v>
      </c>
      <c r="B325" s="93" t="s">
        <v>418</v>
      </c>
      <c r="C325" s="7"/>
      <c r="D325" s="104"/>
      <c r="E325" s="105"/>
    </row>
    <row r="326" spans="1:5" s="94" customFormat="1" ht="21.75" hidden="1" customHeight="1" x14ac:dyDescent="0.3">
      <c r="A326" s="10" t="s">
        <v>261</v>
      </c>
      <c r="B326" s="93" t="s">
        <v>418</v>
      </c>
      <c r="C326" s="7"/>
      <c r="D326" s="104"/>
      <c r="E326" s="105"/>
    </row>
    <row r="327" spans="1:5" s="94" customFormat="1" ht="21.75" hidden="1" customHeight="1" x14ac:dyDescent="0.3">
      <c r="A327" s="10" t="s">
        <v>262</v>
      </c>
      <c r="B327" s="93" t="s">
        <v>418</v>
      </c>
      <c r="C327" s="7"/>
      <c r="D327" s="104"/>
      <c r="E327" s="105"/>
    </row>
    <row r="328" spans="1:5" s="94" customFormat="1" ht="21.75" hidden="1" customHeight="1" x14ac:dyDescent="0.3">
      <c r="A328" s="10" t="s">
        <v>263</v>
      </c>
      <c r="B328" s="93" t="s">
        <v>418</v>
      </c>
      <c r="C328" s="7"/>
      <c r="D328" s="104"/>
      <c r="E328" s="105"/>
    </row>
    <row r="329" spans="1:5" s="94" customFormat="1" ht="21.75" hidden="1" customHeight="1" x14ac:dyDescent="0.3">
      <c r="A329" s="10" t="s">
        <v>264</v>
      </c>
      <c r="B329" s="93" t="s">
        <v>420</v>
      </c>
      <c r="C329" s="7"/>
      <c r="D329" s="104"/>
      <c r="E329" s="105"/>
    </row>
    <row r="330" spans="1:5" s="94" customFormat="1" ht="21.75" hidden="1" customHeight="1" x14ac:dyDescent="0.3">
      <c r="A330" s="10" t="s">
        <v>265</v>
      </c>
      <c r="B330" s="93" t="s">
        <v>412</v>
      </c>
      <c r="C330" s="7"/>
      <c r="D330" s="104"/>
      <c r="E330" s="105"/>
    </row>
    <row r="331" spans="1:5" s="94" customFormat="1" ht="21.75" hidden="1" customHeight="1" x14ac:dyDescent="0.3">
      <c r="A331" s="10" t="s">
        <v>266</v>
      </c>
      <c r="B331" s="93" t="s">
        <v>412</v>
      </c>
      <c r="C331" s="7"/>
      <c r="D331" s="104"/>
      <c r="E331" s="105"/>
    </row>
    <row r="332" spans="1:5" s="94" customFormat="1" ht="21.75" hidden="1" customHeight="1" x14ac:dyDescent="0.3">
      <c r="A332" s="8" t="s">
        <v>331</v>
      </c>
      <c r="B332" s="93" t="s">
        <v>417</v>
      </c>
      <c r="C332" s="7"/>
      <c r="D332" s="104"/>
      <c r="E332" s="105"/>
    </row>
    <row r="333" spans="1:5" s="94" customFormat="1" ht="21.75" hidden="1" customHeight="1" x14ac:dyDescent="0.3">
      <c r="A333" s="8" t="s">
        <v>332</v>
      </c>
      <c r="B333" s="93" t="s">
        <v>412</v>
      </c>
      <c r="C333" s="7"/>
      <c r="D333" s="104"/>
      <c r="E333" s="105"/>
    </row>
    <row r="334" spans="1:5" s="94" customFormat="1" ht="19.2" customHeight="1" x14ac:dyDescent="0.3">
      <c r="A334" s="37"/>
      <c r="B334" s="39">
        <v>0</v>
      </c>
      <c r="C334" s="127">
        <v>2653.6333333333332</v>
      </c>
      <c r="D334" s="182"/>
      <c r="E334" s="183">
        <v>38401000</v>
      </c>
    </row>
    <row r="335" spans="1:5" ht="35.4" customHeight="1" x14ac:dyDescent="0.3">
      <c r="A335" s="200" t="s">
        <v>1</v>
      </c>
      <c r="B335" s="118" t="s">
        <v>411</v>
      </c>
      <c r="C335" s="119" t="s">
        <v>2</v>
      </c>
      <c r="D335" s="165" t="s">
        <v>346</v>
      </c>
      <c r="E335" s="165" t="s">
        <v>345</v>
      </c>
    </row>
    <row r="336" spans="1:5" ht="18.75" hidden="1" customHeight="1" x14ac:dyDescent="0.3">
      <c r="A336" s="199"/>
      <c r="B336" s="90"/>
      <c r="C336" s="4"/>
      <c r="D336" s="102"/>
      <c r="E336" s="103"/>
    </row>
    <row r="337" spans="1:5" ht="18" hidden="1" x14ac:dyDescent="0.3">
      <c r="A337" s="22" t="s">
        <v>73</v>
      </c>
      <c r="B337" s="93" t="s">
        <v>412</v>
      </c>
      <c r="C337" s="7"/>
      <c r="D337" s="104"/>
      <c r="E337" s="105"/>
    </row>
    <row r="338" spans="1:5" ht="18" hidden="1" x14ac:dyDescent="0.3">
      <c r="A338" s="23" t="s">
        <v>74</v>
      </c>
      <c r="B338" s="93" t="s">
        <v>413</v>
      </c>
      <c r="C338" s="7"/>
      <c r="D338" s="104"/>
      <c r="E338" s="105"/>
    </row>
    <row r="339" spans="1:5" ht="18" hidden="1" x14ac:dyDescent="0.3">
      <c r="A339" s="22" t="s">
        <v>75</v>
      </c>
      <c r="B339" s="93" t="s">
        <v>412</v>
      </c>
      <c r="C339" s="7"/>
      <c r="D339" s="104"/>
      <c r="E339" s="105"/>
    </row>
    <row r="340" spans="1:5" ht="18" hidden="1" x14ac:dyDescent="0.3">
      <c r="A340" s="22" t="s">
        <v>196</v>
      </c>
      <c r="B340" s="93" t="s">
        <v>412</v>
      </c>
      <c r="C340" s="7"/>
      <c r="D340" s="104"/>
      <c r="E340" s="105"/>
    </row>
    <row r="341" spans="1:5" ht="18" hidden="1" x14ac:dyDescent="0.3">
      <c r="A341" s="10" t="s">
        <v>197</v>
      </c>
      <c r="B341" s="93" t="s">
        <v>413</v>
      </c>
      <c r="C341" s="7"/>
      <c r="D341" s="104"/>
      <c r="E341" s="105"/>
    </row>
    <row r="342" spans="1:5" ht="18" hidden="1" x14ac:dyDescent="0.3">
      <c r="A342" s="29" t="s">
        <v>293</v>
      </c>
      <c r="B342" s="93" t="s">
        <v>412</v>
      </c>
      <c r="C342" s="7"/>
      <c r="D342" s="106"/>
      <c r="E342" s="105"/>
    </row>
    <row r="343" spans="1:5" ht="18" hidden="1" x14ac:dyDescent="0.3">
      <c r="A343" s="22" t="s">
        <v>294</v>
      </c>
      <c r="B343" s="93" t="s">
        <v>412</v>
      </c>
      <c r="C343" s="7"/>
      <c r="D343" s="104"/>
      <c r="E343" s="105"/>
    </row>
    <row r="344" spans="1:5" ht="18" hidden="1" x14ac:dyDescent="0.3">
      <c r="A344" s="22" t="s">
        <v>198</v>
      </c>
      <c r="B344" s="93" t="s">
        <v>412</v>
      </c>
      <c r="C344" s="7"/>
      <c r="D344" s="104"/>
      <c r="E344" s="105"/>
    </row>
    <row r="345" spans="1:5" ht="18" hidden="1" x14ac:dyDescent="0.3">
      <c r="A345" s="8" t="s">
        <v>227</v>
      </c>
      <c r="B345" s="93" t="s">
        <v>412</v>
      </c>
      <c r="C345" s="7"/>
      <c r="D345" s="104"/>
      <c r="E345" s="105"/>
    </row>
    <row r="346" spans="1:5" ht="18" hidden="1" x14ac:dyDescent="0.3">
      <c r="A346" s="10" t="s">
        <v>51</v>
      </c>
      <c r="B346" s="93" t="s">
        <v>412</v>
      </c>
      <c r="C346" s="7"/>
      <c r="D346" s="104"/>
      <c r="E346" s="105"/>
    </row>
    <row r="347" spans="1:5" ht="19.2" customHeight="1" x14ac:dyDescent="0.3">
      <c r="A347" s="10" t="s">
        <v>52</v>
      </c>
      <c r="B347" s="93" t="s">
        <v>412</v>
      </c>
      <c r="C347" s="7">
        <v>30</v>
      </c>
      <c r="D347" s="104">
        <v>10000</v>
      </c>
      <c r="E347" s="105">
        <v>300000</v>
      </c>
    </row>
    <row r="348" spans="1:5" ht="18" hidden="1" x14ac:dyDescent="0.3">
      <c r="A348" s="5" t="s">
        <v>53</v>
      </c>
      <c r="B348" s="93" t="s">
        <v>415</v>
      </c>
      <c r="C348" s="7"/>
      <c r="D348" s="104"/>
      <c r="E348" s="105"/>
    </row>
    <row r="349" spans="1:5" ht="18" hidden="1" x14ac:dyDescent="0.3">
      <c r="A349" s="5" t="s">
        <v>206</v>
      </c>
      <c r="B349" s="93" t="s">
        <v>412</v>
      </c>
      <c r="C349" s="7"/>
      <c r="D349" s="104"/>
      <c r="E349" s="105"/>
    </row>
    <row r="350" spans="1:5" ht="18" hidden="1" x14ac:dyDescent="0.3">
      <c r="A350" s="10" t="s">
        <v>117</v>
      </c>
      <c r="B350" s="93" t="s">
        <v>412</v>
      </c>
      <c r="C350" s="7"/>
      <c r="D350" s="104"/>
      <c r="E350" s="105"/>
    </row>
    <row r="351" spans="1:5" ht="18" hidden="1" x14ac:dyDescent="0.3">
      <c r="A351" s="10" t="s">
        <v>286</v>
      </c>
      <c r="B351" s="93" t="s">
        <v>412</v>
      </c>
      <c r="C351" s="7"/>
      <c r="D351" s="104"/>
      <c r="E351" s="107"/>
    </row>
    <row r="352" spans="1:5" ht="18" hidden="1" x14ac:dyDescent="0.3">
      <c r="A352" s="24" t="s">
        <v>287</v>
      </c>
      <c r="B352" s="93" t="s">
        <v>415</v>
      </c>
      <c r="C352" s="7"/>
      <c r="D352" s="104"/>
      <c r="E352" s="108"/>
    </row>
    <row r="353" spans="1:5" ht="18" hidden="1" x14ac:dyDescent="0.3">
      <c r="A353" s="8" t="s">
        <v>288</v>
      </c>
      <c r="B353" s="93" t="s">
        <v>412</v>
      </c>
      <c r="C353" s="7"/>
      <c r="D353" s="104"/>
      <c r="E353" s="105"/>
    </row>
    <row r="354" spans="1:5" ht="19.2" customHeight="1" x14ac:dyDescent="0.3">
      <c r="A354" s="10" t="s">
        <v>120</v>
      </c>
      <c r="B354" s="93" t="s">
        <v>412</v>
      </c>
      <c r="C354" s="7">
        <v>2730</v>
      </c>
      <c r="D354" s="104">
        <v>8500</v>
      </c>
      <c r="E354" s="105">
        <v>23205000</v>
      </c>
    </row>
    <row r="355" spans="1:5" ht="18" hidden="1" x14ac:dyDescent="0.3">
      <c r="A355" s="5" t="s">
        <v>60</v>
      </c>
      <c r="B355" s="93" t="s">
        <v>415</v>
      </c>
      <c r="C355" s="7"/>
      <c r="D355" s="104"/>
      <c r="E355" s="105"/>
    </row>
    <row r="356" spans="1:5" ht="18" hidden="1" x14ac:dyDescent="0.3">
      <c r="A356" s="5" t="s">
        <v>61</v>
      </c>
      <c r="B356" s="93" t="s">
        <v>412</v>
      </c>
      <c r="C356" s="7"/>
      <c r="D356" s="104"/>
      <c r="E356" s="105"/>
    </row>
    <row r="357" spans="1:5" ht="18" hidden="1" x14ac:dyDescent="0.3">
      <c r="A357" s="10" t="s">
        <v>270</v>
      </c>
      <c r="B357" s="93" t="s">
        <v>412</v>
      </c>
      <c r="C357" s="7"/>
      <c r="D357" s="104"/>
      <c r="E357" s="105"/>
    </row>
    <row r="358" spans="1:5" ht="18" hidden="1" x14ac:dyDescent="0.3">
      <c r="A358" s="10" t="s">
        <v>271</v>
      </c>
      <c r="B358" s="93" t="s">
        <v>415</v>
      </c>
      <c r="C358" s="7"/>
      <c r="D358" s="104"/>
      <c r="E358" s="105"/>
    </row>
    <row r="359" spans="1:5" ht="18" hidden="1" x14ac:dyDescent="0.3">
      <c r="A359" s="10" t="s">
        <v>272</v>
      </c>
      <c r="B359" s="93" t="s">
        <v>412</v>
      </c>
      <c r="C359" s="7"/>
      <c r="D359" s="104"/>
      <c r="E359" s="105"/>
    </row>
    <row r="360" spans="1:5" ht="18" hidden="1" x14ac:dyDescent="0.3">
      <c r="A360" s="10" t="s">
        <v>273</v>
      </c>
      <c r="B360" s="93" t="s">
        <v>415</v>
      </c>
      <c r="C360" s="7"/>
      <c r="D360" s="104"/>
      <c r="E360" s="105"/>
    </row>
    <row r="361" spans="1:5" ht="18" hidden="1" x14ac:dyDescent="0.3">
      <c r="A361" s="10" t="s">
        <v>274</v>
      </c>
      <c r="B361" s="93" t="s">
        <v>412</v>
      </c>
      <c r="C361" s="7"/>
      <c r="D361" s="104"/>
      <c r="E361" s="105"/>
    </row>
    <row r="362" spans="1:5" ht="18" hidden="1" x14ac:dyDescent="0.3">
      <c r="A362" s="10" t="s">
        <v>64</v>
      </c>
      <c r="B362" s="93" t="s">
        <v>412</v>
      </c>
      <c r="C362" s="7"/>
      <c r="D362" s="104"/>
      <c r="E362" s="105"/>
    </row>
    <row r="363" spans="1:5" ht="18" hidden="1" x14ac:dyDescent="0.3">
      <c r="A363" s="5" t="s">
        <v>65</v>
      </c>
      <c r="B363" s="93" t="s">
        <v>412</v>
      </c>
      <c r="C363" s="7"/>
      <c r="D363" s="104"/>
      <c r="E363" s="105"/>
    </row>
    <row r="364" spans="1:5" ht="18" hidden="1" x14ac:dyDescent="0.3">
      <c r="A364" s="5" t="s">
        <v>66</v>
      </c>
      <c r="B364" s="93" t="s">
        <v>412</v>
      </c>
      <c r="C364" s="7"/>
      <c r="D364" s="104"/>
      <c r="E364" s="105"/>
    </row>
    <row r="365" spans="1:5" ht="18" hidden="1" x14ac:dyDescent="0.3">
      <c r="A365" s="10" t="s">
        <v>228</v>
      </c>
      <c r="B365" s="93" t="s">
        <v>412</v>
      </c>
      <c r="C365" s="7"/>
      <c r="D365" s="104"/>
      <c r="E365" s="105"/>
    </row>
    <row r="366" spans="1:5" ht="18" hidden="1" x14ac:dyDescent="0.3">
      <c r="A366" s="10" t="s">
        <v>229</v>
      </c>
      <c r="B366" s="93" t="s">
        <v>416</v>
      </c>
      <c r="C366" s="7"/>
      <c r="D366" s="104"/>
      <c r="E366" s="105"/>
    </row>
    <row r="367" spans="1:5" ht="18" hidden="1" x14ac:dyDescent="0.3">
      <c r="A367" s="8" t="s">
        <v>230</v>
      </c>
      <c r="B367" s="93" t="s">
        <v>412</v>
      </c>
      <c r="C367" s="12"/>
      <c r="D367" s="104"/>
      <c r="E367" s="105"/>
    </row>
    <row r="368" spans="1:5" ht="18" hidden="1" x14ac:dyDescent="0.3">
      <c r="A368" s="8" t="s">
        <v>231</v>
      </c>
      <c r="B368" s="93" t="s">
        <v>412</v>
      </c>
      <c r="C368" s="12"/>
      <c r="D368" s="104"/>
      <c r="E368" s="105"/>
    </row>
    <row r="369" spans="1:5" ht="18" hidden="1" x14ac:dyDescent="0.3">
      <c r="A369" s="10" t="s">
        <v>121</v>
      </c>
      <c r="B369" s="93" t="s">
        <v>412</v>
      </c>
      <c r="C369" s="7"/>
      <c r="D369" s="104"/>
      <c r="E369" s="105"/>
    </row>
    <row r="370" spans="1:5" ht="18" hidden="1" x14ac:dyDescent="0.3">
      <c r="A370" s="10" t="s">
        <v>149</v>
      </c>
      <c r="B370" s="93" t="s">
        <v>412</v>
      </c>
      <c r="C370" s="7"/>
      <c r="D370" s="104"/>
      <c r="E370" s="105"/>
    </row>
    <row r="371" spans="1:5" ht="18" hidden="1" x14ac:dyDescent="0.3">
      <c r="A371" s="14" t="s">
        <v>96</v>
      </c>
      <c r="B371" s="93" t="s">
        <v>417</v>
      </c>
      <c r="C371" s="7"/>
      <c r="D371" s="104"/>
      <c r="E371" s="105"/>
    </row>
    <row r="372" spans="1:5" ht="18" hidden="1" x14ac:dyDescent="0.3">
      <c r="A372" s="10" t="s">
        <v>97</v>
      </c>
      <c r="B372" s="93" t="s">
        <v>412</v>
      </c>
      <c r="C372" s="7"/>
      <c r="D372" s="104"/>
      <c r="E372" s="105"/>
    </row>
    <row r="373" spans="1:5" ht="18" hidden="1" x14ac:dyDescent="0.3">
      <c r="A373" s="10" t="s">
        <v>98</v>
      </c>
      <c r="B373" s="93" t="s">
        <v>418</v>
      </c>
      <c r="C373" s="7"/>
      <c r="D373" s="104"/>
      <c r="E373" s="105"/>
    </row>
    <row r="374" spans="1:5" ht="18" hidden="1" x14ac:dyDescent="0.3">
      <c r="A374" s="10" t="s">
        <v>275</v>
      </c>
      <c r="B374" s="93" t="s">
        <v>412</v>
      </c>
      <c r="C374" s="7"/>
      <c r="D374" s="104"/>
      <c r="E374" s="105"/>
    </row>
    <row r="375" spans="1:5" ht="18" hidden="1" x14ac:dyDescent="0.3">
      <c r="A375" s="10" t="s">
        <v>276</v>
      </c>
      <c r="B375" s="93" t="s">
        <v>412</v>
      </c>
      <c r="C375" s="7"/>
      <c r="D375" s="104"/>
      <c r="E375" s="105"/>
    </row>
    <row r="376" spans="1:5" ht="18" hidden="1" x14ac:dyDescent="0.3">
      <c r="A376" s="24" t="s">
        <v>277</v>
      </c>
      <c r="B376" s="93" t="s">
        <v>418</v>
      </c>
      <c r="C376" s="7"/>
      <c r="D376" s="104"/>
      <c r="E376" s="105"/>
    </row>
    <row r="377" spans="1:5" ht="18" hidden="1" x14ac:dyDescent="0.3">
      <c r="A377" s="8" t="s">
        <v>122</v>
      </c>
      <c r="B377" s="93" t="s">
        <v>412</v>
      </c>
      <c r="C377" s="7"/>
      <c r="D377" s="104"/>
      <c r="E377" s="105"/>
    </row>
    <row r="378" spans="1:5" ht="18" hidden="1" x14ac:dyDescent="0.3">
      <c r="A378" s="24" t="s">
        <v>123</v>
      </c>
      <c r="B378" s="93" t="s">
        <v>417</v>
      </c>
      <c r="C378" s="7"/>
      <c r="D378" s="104"/>
      <c r="E378" s="105"/>
    </row>
    <row r="379" spans="1:5" ht="18" hidden="1" x14ac:dyDescent="0.3">
      <c r="A379" s="10" t="s">
        <v>278</v>
      </c>
      <c r="B379" s="93" t="s">
        <v>412</v>
      </c>
      <c r="C379" s="7"/>
      <c r="D379" s="104"/>
      <c r="E379" s="105"/>
    </row>
    <row r="380" spans="1:5" ht="18" hidden="1" x14ac:dyDescent="0.3">
      <c r="A380" s="10" t="s">
        <v>279</v>
      </c>
      <c r="B380" s="93" t="s">
        <v>412</v>
      </c>
      <c r="C380" s="7"/>
      <c r="D380" s="104"/>
      <c r="E380" s="105"/>
    </row>
    <row r="381" spans="1:5" ht="19.2" customHeight="1" x14ac:dyDescent="0.3">
      <c r="A381" s="5" t="s">
        <v>113</v>
      </c>
      <c r="B381" s="93" t="s">
        <v>412</v>
      </c>
      <c r="C381" s="7">
        <v>565</v>
      </c>
      <c r="D381" s="104">
        <v>27000</v>
      </c>
      <c r="E381" s="105">
        <v>15255000</v>
      </c>
    </row>
    <row r="382" spans="1:5" ht="18" hidden="1" x14ac:dyDescent="0.3">
      <c r="A382" s="18" t="s">
        <v>151</v>
      </c>
      <c r="B382" s="93" t="s">
        <v>412</v>
      </c>
      <c r="C382" s="7"/>
      <c r="D382" s="109"/>
      <c r="E382" s="105"/>
    </row>
    <row r="383" spans="1:5" ht="18" hidden="1" x14ac:dyDescent="0.3">
      <c r="A383" s="14" t="s">
        <v>152</v>
      </c>
      <c r="B383" s="93" t="s">
        <v>419</v>
      </c>
      <c r="C383" s="7"/>
      <c r="D383" s="104"/>
      <c r="E383" s="105"/>
    </row>
    <row r="384" spans="1:5" ht="18" hidden="1" x14ac:dyDescent="0.3">
      <c r="A384" s="14" t="s">
        <v>153</v>
      </c>
      <c r="B384" s="93" t="s">
        <v>419</v>
      </c>
      <c r="C384" s="7"/>
      <c r="D384" s="104"/>
      <c r="E384" s="105"/>
    </row>
    <row r="385" spans="1:5" ht="18" hidden="1" x14ac:dyDescent="0.3">
      <c r="A385" s="14" t="s">
        <v>154</v>
      </c>
      <c r="B385" s="93" t="s">
        <v>412</v>
      </c>
      <c r="C385" s="7"/>
      <c r="D385" s="109"/>
      <c r="E385" s="105"/>
    </row>
    <row r="386" spans="1:5" ht="18" hidden="1" x14ac:dyDescent="0.3">
      <c r="A386" s="10" t="s">
        <v>155</v>
      </c>
      <c r="B386" s="93" t="s">
        <v>412</v>
      </c>
      <c r="C386" s="7"/>
      <c r="D386" s="109"/>
      <c r="E386" s="105"/>
    </row>
    <row r="387" spans="1:5" ht="18" hidden="1" x14ac:dyDescent="0.3">
      <c r="A387" s="8" t="s">
        <v>156</v>
      </c>
      <c r="B387" s="93" t="s">
        <v>412</v>
      </c>
      <c r="C387" s="7"/>
      <c r="D387" s="104"/>
      <c r="E387" s="105"/>
    </row>
    <row r="388" spans="1:5" ht="18" hidden="1" x14ac:dyDescent="0.3">
      <c r="A388" s="10" t="s">
        <v>157</v>
      </c>
      <c r="B388" s="93" t="s">
        <v>412</v>
      </c>
      <c r="C388" s="7"/>
      <c r="D388" s="109"/>
      <c r="E388" s="105"/>
    </row>
    <row r="389" spans="1:5" ht="18" hidden="1" x14ac:dyDescent="0.3">
      <c r="A389" s="10" t="s">
        <v>158</v>
      </c>
      <c r="B389" s="93" t="s">
        <v>412</v>
      </c>
      <c r="C389" s="7"/>
      <c r="D389" s="104"/>
      <c r="E389" s="105"/>
    </row>
    <row r="390" spans="1:5" ht="18" hidden="1" x14ac:dyDescent="0.3">
      <c r="A390" s="14" t="s">
        <v>76</v>
      </c>
      <c r="B390" s="93" t="s">
        <v>419</v>
      </c>
      <c r="C390" s="7"/>
      <c r="D390" s="104"/>
      <c r="E390" s="105"/>
    </row>
    <row r="391" spans="1:5" ht="18" hidden="1" x14ac:dyDescent="0.3">
      <c r="A391" s="10" t="s">
        <v>114</v>
      </c>
      <c r="B391" s="93" t="s">
        <v>416</v>
      </c>
      <c r="C391" s="7"/>
      <c r="D391" s="109"/>
      <c r="E391" s="105"/>
    </row>
    <row r="392" spans="1:5" ht="18" hidden="1" x14ac:dyDescent="0.3">
      <c r="A392" s="34" t="s">
        <v>295</v>
      </c>
      <c r="B392" s="93" t="s">
        <v>412</v>
      </c>
      <c r="C392" s="7"/>
      <c r="D392" s="104"/>
      <c r="E392" s="105"/>
    </row>
    <row r="393" spans="1:5" ht="18" hidden="1" x14ac:dyDescent="0.3">
      <c r="A393" s="10" t="s">
        <v>159</v>
      </c>
      <c r="B393" s="93" t="s">
        <v>412</v>
      </c>
      <c r="C393" s="7"/>
      <c r="D393" s="109"/>
      <c r="E393" s="105"/>
    </row>
    <row r="394" spans="1:5" ht="18" hidden="1" x14ac:dyDescent="0.3">
      <c r="A394" s="10" t="s">
        <v>160</v>
      </c>
      <c r="B394" s="93" t="s">
        <v>412</v>
      </c>
      <c r="C394" s="7"/>
      <c r="D394" s="109"/>
      <c r="E394" s="105"/>
    </row>
    <row r="395" spans="1:5" ht="18" hidden="1" x14ac:dyDescent="0.3">
      <c r="A395" s="9" t="s">
        <v>161</v>
      </c>
      <c r="B395" s="93" t="s">
        <v>412</v>
      </c>
      <c r="C395" s="7"/>
      <c r="D395" s="109"/>
      <c r="E395" s="105"/>
    </row>
    <row r="396" spans="1:5" ht="18" hidden="1" x14ac:dyDescent="0.3">
      <c r="A396" s="41" t="s">
        <v>296</v>
      </c>
      <c r="B396" s="93" t="s">
        <v>412</v>
      </c>
      <c r="C396" s="7"/>
      <c r="D396" s="104"/>
      <c r="E396" s="105"/>
    </row>
    <row r="397" spans="1:5" ht="18" hidden="1" x14ac:dyDescent="0.3">
      <c r="A397" s="5" t="s">
        <v>3</v>
      </c>
      <c r="B397" s="93" t="s">
        <v>419</v>
      </c>
      <c r="C397" s="7"/>
      <c r="D397" s="104"/>
      <c r="E397" s="105"/>
    </row>
    <row r="398" spans="1:5" ht="18" hidden="1" x14ac:dyDescent="0.3">
      <c r="A398" s="8" t="s">
        <v>4</v>
      </c>
      <c r="B398" s="93" t="s">
        <v>412</v>
      </c>
      <c r="C398" s="7"/>
      <c r="D398" s="104"/>
      <c r="E398" s="105"/>
    </row>
    <row r="399" spans="1:5" ht="18" hidden="1" x14ac:dyDescent="0.3">
      <c r="A399" s="5" t="s">
        <v>5</v>
      </c>
      <c r="B399" s="93" t="s">
        <v>412</v>
      </c>
      <c r="C399" s="7"/>
      <c r="D399" s="104"/>
      <c r="E399" s="105"/>
    </row>
    <row r="400" spans="1:5" ht="18" hidden="1" x14ac:dyDescent="0.3">
      <c r="A400" s="5" t="s">
        <v>6</v>
      </c>
      <c r="B400" s="93" t="s">
        <v>412</v>
      </c>
      <c r="C400" s="7"/>
      <c r="D400" s="104"/>
      <c r="E400" s="105"/>
    </row>
    <row r="401" spans="1:5" ht="18" hidden="1" x14ac:dyDescent="0.3">
      <c r="A401" s="5" t="s">
        <v>7</v>
      </c>
      <c r="B401" s="93" t="s">
        <v>419</v>
      </c>
      <c r="C401" s="7"/>
      <c r="D401" s="104"/>
      <c r="E401" s="105"/>
    </row>
    <row r="402" spans="1:5" ht="18" hidden="1" x14ac:dyDescent="0.3">
      <c r="A402" s="9" t="s">
        <v>8</v>
      </c>
      <c r="B402" s="93" t="s">
        <v>412</v>
      </c>
      <c r="C402" s="7"/>
      <c r="D402" s="104"/>
      <c r="E402" s="105"/>
    </row>
    <row r="403" spans="1:5" ht="18" hidden="1" x14ac:dyDescent="0.3">
      <c r="A403" s="10" t="s">
        <v>9</v>
      </c>
      <c r="B403" s="93" t="s">
        <v>419</v>
      </c>
      <c r="C403" s="7"/>
      <c r="D403" s="104"/>
      <c r="E403" s="105"/>
    </row>
    <row r="404" spans="1:5" ht="18" hidden="1" x14ac:dyDescent="0.3">
      <c r="A404" s="10" t="s">
        <v>115</v>
      </c>
      <c r="B404" s="93" t="s">
        <v>417</v>
      </c>
      <c r="C404" s="7"/>
      <c r="D404" s="104"/>
      <c r="E404" s="105"/>
    </row>
    <row r="405" spans="1:5" ht="18" hidden="1" x14ac:dyDescent="0.3">
      <c r="A405" s="5" t="s">
        <v>116</v>
      </c>
      <c r="B405" s="93" t="s">
        <v>412</v>
      </c>
      <c r="C405" s="7"/>
      <c r="D405" s="104"/>
      <c r="E405" s="105"/>
    </row>
    <row r="406" spans="1:5" ht="19.2" customHeight="1" x14ac:dyDescent="0.3">
      <c r="A406" s="10" t="s">
        <v>168</v>
      </c>
      <c r="B406" s="93" t="s">
        <v>412</v>
      </c>
      <c r="C406" s="7">
        <v>130</v>
      </c>
      <c r="D406" s="104">
        <v>32000</v>
      </c>
      <c r="E406" s="105">
        <v>4160000</v>
      </c>
    </row>
    <row r="407" spans="1:5" ht="18" hidden="1" x14ac:dyDescent="0.3">
      <c r="A407" s="24" t="s">
        <v>169</v>
      </c>
      <c r="B407" s="93" t="s">
        <v>417</v>
      </c>
      <c r="C407" s="7"/>
      <c r="D407" s="104"/>
      <c r="E407" s="105"/>
    </row>
    <row r="408" spans="1:5" ht="18" hidden="1" x14ac:dyDescent="0.3">
      <c r="A408" s="10" t="s">
        <v>170</v>
      </c>
      <c r="B408" s="93" t="s">
        <v>420</v>
      </c>
      <c r="C408" s="7"/>
      <c r="D408" s="104"/>
      <c r="E408" s="105"/>
    </row>
    <row r="409" spans="1:5" ht="18" hidden="1" x14ac:dyDescent="0.3">
      <c r="A409" s="10" t="s">
        <v>171</v>
      </c>
      <c r="B409" s="93" t="s">
        <v>412</v>
      </c>
      <c r="C409" s="7"/>
      <c r="D409" s="104"/>
      <c r="E409" s="105"/>
    </row>
    <row r="410" spans="1:5" ht="18" hidden="1" x14ac:dyDescent="0.3">
      <c r="A410" s="10" t="s">
        <v>172</v>
      </c>
      <c r="B410" s="93" t="s">
        <v>412</v>
      </c>
      <c r="C410" s="7"/>
      <c r="D410" s="104"/>
      <c r="E410" s="105"/>
    </row>
    <row r="411" spans="1:5" ht="18" hidden="1" x14ac:dyDescent="0.3">
      <c r="A411" s="5" t="s">
        <v>10</v>
      </c>
      <c r="B411" s="93" t="s">
        <v>412</v>
      </c>
      <c r="C411" s="12"/>
      <c r="D411" s="104"/>
      <c r="E411" s="105"/>
    </row>
    <row r="412" spans="1:5" ht="18" hidden="1" x14ac:dyDescent="0.3">
      <c r="A412" s="5" t="s">
        <v>11</v>
      </c>
      <c r="B412" s="93" t="s">
        <v>412</v>
      </c>
      <c r="C412" s="12"/>
      <c r="D412" s="104"/>
      <c r="E412" s="105"/>
    </row>
    <row r="413" spans="1:5" ht="18" hidden="1" x14ac:dyDescent="0.3">
      <c r="A413" s="5" t="s">
        <v>12</v>
      </c>
      <c r="B413" s="93" t="s">
        <v>417</v>
      </c>
      <c r="C413" s="12"/>
      <c r="D413" s="104"/>
      <c r="E413" s="105"/>
    </row>
    <row r="414" spans="1:5" ht="18" hidden="1" x14ac:dyDescent="0.3">
      <c r="A414" s="10" t="s">
        <v>82</v>
      </c>
      <c r="B414" s="93" t="s">
        <v>412</v>
      </c>
      <c r="C414" s="7"/>
      <c r="D414" s="104"/>
      <c r="E414" s="105"/>
    </row>
    <row r="415" spans="1:5" ht="18" hidden="1" x14ac:dyDescent="0.3">
      <c r="A415" s="10" t="s">
        <v>83</v>
      </c>
      <c r="B415" s="93" t="s">
        <v>412</v>
      </c>
      <c r="C415" s="7"/>
      <c r="D415" s="104"/>
      <c r="E415" s="105"/>
    </row>
    <row r="416" spans="1:5" ht="18" hidden="1" x14ac:dyDescent="0.3">
      <c r="A416" s="10" t="s">
        <v>84</v>
      </c>
      <c r="B416" s="93" t="s">
        <v>416</v>
      </c>
      <c r="C416" s="7"/>
      <c r="D416" s="104"/>
      <c r="E416" s="105"/>
    </row>
    <row r="417" spans="1:5" ht="18" hidden="1" x14ac:dyDescent="0.3">
      <c r="A417" s="10" t="s">
        <v>85</v>
      </c>
      <c r="B417" s="93" t="s">
        <v>412</v>
      </c>
      <c r="C417" s="7"/>
      <c r="D417" s="104"/>
      <c r="E417" s="105"/>
    </row>
    <row r="418" spans="1:5" ht="18" hidden="1" x14ac:dyDescent="0.3">
      <c r="A418" s="10" t="s">
        <v>86</v>
      </c>
      <c r="B418" s="93" t="s">
        <v>416</v>
      </c>
      <c r="C418" s="7"/>
      <c r="D418" s="104"/>
      <c r="E418" s="105"/>
    </row>
    <row r="419" spans="1:5" ht="19.2" customHeight="1" x14ac:dyDescent="0.3">
      <c r="A419" s="10" t="s">
        <v>194</v>
      </c>
      <c r="B419" s="93" t="s">
        <v>412</v>
      </c>
      <c r="C419" s="7">
        <v>55</v>
      </c>
      <c r="D419" s="104">
        <v>9000</v>
      </c>
      <c r="E419" s="105">
        <v>495000</v>
      </c>
    </row>
    <row r="420" spans="1:5" ht="18" hidden="1" x14ac:dyDescent="0.3">
      <c r="A420" s="13" t="s">
        <v>195</v>
      </c>
      <c r="B420" s="93" t="s">
        <v>414</v>
      </c>
      <c r="C420" s="7"/>
      <c r="D420" s="104"/>
      <c r="E420" s="105"/>
    </row>
    <row r="421" spans="1:5" ht="18" hidden="1" x14ac:dyDescent="0.3">
      <c r="A421" s="13" t="s">
        <v>177</v>
      </c>
      <c r="B421" s="93" t="s">
        <v>419</v>
      </c>
      <c r="C421" s="7"/>
      <c r="D421" s="104"/>
      <c r="E421" s="105"/>
    </row>
    <row r="422" spans="1:5" ht="18" hidden="1" x14ac:dyDescent="0.3">
      <c r="A422" s="13" t="s">
        <v>178</v>
      </c>
      <c r="B422" s="93" t="s">
        <v>419</v>
      </c>
      <c r="C422" s="7"/>
      <c r="D422" s="104"/>
      <c r="E422" s="105"/>
    </row>
    <row r="423" spans="1:5" ht="18" hidden="1" x14ac:dyDescent="0.3">
      <c r="A423" s="8" t="s">
        <v>179</v>
      </c>
      <c r="B423" s="93" t="s">
        <v>412</v>
      </c>
      <c r="C423" s="7"/>
      <c r="D423" s="104"/>
      <c r="E423" s="105"/>
    </row>
    <row r="424" spans="1:5" ht="18" hidden="1" x14ac:dyDescent="0.3">
      <c r="A424" s="24" t="s">
        <v>173</v>
      </c>
      <c r="B424" s="93" t="s">
        <v>417</v>
      </c>
      <c r="C424" s="7"/>
      <c r="D424" s="104"/>
      <c r="E424" s="105"/>
    </row>
    <row r="425" spans="1:5" ht="18" hidden="1" x14ac:dyDescent="0.3">
      <c r="A425" s="8" t="s">
        <v>335</v>
      </c>
      <c r="B425" s="93" t="s">
        <v>412</v>
      </c>
      <c r="C425" s="7"/>
      <c r="D425" s="104"/>
      <c r="E425" s="105"/>
    </row>
    <row r="426" spans="1:5" ht="18" hidden="1" x14ac:dyDescent="0.3">
      <c r="A426" s="10" t="s">
        <v>13</v>
      </c>
      <c r="B426" s="93" t="s">
        <v>412</v>
      </c>
      <c r="C426" s="7"/>
      <c r="D426" s="104"/>
      <c r="E426" s="105"/>
    </row>
    <row r="427" spans="1:5" ht="18" hidden="1" x14ac:dyDescent="0.3">
      <c r="A427" s="10" t="s">
        <v>14</v>
      </c>
      <c r="B427" s="93" t="s">
        <v>416</v>
      </c>
      <c r="C427" s="7"/>
      <c r="D427" s="104"/>
      <c r="E427" s="105"/>
    </row>
    <row r="428" spans="1:5" ht="18" hidden="1" x14ac:dyDescent="0.3">
      <c r="A428" s="8" t="s">
        <v>336</v>
      </c>
      <c r="B428" s="93" t="s">
        <v>412</v>
      </c>
      <c r="C428" s="7"/>
      <c r="D428" s="104"/>
      <c r="E428" s="105"/>
    </row>
    <row r="429" spans="1:5" ht="18" hidden="1" x14ac:dyDescent="0.3">
      <c r="A429" s="8" t="s">
        <v>207</v>
      </c>
      <c r="B429" s="93" t="s">
        <v>416</v>
      </c>
      <c r="C429" s="7"/>
      <c r="D429" s="104"/>
      <c r="E429" s="105"/>
    </row>
    <row r="430" spans="1:5" ht="18" hidden="1" x14ac:dyDescent="0.3">
      <c r="A430" s="10" t="s">
        <v>15</v>
      </c>
      <c r="B430" s="93" t="s">
        <v>412</v>
      </c>
      <c r="C430" s="12"/>
      <c r="D430" s="104"/>
      <c r="E430" s="105"/>
    </row>
    <row r="431" spans="1:5" ht="18" hidden="1" x14ac:dyDescent="0.3">
      <c r="A431" s="13" t="s">
        <v>17</v>
      </c>
      <c r="B431" s="93" t="s">
        <v>416</v>
      </c>
      <c r="C431" s="7"/>
      <c r="D431" s="104"/>
      <c r="E431" s="105"/>
    </row>
    <row r="432" spans="1:5" ht="18" hidden="1" x14ac:dyDescent="0.3">
      <c r="A432" s="8" t="s">
        <v>297</v>
      </c>
      <c r="B432" s="93" t="s">
        <v>412</v>
      </c>
      <c r="C432" s="7"/>
      <c r="D432" s="104"/>
      <c r="E432" s="105"/>
    </row>
    <row r="433" spans="1:5" ht="18" hidden="1" x14ac:dyDescent="0.3">
      <c r="A433" s="8" t="s">
        <v>337</v>
      </c>
      <c r="B433" s="93" t="s">
        <v>412</v>
      </c>
      <c r="C433" s="7"/>
      <c r="D433" s="104"/>
      <c r="E433" s="105"/>
    </row>
    <row r="434" spans="1:5" ht="19.2" customHeight="1" x14ac:dyDescent="0.3">
      <c r="A434" s="10" t="s">
        <v>47</v>
      </c>
      <c r="B434" s="93" t="s">
        <v>412</v>
      </c>
      <c r="C434" s="7">
        <v>20</v>
      </c>
      <c r="D434" s="104">
        <v>11000</v>
      </c>
      <c r="E434" s="105">
        <v>220000</v>
      </c>
    </row>
    <row r="435" spans="1:5" ht="18" hidden="1" x14ac:dyDescent="0.3">
      <c r="A435" s="14" t="s">
        <v>48</v>
      </c>
      <c r="B435" s="93" t="s">
        <v>413</v>
      </c>
      <c r="C435" s="7"/>
      <c r="D435" s="104"/>
      <c r="E435" s="105"/>
    </row>
    <row r="436" spans="1:5" ht="19.2" customHeight="1" x14ac:dyDescent="0.3">
      <c r="A436" s="28" t="s">
        <v>192</v>
      </c>
      <c r="B436" s="93" t="s">
        <v>412</v>
      </c>
      <c r="C436" s="7">
        <v>3</v>
      </c>
      <c r="D436" s="104">
        <v>15000</v>
      </c>
      <c r="E436" s="105">
        <v>45000</v>
      </c>
    </row>
    <row r="437" spans="1:5" ht="18" hidden="1" x14ac:dyDescent="0.3">
      <c r="A437" s="28" t="s">
        <v>193</v>
      </c>
      <c r="B437" s="93" t="s">
        <v>413</v>
      </c>
      <c r="C437" s="7"/>
      <c r="D437" s="104"/>
      <c r="E437" s="105"/>
    </row>
    <row r="438" spans="1:5" ht="18" hidden="1" x14ac:dyDescent="0.3">
      <c r="A438" s="42" t="s">
        <v>49</v>
      </c>
      <c r="B438" s="93" t="s">
        <v>412</v>
      </c>
      <c r="C438" s="7"/>
      <c r="D438" s="104"/>
      <c r="E438" s="105"/>
    </row>
    <row r="439" spans="1:5" ht="18" hidden="1" x14ac:dyDescent="0.3">
      <c r="A439" s="35" t="s">
        <v>298</v>
      </c>
      <c r="B439" s="93" t="s">
        <v>421</v>
      </c>
      <c r="C439" s="7"/>
      <c r="D439" s="104"/>
      <c r="E439" s="105"/>
    </row>
    <row r="440" spans="1:5" ht="18" hidden="1" x14ac:dyDescent="0.3">
      <c r="A440" s="10" t="s">
        <v>50</v>
      </c>
      <c r="B440" s="93" t="s">
        <v>412</v>
      </c>
      <c r="C440" s="7"/>
      <c r="D440" s="104"/>
      <c r="E440" s="105"/>
    </row>
    <row r="441" spans="1:5" ht="18" hidden="1" x14ac:dyDescent="0.3">
      <c r="A441" s="10" t="s">
        <v>20</v>
      </c>
      <c r="B441" s="93" t="s">
        <v>412</v>
      </c>
      <c r="C441" s="7"/>
      <c r="D441" s="104"/>
      <c r="E441" s="105"/>
    </row>
    <row r="442" spans="1:5" ht="18" hidden="1" x14ac:dyDescent="0.3">
      <c r="A442" s="10" t="s">
        <v>21</v>
      </c>
      <c r="B442" s="93" t="s">
        <v>412</v>
      </c>
      <c r="C442" s="7"/>
      <c r="D442" s="104"/>
      <c r="E442" s="105"/>
    </row>
    <row r="443" spans="1:5" ht="18" hidden="1" x14ac:dyDescent="0.3">
      <c r="A443" s="10" t="s">
        <v>22</v>
      </c>
      <c r="B443" s="93" t="s">
        <v>418</v>
      </c>
      <c r="C443" s="7"/>
      <c r="D443" s="104"/>
      <c r="E443" s="105"/>
    </row>
    <row r="444" spans="1:5" ht="18" hidden="1" x14ac:dyDescent="0.3">
      <c r="A444" s="10" t="s">
        <v>209</v>
      </c>
      <c r="B444" s="93" t="s">
        <v>412</v>
      </c>
      <c r="C444" s="7"/>
      <c r="D444" s="104"/>
      <c r="E444" s="105"/>
    </row>
    <row r="445" spans="1:5" ht="18" hidden="1" x14ac:dyDescent="0.3">
      <c r="A445" s="10" t="s">
        <v>210</v>
      </c>
      <c r="B445" s="93" t="s">
        <v>417</v>
      </c>
      <c r="C445" s="7"/>
      <c r="D445" s="104"/>
      <c r="E445" s="105"/>
    </row>
    <row r="446" spans="1:5" ht="19.2" customHeight="1" x14ac:dyDescent="0.3">
      <c r="A446" s="10" t="s">
        <v>338</v>
      </c>
      <c r="B446" s="93" t="s">
        <v>412</v>
      </c>
      <c r="C446" s="7">
        <v>4</v>
      </c>
      <c r="D446" s="104">
        <v>21000</v>
      </c>
      <c r="E446" s="105">
        <v>84000</v>
      </c>
    </row>
    <row r="447" spans="1:5" ht="18" hidden="1" x14ac:dyDescent="0.3">
      <c r="A447" s="10" t="s">
        <v>211</v>
      </c>
      <c r="B447" s="93" t="s">
        <v>412</v>
      </c>
      <c r="C447" s="7"/>
      <c r="D447" s="104"/>
      <c r="E447" s="105"/>
    </row>
    <row r="448" spans="1:5" ht="18" hidden="1" x14ac:dyDescent="0.3">
      <c r="A448" s="8" t="s">
        <v>18</v>
      </c>
      <c r="B448" s="93" t="s">
        <v>412</v>
      </c>
      <c r="C448" s="7"/>
      <c r="D448" s="104"/>
      <c r="E448" s="105"/>
    </row>
    <row r="449" spans="1:5" ht="18" hidden="1" x14ac:dyDescent="0.3">
      <c r="A449" s="13" t="s">
        <v>19</v>
      </c>
      <c r="B449" s="93" t="s">
        <v>415</v>
      </c>
      <c r="C449" s="7"/>
      <c r="D449" s="104"/>
      <c r="E449" s="105"/>
    </row>
    <row r="450" spans="1:5" ht="18" hidden="1" x14ac:dyDescent="0.3">
      <c r="A450" s="10" t="s">
        <v>299</v>
      </c>
      <c r="B450" s="93" t="s">
        <v>422</v>
      </c>
      <c r="C450" s="7"/>
      <c r="D450" s="104"/>
      <c r="E450" s="105"/>
    </row>
    <row r="451" spans="1:5" ht="18" hidden="1" x14ac:dyDescent="0.3">
      <c r="A451" s="8" t="s">
        <v>300</v>
      </c>
      <c r="B451" s="93" t="s">
        <v>422</v>
      </c>
      <c r="C451" s="7"/>
      <c r="D451" s="104"/>
      <c r="E451" s="105"/>
    </row>
    <row r="452" spans="1:5" ht="18" hidden="1" x14ac:dyDescent="0.3">
      <c r="A452" s="8" t="s">
        <v>301</v>
      </c>
      <c r="B452" s="93" t="s">
        <v>422</v>
      </c>
      <c r="C452" s="7"/>
      <c r="D452" s="104"/>
      <c r="E452" s="105"/>
    </row>
    <row r="453" spans="1:5" ht="19.2" customHeight="1" x14ac:dyDescent="0.3">
      <c r="A453" s="10" t="s">
        <v>95</v>
      </c>
      <c r="B453" s="93" t="s">
        <v>412</v>
      </c>
      <c r="C453" s="7">
        <v>125</v>
      </c>
      <c r="D453" s="104">
        <v>10000</v>
      </c>
      <c r="E453" s="105">
        <v>1250000</v>
      </c>
    </row>
    <row r="454" spans="1:5" ht="18" hidden="1" x14ac:dyDescent="0.3">
      <c r="A454" s="29" t="s">
        <v>124</v>
      </c>
      <c r="B454" s="93" t="s">
        <v>412</v>
      </c>
      <c r="C454" s="7"/>
      <c r="D454" s="104"/>
      <c r="E454" s="105"/>
    </row>
    <row r="455" spans="1:5" ht="18" hidden="1" x14ac:dyDescent="0.3">
      <c r="A455" s="24" t="s">
        <v>125</v>
      </c>
      <c r="B455" s="93" t="s">
        <v>419</v>
      </c>
      <c r="C455" s="7"/>
      <c r="D455" s="104"/>
      <c r="E455" s="105"/>
    </row>
    <row r="456" spans="1:5" ht="18" hidden="1" x14ac:dyDescent="0.3">
      <c r="A456" s="5" t="s">
        <v>126</v>
      </c>
      <c r="B456" s="93" t="s">
        <v>419</v>
      </c>
      <c r="C456" s="12"/>
      <c r="D456" s="104"/>
      <c r="E456" s="105"/>
    </row>
    <row r="457" spans="1:5" ht="18" hidden="1" x14ac:dyDescent="0.3">
      <c r="A457" s="5" t="s">
        <v>127</v>
      </c>
      <c r="B457" s="93" t="s">
        <v>412</v>
      </c>
      <c r="C457" s="12"/>
      <c r="D457" s="104"/>
      <c r="E457" s="105"/>
    </row>
    <row r="458" spans="1:5" ht="18" hidden="1" x14ac:dyDescent="0.3">
      <c r="A458" s="5" t="s">
        <v>128</v>
      </c>
      <c r="B458" s="93" t="s">
        <v>412</v>
      </c>
      <c r="C458" s="12"/>
      <c r="D458" s="104"/>
      <c r="E458" s="105"/>
    </row>
    <row r="459" spans="1:5" ht="18" hidden="1" x14ac:dyDescent="0.3">
      <c r="A459" s="5" t="s">
        <v>129</v>
      </c>
      <c r="B459" s="93" t="s">
        <v>412</v>
      </c>
      <c r="C459" s="31"/>
      <c r="D459" s="104"/>
      <c r="E459" s="105"/>
    </row>
    <row r="460" spans="1:5" ht="18" hidden="1" x14ac:dyDescent="0.3">
      <c r="A460" s="33" t="s">
        <v>280</v>
      </c>
      <c r="B460" s="93" t="s">
        <v>417</v>
      </c>
      <c r="C460" s="7"/>
      <c r="D460" s="104"/>
      <c r="E460" s="105"/>
    </row>
    <row r="461" spans="1:5" ht="18" hidden="1" x14ac:dyDescent="0.3">
      <c r="A461" s="5" t="s">
        <v>281</v>
      </c>
      <c r="B461" s="93" t="s">
        <v>412</v>
      </c>
      <c r="C461" s="12"/>
      <c r="D461" s="104"/>
      <c r="E461" s="105"/>
    </row>
    <row r="462" spans="1:5" ht="18" hidden="1" x14ac:dyDescent="0.3">
      <c r="A462" s="10" t="s">
        <v>282</v>
      </c>
      <c r="B462" s="93" t="s">
        <v>412</v>
      </c>
      <c r="C462" s="7"/>
      <c r="D462" s="104"/>
      <c r="E462" s="105"/>
    </row>
    <row r="463" spans="1:5" ht="18" hidden="1" x14ac:dyDescent="0.3">
      <c r="A463" s="10" t="s">
        <v>283</v>
      </c>
      <c r="B463" s="93" t="s">
        <v>414</v>
      </c>
      <c r="C463" s="7"/>
      <c r="D463" s="104"/>
      <c r="E463" s="105"/>
    </row>
    <row r="464" spans="1:5" ht="19.2" customHeight="1" x14ac:dyDescent="0.3">
      <c r="A464" s="10" t="s">
        <v>36</v>
      </c>
      <c r="B464" s="93" t="s">
        <v>412</v>
      </c>
      <c r="C464" s="7">
        <v>80</v>
      </c>
      <c r="D464" s="104">
        <v>7000</v>
      </c>
      <c r="E464" s="105">
        <v>560000</v>
      </c>
    </row>
    <row r="465" spans="1:5" ht="18" hidden="1" x14ac:dyDescent="0.3">
      <c r="A465" s="14" t="s">
        <v>37</v>
      </c>
      <c r="B465" s="93" t="s">
        <v>416</v>
      </c>
      <c r="C465" s="7"/>
      <c r="D465" s="104"/>
      <c r="E465" s="105"/>
    </row>
    <row r="466" spans="1:5" ht="18" hidden="1" x14ac:dyDescent="0.3">
      <c r="A466" s="5" t="s">
        <v>214</v>
      </c>
      <c r="B466" s="93" t="s">
        <v>412</v>
      </c>
      <c r="C466" s="7"/>
      <c r="D466" s="104"/>
      <c r="E466" s="105"/>
    </row>
    <row r="467" spans="1:5" ht="18" hidden="1" x14ac:dyDescent="0.3">
      <c r="A467" s="5" t="s">
        <v>215</v>
      </c>
      <c r="B467" s="93" t="s">
        <v>416</v>
      </c>
      <c r="C467" s="7"/>
      <c r="D467" s="104"/>
      <c r="E467" s="105"/>
    </row>
    <row r="468" spans="1:5" ht="18" hidden="1" x14ac:dyDescent="0.3">
      <c r="A468" s="10" t="s">
        <v>216</v>
      </c>
      <c r="B468" s="93" t="s">
        <v>412</v>
      </c>
      <c r="C468" s="7"/>
      <c r="D468" s="104"/>
      <c r="E468" s="105"/>
    </row>
    <row r="469" spans="1:5" ht="18" hidden="1" x14ac:dyDescent="0.3">
      <c r="A469" s="10" t="s">
        <v>339</v>
      </c>
      <c r="B469" s="93" t="s">
        <v>412</v>
      </c>
      <c r="C469" s="7"/>
      <c r="D469" s="104"/>
      <c r="E469" s="105"/>
    </row>
    <row r="470" spans="1:5" ht="18" hidden="1" x14ac:dyDescent="0.3">
      <c r="A470" s="10" t="s">
        <v>101</v>
      </c>
      <c r="B470" s="93" t="s">
        <v>412</v>
      </c>
      <c r="C470" s="12"/>
      <c r="D470" s="104"/>
      <c r="E470" s="105"/>
    </row>
    <row r="471" spans="1:5" ht="18" hidden="1" x14ac:dyDescent="0.3">
      <c r="A471" s="10" t="s">
        <v>102</v>
      </c>
      <c r="B471" s="93" t="s">
        <v>417</v>
      </c>
      <c r="C471" s="12"/>
      <c r="D471" s="104"/>
      <c r="E471" s="105"/>
    </row>
    <row r="472" spans="1:5" ht="18" hidden="1" x14ac:dyDescent="0.3">
      <c r="A472" s="10" t="s">
        <v>302</v>
      </c>
      <c r="B472" s="93"/>
      <c r="C472" s="7"/>
      <c r="D472" s="104"/>
      <c r="E472" s="105"/>
    </row>
    <row r="473" spans="1:5" ht="18" hidden="1" x14ac:dyDescent="0.3">
      <c r="A473" s="10" t="s">
        <v>103</v>
      </c>
      <c r="B473" s="93" t="s">
        <v>412</v>
      </c>
      <c r="C473" s="12"/>
      <c r="D473" s="104"/>
      <c r="E473" s="105"/>
    </row>
    <row r="474" spans="1:5" ht="18" hidden="1" x14ac:dyDescent="0.3">
      <c r="A474" s="10" t="s">
        <v>104</v>
      </c>
      <c r="B474" s="93" t="s">
        <v>417</v>
      </c>
      <c r="C474" s="12"/>
      <c r="D474" s="104"/>
      <c r="E474" s="105"/>
    </row>
    <row r="475" spans="1:5" ht="18" hidden="1" x14ac:dyDescent="0.3">
      <c r="A475" s="10" t="s">
        <v>105</v>
      </c>
      <c r="B475" s="93" t="s">
        <v>412</v>
      </c>
      <c r="C475" s="12"/>
      <c r="D475" s="104"/>
      <c r="E475" s="105"/>
    </row>
    <row r="476" spans="1:5" ht="18" hidden="1" x14ac:dyDescent="0.3">
      <c r="A476" s="10" t="s">
        <v>106</v>
      </c>
      <c r="B476" s="93" t="s">
        <v>417</v>
      </c>
      <c r="C476" s="12"/>
      <c r="D476" s="104"/>
      <c r="E476" s="105"/>
    </row>
    <row r="477" spans="1:5" ht="18" hidden="1" x14ac:dyDescent="0.3">
      <c r="A477" s="10" t="s">
        <v>130</v>
      </c>
      <c r="B477" s="93" t="s">
        <v>412</v>
      </c>
      <c r="C477" s="12"/>
      <c r="D477" s="104"/>
      <c r="E477" s="105"/>
    </row>
    <row r="478" spans="1:5" ht="18" hidden="1" x14ac:dyDescent="0.3">
      <c r="A478" s="10" t="s">
        <v>107</v>
      </c>
      <c r="B478" s="93" t="s">
        <v>412</v>
      </c>
      <c r="C478" s="12"/>
      <c r="D478" s="104"/>
      <c r="E478" s="105"/>
    </row>
    <row r="479" spans="1:5" ht="18" hidden="1" x14ac:dyDescent="0.3">
      <c r="A479" s="10" t="s">
        <v>108</v>
      </c>
      <c r="B479" s="93" t="s">
        <v>412</v>
      </c>
      <c r="C479" s="12"/>
      <c r="D479" s="104"/>
      <c r="E479" s="105"/>
    </row>
    <row r="480" spans="1:5" ht="18" hidden="1" x14ac:dyDescent="0.3">
      <c r="A480" s="10" t="s">
        <v>109</v>
      </c>
      <c r="B480" s="93" t="s">
        <v>417</v>
      </c>
      <c r="C480" s="12"/>
      <c r="D480" s="104"/>
      <c r="E480" s="105"/>
    </row>
    <row r="481" spans="1:5" ht="18" hidden="1" x14ac:dyDescent="0.3">
      <c r="A481" s="10" t="s">
        <v>162</v>
      </c>
      <c r="B481" s="93" t="s">
        <v>412</v>
      </c>
      <c r="C481" s="7"/>
      <c r="D481" s="104"/>
      <c r="E481" s="105"/>
    </row>
    <row r="482" spans="1:5" ht="18" hidden="1" x14ac:dyDescent="0.3">
      <c r="A482" s="10" t="s">
        <v>163</v>
      </c>
      <c r="B482" s="93" t="s">
        <v>412</v>
      </c>
      <c r="C482" s="7"/>
      <c r="D482" s="104"/>
      <c r="E482" s="105"/>
    </row>
    <row r="483" spans="1:5" ht="18" hidden="1" x14ac:dyDescent="0.3">
      <c r="A483" s="10" t="s">
        <v>164</v>
      </c>
      <c r="B483" s="93" t="s">
        <v>412</v>
      </c>
      <c r="C483" s="7"/>
      <c r="D483" s="104"/>
      <c r="E483" s="105"/>
    </row>
    <row r="484" spans="1:5" ht="19.2" customHeight="1" x14ac:dyDescent="0.3">
      <c r="A484" s="10" t="s">
        <v>165</v>
      </c>
      <c r="B484" s="93" t="s">
        <v>416</v>
      </c>
      <c r="C484" s="7">
        <v>18</v>
      </c>
      <c r="D484" s="104">
        <v>14000</v>
      </c>
      <c r="E484" s="105">
        <v>252000</v>
      </c>
    </row>
    <row r="485" spans="1:5" ht="18" hidden="1" x14ac:dyDescent="0.3">
      <c r="A485" s="10" t="s">
        <v>166</v>
      </c>
      <c r="B485" s="93" t="s">
        <v>416</v>
      </c>
      <c r="C485" s="7"/>
      <c r="D485" s="104"/>
      <c r="E485" s="105"/>
    </row>
    <row r="486" spans="1:5" ht="18" hidden="1" x14ac:dyDescent="0.3">
      <c r="A486" s="14" t="s">
        <v>167</v>
      </c>
      <c r="B486" s="93" t="s">
        <v>416</v>
      </c>
      <c r="C486" s="7"/>
      <c r="D486" s="104"/>
      <c r="E486" s="105"/>
    </row>
    <row r="487" spans="1:5" ht="18" hidden="1" x14ac:dyDescent="0.3">
      <c r="A487" s="10" t="s">
        <v>289</v>
      </c>
      <c r="B487" s="93" t="s">
        <v>412</v>
      </c>
      <c r="C487" s="7"/>
      <c r="D487" s="104"/>
      <c r="E487" s="105"/>
    </row>
    <row r="488" spans="1:5" ht="18" hidden="1" x14ac:dyDescent="0.3">
      <c r="A488" s="10" t="s">
        <v>290</v>
      </c>
      <c r="B488" s="93" t="s">
        <v>412</v>
      </c>
      <c r="C488" s="7"/>
      <c r="D488" s="104"/>
      <c r="E488" s="105"/>
    </row>
    <row r="489" spans="1:5" ht="18" hidden="1" x14ac:dyDescent="0.3">
      <c r="A489" s="10" t="s">
        <v>291</v>
      </c>
      <c r="B489" s="93" t="s">
        <v>416</v>
      </c>
      <c r="C489" s="7"/>
      <c r="D489" s="104"/>
      <c r="E489" s="107"/>
    </row>
    <row r="490" spans="1:5" ht="18" hidden="1" x14ac:dyDescent="0.3">
      <c r="A490" s="10" t="s">
        <v>292</v>
      </c>
      <c r="B490" s="93" t="s">
        <v>416</v>
      </c>
      <c r="C490" s="7"/>
      <c r="D490" s="104"/>
      <c r="E490" s="107"/>
    </row>
    <row r="491" spans="1:5" ht="18" hidden="1" x14ac:dyDescent="0.3">
      <c r="A491" s="10" t="s">
        <v>110</v>
      </c>
      <c r="B491" s="93" t="s">
        <v>416</v>
      </c>
      <c r="C491" s="12"/>
      <c r="D491" s="104"/>
      <c r="E491" s="105"/>
    </row>
    <row r="492" spans="1:5" ht="18" hidden="1" x14ac:dyDescent="0.3">
      <c r="A492" s="18" t="s">
        <v>111</v>
      </c>
      <c r="B492" s="93" t="s">
        <v>412</v>
      </c>
      <c r="C492" s="12"/>
      <c r="D492" s="104"/>
      <c r="E492" s="105"/>
    </row>
    <row r="493" spans="1:5" ht="18" hidden="1" x14ac:dyDescent="0.3">
      <c r="A493" s="10" t="s">
        <v>112</v>
      </c>
      <c r="B493" s="93" t="s">
        <v>417</v>
      </c>
      <c r="C493" s="12"/>
      <c r="D493" s="104"/>
      <c r="E493" s="105"/>
    </row>
    <row r="494" spans="1:5" ht="18" hidden="1" x14ac:dyDescent="0.3">
      <c r="A494" s="10" t="s">
        <v>54</v>
      </c>
      <c r="B494" s="93" t="s">
        <v>412</v>
      </c>
      <c r="C494" s="7"/>
      <c r="D494" s="104"/>
      <c r="E494" s="105"/>
    </row>
    <row r="495" spans="1:5" ht="18" hidden="1" x14ac:dyDescent="0.3">
      <c r="A495" s="14" t="s">
        <v>55</v>
      </c>
      <c r="B495" s="93" t="s">
        <v>417</v>
      </c>
      <c r="C495" s="7"/>
      <c r="D495" s="104"/>
      <c r="E495" s="105"/>
    </row>
    <row r="496" spans="1:5" ht="19.2" customHeight="1" x14ac:dyDescent="0.3">
      <c r="A496" s="10" t="s">
        <v>334</v>
      </c>
      <c r="B496" s="93" t="s">
        <v>417</v>
      </c>
      <c r="C496" s="7">
        <v>188</v>
      </c>
      <c r="D496" s="104">
        <v>6500</v>
      </c>
      <c r="E496" s="105">
        <v>1222000</v>
      </c>
    </row>
    <row r="497" spans="1:5" ht="18" hidden="1" x14ac:dyDescent="0.3">
      <c r="A497" s="5" t="s">
        <v>199</v>
      </c>
      <c r="B497" s="93" t="s">
        <v>412</v>
      </c>
      <c r="C497" s="7"/>
      <c r="D497" s="104"/>
      <c r="E497" s="105"/>
    </row>
    <row r="498" spans="1:5" ht="18" hidden="1" x14ac:dyDescent="0.3">
      <c r="A498" s="10" t="s">
        <v>200</v>
      </c>
      <c r="B498" s="93" t="s">
        <v>417</v>
      </c>
      <c r="C498" s="7"/>
      <c r="D498" s="104"/>
      <c r="E498" s="110"/>
    </row>
    <row r="499" spans="1:5" ht="18" hidden="1" x14ac:dyDescent="0.3">
      <c r="A499" s="10" t="s">
        <v>202</v>
      </c>
      <c r="B499" s="93" t="s">
        <v>412</v>
      </c>
      <c r="C499" s="7"/>
      <c r="D499" s="104"/>
      <c r="E499" s="110"/>
    </row>
    <row r="500" spans="1:5" ht="18" hidden="1" x14ac:dyDescent="0.3">
      <c r="A500" s="10" t="s">
        <v>203</v>
      </c>
      <c r="B500" s="93" t="s">
        <v>412</v>
      </c>
      <c r="C500" s="7"/>
      <c r="D500" s="104"/>
      <c r="E500" s="105"/>
    </row>
    <row r="501" spans="1:5" ht="18" hidden="1" x14ac:dyDescent="0.3">
      <c r="A501" s="9" t="s">
        <v>204</v>
      </c>
      <c r="B501" s="93" t="s">
        <v>412</v>
      </c>
      <c r="C501" s="7"/>
      <c r="D501" s="104"/>
      <c r="E501" s="105"/>
    </row>
    <row r="502" spans="1:5" ht="18" hidden="1" x14ac:dyDescent="0.3">
      <c r="A502" s="10" t="s">
        <v>62</v>
      </c>
      <c r="B502" s="93" t="s">
        <v>416</v>
      </c>
      <c r="C502" s="7"/>
      <c r="D502" s="104"/>
      <c r="E502" s="105"/>
    </row>
    <row r="503" spans="1:5" ht="18" hidden="1" x14ac:dyDescent="0.3">
      <c r="A503" s="19" t="s">
        <v>63</v>
      </c>
      <c r="B503" s="97" t="s">
        <v>412</v>
      </c>
      <c r="C503" s="21"/>
      <c r="D503" s="111"/>
      <c r="E503" s="112"/>
    </row>
    <row r="504" spans="1:5" ht="18" hidden="1" x14ac:dyDescent="0.3">
      <c r="A504" s="8" t="s">
        <v>304</v>
      </c>
      <c r="B504" s="93" t="s">
        <v>412</v>
      </c>
      <c r="C504" s="7"/>
      <c r="D504" s="104"/>
      <c r="E504" s="105"/>
    </row>
    <row r="505" spans="1:5" ht="18" hidden="1" x14ac:dyDescent="0.3">
      <c r="A505" s="10" t="s">
        <v>87</v>
      </c>
      <c r="B505" s="93" t="s">
        <v>412</v>
      </c>
      <c r="C505" s="7"/>
      <c r="D505" s="104"/>
      <c r="E505" s="105"/>
    </row>
    <row r="506" spans="1:5" ht="18" hidden="1" x14ac:dyDescent="0.3">
      <c r="A506" s="10" t="s">
        <v>38</v>
      </c>
      <c r="B506" s="93" t="s">
        <v>412</v>
      </c>
      <c r="C506" s="7"/>
      <c r="D506" s="104"/>
      <c r="E506" s="105"/>
    </row>
    <row r="507" spans="1:5" ht="18" hidden="1" x14ac:dyDescent="0.3">
      <c r="A507" s="5" t="s">
        <v>240</v>
      </c>
      <c r="B507" s="93" t="s">
        <v>412</v>
      </c>
      <c r="C507" s="7"/>
      <c r="D507" s="104"/>
      <c r="E507" s="105"/>
    </row>
    <row r="508" spans="1:5" ht="18" hidden="1" x14ac:dyDescent="0.3">
      <c r="A508" s="10" t="s">
        <v>241</v>
      </c>
      <c r="B508" s="93" t="s">
        <v>412</v>
      </c>
      <c r="C508" s="7"/>
      <c r="D508" s="104"/>
      <c r="E508" s="105"/>
    </row>
    <row r="509" spans="1:5" ht="18" hidden="1" x14ac:dyDescent="0.3">
      <c r="A509" s="10" t="s">
        <v>242</v>
      </c>
      <c r="B509" s="93" t="s">
        <v>412</v>
      </c>
      <c r="C509" s="7"/>
      <c r="D509" s="104"/>
      <c r="E509" s="105"/>
    </row>
    <row r="510" spans="1:5" ht="18" hidden="1" x14ac:dyDescent="0.3">
      <c r="A510" s="5" t="s">
        <v>180</v>
      </c>
      <c r="B510" s="93" t="s">
        <v>412</v>
      </c>
      <c r="C510" s="7"/>
      <c r="D510" s="104"/>
      <c r="E510" s="105"/>
    </row>
    <row r="511" spans="1:5" ht="18" hidden="1" x14ac:dyDescent="0.3">
      <c r="A511" s="5" t="s">
        <v>181</v>
      </c>
      <c r="B511" s="93" t="s">
        <v>412</v>
      </c>
      <c r="C511" s="7"/>
      <c r="D511" s="104"/>
      <c r="E511" s="105"/>
    </row>
    <row r="512" spans="1:5" ht="19.2" customHeight="1" x14ac:dyDescent="0.3">
      <c r="A512" s="5" t="s">
        <v>182</v>
      </c>
      <c r="B512" s="93" t="s">
        <v>412</v>
      </c>
      <c r="C512" s="7">
        <v>1135</v>
      </c>
      <c r="D512" s="104">
        <v>8000</v>
      </c>
      <c r="E512" s="105">
        <v>9080000</v>
      </c>
    </row>
    <row r="513" spans="1:5" ht="18" hidden="1" x14ac:dyDescent="0.3">
      <c r="A513" s="10" t="s">
        <v>183</v>
      </c>
      <c r="B513" s="93" t="s">
        <v>416</v>
      </c>
      <c r="C513" s="7"/>
      <c r="D513" s="104"/>
      <c r="E513" s="105"/>
    </row>
    <row r="514" spans="1:5" ht="18" hidden="1" x14ac:dyDescent="0.3">
      <c r="A514" s="5" t="s">
        <v>184</v>
      </c>
      <c r="B514" s="93" t="s">
        <v>412</v>
      </c>
      <c r="C514" s="7"/>
      <c r="D514" s="104"/>
      <c r="E514" s="105"/>
    </row>
    <row r="515" spans="1:5" ht="18" hidden="1" x14ac:dyDescent="0.3">
      <c r="A515" s="5" t="s">
        <v>185</v>
      </c>
      <c r="B515" s="93" t="s">
        <v>412</v>
      </c>
      <c r="C515" s="7"/>
      <c r="D515" s="104"/>
      <c r="E515" s="105"/>
    </row>
    <row r="516" spans="1:5" ht="18" hidden="1" x14ac:dyDescent="0.3">
      <c r="A516" s="5" t="s">
        <v>186</v>
      </c>
      <c r="B516" s="93" t="s">
        <v>416</v>
      </c>
      <c r="C516" s="7"/>
      <c r="D516" s="104"/>
      <c r="E516" s="105"/>
    </row>
    <row r="517" spans="1:5" ht="18" hidden="1" x14ac:dyDescent="0.3">
      <c r="A517" s="10" t="s">
        <v>187</v>
      </c>
      <c r="B517" s="93" t="s">
        <v>416</v>
      </c>
      <c r="C517" s="7"/>
      <c r="D517" s="104"/>
      <c r="E517" s="105"/>
    </row>
    <row r="518" spans="1:5" ht="18" hidden="1" x14ac:dyDescent="0.3">
      <c r="A518" s="14" t="s">
        <v>305</v>
      </c>
      <c r="B518" s="93" t="s">
        <v>412</v>
      </c>
      <c r="C518" s="7"/>
      <c r="D518" s="104"/>
      <c r="E518" s="105"/>
    </row>
    <row r="519" spans="1:5" ht="18" hidden="1" x14ac:dyDescent="0.3">
      <c r="A519" s="14" t="s">
        <v>306</v>
      </c>
      <c r="B519" s="93" t="s">
        <v>412</v>
      </c>
      <c r="C519" s="7"/>
      <c r="D519" s="104"/>
      <c r="E519" s="105"/>
    </row>
    <row r="520" spans="1:5" ht="18" hidden="1" x14ac:dyDescent="0.3">
      <c r="A520" s="14" t="s">
        <v>307</v>
      </c>
      <c r="B520" s="93" t="s">
        <v>412</v>
      </c>
      <c r="C520" s="7"/>
      <c r="D520" s="104"/>
      <c r="E520" s="105"/>
    </row>
    <row r="521" spans="1:5" ht="18" hidden="1" x14ac:dyDescent="0.3">
      <c r="A521" s="14" t="s">
        <v>308</v>
      </c>
      <c r="B521" s="93" t="s">
        <v>416</v>
      </c>
      <c r="C521" s="7"/>
      <c r="D521" s="104"/>
      <c r="E521" s="105"/>
    </row>
    <row r="522" spans="1:5" ht="18" hidden="1" x14ac:dyDescent="0.3">
      <c r="A522" s="5" t="s">
        <v>39</v>
      </c>
      <c r="B522" s="93" t="s">
        <v>412</v>
      </c>
      <c r="C522" s="7"/>
      <c r="D522" s="104"/>
      <c r="E522" s="105"/>
    </row>
    <row r="523" spans="1:5" ht="18" hidden="1" x14ac:dyDescent="0.3">
      <c r="A523" s="10" t="s">
        <v>309</v>
      </c>
      <c r="B523" s="93" t="s">
        <v>416</v>
      </c>
      <c r="C523" s="7"/>
      <c r="D523" s="104"/>
      <c r="E523" s="105"/>
    </row>
    <row r="524" spans="1:5" ht="18" hidden="1" x14ac:dyDescent="0.3">
      <c r="A524" s="36" t="s">
        <v>310</v>
      </c>
      <c r="B524" s="93" t="s">
        <v>416</v>
      </c>
      <c r="C524" s="7"/>
      <c r="D524" s="104"/>
      <c r="E524" s="105"/>
    </row>
    <row r="525" spans="1:5" ht="18" hidden="1" x14ac:dyDescent="0.3">
      <c r="A525" s="36" t="s">
        <v>311</v>
      </c>
      <c r="B525" s="93" t="s">
        <v>416</v>
      </c>
      <c r="C525" s="7"/>
      <c r="D525" s="104"/>
      <c r="E525" s="105"/>
    </row>
    <row r="526" spans="1:5" ht="18" hidden="1" x14ac:dyDescent="0.3">
      <c r="A526" s="36" t="s">
        <v>312</v>
      </c>
      <c r="B526" s="93" t="s">
        <v>416</v>
      </c>
      <c r="C526" s="7"/>
      <c r="D526" s="104"/>
      <c r="E526" s="105"/>
    </row>
    <row r="527" spans="1:5" ht="18" hidden="1" x14ac:dyDescent="0.3">
      <c r="A527" s="36" t="s">
        <v>313</v>
      </c>
      <c r="B527" s="93" t="s">
        <v>416</v>
      </c>
      <c r="C527" s="7"/>
      <c r="D527" s="104"/>
      <c r="E527" s="105"/>
    </row>
    <row r="528" spans="1:5" ht="18" hidden="1" x14ac:dyDescent="0.3">
      <c r="A528" s="10" t="s">
        <v>56</v>
      </c>
      <c r="B528" s="93" t="s">
        <v>412</v>
      </c>
      <c r="C528" s="7"/>
      <c r="D528" s="104"/>
      <c r="E528" s="105"/>
    </row>
    <row r="529" spans="1:5" ht="18" hidden="1" x14ac:dyDescent="0.3">
      <c r="A529" s="17" t="s">
        <v>57</v>
      </c>
      <c r="B529" s="93" t="s">
        <v>417</v>
      </c>
      <c r="C529" s="7"/>
      <c r="D529" s="104"/>
      <c r="E529" s="105"/>
    </row>
    <row r="530" spans="1:5" ht="18" hidden="1" x14ac:dyDescent="0.3">
      <c r="A530" s="10" t="s">
        <v>67</v>
      </c>
      <c r="B530" s="93" t="s">
        <v>412</v>
      </c>
      <c r="C530" s="7"/>
      <c r="D530" s="104"/>
      <c r="E530" s="105"/>
    </row>
    <row r="531" spans="1:5" ht="18" hidden="1" x14ac:dyDescent="0.3">
      <c r="A531" s="5" t="s">
        <v>68</v>
      </c>
      <c r="B531" s="93" t="s">
        <v>412</v>
      </c>
      <c r="C531" s="7"/>
      <c r="D531" s="113"/>
      <c r="E531" s="105"/>
    </row>
    <row r="532" spans="1:5" ht="18" hidden="1" x14ac:dyDescent="0.3">
      <c r="A532" s="10" t="s">
        <v>69</v>
      </c>
      <c r="B532" s="93" t="s">
        <v>416</v>
      </c>
      <c r="C532" s="7"/>
      <c r="D532" s="104"/>
      <c r="E532" s="105"/>
    </row>
    <row r="533" spans="1:5" ht="18" hidden="1" x14ac:dyDescent="0.3">
      <c r="A533" s="10" t="s">
        <v>70</v>
      </c>
      <c r="B533" s="93" t="s">
        <v>416</v>
      </c>
      <c r="C533" s="7"/>
      <c r="D533" s="104"/>
      <c r="E533" s="105"/>
    </row>
    <row r="534" spans="1:5" ht="19.2" customHeight="1" x14ac:dyDescent="0.3">
      <c r="A534" s="10" t="s">
        <v>146</v>
      </c>
      <c r="B534" s="93" t="s">
        <v>412</v>
      </c>
      <c r="C534" s="7">
        <v>640</v>
      </c>
      <c r="D534" s="104">
        <v>7500</v>
      </c>
      <c r="E534" s="105">
        <v>4800000</v>
      </c>
    </row>
    <row r="535" spans="1:5" ht="18" hidden="1" x14ac:dyDescent="0.3">
      <c r="A535" s="27" t="s">
        <v>147</v>
      </c>
      <c r="B535" s="93" t="s">
        <v>416</v>
      </c>
      <c r="C535" s="7"/>
      <c r="D535" s="104"/>
      <c r="E535" s="105"/>
    </row>
    <row r="536" spans="1:5" ht="18" hidden="1" x14ac:dyDescent="0.3">
      <c r="A536" s="27" t="s">
        <v>148</v>
      </c>
      <c r="B536" s="93" t="s">
        <v>416</v>
      </c>
      <c r="C536" s="7"/>
      <c r="D536" s="104"/>
      <c r="E536" s="105"/>
    </row>
    <row r="537" spans="1:5" ht="18" hidden="1" x14ac:dyDescent="0.3">
      <c r="A537" s="10" t="s">
        <v>217</v>
      </c>
      <c r="B537" s="93" t="s">
        <v>412</v>
      </c>
      <c r="C537" s="7"/>
      <c r="D537" s="104"/>
      <c r="E537" s="105"/>
    </row>
    <row r="538" spans="1:5" ht="18" hidden="1" x14ac:dyDescent="0.3">
      <c r="A538" s="8" t="s">
        <v>218</v>
      </c>
      <c r="B538" s="93" t="s">
        <v>412</v>
      </c>
      <c r="C538" s="7"/>
      <c r="D538" s="114"/>
      <c r="E538" s="115"/>
    </row>
    <row r="539" spans="1:5" ht="18" hidden="1" x14ac:dyDescent="0.3">
      <c r="A539" s="10" t="s">
        <v>219</v>
      </c>
      <c r="B539" s="93" t="s">
        <v>412</v>
      </c>
      <c r="C539" s="7"/>
      <c r="D539" s="104"/>
      <c r="E539" s="105"/>
    </row>
    <row r="540" spans="1:5" ht="18" hidden="1" x14ac:dyDescent="0.3">
      <c r="A540" s="8" t="s">
        <v>340</v>
      </c>
      <c r="B540" s="93" t="s">
        <v>412</v>
      </c>
      <c r="C540" s="7"/>
      <c r="D540" s="114"/>
      <c r="E540" s="115"/>
    </row>
    <row r="541" spans="1:5" ht="18" hidden="1" x14ac:dyDescent="0.3">
      <c r="A541" s="10" t="s">
        <v>188</v>
      </c>
      <c r="B541" s="93" t="s">
        <v>412</v>
      </c>
      <c r="C541" s="7"/>
      <c r="D541" s="114"/>
      <c r="E541" s="115"/>
    </row>
    <row r="542" spans="1:5" ht="18" hidden="1" x14ac:dyDescent="0.3">
      <c r="A542" s="10" t="s">
        <v>189</v>
      </c>
      <c r="B542" s="93" t="s">
        <v>416</v>
      </c>
      <c r="C542" s="7"/>
      <c r="D542" s="104"/>
      <c r="E542" s="105"/>
    </row>
    <row r="543" spans="1:5" ht="18" hidden="1" x14ac:dyDescent="0.3">
      <c r="A543" s="10" t="s">
        <v>190</v>
      </c>
      <c r="B543" s="93" t="s">
        <v>416</v>
      </c>
      <c r="C543" s="7"/>
      <c r="D543" s="104"/>
      <c r="E543" s="105"/>
    </row>
    <row r="544" spans="1:5" ht="18" hidden="1" x14ac:dyDescent="0.3">
      <c r="A544" s="10" t="s">
        <v>191</v>
      </c>
      <c r="B544" s="93" t="s">
        <v>416</v>
      </c>
      <c r="C544" s="7"/>
      <c r="D544" s="104"/>
      <c r="E544" s="105"/>
    </row>
    <row r="545" spans="1:5" ht="18" hidden="1" x14ac:dyDescent="0.3">
      <c r="A545" s="10" t="s">
        <v>41</v>
      </c>
      <c r="B545" s="93" t="s">
        <v>412</v>
      </c>
      <c r="C545" s="7"/>
      <c r="D545" s="104"/>
      <c r="E545" s="105"/>
    </row>
    <row r="546" spans="1:5" ht="18" hidden="1" x14ac:dyDescent="0.3">
      <c r="A546" s="15" t="s">
        <v>42</v>
      </c>
      <c r="B546" s="93" t="s">
        <v>416</v>
      </c>
      <c r="C546" s="7"/>
      <c r="D546" s="104"/>
      <c r="E546" s="105"/>
    </row>
    <row r="547" spans="1:5" ht="18" hidden="1" x14ac:dyDescent="0.3">
      <c r="A547" s="10" t="s">
        <v>43</v>
      </c>
      <c r="B547" s="93" t="s">
        <v>412</v>
      </c>
      <c r="C547" s="7"/>
      <c r="D547" s="104"/>
      <c r="E547" s="105"/>
    </row>
    <row r="548" spans="1:5" ht="19.2" customHeight="1" x14ac:dyDescent="0.3">
      <c r="A548" s="10" t="s">
        <v>44</v>
      </c>
      <c r="B548" s="93" t="s">
        <v>412</v>
      </c>
      <c r="C548" s="7">
        <v>760</v>
      </c>
      <c r="D548" s="104">
        <v>14500</v>
      </c>
      <c r="E548" s="105">
        <v>11020000</v>
      </c>
    </row>
    <row r="549" spans="1:5" ht="18" hidden="1" x14ac:dyDescent="0.3">
      <c r="A549" s="10" t="s">
        <v>45</v>
      </c>
      <c r="B549" s="93" t="s">
        <v>416</v>
      </c>
      <c r="C549" s="7"/>
      <c r="D549" s="104"/>
      <c r="E549" s="105"/>
    </row>
    <row r="550" spans="1:5" ht="18" hidden="1" x14ac:dyDescent="0.3">
      <c r="A550" s="10" t="s">
        <v>333</v>
      </c>
      <c r="B550" s="93" t="s">
        <v>412</v>
      </c>
      <c r="C550" s="7"/>
      <c r="D550" s="104"/>
      <c r="E550" s="105"/>
    </row>
    <row r="551" spans="1:5" ht="18" hidden="1" x14ac:dyDescent="0.3">
      <c r="A551" s="10" t="s">
        <v>46</v>
      </c>
      <c r="B551" s="93" t="s">
        <v>416</v>
      </c>
      <c r="C551" s="7"/>
      <c r="D551" s="104"/>
      <c r="E551" s="105"/>
    </row>
    <row r="552" spans="1:5" ht="18" hidden="1" x14ac:dyDescent="0.3">
      <c r="A552" s="14" t="s">
        <v>131</v>
      </c>
      <c r="B552" s="93" t="s">
        <v>412</v>
      </c>
      <c r="C552" s="7"/>
      <c r="D552" s="104"/>
      <c r="E552" s="105"/>
    </row>
    <row r="553" spans="1:5" ht="18" hidden="1" x14ac:dyDescent="0.3">
      <c r="A553" s="14" t="s">
        <v>132</v>
      </c>
      <c r="B553" s="93" t="s">
        <v>416</v>
      </c>
      <c r="C553" s="7"/>
      <c r="D553" s="104"/>
      <c r="E553" s="105"/>
    </row>
    <row r="554" spans="1:5" ht="18" hidden="1" x14ac:dyDescent="0.3">
      <c r="A554" s="14" t="s">
        <v>133</v>
      </c>
      <c r="B554" s="93" t="s">
        <v>412</v>
      </c>
      <c r="C554" s="7"/>
      <c r="D554" s="104"/>
      <c r="E554" s="105"/>
    </row>
    <row r="555" spans="1:5" ht="18" hidden="1" x14ac:dyDescent="0.3">
      <c r="A555" s="14" t="s">
        <v>134</v>
      </c>
      <c r="B555" s="93" t="s">
        <v>416</v>
      </c>
      <c r="C555" s="7"/>
      <c r="D555" s="104"/>
      <c r="E555" s="105"/>
    </row>
    <row r="556" spans="1:5" ht="18" hidden="1" x14ac:dyDescent="0.3">
      <c r="A556" s="10" t="s">
        <v>135</v>
      </c>
      <c r="B556" s="93" t="s">
        <v>412</v>
      </c>
      <c r="C556" s="7"/>
      <c r="D556" s="104"/>
      <c r="E556" s="105"/>
    </row>
    <row r="557" spans="1:5" ht="18" hidden="1" x14ac:dyDescent="0.3">
      <c r="A557" s="10" t="s">
        <v>136</v>
      </c>
      <c r="B557" s="93" t="s">
        <v>412</v>
      </c>
      <c r="C557" s="7"/>
      <c r="D557" s="104"/>
      <c r="E557" s="105"/>
    </row>
    <row r="558" spans="1:5" ht="18" hidden="1" x14ac:dyDescent="0.3">
      <c r="A558" s="14" t="s">
        <v>137</v>
      </c>
      <c r="B558" s="93" t="s">
        <v>416</v>
      </c>
      <c r="C558" s="7"/>
      <c r="D558" s="104"/>
      <c r="E558" s="105"/>
    </row>
    <row r="559" spans="1:5" ht="18" hidden="1" x14ac:dyDescent="0.3">
      <c r="A559" s="14" t="s">
        <v>138</v>
      </c>
      <c r="B559" s="93" t="s">
        <v>416</v>
      </c>
      <c r="C559" s="7"/>
      <c r="D559" s="104"/>
      <c r="E559" s="105"/>
    </row>
    <row r="560" spans="1:5" ht="18" hidden="1" x14ac:dyDescent="0.3">
      <c r="A560" s="8" t="s">
        <v>314</v>
      </c>
      <c r="B560" s="93" t="s">
        <v>412</v>
      </c>
      <c r="C560" s="7"/>
      <c r="D560" s="104"/>
      <c r="E560" s="105"/>
    </row>
    <row r="561" spans="1:5" ht="18" hidden="1" x14ac:dyDescent="0.3">
      <c r="A561" s="5" t="s">
        <v>205</v>
      </c>
      <c r="B561" s="93" t="s">
        <v>419</v>
      </c>
      <c r="C561" s="7"/>
      <c r="D561" s="104"/>
      <c r="E561" s="105"/>
    </row>
    <row r="562" spans="1:5" ht="19.2" customHeight="1" x14ac:dyDescent="0.3">
      <c r="A562" s="13" t="s">
        <v>397</v>
      </c>
      <c r="B562" s="93" t="s">
        <v>412</v>
      </c>
      <c r="C562" s="7">
        <v>195</v>
      </c>
      <c r="D562" s="104">
        <v>23000</v>
      </c>
      <c r="E562" s="105">
        <v>4485000</v>
      </c>
    </row>
    <row r="563" spans="1:5" ht="18" hidden="1" x14ac:dyDescent="0.3">
      <c r="A563" s="8" t="s">
        <v>316</v>
      </c>
      <c r="B563" s="93" t="s">
        <v>412</v>
      </c>
      <c r="C563" s="7"/>
      <c r="D563" s="104"/>
      <c r="E563" s="105"/>
    </row>
    <row r="564" spans="1:5" ht="18" hidden="1" x14ac:dyDescent="0.3">
      <c r="A564" s="8" t="s">
        <v>317</v>
      </c>
      <c r="B564" s="93" t="s">
        <v>421</v>
      </c>
      <c r="C564" s="7"/>
      <c r="D564" s="104"/>
      <c r="E564" s="105"/>
    </row>
    <row r="565" spans="1:5" ht="18" hidden="1" x14ac:dyDescent="0.3">
      <c r="A565" s="10" t="s">
        <v>58</v>
      </c>
      <c r="B565" s="93" t="s">
        <v>412</v>
      </c>
      <c r="C565" s="7"/>
      <c r="D565" s="104"/>
      <c r="E565" s="105"/>
    </row>
    <row r="566" spans="1:5" ht="18" hidden="1" x14ac:dyDescent="0.3">
      <c r="A566" s="10" t="s">
        <v>59</v>
      </c>
      <c r="B566" s="93" t="s">
        <v>415</v>
      </c>
      <c r="C566" s="7"/>
      <c r="D566" s="104"/>
      <c r="E566" s="105"/>
    </row>
    <row r="567" spans="1:5" ht="18" hidden="1" x14ac:dyDescent="0.3">
      <c r="A567" s="24" t="s">
        <v>321</v>
      </c>
      <c r="B567" s="93" t="s">
        <v>419</v>
      </c>
      <c r="C567" s="7"/>
      <c r="D567" s="104"/>
      <c r="E567" s="105"/>
    </row>
    <row r="568" spans="1:5" ht="18" hidden="1" x14ac:dyDescent="0.3">
      <c r="A568" s="24" t="s">
        <v>322</v>
      </c>
      <c r="B568" s="93" t="s">
        <v>419</v>
      </c>
      <c r="C568" s="7"/>
      <c r="D568" s="104"/>
      <c r="E568" s="105"/>
    </row>
    <row r="569" spans="1:5" ht="18" hidden="1" x14ac:dyDescent="0.3">
      <c r="A569" s="36" t="s">
        <v>323</v>
      </c>
      <c r="B569" s="93" t="s">
        <v>416</v>
      </c>
      <c r="C569" s="7"/>
      <c r="D569" s="104"/>
      <c r="E569" s="105"/>
    </row>
    <row r="570" spans="1:5" ht="18" hidden="1" x14ac:dyDescent="0.3">
      <c r="A570" s="10" t="s">
        <v>89</v>
      </c>
      <c r="B570" s="93" t="s">
        <v>412</v>
      </c>
      <c r="C570" s="7"/>
      <c r="D570" s="104"/>
      <c r="E570" s="105"/>
    </row>
    <row r="571" spans="1:5" ht="18" hidden="1" x14ac:dyDescent="0.3">
      <c r="A571" s="10" t="s">
        <v>90</v>
      </c>
      <c r="B571" s="93" t="s">
        <v>416</v>
      </c>
      <c r="C571" s="7"/>
      <c r="D571" s="104"/>
      <c r="E571" s="105"/>
    </row>
    <row r="572" spans="1:5" ht="18" hidden="1" x14ac:dyDescent="0.3">
      <c r="A572" s="10" t="s">
        <v>139</v>
      </c>
      <c r="B572" s="93" t="s">
        <v>412</v>
      </c>
      <c r="C572" s="12"/>
      <c r="D572" s="104"/>
      <c r="E572" s="105"/>
    </row>
    <row r="573" spans="1:5" ht="18" hidden="1" x14ac:dyDescent="0.3">
      <c r="A573" s="36" t="s">
        <v>324</v>
      </c>
      <c r="B573" s="93" t="s">
        <v>416</v>
      </c>
      <c r="C573" s="7"/>
      <c r="D573" s="104"/>
      <c r="E573" s="105"/>
    </row>
    <row r="574" spans="1:5" ht="18" hidden="1" x14ac:dyDescent="0.3">
      <c r="A574" s="10" t="s">
        <v>140</v>
      </c>
      <c r="B574" s="93" t="s">
        <v>416</v>
      </c>
      <c r="C574" s="12"/>
      <c r="D574" s="104"/>
      <c r="E574" s="105"/>
    </row>
    <row r="575" spans="1:5" ht="18" hidden="1" x14ac:dyDescent="0.3">
      <c r="A575" s="10" t="s">
        <v>220</v>
      </c>
      <c r="B575" s="93" t="s">
        <v>412</v>
      </c>
      <c r="C575" s="7"/>
      <c r="D575" s="104"/>
      <c r="E575" s="105"/>
    </row>
    <row r="576" spans="1:5" ht="18" hidden="1" x14ac:dyDescent="0.3">
      <c r="A576" s="8" t="s">
        <v>23</v>
      </c>
      <c r="B576" s="93" t="s">
        <v>417</v>
      </c>
      <c r="C576" s="7"/>
      <c r="D576" s="104"/>
      <c r="E576" s="105"/>
    </row>
    <row r="577" spans="1:5" ht="18" hidden="1" x14ac:dyDescent="0.3">
      <c r="A577" s="10" t="s">
        <v>24</v>
      </c>
      <c r="B577" s="93" t="s">
        <v>412</v>
      </c>
      <c r="C577" s="7"/>
      <c r="D577" s="104"/>
      <c r="E577" s="105"/>
    </row>
    <row r="578" spans="1:5" ht="18" hidden="1" x14ac:dyDescent="0.3">
      <c r="A578" s="10" t="s">
        <v>25</v>
      </c>
      <c r="B578" s="93" t="s">
        <v>412</v>
      </c>
      <c r="C578" s="7"/>
      <c r="D578" s="104"/>
      <c r="E578" s="105"/>
    </row>
    <row r="579" spans="1:5" ht="18" hidden="1" x14ac:dyDescent="0.3">
      <c r="A579" s="10" t="s">
        <v>26</v>
      </c>
      <c r="B579" s="93" t="s">
        <v>415</v>
      </c>
      <c r="C579" s="7"/>
      <c r="D579" s="104"/>
      <c r="E579" s="105"/>
    </row>
    <row r="580" spans="1:5" ht="18" hidden="1" x14ac:dyDescent="0.3">
      <c r="A580" s="10" t="s">
        <v>27</v>
      </c>
      <c r="B580" s="93" t="s">
        <v>417</v>
      </c>
      <c r="C580" s="7"/>
      <c r="D580" s="104"/>
      <c r="E580" s="105"/>
    </row>
    <row r="581" spans="1:5" ht="18" hidden="1" x14ac:dyDescent="0.3">
      <c r="A581" s="10" t="s">
        <v>28</v>
      </c>
      <c r="B581" s="93" t="s">
        <v>412</v>
      </c>
      <c r="C581" s="7"/>
      <c r="D581" s="104"/>
      <c r="E581" s="105"/>
    </row>
    <row r="582" spans="1:5" ht="18" hidden="1" x14ac:dyDescent="0.3">
      <c r="A582" s="14" t="s">
        <v>232</v>
      </c>
      <c r="B582" s="93" t="s">
        <v>412</v>
      </c>
      <c r="C582" s="7"/>
      <c r="D582" s="104"/>
      <c r="E582" s="105"/>
    </row>
    <row r="583" spans="1:5" ht="18" hidden="1" x14ac:dyDescent="0.3">
      <c r="A583" s="13" t="s">
        <v>233</v>
      </c>
      <c r="B583" s="93" t="s">
        <v>412</v>
      </c>
      <c r="C583" s="7"/>
      <c r="D583" s="104"/>
      <c r="E583" s="105"/>
    </row>
    <row r="584" spans="1:5" ht="18" hidden="1" x14ac:dyDescent="0.3">
      <c r="A584" s="13" t="s">
        <v>234</v>
      </c>
      <c r="B584" s="93" t="s">
        <v>412</v>
      </c>
      <c r="C584" s="7"/>
      <c r="D584" s="104"/>
      <c r="E584" s="105"/>
    </row>
    <row r="585" spans="1:5" ht="18" hidden="1" x14ac:dyDescent="0.3">
      <c r="A585" s="10" t="s">
        <v>29</v>
      </c>
      <c r="B585" s="93" t="s">
        <v>412</v>
      </c>
      <c r="C585" s="7"/>
      <c r="D585" s="104"/>
      <c r="E585" s="105"/>
    </row>
    <row r="586" spans="1:5" ht="18" hidden="1" x14ac:dyDescent="0.3">
      <c r="A586" s="10" t="s">
        <v>30</v>
      </c>
      <c r="B586" s="93" t="s">
        <v>412</v>
      </c>
      <c r="C586" s="7"/>
      <c r="D586" s="104"/>
      <c r="E586" s="105"/>
    </row>
    <row r="587" spans="1:5" ht="18" hidden="1" x14ac:dyDescent="0.3">
      <c r="A587" s="10" t="s">
        <v>31</v>
      </c>
      <c r="B587" s="93" t="s">
        <v>415</v>
      </c>
      <c r="C587" s="7"/>
      <c r="D587" s="104"/>
      <c r="E587" s="105"/>
    </row>
    <row r="588" spans="1:5" ht="18" hidden="1" x14ac:dyDescent="0.3">
      <c r="A588" s="10" t="s">
        <v>32</v>
      </c>
      <c r="B588" s="93" t="s">
        <v>417</v>
      </c>
      <c r="C588" s="7"/>
      <c r="D588" s="104"/>
      <c r="E588" s="105"/>
    </row>
    <row r="589" spans="1:5" ht="18" hidden="1" x14ac:dyDescent="0.3">
      <c r="A589" s="10" t="s">
        <v>33</v>
      </c>
      <c r="B589" s="93" t="s">
        <v>412</v>
      </c>
      <c r="C589" s="7"/>
      <c r="D589" s="104"/>
      <c r="E589" s="105"/>
    </row>
    <row r="590" spans="1:5" ht="18" hidden="1" x14ac:dyDescent="0.3">
      <c r="A590" s="10" t="s">
        <v>34</v>
      </c>
      <c r="B590" s="93" t="s">
        <v>412</v>
      </c>
      <c r="C590" s="7"/>
      <c r="D590" s="104"/>
      <c r="E590" s="105"/>
    </row>
    <row r="591" spans="1:5" ht="18" hidden="1" x14ac:dyDescent="0.3">
      <c r="A591" s="10" t="s">
        <v>35</v>
      </c>
      <c r="B591" s="93" t="s">
        <v>415</v>
      </c>
      <c r="C591" s="7"/>
      <c r="D591" s="104"/>
      <c r="E591" s="105"/>
    </row>
    <row r="592" spans="1:5" ht="18" hidden="1" x14ac:dyDescent="0.3">
      <c r="A592" s="10" t="s">
        <v>91</v>
      </c>
      <c r="B592" s="93" t="s">
        <v>412</v>
      </c>
      <c r="C592" s="12"/>
      <c r="D592" s="104"/>
      <c r="E592" s="105"/>
    </row>
    <row r="593" spans="1:5" ht="18" hidden="1" x14ac:dyDescent="0.3">
      <c r="A593" s="24" t="s">
        <v>92</v>
      </c>
      <c r="B593" s="93" t="s">
        <v>412</v>
      </c>
      <c r="C593" s="7"/>
      <c r="D593" s="104"/>
      <c r="E593" s="105"/>
    </row>
    <row r="594" spans="1:5" ht="18" hidden="1" x14ac:dyDescent="0.3">
      <c r="A594" s="10" t="s">
        <v>222</v>
      </c>
      <c r="B594" s="93" t="s">
        <v>412</v>
      </c>
      <c r="C594" s="7"/>
      <c r="D594" s="104"/>
      <c r="E594" s="105"/>
    </row>
    <row r="595" spans="1:5" ht="18" hidden="1" x14ac:dyDescent="0.3">
      <c r="A595" s="8" t="s">
        <v>235</v>
      </c>
      <c r="B595" s="93" t="s">
        <v>412</v>
      </c>
      <c r="C595" s="7"/>
      <c r="D595" s="104"/>
      <c r="E595" s="105"/>
    </row>
    <row r="596" spans="1:5" ht="18" hidden="1" x14ac:dyDescent="0.3">
      <c r="A596" s="8" t="s">
        <v>236</v>
      </c>
      <c r="B596" s="93" t="s">
        <v>412</v>
      </c>
      <c r="C596" s="7"/>
      <c r="D596" s="104"/>
      <c r="E596" s="105"/>
    </row>
    <row r="597" spans="1:5" ht="18" hidden="1" x14ac:dyDescent="0.3">
      <c r="A597" s="10" t="s">
        <v>237</v>
      </c>
      <c r="B597" s="93" t="s">
        <v>416</v>
      </c>
      <c r="C597" s="7"/>
      <c r="D597" s="104"/>
      <c r="E597" s="108"/>
    </row>
    <row r="598" spans="1:5" ht="18" hidden="1" x14ac:dyDescent="0.3">
      <c r="A598" s="10" t="s">
        <v>342</v>
      </c>
      <c r="B598" s="93" t="s">
        <v>416</v>
      </c>
      <c r="C598" s="7"/>
      <c r="D598" s="104"/>
      <c r="E598" s="108"/>
    </row>
    <row r="599" spans="1:5" ht="18" hidden="1" x14ac:dyDescent="0.3">
      <c r="A599" s="10" t="s">
        <v>223</v>
      </c>
      <c r="B599" s="93" t="s">
        <v>412</v>
      </c>
      <c r="C599" s="7"/>
      <c r="D599" s="104"/>
      <c r="E599" s="105"/>
    </row>
    <row r="600" spans="1:5" ht="18" hidden="1" x14ac:dyDescent="0.3">
      <c r="A600" s="10" t="s">
        <v>118</v>
      </c>
      <c r="B600" s="93"/>
      <c r="C600" s="7"/>
      <c r="D600" s="104"/>
      <c r="E600" s="105"/>
    </row>
    <row r="601" spans="1:5" ht="18" hidden="1" x14ac:dyDescent="0.3">
      <c r="A601" s="10" t="s">
        <v>238</v>
      </c>
      <c r="B601" s="93" t="s">
        <v>419</v>
      </c>
      <c r="C601" s="7"/>
      <c r="D601" s="104"/>
      <c r="E601" s="105"/>
    </row>
    <row r="602" spans="1:5" ht="18" hidden="1" x14ac:dyDescent="0.3">
      <c r="A602" s="10" t="s">
        <v>71</v>
      </c>
      <c r="B602" s="93" t="s">
        <v>412</v>
      </c>
      <c r="C602" s="7"/>
      <c r="D602" s="104"/>
      <c r="E602" s="105"/>
    </row>
    <row r="603" spans="1:5" ht="18" hidden="1" x14ac:dyDescent="0.3">
      <c r="A603" s="10" t="s">
        <v>72</v>
      </c>
      <c r="B603" s="93" t="s">
        <v>418</v>
      </c>
      <c r="C603" s="7"/>
      <c r="D603" s="104"/>
      <c r="E603" s="105"/>
    </row>
    <row r="604" spans="1:5" ht="18" hidden="1" x14ac:dyDescent="0.3">
      <c r="A604" s="36" t="s">
        <v>325</v>
      </c>
      <c r="B604" s="93" t="s">
        <v>416</v>
      </c>
      <c r="C604" s="7"/>
      <c r="D604" s="104"/>
      <c r="E604" s="105"/>
    </row>
    <row r="605" spans="1:5" ht="18" hidden="1" x14ac:dyDescent="0.3">
      <c r="A605" s="10" t="s">
        <v>150</v>
      </c>
      <c r="B605" s="93" t="s">
        <v>416</v>
      </c>
      <c r="C605" s="7"/>
      <c r="D605" s="104"/>
      <c r="E605" s="105"/>
    </row>
    <row r="606" spans="1:5" ht="18" hidden="1" x14ac:dyDescent="0.3">
      <c r="A606" s="36" t="s">
        <v>326</v>
      </c>
      <c r="B606" s="93" t="s">
        <v>416</v>
      </c>
      <c r="C606" s="7"/>
      <c r="D606" s="104"/>
      <c r="E606" s="105"/>
    </row>
    <row r="607" spans="1:5" ht="18" hidden="1" x14ac:dyDescent="0.3">
      <c r="A607" s="8" t="s">
        <v>343</v>
      </c>
      <c r="B607" s="93" t="s">
        <v>412</v>
      </c>
      <c r="C607" s="7"/>
      <c r="D607" s="104"/>
      <c r="E607" s="105"/>
    </row>
    <row r="608" spans="1:5" ht="18" hidden="1" x14ac:dyDescent="0.3">
      <c r="A608" s="36" t="s">
        <v>327</v>
      </c>
      <c r="B608" s="93" t="s">
        <v>416</v>
      </c>
      <c r="C608" s="7"/>
      <c r="D608" s="104"/>
      <c r="E608" s="105"/>
    </row>
    <row r="609" spans="1:5" ht="18" hidden="1" x14ac:dyDescent="0.3">
      <c r="A609" s="5" t="s">
        <v>141</v>
      </c>
      <c r="B609" s="93" t="s">
        <v>412</v>
      </c>
      <c r="C609" s="12"/>
      <c r="D609" s="104"/>
      <c r="E609" s="105"/>
    </row>
    <row r="610" spans="1:5" ht="18" hidden="1" x14ac:dyDescent="0.3">
      <c r="A610" s="14" t="s">
        <v>239</v>
      </c>
      <c r="B610" s="93" t="s">
        <v>419</v>
      </c>
      <c r="C610" s="7"/>
      <c r="D610" s="104"/>
      <c r="E610" s="105"/>
    </row>
    <row r="611" spans="1:5" ht="18" hidden="1" x14ac:dyDescent="0.3">
      <c r="A611" s="14" t="s">
        <v>99</v>
      </c>
      <c r="B611" s="93" t="s">
        <v>417</v>
      </c>
      <c r="C611" s="7"/>
      <c r="D611" s="104"/>
      <c r="E611" s="105"/>
    </row>
    <row r="612" spans="1:5" ht="18" hidden="1" x14ac:dyDescent="0.3">
      <c r="A612" s="14" t="s">
        <v>100</v>
      </c>
      <c r="B612" s="93" t="s">
        <v>417</v>
      </c>
      <c r="C612" s="7"/>
      <c r="D612" s="104"/>
      <c r="E612" s="105"/>
    </row>
    <row r="613" spans="1:5" ht="18" hidden="1" x14ac:dyDescent="0.3">
      <c r="A613" s="10" t="s">
        <v>267</v>
      </c>
      <c r="B613" s="93" t="s">
        <v>412</v>
      </c>
      <c r="C613" s="7"/>
      <c r="D613" s="104"/>
      <c r="E613" s="105"/>
    </row>
    <row r="614" spans="1:5" ht="18" hidden="1" x14ac:dyDescent="0.3">
      <c r="A614" s="14" t="s">
        <v>268</v>
      </c>
      <c r="B614" s="93" t="s">
        <v>416</v>
      </c>
      <c r="C614" s="7"/>
      <c r="D614" s="104"/>
      <c r="E614" s="105"/>
    </row>
    <row r="615" spans="1:5" ht="18" hidden="1" x14ac:dyDescent="0.3">
      <c r="A615" s="10" t="s">
        <v>269</v>
      </c>
      <c r="B615" s="93" t="s">
        <v>412</v>
      </c>
      <c r="C615" s="7"/>
      <c r="D615" s="104"/>
      <c r="E615" s="105"/>
    </row>
    <row r="616" spans="1:5" ht="18" hidden="1" x14ac:dyDescent="0.3">
      <c r="A616" s="10" t="s">
        <v>284</v>
      </c>
      <c r="B616" s="93" t="s">
        <v>412</v>
      </c>
      <c r="C616" s="7"/>
      <c r="D616" s="104"/>
      <c r="E616" s="105"/>
    </row>
    <row r="617" spans="1:5" ht="18" hidden="1" x14ac:dyDescent="0.3">
      <c r="A617" s="14" t="s">
        <v>285</v>
      </c>
      <c r="B617" s="93" t="s">
        <v>417</v>
      </c>
      <c r="C617" s="7"/>
      <c r="D617" s="104"/>
      <c r="E617" s="105"/>
    </row>
    <row r="618" spans="1:5" ht="18" hidden="1" x14ac:dyDescent="0.3">
      <c r="A618" s="35" t="s">
        <v>328</v>
      </c>
      <c r="B618" s="93" t="s">
        <v>412</v>
      </c>
      <c r="C618" s="7"/>
      <c r="D618" s="104"/>
      <c r="E618" s="105"/>
    </row>
    <row r="619" spans="1:5" ht="18" hidden="1" x14ac:dyDescent="0.3">
      <c r="A619" s="10" t="s">
        <v>143</v>
      </c>
      <c r="B619" s="93" t="s">
        <v>412</v>
      </c>
      <c r="C619" s="7"/>
      <c r="D619" s="104"/>
      <c r="E619" s="105"/>
    </row>
    <row r="620" spans="1:5" ht="18" hidden="1" x14ac:dyDescent="0.3">
      <c r="A620" s="24" t="s">
        <v>144</v>
      </c>
      <c r="B620" s="93" t="s">
        <v>413</v>
      </c>
      <c r="C620" s="7"/>
      <c r="D620" s="104"/>
      <c r="E620" s="105"/>
    </row>
    <row r="621" spans="1:5" ht="18" hidden="1" x14ac:dyDescent="0.3">
      <c r="A621" s="5" t="s">
        <v>93</v>
      </c>
      <c r="B621" s="93" t="s">
        <v>412</v>
      </c>
      <c r="C621" s="7"/>
      <c r="D621" s="104"/>
      <c r="E621" s="105"/>
    </row>
    <row r="622" spans="1:5" ht="18" hidden="1" x14ac:dyDescent="0.3">
      <c r="A622" s="14" t="s">
        <v>94</v>
      </c>
      <c r="B622" s="93" t="s">
        <v>416</v>
      </c>
      <c r="C622" s="7"/>
      <c r="D622" s="104"/>
      <c r="E622" s="105"/>
    </row>
    <row r="623" spans="1:5" ht="18" hidden="1" x14ac:dyDescent="0.3">
      <c r="A623" s="24" t="s">
        <v>77</v>
      </c>
      <c r="B623" s="93" t="s">
        <v>416</v>
      </c>
      <c r="C623" s="7"/>
      <c r="D623" s="104"/>
      <c r="E623" s="105"/>
    </row>
    <row r="624" spans="1:5" ht="18" hidden="1" x14ac:dyDescent="0.3">
      <c r="A624" s="10" t="s">
        <v>225</v>
      </c>
      <c r="B624" s="93" t="s">
        <v>412</v>
      </c>
      <c r="C624" s="7"/>
      <c r="D624" s="104"/>
      <c r="E624" s="105"/>
    </row>
    <row r="625" spans="1:5" ht="18" hidden="1" x14ac:dyDescent="0.3">
      <c r="A625" s="14" t="s">
        <v>226</v>
      </c>
      <c r="B625" s="93" t="s">
        <v>419</v>
      </c>
      <c r="C625" s="7"/>
      <c r="D625" s="104"/>
      <c r="E625" s="105"/>
    </row>
    <row r="626" spans="1:5" ht="18" hidden="1" x14ac:dyDescent="0.3">
      <c r="A626" s="5" t="s">
        <v>341</v>
      </c>
      <c r="B626" s="93" t="s">
        <v>412</v>
      </c>
      <c r="C626" s="7"/>
      <c r="D626" s="104"/>
      <c r="E626" s="105"/>
    </row>
    <row r="627" spans="1:5" ht="18" hidden="1" x14ac:dyDescent="0.3">
      <c r="A627" s="10" t="s">
        <v>399</v>
      </c>
      <c r="B627" s="93" t="s">
        <v>412</v>
      </c>
      <c r="C627" s="7"/>
      <c r="D627" s="104"/>
      <c r="E627" s="105"/>
    </row>
    <row r="628" spans="1:5" ht="18" hidden="1" x14ac:dyDescent="0.3">
      <c r="A628" s="8" t="s">
        <v>330</v>
      </c>
      <c r="B628" s="93" t="s">
        <v>412</v>
      </c>
      <c r="C628" s="7"/>
      <c r="D628" s="104"/>
      <c r="E628" s="105"/>
    </row>
    <row r="629" spans="1:5" ht="18" hidden="1" x14ac:dyDescent="0.3">
      <c r="A629" s="10" t="s">
        <v>119</v>
      </c>
      <c r="B629" s="93" t="s">
        <v>412</v>
      </c>
      <c r="C629" s="7"/>
      <c r="D629" s="104"/>
      <c r="E629" s="105"/>
    </row>
    <row r="630" spans="1:5" ht="18" hidden="1" x14ac:dyDescent="0.3">
      <c r="A630" s="5" t="s">
        <v>145</v>
      </c>
      <c r="B630" s="93" t="s">
        <v>412</v>
      </c>
      <c r="C630" s="7"/>
      <c r="D630" s="104"/>
      <c r="E630" s="105"/>
    </row>
    <row r="631" spans="1:5" ht="18" hidden="1" x14ac:dyDescent="0.3">
      <c r="A631" s="5" t="s">
        <v>243</v>
      </c>
      <c r="B631" s="93" t="s">
        <v>412</v>
      </c>
      <c r="C631" s="7"/>
      <c r="D631" s="114"/>
      <c r="E631" s="115"/>
    </row>
    <row r="632" spans="1:5" ht="18" hidden="1" x14ac:dyDescent="0.3">
      <c r="A632" s="10" t="s">
        <v>174</v>
      </c>
      <c r="B632" s="93" t="s">
        <v>412</v>
      </c>
      <c r="C632" s="7"/>
      <c r="D632" s="104"/>
      <c r="E632" s="105"/>
    </row>
    <row r="633" spans="1:5" ht="18" hidden="1" x14ac:dyDescent="0.3">
      <c r="A633" s="10" t="s">
        <v>244</v>
      </c>
      <c r="B633" s="93" t="s">
        <v>420</v>
      </c>
      <c r="C633" s="7"/>
      <c r="D633" s="104"/>
      <c r="E633" s="105"/>
    </row>
    <row r="634" spans="1:5" ht="18" hidden="1" x14ac:dyDescent="0.3">
      <c r="A634" s="10" t="s">
        <v>245</v>
      </c>
      <c r="B634" s="93" t="s">
        <v>416</v>
      </c>
      <c r="C634" s="7"/>
      <c r="D634" s="104"/>
      <c r="E634" s="105"/>
    </row>
    <row r="635" spans="1:5" ht="18" hidden="1" x14ac:dyDescent="0.3">
      <c r="A635" s="24" t="s">
        <v>78</v>
      </c>
      <c r="B635" s="93" t="s">
        <v>412</v>
      </c>
      <c r="C635" s="7"/>
      <c r="D635" s="104"/>
      <c r="E635" s="105"/>
    </row>
    <row r="636" spans="1:5" ht="18" hidden="1" x14ac:dyDescent="0.3">
      <c r="A636" s="24" t="s">
        <v>79</v>
      </c>
      <c r="B636" s="93" t="s">
        <v>412</v>
      </c>
      <c r="C636" s="7"/>
      <c r="D636" s="104"/>
      <c r="E636" s="105"/>
    </row>
    <row r="637" spans="1:5" ht="18" hidden="1" x14ac:dyDescent="0.3">
      <c r="A637" s="13" t="s">
        <v>246</v>
      </c>
      <c r="B637" s="93" t="s">
        <v>412</v>
      </c>
      <c r="C637" s="7"/>
      <c r="D637" s="114"/>
      <c r="E637" s="105"/>
    </row>
    <row r="638" spans="1:5" ht="18" hidden="1" x14ac:dyDescent="0.3">
      <c r="A638" s="24" t="s">
        <v>80</v>
      </c>
      <c r="B638" s="93" t="s">
        <v>416</v>
      </c>
      <c r="C638" s="7"/>
      <c r="D638" s="114"/>
      <c r="E638" s="115"/>
    </row>
    <row r="639" spans="1:5" ht="18" hidden="1" x14ac:dyDescent="0.3">
      <c r="A639" s="10" t="s">
        <v>247</v>
      </c>
      <c r="B639" s="93" t="s">
        <v>418</v>
      </c>
      <c r="C639" s="7"/>
      <c r="D639" s="104"/>
      <c r="E639" s="105"/>
    </row>
    <row r="640" spans="1:5" ht="18" hidden="1" x14ac:dyDescent="0.3">
      <c r="A640" s="10" t="s">
        <v>248</v>
      </c>
      <c r="B640" s="93" t="s">
        <v>418</v>
      </c>
      <c r="C640" s="7"/>
      <c r="D640" s="104"/>
      <c r="E640" s="105"/>
    </row>
    <row r="641" spans="1:5" ht="18" hidden="1" x14ac:dyDescent="0.3">
      <c r="A641" s="10" t="s">
        <v>249</v>
      </c>
      <c r="B641" s="93" t="s">
        <v>420</v>
      </c>
      <c r="C641" s="7"/>
      <c r="D641" s="104"/>
      <c r="E641" s="105"/>
    </row>
    <row r="642" spans="1:5" ht="18" hidden="1" x14ac:dyDescent="0.3">
      <c r="A642" s="10" t="s">
        <v>250</v>
      </c>
      <c r="B642" s="93" t="s">
        <v>412</v>
      </c>
      <c r="C642" s="7"/>
      <c r="D642" s="104"/>
      <c r="E642" s="105"/>
    </row>
    <row r="643" spans="1:5" ht="18" hidden="1" x14ac:dyDescent="0.3">
      <c r="A643" s="13" t="s">
        <v>251</v>
      </c>
      <c r="B643" s="93" t="s">
        <v>412</v>
      </c>
      <c r="C643" s="7"/>
      <c r="D643" s="104"/>
      <c r="E643" s="105"/>
    </row>
    <row r="644" spans="1:5" ht="18" hidden="1" x14ac:dyDescent="0.3">
      <c r="A644" s="10" t="s">
        <v>252</v>
      </c>
      <c r="B644" s="93" t="s">
        <v>418</v>
      </c>
      <c r="C644" s="7"/>
      <c r="D644" s="104"/>
      <c r="E644" s="105"/>
    </row>
    <row r="645" spans="1:5" ht="18" hidden="1" x14ac:dyDescent="0.3">
      <c r="A645" s="10" t="s">
        <v>40</v>
      </c>
      <c r="B645" s="93" t="s">
        <v>412</v>
      </c>
      <c r="C645" s="7"/>
      <c r="D645" s="104"/>
      <c r="E645" s="105"/>
    </row>
    <row r="646" spans="1:5" ht="18" hidden="1" x14ac:dyDescent="0.3">
      <c r="A646" s="5" t="s">
        <v>175</v>
      </c>
      <c r="B646" s="93" t="s">
        <v>412</v>
      </c>
      <c r="C646" s="7"/>
      <c r="D646" s="104"/>
      <c r="E646" s="105"/>
    </row>
    <row r="647" spans="1:5" ht="18" hidden="1" x14ac:dyDescent="0.3">
      <c r="A647" s="10" t="s">
        <v>81</v>
      </c>
      <c r="B647" s="93" t="s">
        <v>412</v>
      </c>
      <c r="C647" s="26"/>
      <c r="D647" s="104"/>
      <c r="E647" s="105"/>
    </row>
    <row r="648" spans="1:5" ht="18" hidden="1" x14ac:dyDescent="0.3">
      <c r="A648" s="10" t="s">
        <v>253</v>
      </c>
      <c r="B648" s="93" t="s">
        <v>418</v>
      </c>
      <c r="C648" s="7"/>
      <c r="D648" s="104"/>
      <c r="E648" s="105"/>
    </row>
    <row r="649" spans="1:5" ht="18" hidden="1" x14ac:dyDescent="0.3">
      <c r="A649" s="10" t="s">
        <v>176</v>
      </c>
      <c r="B649" s="93" t="s">
        <v>416</v>
      </c>
      <c r="C649" s="7"/>
      <c r="D649" s="104"/>
      <c r="E649" s="105"/>
    </row>
    <row r="650" spans="1:5" ht="18" hidden="1" x14ac:dyDescent="0.3">
      <c r="A650" s="13" t="s">
        <v>254</v>
      </c>
      <c r="B650" s="93" t="s">
        <v>412</v>
      </c>
      <c r="C650" s="7"/>
      <c r="D650" s="104"/>
      <c r="E650" s="105"/>
    </row>
    <row r="651" spans="1:5" ht="18" hidden="1" x14ac:dyDescent="0.3">
      <c r="A651" s="13" t="s">
        <v>255</v>
      </c>
      <c r="B651" s="93" t="s">
        <v>412</v>
      </c>
      <c r="C651" s="7"/>
      <c r="D651" s="104"/>
      <c r="E651" s="105"/>
    </row>
    <row r="652" spans="1:5" ht="18" hidden="1" x14ac:dyDescent="0.3">
      <c r="A652" s="10" t="s">
        <v>256</v>
      </c>
      <c r="B652" s="93" t="s">
        <v>412</v>
      </c>
      <c r="C652" s="7"/>
      <c r="D652" s="104"/>
      <c r="E652" s="105"/>
    </row>
    <row r="653" spans="1:5" ht="18" hidden="1" x14ac:dyDescent="0.3">
      <c r="A653" s="10" t="s">
        <v>257</v>
      </c>
      <c r="B653" s="93" t="s">
        <v>412</v>
      </c>
      <c r="C653" s="7"/>
      <c r="D653" s="104"/>
      <c r="E653" s="105"/>
    </row>
    <row r="654" spans="1:5" ht="18" hidden="1" x14ac:dyDescent="0.3">
      <c r="A654" s="13" t="s">
        <v>258</v>
      </c>
      <c r="B654" s="93" t="s">
        <v>412</v>
      </c>
      <c r="C654" s="7"/>
      <c r="D654" s="104"/>
      <c r="E654" s="105"/>
    </row>
    <row r="655" spans="1:5" ht="18" hidden="1" x14ac:dyDescent="0.3">
      <c r="A655" s="10" t="s">
        <v>259</v>
      </c>
      <c r="B655" s="93" t="s">
        <v>418</v>
      </c>
      <c r="C655" s="7"/>
      <c r="D655" s="104"/>
      <c r="E655" s="105"/>
    </row>
    <row r="656" spans="1:5" ht="18" hidden="1" x14ac:dyDescent="0.3">
      <c r="A656" s="10" t="s">
        <v>260</v>
      </c>
      <c r="B656" s="93" t="s">
        <v>418</v>
      </c>
      <c r="C656" s="7"/>
      <c r="D656" s="104"/>
      <c r="E656" s="105"/>
    </row>
    <row r="657" spans="1:5" ht="18" hidden="1" x14ac:dyDescent="0.3">
      <c r="A657" s="10" t="s">
        <v>261</v>
      </c>
      <c r="B657" s="93" t="s">
        <v>418</v>
      </c>
      <c r="C657" s="7"/>
      <c r="D657" s="104"/>
      <c r="E657" s="105"/>
    </row>
    <row r="658" spans="1:5" ht="18" hidden="1" x14ac:dyDescent="0.3">
      <c r="A658" s="10" t="s">
        <v>262</v>
      </c>
      <c r="B658" s="93" t="s">
        <v>418</v>
      </c>
      <c r="C658" s="7"/>
      <c r="D658" s="104"/>
      <c r="E658" s="105"/>
    </row>
    <row r="659" spans="1:5" ht="18" hidden="1" x14ac:dyDescent="0.3">
      <c r="A659" s="10" t="s">
        <v>263</v>
      </c>
      <c r="B659" s="93" t="s">
        <v>418</v>
      </c>
      <c r="C659" s="7"/>
      <c r="D659" s="104"/>
      <c r="E659" s="105"/>
    </row>
    <row r="660" spans="1:5" ht="18" hidden="1" x14ac:dyDescent="0.3">
      <c r="A660" s="10" t="s">
        <v>264</v>
      </c>
      <c r="B660" s="93" t="s">
        <v>420</v>
      </c>
      <c r="C660" s="7"/>
      <c r="D660" s="104"/>
      <c r="E660" s="105"/>
    </row>
    <row r="661" spans="1:5" ht="18" hidden="1" x14ac:dyDescent="0.3">
      <c r="A661" s="10" t="s">
        <v>265</v>
      </c>
      <c r="B661" s="93" t="s">
        <v>412</v>
      </c>
      <c r="C661" s="7"/>
      <c r="D661" s="104"/>
      <c r="E661" s="105"/>
    </row>
    <row r="662" spans="1:5" ht="18" hidden="1" x14ac:dyDescent="0.3">
      <c r="A662" s="10" t="s">
        <v>266</v>
      </c>
      <c r="B662" s="93" t="s">
        <v>412</v>
      </c>
      <c r="C662" s="7"/>
      <c r="D662" s="104"/>
      <c r="E662" s="105"/>
    </row>
    <row r="663" spans="1:5" ht="18" hidden="1" x14ac:dyDescent="0.3">
      <c r="A663" s="8" t="s">
        <v>332</v>
      </c>
      <c r="B663" s="93" t="s">
        <v>412</v>
      </c>
      <c r="C663" s="7"/>
      <c r="D663" s="104"/>
      <c r="E663" s="105"/>
    </row>
    <row r="664" spans="1:5" ht="19.2" customHeight="1" x14ac:dyDescent="0.3">
      <c r="A664" s="37"/>
      <c r="B664" s="39">
        <v>0</v>
      </c>
      <c r="C664" s="127">
        <v>6678</v>
      </c>
      <c r="D664" s="182"/>
      <c r="E664" s="183">
        <v>76433000</v>
      </c>
    </row>
    <row r="665" spans="1:5" hidden="1" x14ac:dyDescent="0.3">
      <c r="E665" s="181">
        <v>114834000</v>
      </c>
    </row>
    <row r="666" spans="1:5" x14ac:dyDescent="0.3">
      <c r="E666" s="181">
        <f>+E334+E664</f>
        <v>114834000</v>
      </c>
    </row>
  </sheetData>
  <protectedRanges>
    <protectedRange password="CF71" sqref="C1:C333 C666:C65536" name="tho_2"/>
    <protectedRange password="CF71" sqref="C335:C663 C665" name="tho_4"/>
  </protectedRanges>
  <autoFilter ref="A2:E665" xr:uid="{00000000-0009-0000-0000-000015000000}">
    <filterColumn colId="2">
      <customFilters>
        <customFilter operator="notEqual" val=" "/>
      </customFilters>
    </filterColumn>
  </autoFilter>
  <mergeCells count="2">
    <mergeCell ref="A2:A3"/>
    <mergeCell ref="A335:A33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WVM666"/>
  <sheetViews>
    <sheetView workbookViewId="0">
      <pane xSplit="1" ySplit="3" topLeftCell="B321" activePane="bottomRight" state="frozen"/>
      <selection pane="topRight" activeCell="B1" sqref="B1"/>
      <selection pane="bottomLeft" activeCell="A4" sqref="A4"/>
      <selection pane="bottomRight" activeCell="E667" sqref="E667"/>
    </sheetView>
  </sheetViews>
  <sheetFormatPr defaultColWidth="0" defaultRowHeight="16.8" x14ac:dyDescent="0.3"/>
  <cols>
    <col min="1" max="1" width="41.44140625" style="98" customWidth="1"/>
    <col min="2" max="2" width="6.44140625" style="99" customWidth="1"/>
    <col min="3" max="3" width="13" style="98" customWidth="1"/>
    <col min="4" max="4" width="22" style="116" customWidth="1"/>
    <col min="5" max="5" width="32.109375" style="117" customWidth="1"/>
    <col min="6" max="6" width="8.44140625" style="98" hidden="1" customWidth="1"/>
    <col min="7" max="10" width="11.44140625" style="98" hidden="1" customWidth="1"/>
    <col min="11" max="14" width="11.44140625" style="89" hidden="1" customWidth="1"/>
    <col min="15" max="15" width="11.44140625" style="98" hidden="1" customWidth="1"/>
    <col min="16" max="16" width="7" style="98" hidden="1"/>
    <col min="17" max="18" width="11.44140625" style="98" hidden="1"/>
    <col min="19" max="19" width="41.44140625" style="98" customWidth="1"/>
    <col min="20" max="20" width="6.44140625" style="98" customWidth="1"/>
    <col min="21" max="21" width="14.6640625" style="98" customWidth="1"/>
    <col min="22" max="22" width="11.44140625" style="98" customWidth="1"/>
    <col min="23" max="23" width="13" style="98" customWidth="1"/>
    <col min="24" max="24" width="15.88671875" style="98" customWidth="1"/>
    <col min="25" max="34" width="9.44140625" style="98" customWidth="1"/>
    <col min="35" max="35" width="8.88671875" style="98" customWidth="1"/>
    <col min="36" max="36" width="9.44140625" style="98" customWidth="1"/>
    <col min="37" max="37" width="10.109375" style="98" customWidth="1"/>
    <col min="38" max="50" width="11.44140625" style="98" hidden="1" customWidth="1"/>
    <col min="51" max="51" width="11.44140625" style="98" customWidth="1"/>
    <col min="52" max="52" width="16.33203125" style="98" customWidth="1"/>
    <col min="53" max="53" width="56.88671875" style="98" customWidth="1"/>
    <col min="54" max="54" width="9.109375" style="98" bestFit="1" customWidth="1"/>
    <col min="55" max="55" width="32.109375" style="98" customWidth="1"/>
    <col min="56" max="56" width="9.88671875" style="98" customWidth="1"/>
    <col min="57" max="57" width="24.109375" style="98" customWidth="1"/>
    <col min="58" max="58" width="5" style="98" customWidth="1"/>
    <col min="59" max="60" width="11.44140625" style="98" hidden="1" customWidth="1"/>
    <col min="61" max="61" width="5" style="98" customWidth="1"/>
    <col min="62" max="63" width="11.44140625" style="98" hidden="1" customWidth="1"/>
    <col min="64" max="64" width="5" style="98" customWidth="1"/>
    <col min="65" max="66" width="11.44140625" style="98" hidden="1" customWidth="1"/>
    <col min="67" max="67" width="5" style="98" customWidth="1"/>
    <col min="68" max="69" width="11.44140625" style="98" hidden="1" customWidth="1"/>
    <col min="70" max="70" width="5" style="98" customWidth="1"/>
    <col min="71" max="135" width="11.44140625" style="98" hidden="1" customWidth="1"/>
    <col min="136" max="136" width="9.44140625" style="98" customWidth="1"/>
    <col min="137" max="137" width="11.44140625" style="98" hidden="1" customWidth="1"/>
    <col min="138" max="138" width="5" style="98" customWidth="1"/>
    <col min="139" max="154" width="11.44140625" style="98" hidden="1" customWidth="1"/>
    <col min="155" max="155" width="6.44140625" style="98" customWidth="1"/>
    <col min="156" max="156" width="11.44140625" style="98" hidden="1" customWidth="1"/>
    <col min="157" max="157" width="7.109375" style="98" customWidth="1"/>
    <col min="158" max="159" width="11.44140625" style="98" hidden="1" customWidth="1"/>
    <col min="160" max="160" width="7.109375" style="98" customWidth="1"/>
    <col min="161" max="162" width="11.44140625" style="98" hidden="1" customWidth="1"/>
    <col min="163" max="163" width="7.109375" style="98" customWidth="1"/>
    <col min="164" max="165" width="11.44140625" style="98" hidden="1" customWidth="1"/>
    <col min="166" max="166" width="7.109375" style="98" customWidth="1"/>
    <col min="167" max="168" width="11.44140625" style="98" hidden="1" customWidth="1"/>
    <col min="169" max="169" width="7.109375" style="98" customWidth="1"/>
    <col min="170" max="171" width="11.44140625" style="98" hidden="1" customWidth="1"/>
    <col min="172" max="172" width="7.109375" style="98" customWidth="1"/>
    <col min="173" max="174" width="11.44140625" style="98" hidden="1" customWidth="1"/>
    <col min="175" max="175" width="7.109375" style="98" customWidth="1"/>
    <col min="176" max="177" width="11.44140625" style="98" hidden="1" customWidth="1"/>
    <col min="178" max="178" width="7.109375" style="98" customWidth="1"/>
    <col min="179" max="179" width="11.44140625" style="98" hidden="1" customWidth="1"/>
    <col min="180" max="180" width="6.44140625" style="98" customWidth="1"/>
    <col min="181" max="182" width="11.44140625" style="98" hidden="1" customWidth="1"/>
    <col min="183" max="183" width="6.88671875" style="98" customWidth="1"/>
    <col min="184" max="185" width="11.44140625" style="98" hidden="1" customWidth="1"/>
    <col min="186" max="186" width="6.88671875" style="98" customWidth="1"/>
    <col min="187" max="188" width="11.44140625" style="98" hidden="1" customWidth="1"/>
    <col min="189" max="189" width="6.44140625" style="98" customWidth="1"/>
    <col min="190" max="194" width="11.44140625" style="98" hidden="1" customWidth="1"/>
    <col min="195" max="195" width="6.44140625" style="98" customWidth="1"/>
    <col min="196" max="197" width="11.44140625" style="98" hidden="1" customWidth="1"/>
    <col min="198" max="198" width="7.5546875" style="98" customWidth="1"/>
    <col min="199" max="199" width="11.44140625" style="98" hidden="1" customWidth="1"/>
    <col min="200" max="200" width="9.44140625" style="98" customWidth="1"/>
    <col min="201" max="232" width="11.44140625" style="98" hidden="1" customWidth="1"/>
    <col min="233" max="233" width="9" style="98" customWidth="1"/>
    <col min="234" max="235" width="11.44140625" style="98" hidden="1" customWidth="1"/>
    <col min="236" max="236" width="8.5546875" style="98" customWidth="1"/>
    <col min="237" max="238" width="11.44140625" style="98" hidden="1" customWidth="1"/>
    <col min="239" max="239" width="6.44140625" style="98" customWidth="1"/>
    <col min="240" max="241" width="11.44140625" style="98" hidden="1" customWidth="1"/>
    <col min="242" max="242" width="7" style="98" customWidth="1"/>
    <col min="243" max="244" width="11.44140625" style="98" hidden="1" customWidth="1"/>
    <col min="245" max="247" width="7" style="98" customWidth="1"/>
    <col min="248" max="249" width="11.44140625" style="98" hidden="1" customWidth="1"/>
    <col min="250" max="250" width="7.5546875" style="98" customWidth="1"/>
    <col min="251" max="252" width="11.44140625" style="98" hidden="1" customWidth="1"/>
    <col min="253" max="253" width="7" style="98" customWidth="1"/>
    <col min="254" max="255" width="11.44140625" style="98" hidden="1" customWidth="1"/>
    <col min="256" max="256" width="7" style="98" customWidth="1"/>
    <col min="257" max="258" width="11.44140625" style="98" hidden="1" customWidth="1"/>
    <col min="259" max="259" width="7" style="98" customWidth="1"/>
    <col min="260" max="260" width="11.44140625" style="98" hidden="1" customWidth="1"/>
    <col min="261" max="261" width="6.44140625" style="98" customWidth="1"/>
    <col min="262" max="271" width="11.44140625" style="98" hidden="1" customWidth="1"/>
    <col min="272" max="274" width="11.44140625" style="98" hidden="1"/>
    <col min="275" max="275" width="41.44140625" style="98" customWidth="1"/>
    <col min="276" max="276" width="6.44140625" style="98" customWidth="1"/>
    <col min="277" max="277" width="14.6640625" style="98" customWidth="1"/>
    <col min="278" max="278" width="11.44140625" style="98" customWidth="1"/>
    <col min="279" max="279" width="13" style="98" customWidth="1"/>
    <col min="280" max="280" width="15.88671875" style="98" customWidth="1"/>
    <col min="281" max="290" width="9.44140625" style="98" customWidth="1"/>
    <col min="291" max="291" width="8.88671875" style="98" customWidth="1"/>
    <col min="292" max="292" width="9.44140625" style="98" customWidth="1"/>
    <col min="293" max="293" width="10.109375" style="98" customWidth="1"/>
    <col min="294" max="306" width="11.44140625" style="98" hidden="1" customWidth="1"/>
    <col min="307" max="307" width="11.44140625" style="98" customWidth="1"/>
    <col min="308" max="308" width="16.33203125" style="98" customWidth="1"/>
    <col min="309" max="309" width="56.88671875" style="98" customWidth="1"/>
    <col min="310" max="310" width="9.109375" style="98" bestFit="1" customWidth="1"/>
    <col min="311" max="311" width="32.109375" style="98" customWidth="1"/>
    <col min="312" max="312" width="9.88671875" style="98" customWidth="1"/>
    <col min="313" max="313" width="24.109375" style="98" customWidth="1"/>
    <col min="314" max="314" width="5" style="98" customWidth="1"/>
    <col min="315" max="316" width="11.44140625" style="98" hidden="1" customWidth="1"/>
    <col min="317" max="317" width="5" style="98" customWidth="1"/>
    <col min="318" max="319" width="11.44140625" style="98" hidden="1" customWidth="1"/>
    <col min="320" max="320" width="5" style="98" customWidth="1"/>
    <col min="321" max="322" width="11.44140625" style="98" hidden="1" customWidth="1"/>
    <col min="323" max="323" width="5" style="98" customWidth="1"/>
    <col min="324" max="325" width="11.44140625" style="98" hidden="1" customWidth="1"/>
    <col min="326" max="326" width="5" style="98" customWidth="1"/>
    <col min="327" max="391" width="11.44140625" style="98" hidden="1" customWidth="1"/>
    <col min="392" max="392" width="9.44140625" style="98" customWidth="1"/>
    <col min="393" max="393" width="11.44140625" style="98" hidden="1" customWidth="1"/>
    <col min="394" max="394" width="5" style="98" customWidth="1"/>
    <col min="395" max="410" width="11.44140625" style="98" hidden="1" customWidth="1"/>
    <col min="411" max="411" width="6.44140625" style="98" customWidth="1"/>
    <col min="412" max="412" width="11.44140625" style="98" hidden="1" customWidth="1"/>
    <col min="413" max="413" width="7.109375" style="98" customWidth="1"/>
    <col min="414" max="415" width="11.44140625" style="98" hidden="1" customWidth="1"/>
    <col min="416" max="416" width="7.109375" style="98" customWidth="1"/>
    <col min="417" max="418" width="11.44140625" style="98" hidden="1" customWidth="1"/>
    <col min="419" max="419" width="7.109375" style="98" customWidth="1"/>
    <col min="420" max="421" width="11.44140625" style="98" hidden="1" customWidth="1"/>
    <col min="422" max="422" width="7.109375" style="98" customWidth="1"/>
    <col min="423" max="424" width="11.44140625" style="98" hidden="1" customWidth="1"/>
    <col min="425" max="425" width="7.109375" style="98" customWidth="1"/>
    <col min="426" max="427" width="11.44140625" style="98" hidden="1" customWidth="1"/>
    <col min="428" max="428" width="7.109375" style="98" customWidth="1"/>
    <col min="429" max="430" width="11.44140625" style="98" hidden="1" customWidth="1"/>
    <col min="431" max="431" width="7.109375" style="98" customWidth="1"/>
    <col min="432" max="433" width="11.44140625" style="98" hidden="1" customWidth="1"/>
    <col min="434" max="434" width="7.109375" style="98" customWidth="1"/>
    <col min="435" max="435" width="11.44140625" style="98" hidden="1" customWidth="1"/>
    <col min="436" max="436" width="6.44140625" style="98" customWidth="1"/>
    <col min="437" max="438" width="11.44140625" style="98" hidden="1" customWidth="1"/>
    <col min="439" max="439" width="6.88671875" style="98" customWidth="1"/>
    <col min="440" max="441" width="11.44140625" style="98" hidden="1" customWidth="1"/>
    <col min="442" max="442" width="6.88671875" style="98" customWidth="1"/>
    <col min="443" max="444" width="11.44140625" style="98" hidden="1" customWidth="1"/>
    <col min="445" max="445" width="6.44140625" style="98" customWidth="1"/>
    <col min="446" max="450" width="11.44140625" style="98" hidden="1" customWidth="1"/>
    <col min="451" max="451" width="6.44140625" style="98" customWidth="1"/>
    <col min="452" max="453" width="11.44140625" style="98" hidden="1" customWidth="1"/>
    <col min="454" max="454" width="7.5546875" style="98" customWidth="1"/>
    <col min="455" max="455" width="11.44140625" style="98" hidden="1" customWidth="1"/>
    <col min="456" max="456" width="9.44140625" style="98" customWidth="1"/>
    <col min="457" max="488" width="11.44140625" style="98" hidden="1" customWidth="1"/>
    <col min="489" max="489" width="9" style="98" customWidth="1"/>
    <col min="490" max="491" width="11.44140625" style="98" hidden="1" customWidth="1"/>
    <col min="492" max="492" width="8.5546875" style="98" customWidth="1"/>
    <col min="493" max="494" width="11.44140625" style="98" hidden="1" customWidth="1"/>
    <col min="495" max="495" width="6.44140625" style="98" customWidth="1"/>
    <col min="496" max="497" width="11.44140625" style="98" hidden="1" customWidth="1"/>
    <col min="498" max="498" width="7" style="98" customWidth="1"/>
    <col min="499" max="500" width="11.44140625" style="98" hidden="1" customWidth="1"/>
    <col min="501" max="503" width="7" style="98" customWidth="1"/>
    <col min="504" max="505" width="11.44140625" style="98" hidden="1" customWidth="1"/>
    <col min="506" max="506" width="7.5546875" style="98" customWidth="1"/>
    <col min="507" max="508" width="11.44140625" style="98" hidden="1" customWidth="1"/>
    <col min="509" max="509" width="7" style="98" customWidth="1"/>
    <col min="510" max="511" width="11.44140625" style="98" hidden="1" customWidth="1"/>
    <col min="512" max="512" width="7" style="98" customWidth="1"/>
    <col min="513" max="514" width="11.44140625" style="98" hidden="1" customWidth="1"/>
    <col min="515" max="515" width="7" style="98" customWidth="1"/>
    <col min="516" max="516" width="11.44140625" style="98" hidden="1" customWidth="1"/>
    <col min="517" max="517" width="6.44140625" style="98" customWidth="1"/>
    <col min="518" max="527" width="11.44140625" style="98" hidden="1" customWidth="1"/>
    <col min="528" max="530" width="11.44140625" style="98" hidden="1"/>
    <col min="531" max="531" width="41.44140625" style="98" customWidth="1"/>
    <col min="532" max="532" width="6.44140625" style="98" customWidth="1"/>
    <col min="533" max="533" width="14.6640625" style="98" customWidth="1"/>
    <col min="534" max="534" width="11.44140625" style="98" customWidth="1"/>
    <col min="535" max="535" width="13" style="98" customWidth="1"/>
    <col min="536" max="536" width="15.88671875" style="98" customWidth="1"/>
    <col min="537" max="546" width="9.44140625" style="98" customWidth="1"/>
    <col min="547" max="547" width="8.88671875" style="98" customWidth="1"/>
    <col min="548" max="548" width="9.44140625" style="98" customWidth="1"/>
    <col min="549" max="549" width="10.109375" style="98" customWidth="1"/>
    <col min="550" max="562" width="11.44140625" style="98" hidden="1" customWidth="1"/>
    <col min="563" max="563" width="11.44140625" style="98" customWidth="1"/>
    <col min="564" max="564" width="16.33203125" style="98" customWidth="1"/>
    <col min="565" max="565" width="56.88671875" style="98" customWidth="1"/>
    <col min="566" max="566" width="9.109375" style="98" bestFit="1" customWidth="1"/>
    <col min="567" max="567" width="32.109375" style="98" customWidth="1"/>
    <col min="568" max="568" width="9.88671875" style="98" customWidth="1"/>
    <col min="569" max="569" width="24.109375" style="98" customWidth="1"/>
    <col min="570" max="570" width="5" style="98" customWidth="1"/>
    <col min="571" max="572" width="11.44140625" style="98" hidden="1" customWidth="1"/>
    <col min="573" max="573" width="5" style="98" customWidth="1"/>
    <col min="574" max="575" width="11.44140625" style="98" hidden="1" customWidth="1"/>
    <col min="576" max="576" width="5" style="98" customWidth="1"/>
    <col min="577" max="578" width="11.44140625" style="98" hidden="1" customWidth="1"/>
    <col min="579" max="579" width="5" style="98" customWidth="1"/>
    <col min="580" max="581" width="11.44140625" style="98" hidden="1" customWidth="1"/>
    <col min="582" max="582" width="5" style="98" customWidth="1"/>
    <col min="583" max="647" width="11.44140625" style="98" hidden="1" customWidth="1"/>
    <col min="648" max="648" width="9.44140625" style="98" customWidth="1"/>
    <col min="649" max="649" width="11.44140625" style="98" hidden="1" customWidth="1"/>
    <col min="650" max="650" width="5" style="98" customWidth="1"/>
    <col min="651" max="666" width="11.44140625" style="98" hidden="1" customWidth="1"/>
    <col min="667" max="667" width="6.44140625" style="98" customWidth="1"/>
    <col min="668" max="668" width="11.44140625" style="98" hidden="1" customWidth="1"/>
    <col min="669" max="669" width="7.109375" style="98" customWidth="1"/>
    <col min="670" max="671" width="11.44140625" style="98" hidden="1" customWidth="1"/>
    <col min="672" max="672" width="7.109375" style="98" customWidth="1"/>
    <col min="673" max="674" width="11.44140625" style="98" hidden="1" customWidth="1"/>
    <col min="675" max="675" width="7.109375" style="98" customWidth="1"/>
    <col min="676" max="677" width="11.44140625" style="98" hidden="1" customWidth="1"/>
    <col min="678" max="678" width="7.109375" style="98" customWidth="1"/>
    <col min="679" max="680" width="11.44140625" style="98" hidden="1" customWidth="1"/>
    <col min="681" max="681" width="7.109375" style="98" customWidth="1"/>
    <col min="682" max="683" width="11.44140625" style="98" hidden="1" customWidth="1"/>
    <col min="684" max="684" width="7.109375" style="98" customWidth="1"/>
    <col min="685" max="686" width="11.44140625" style="98" hidden="1" customWidth="1"/>
    <col min="687" max="687" width="7.109375" style="98" customWidth="1"/>
    <col min="688" max="689" width="11.44140625" style="98" hidden="1" customWidth="1"/>
    <col min="690" max="690" width="7.109375" style="98" customWidth="1"/>
    <col min="691" max="691" width="11.44140625" style="98" hidden="1" customWidth="1"/>
    <col min="692" max="692" width="6.44140625" style="98" customWidth="1"/>
    <col min="693" max="694" width="11.44140625" style="98" hidden="1" customWidth="1"/>
    <col min="695" max="695" width="6.88671875" style="98" customWidth="1"/>
    <col min="696" max="697" width="11.44140625" style="98" hidden="1" customWidth="1"/>
    <col min="698" max="698" width="6.88671875" style="98" customWidth="1"/>
    <col min="699" max="700" width="11.44140625" style="98" hidden="1" customWidth="1"/>
    <col min="701" max="701" width="6.44140625" style="98" customWidth="1"/>
    <col min="702" max="706" width="11.44140625" style="98" hidden="1" customWidth="1"/>
    <col min="707" max="707" width="6.44140625" style="98" customWidth="1"/>
    <col min="708" max="709" width="11.44140625" style="98" hidden="1" customWidth="1"/>
    <col min="710" max="710" width="7.5546875" style="98" customWidth="1"/>
    <col min="711" max="711" width="11.44140625" style="98" hidden="1" customWidth="1"/>
    <col min="712" max="712" width="9.44140625" style="98" customWidth="1"/>
    <col min="713" max="744" width="11.44140625" style="98" hidden="1" customWidth="1"/>
    <col min="745" max="745" width="9" style="98" customWidth="1"/>
    <col min="746" max="747" width="11.44140625" style="98" hidden="1" customWidth="1"/>
    <col min="748" max="748" width="8.5546875" style="98" customWidth="1"/>
    <col min="749" max="750" width="11.44140625" style="98" hidden="1" customWidth="1"/>
    <col min="751" max="751" width="6.44140625" style="98" customWidth="1"/>
    <col min="752" max="753" width="11.44140625" style="98" hidden="1" customWidth="1"/>
    <col min="754" max="754" width="7" style="98" customWidth="1"/>
    <col min="755" max="756" width="11.44140625" style="98" hidden="1" customWidth="1"/>
    <col min="757" max="759" width="7" style="98" customWidth="1"/>
    <col min="760" max="761" width="11.44140625" style="98" hidden="1" customWidth="1"/>
    <col min="762" max="762" width="7.5546875" style="98" customWidth="1"/>
    <col min="763" max="764" width="11.44140625" style="98" hidden="1" customWidth="1"/>
    <col min="765" max="765" width="7" style="98" customWidth="1"/>
    <col min="766" max="767" width="11.44140625" style="98" hidden="1" customWidth="1"/>
    <col min="768" max="768" width="7" style="98" customWidth="1"/>
    <col min="769" max="770" width="11.44140625" style="98" hidden="1" customWidth="1"/>
    <col min="771" max="771" width="7" style="98" customWidth="1"/>
    <col min="772" max="772" width="11.44140625" style="98" hidden="1" customWidth="1"/>
    <col min="773" max="773" width="6.44140625" style="98" customWidth="1"/>
    <col min="774" max="783" width="11.44140625" style="98" hidden="1" customWidth="1"/>
    <col min="784" max="786" width="11.44140625" style="98" hidden="1"/>
    <col min="787" max="787" width="41.44140625" style="98" customWidth="1"/>
    <col min="788" max="788" width="6.44140625" style="98" customWidth="1"/>
    <col min="789" max="789" width="14.6640625" style="98" customWidth="1"/>
    <col min="790" max="790" width="11.44140625" style="98" customWidth="1"/>
    <col min="791" max="791" width="13" style="98" customWidth="1"/>
    <col min="792" max="792" width="15.88671875" style="98" customWidth="1"/>
    <col min="793" max="802" width="9.44140625" style="98" customWidth="1"/>
    <col min="803" max="803" width="8.88671875" style="98" customWidth="1"/>
    <col min="804" max="804" width="9.44140625" style="98" customWidth="1"/>
    <col min="805" max="805" width="10.109375" style="98" customWidth="1"/>
    <col min="806" max="818" width="11.44140625" style="98" hidden="1" customWidth="1"/>
    <col min="819" max="819" width="11.44140625" style="98" customWidth="1"/>
    <col min="820" max="820" width="16.33203125" style="98" customWidth="1"/>
    <col min="821" max="821" width="56.88671875" style="98" customWidth="1"/>
    <col min="822" max="822" width="9.109375" style="98" bestFit="1" customWidth="1"/>
    <col min="823" max="823" width="32.109375" style="98" customWidth="1"/>
    <col min="824" max="824" width="9.88671875" style="98" customWidth="1"/>
    <col min="825" max="825" width="24.109375" style="98" customWidth="1"/>
    <col min="826" max="826" width="5" style="98" customWidth="1"/>
    <col min="827" max="828" width="11.44140625" style="98" hidden="1" customWidth="1"/>
    <col min="829" max="829" width="5" style="98" customWidth="1"/>
    <col min="830" max="831" width="11.44140625" style="98" hidden="1" customWidth="1"/>
    <col min="832" max="832" width="5" style="98" customWidth="1"/>
    <col min="833" max="834" width="11.44140625" style="98" hidden="1" customWidth="1"/>
    <col min="835" max="835" width="5" style="98" customWidth="1"/>
    <col min="836" max="837" width="11.44140625" style="98" hidden="1" customWidth="1"/>
    <col min="838" max="838" width="5" style="98" customWidth="1"/>
    <col min="839" max="903" width="11.44140625" style="98" hidden="1" customWidth="1"/>
    <col min="904" max="904" width="9.44140625" style="98" customWidth="1"/>
    <col min="905" max="905" width="11.44140625" style="98" hidden="1" customWidth="1"/>
    <col min="906" max="906" width="5" style="98" customWidth="1"/>
    <col min="907" max="922" width="11.44140625" style="98" hidden="1" customWidth="1"/>
    <col min="923" max="923" width="6.44140625" style="98" customWidth="1"/>
    <col min="924" max="924" width="11.44140625" style="98" hidden="1" customWidth="1"/>
    <col min="925" max="925" width="7.109375" style="98" customWidth="1"/>
    <col min="926" max="927" width="11.44140625" style="98" hidden="1" customWidth="1"/>
    <col min="928" max="928" width="7.109375" style="98" customWidth="1"/>
    <col min="929" max="930" width="11.44140625" style="98" hidden="1" customWidth="1"/>
    <col min="931" max="931" width="7.109375" style="98" customWidth="1"/>
    <col min="932" max="933" width="11.44140625" style="98" hidden="1" customWidth="1"/>
    <col min="934" max="934" width="7.109375" style="98" customWidth="1"/>
    <col min="935" max="936" width="11.44140625" style="98" hidden="1" customWidth="1"/>
    <col min="937" max="937" width="7.109375" style="98" customWidth="1"/>
    <col min="938" max="939" width="11.44140625" style="98" hidden="1" customWidth="1"/>
    <col min="940" max="940" width="7.109375" style="98" customWidth="1"/>
    <col min="941" max="942" width="11.44140625" style="98" hidden="1" customWidth="1"/>
    <col min="943" max="943" width="7.109375" style="98" customWidth="1"/>
    <col min="944" max="945" width="11.44140625" style="98" hidden="1" customWidth="1"/>
    <col min="946" max="946" width="7.109375" style="98" customWidth="1"/>
    <col min="947" max="947" width="11.44140625" style="98" hidden="1" customWidth="1"/>
    <col min="948" max="948" width="6.44140625" style="98" customWidth="1"/>
    <col min="949" max="950" width="11.44140625" style="98" hidden="1" customWidth="1"/>
    <col min="951" max="951" width="6.88671875" style="98" customWidth="1"/>
    <col min="952" max="953" width="11.44140625" style="98" hidden="1" customWidth="1"/>
    <col min="954" max="954" width="6.88671875" style="98" customWidth="1"/>
    <col min="955" max="956" width="11.44140625" style="98" hidden="1" customWidth="1"/>
    <col min="957" max="957" width="6.44140625" style="98" customWidth="1"/>
    <col min="958" max="962" width="11.44140625" style="98" hidden="1" customWidth="1"/>
    <col min="963" max="963" width="6.44140625" style="98" customWidth="1"/>
    <col min="964" max="965" width="11.44140625" style="98" hidden="1" customWidth="1"/>
    <col min="966" max="966" width="7.5546875" style="98" customWidth="1"/>
    <col min="967" max="967" width="11.44140625" style="98" hidden="1" customWidth="1"/>
    <col min="968" max="968" width="9.44140625" style="98" customWidth="1"/>
    <col min="969" max="1000" width="11.44140625" style="98" hidden="1" customWidth="1"/>
    <col min="1001" max="1001" width="9" style="98" customWidth="1"/>
    <col min="1002" max="1003" width="11.44140625" style="98" hidden="1" customWidth="1"/>
    <col min="1004" max="1004" width="8.5546875" style="98" customWidth="1"/>
    <col min="1005" max="1006" width="11.44140625" style="98" hidden="1" customWidth="1"/>
    <col min="1007" max="1007" width="6.44140625" style="98" customWidth="1"/>
    <col min="1008" max="1009" width="11.44140625" style="98" hidden="1" customWidth="1"/>
    <col min="1010" max="1010" width="7" style="98" customWidth="1"/>
    <col min="1011" max="1012" width="11.44140625" style="98" hidden="1" customWidth="1"/>
    <col min="1013" max="1015" width="7" style="98" customWidth="1"/>
    <col min="1016" max="1017" width="11.44140625" style="98" hidden="1" customWidth="1"/>
    <col min="1018" max="1018" width="7.5546875" style="98" customWidth="1"/>
    <col min="1019" max="1020" width="11.44140625" style="98" hidden="1" customWidth="1"/>
    <col min="1021" max="1021" width="7" style="98" customWidth="1"/>
    <col min="1022" max="1023" width="11.44140625" style="98" hidden="1" customWidth="1"/>
    <col min="1024" max="1024" width="7" style="98" customWidth="1"/>
    <col min="1025" max="1026" width="11.44140625" style="98" hidden="1" customWidth="1"/>
    <col min="1027" max="1027" width="7" style="98" customWidth="1"/>
    <col min="1028" max="1028" width="11.44140625" style="98" hidden="1" customWidth="1"/>
    <col min="1029" max="1029" width="6.44140625" style="98" customWidth="1"/>
    <col min="1030" max="1039" width="11.44140625" style="98" hidden="1" customWidth="1"/>
    <col min="1040" max="1042" width="11.44140625" style="98" hidden="1"/>
    <col min="1043" max="1043" width="41.44140625" style="98" customWidth="1"/>
    <col min="1044" max="1044" width="6.44140625" style="98" customWidth="1"/>
    <col min="1045" max="1045" width="14.6640625" style="98" customWidth="1"/>
    <col min="1046" max="1046" width="11.44140625" style="98" customWidth="1"/>
    <col min="1047" max="1047" width="13" style="98" customWidth="1"/>
    <col min="1048" max="1048" width="15.88671875" style="98" customWidth="1"/>
    <col min="1049" max="1058" width="9.44140625" style="98" customWidth="1"/>
    <col min="1059" max="1059" width="8.88671875" style="98" customWidth="1"/>
    <col min="1060" max="1060" width="9.44140625" style="98" customWidth="1"/>
    <col min="1061" max="1061" width="10.109375" style="98" customWidth="1"/>
    <col min="1062" max="1074" width="11.44140625" style="98" hidden="1" customWidth="1"/>
    <col min="1075" max="1075" width="11.44140625" style="98" customWidth="1"/>
    <col min="1076" max="1076" width="16.33203125" style="98" customWidth="1"/>
    <col min="1077" max="1077" width="56.88671875" style="98" customWidth="1"/>
    <col min="1078" max="1078" width="9.109375" style="98" bestFit="1" customWidth="1"/>
    <col min="1079" max="1079" width="32.109375" style="98" customWidth="1"/>
    <col min="1080" max="1080" width="9.88671875" style="98" customWidth="1"/>
    <col min="1081" max="1081" width="24.109375" style="98" customWidth="1"/>
    <col min="1082" max="1082" width="5" style="98" customWidth="1"/>
    <col min="1083" max="1084" width="11.44140625" style="98" hidden="1" customWidth="1"/>
    <col min="1085" max="1085" width="5" style="98" customWidth="1"/>
    <col min="1086" max="1087" width="11.44140625" style="98" hidden="1" customWidth="1"/>
    <col min="1088" max="1088" width="5" style="98" customWidth="1"/>
    <col min="1089" max="1090" width="11.44140625" style="98" hidden="1" customWidth="1"/>
    <col min="1091" max="1091" width="5" style="98" customWidth="1"/>
    <col min="1092" max="1093" width="11.44140625" style="98" hidden="1" customWidth="1"/>
    <col min="1094" max="1094" width="5" style="98" customWidth="1"/>
    <col min="1095" max="1159" width="11.44140625" style="98" hidden="1" customWidth="1"/>
    <col min="1160" max="1160" width="9.44140625" style="98" customWidth="1"/>
    <col min="1161" max="1161" width="11.44140625" style="98" hidden="1" customWidth="1"/>
    <col min="1162" max="1162" width="5" style="98" customWidth="1"/>
    <col min="1163" max="1178" width="11.44140625" style="98" hidden="1" customWidth="1"/>
    <col min="1179" max="1179" width="6.44140625" style="98" customWidth="1"/>
    <col min="1180" max="1180" width="11.44140625" style="98" hidden="1" customWidth="1"/>
    <col min="1181" max="1181" width="7.109375" style="98" customWidth="1"/>
    <col min="1182" max="1183" width="11.44140625" style="98" hidden="1" customWidth="1"/>
    <col min="1184" max="1184" width="7.109375" style="98" customWidth="1"/>
    <col min="1185" max="1186" width="11.44140625" style="98" hidden="1" customWidth="1"/>
    <col min="1187" max="1187" width="7.109375" style="98" customWidth="1"/>
    <col min="1188" max="1189" width="11.44140625" style="98" hidden="1" customWidth="1"/>
    <col min="1190" max="1190" width="7.109375" style="98" customWidth="1"/>
    <col min="1191" max="1192" width="11.44140625" style="98" hidden="1" customWidth="1"/>
    <col min="1193" max="1193" width="7.109375" style="98" customWidth="1"/>
    <col min="1194" max="1195" width="11.44140625" style="98" hidden="1" customWidth="1"/>
    <col min="1196" max="1196" width="7.109375" style="98" customWidth="1"/>
    <col min="1197" max="1198" width="11.44140625" style="98" hidden="1" customWidth="1"/>
    <col min="1199" max="1199" width="7.109375" style="98" customWidth="1"/>
    <col min="1200" max="1201" width="11.44140625" style="98" hidden="1" customWidth="1"/>
    <col min="1202" max="1202" width="7.109375" style="98" customWidth="1"/>
    <col min="1203" max="1203" width="11.44140625" style="98" hidden="1" customWidth="1"/>
    <col min="1204" max="1204" width="6.44140625" style="98" customWidth="1"/>
    <col min="1205" max="1206" width="11.44140625" style="98" hidden="1" customWidth="1"/>
    <col min="1207" max="1207" width="6.88671875" style="98" customWidth="1"/>
    <col min="1208" max="1209" width="11.44140625" style="98" hidden="1" customWidth="1"/>
    <col min="1210" max="1210" width="6.88671875" style="98" customWidth="1"/>
    <col min="1211" max="1212" width="11.44140625" style="98" hidden="1" customWidth="1"/>
    <col min="1213" max="1213" width="6.44140625" style="98" customWidth="1"/>
    <col min="1214" max="1218" width="11.44140625" style="98" hidden="1" customWidth="1"/>
    <col min="1219" max="1219" width="6.44140625" style="98" customWidth="1"/>
    <col min="1220" max="1221" width="11.44140625" style="98" hidden="1" customWidth="1"/>
    <col min="1222" max="1222" width="7.5546875" style="98" customWidth="1"/>
    <col min="1223" max="1223" width="11.44140625" style="98" hidden="1" customWidth="1"/>
    <col min="1224" max="1224" width="9.44140625" style="98" customWidth="1"/>
    <col min="1225" max="1256" width="11.44140625" style="98" hidden="1" customWidth="1"/>
    <col min="1257" max="1257" width="9" style="98" customWidth="1"/>
    <col min="1258" max="1259" width="11.44140625" style="98" hidden="1" customWidth="1"/>
    <col min="1260" max="1260" width="8.5546875" style="98" customWidth="1"/>
    <col min="1261" max="1262" width="11.44140625" style="98" hidden="1" customWidth="1"/>
    <col min="1263" max="1263" width="6.44140625" style="98" customWidth="1"/>
    <col min="1264" max="1265" width="11.44140625" style="98" hidden="1" customWidth="1"/>
    <col min="1266" max="1266" width="7" style="98" customWidth="1"/>
    <col min="1267" max="1268" width="11.44140625" style="98" hidden="1" customWidth="1"/>
    <col min="1269" max="1271" width="7" style="98" customWidth="1"/>
    <col min="1272" max="1273" width="11.44140625" style="98" hidden="1" customWidth="1"/>
    <col min="1274" max="1274" width="7.5546875" style="98" customWidth="1"/>
    <col min="1275" max="1276" width="11.44140625" style="98" hidden="1" customWidth="1"/>
    <col min="1277" max="1277" width="7" style="98" customWidth="1"/>
    <col min="1278" max="1279" width="11.44140625" style="98" hidden="1" customWidth="1"/>
    <col min="1280" max="1280" width="7" style="98" customWidth="1"/>
    <col min="1281" max="1282" width="11.44140625" style="98" hidden="1" customWidth="1"/>
    <col min="1283" max="1283" width="7" style="98" customWidth="1"/>
    <col min="1284" max="1284" width="11.44140625" style="98" hidden="1" customWidth="1"/>
    <col min="1285" max="1285" width="6.44140625" style="98" customWidth="1"/>
    <col min="1286" max="1295" width="11.44140625" style="98" hidden="1" customWidth="1"/>
    <col min="1296" max="1298" width="11.44140625" style="98" hidden="1"/>
    <col min="1299" max="1299" width="41.44140625" style="98" customWidth="1"/>
    <col min="1300" max="1300" width="6.44140625" style="98" customWidth="1"/>
    <col min="1301" max="1301" width="14.6640625" style="98" customWidth="1"/>
    <col min="1302" max="1302" width="11.44140625" style="98" customWidth="1"/>
    <col min="1303" max="1303" width="13" style="98" customWidth="1"/>
    <col min="1304" max="1304" width="15.88671875" style="98" customWidth="1"/>
    <col min="1305" max="1314" width="9.44140625" style="98" customWidth="1"/>
    <col min="1315" max="1315" width="8.88671875" style="98" customWidth="1"/>
    <col min="1316" max="1316" width="9.44140625" style="98" customWidth="1"/>
    <col min="1317" max="1317" width="10.109375" style="98" customWidth="1"/>
    <col min="1318" max="1330" width="11.44140625" style="98" hidden="1" customWidth="1"/>
    <col min="1331" max="1331" width="11.44140625" style="98" customWidth="1"/>
    <col min="1332" max="1332" width="16.33203125" style="98" customWidth="1"/>
    <col min="1333" max="1333" width="56.88671875" style="98" customWidth="1"/>
    <col min="1334" max="1334" width="9.109375" style="98" bestFit="1" customWidth="1"/>
    <col min="1335" max="1335" width="32.109375" style="98" customWidth="1"/>
    <col min="1336" max="1336" width="9.88671875" style="98" customWidth="1"/>
    <col min="1337" max="1337" width="24.109375" style="98" customWidth="1"/>
    <col min="1338" max="1338" width="5" style="98" customWidth="1"/>
    <col min="1339" max="1340" width="11.44140625" style="98" hidden="1" customWidth="1"/>
    <col min="1341" max="1341" width="5" style="98" customWidth="1"/>
    <col min="1342" max="1343" width="11.44140625" style="98" hidden="1" customWidth="1"/>
    <col min="1344" max="1344" width="5" style="98" customWidth="1"/>
    <col min="1345" max="1346" width="11.44140625" style="98" hidden="1" customWidth="1"/>
    <col min="1347" max="1347" width="5" style="98" customWidth="1"/>
    <col min="1348" max="1349" width="11.44140625" style="98" hidden="1" customWidth="1"/>
    <col min="1350" max="1350" width="5" style="98" customWidth="1"/>
    <col min="1351" max="1415" width="11.44140625" style="98" hidden="1" customWidth="1"/>
    <col min="1416" max="1416" width="9.44140625" style="98" customWidth="1"/>
    <col min="1417" max="1417" width="11.44140625" style="98" hidden="1" customWidth="1"/>
    <col min="1418" max="1418" width="5" style="98" customWidth="1"/>
    <col min="1419" max="1434" width="11.44140625" style="98" hidden="1" customWidth="1"/>
    <col min="1435" max="1435" width="6.44140625" style="98" customWidth="1"/>
    <col min="1436" max="1436" width="11.44140625" style="98" hidden="1" customWidth="1"/>
    <col min="1437" max="1437" width="7.109375" style="98" customWidth="1"/>
    <col min="1438" max="1439" width="11.44140625" style="98" hidden="1" customWidth="1"/>
    <col min="1440" max="1440" width="7.109375" style="98" customWidth="1"/>
    <col min="1441" max="1442" width="11.44140625" style="98" hidden="1" customWidth="1"/>
    <col min="1443" max="1443" width="7.109375" style="98" customWidth="1"/>
    <col min="1444" max="1445" width="11.44140625" style="98" hidden="1" customWidth="1"/>
    <col min="1446" max="1446" width="7.109375" style="98" customWidth="1"/>
    <col min="1447" max="1448" width="11.44140625" style="98" hidden="1" customWidth="1"/>
    <col min="1449" max="1449" width="7.109375" style="98" customWidth="1"/>
    <col min="1450" max="1451" width="11.44140625" style="98" hidden="1" customWidth="1"/>
    <col min="1452" max="1452" width="7.109375" style="98" customWidth="1"/>
    <col min="1453" max="1454" width="11.44140625" style="98" hidden="1" customWidth="1"/>
    <col min="1455" max="1455" width="7.109375" style="98" customWidth="1"/>
    <col min="1456" max="1457" width="11.44140625" style="98" hidden="1" customWidth="1"/>
    <col min="1458" max="1458" width="7.109375" style="98" customWidth="1"/>
    <col min="1459" max="1459" width="11.44140625" style="98" hidden="1" customWidth="1"/>
    <col min="1460" max="1460" width="6.44140625" style="98" customWidth="1"/>
    <col min="1461" max="1462" width="11.44140625" style="98" hidden="1" customWidth="1"/>
    <col min="1463" max="1463" width="6.88671875" style="98" customWidth="1"/>
    <col min="1464" max="1465" width="11.44140625" style="98" hidden="1" customWidth="1"/>
    <col min="1466" max="1466" width="6.88671875" style="98" customWidth="1"/>
    <col min="1467" max="1468" width="11.44140625" style="98" hidden="1" customWidth="1"/>
    <col min="1469" max="1469" width="6.44140625" style="98" customWidth="1"/>
    <col min="1470" max="1474" width="11.44140625" style="98" hidden="1" customWidth="1"/>
    <col min="1475" max="1475" width="6.44140625" style="98" customWidth="1"/>
    <col min="1476" max="1477" width="11.44140625" style="98" hidden="1" customWidth="1"/>
    <col min="1478" max="1478" width="7.5546875" style="98" customWidth="1"/>
    <col min="1479" max="1479" width="11.44140625" style="98" hidden="1" customWidth="1"/>
    <col min="1480" max="1480" width="9.44140625" style="98" customWidth="1"/>
    <col min="1481" max="1512" width="11.44140625" style="98" hidden="1" customWidth="1"/>
    <col min="1513" max="1513" width="9" style="98" customWidth="1"/>
    <col min="1514" max="1515" width="11.44140625" style="98" hidden="1" customWidth="1"/>
    <col min="1516" max="1516" width="8.5546875" style="98" customWidth="1"/>
    <col min="1517" max="1518" width="11.44140625" style="98" hidden="1" customWidth="1"/>
    <col min="1519" max="1519" width="6.44140625" style="98" customWidth="1"/>
    <col min="1520" max="1521" width="11.44140625" style="98" hidden="1" customWidth="1"/>
    <col min="1522" max="1522" width="7" style="98" customWidth="1"/>
    <col min="1523" max="1524" width="11.44140625" style="98" hidden="1" customWidth="1"/>
    <col min="1525" max="1527" width="7" style="98" customWidth="1"/>
    <col min="1528" max="1529" width="11.44140625" style="98" hidden="1" customWidth="1"/>
    <col min="1530" max="1530" width="7.5546875" style="98" customWidth="1"/>
    <col min="1531" max="1532" width="11.44140625" style="98" hidden="1" customWidth="1"/>
    <col min="1533" max="1533" width="7" style="98" customWidth="1"/>
    <col min="1534" max="1535" width="11.44140625" style="98" hidden="1" customWidth="1"/>
    <col min="1536" max="1536" width="7" style="98" customWidth="1"/>
    <col min="1537" max="1538" width="11.44140625" style="98" hidden="1" customWidth="1"/>
    <col min="1539" max="1539" width="7" style="98" customWidth="1"/>
    <col min="1540" max="1540" width="11.44140625" style="98" hidden="1" customWidth="1"/>
    <col min="1541" max="1541" width="6.44140625" style="98" customWidth="1"/>
    <col min="1542" max="1551" width="11.44140625" style="98" hidden="1" customWidth="1"/>
    <col min="1552" max="1554" width="11.44140625" style="98" hidden="1"/>
    <col min="1555" max="1555" width="41.44140625" style="98" customWidth="1"/>
    <col min="1556" max="1556" width="6.44140625" style="98" customWidth="1"/>
    <col min="1557" max="1557" width="14.6640625" style="98" customWidth="1"/>
    <col min="1558" max="1558" width="11.44140625" style="98" customWidth="1"/>
    <col min="1559" max="1559" width="13" style="98" customWidth="1"/>
    <col min="1560" max="1560" width="15.88671875" style="98" customWidth="1"/>
    <col min="1561" max="1570" width="9.44140625" style="98" customWidth="1"/>
    <col min="1571" max="1571" width="8.88671875" style="98" customWidth="1"/>
    <col min="1572" max="1572" width="9.44140625" style="98" customWidth="1"/>
    <col min="1573" max="1573" width="10.109375" style="98" customWidth="1"/>
    <col min="1574" max="1586" width="11.44140625" style="98" hidden="1" customWidth="1"/>
    <col min="1587" max="1587" width="11.44140625" style="98" customWidth="1"/>
    <col min="1588" max="1588" width="16.33203125" style="98" customWidth="1"/>
    <col min="1589" max="1589" width="56.88671875" style="98" customWidth="1"/>
    <col min="1590" max="1590" width="9.109375" style="98" bestFit="1" customWidth="1"/>
    <col min="1591" max="1591" width="32.109375" style="98" customWidth="1"/>
    <col min="1592" max="1592" width="9.88671875" style="98" customWidth="1"/>
    <col min="1593" max="1593" width="24.109375" style="98" customWidth="1"/>
    <col min="1594" max="1594" width="5" style="98" customWidth="1"/>
    <col min="1595" max="1596" width="11.44140625" style="98" hidden="1" customWidth="1"/>
    <col min="1597" max="1597" width="5" style="98" customWidth="1"/>
    <col min="1598" max="1599" width="11.44140625" style="98" hidden="1" customWidth="1"/>
    <col min="1600" max="1600" width="5" style="98" customWidth="1"/>
    <col min="1601" max="1602" width="11.44140625" style="98" hidden="1" customWidth="1"/>
    <col min="1603" max="1603" width="5" style="98" customWidth="1"/>
    <col min="1604" max="1605" width="11.44140625" style="98" hidden="1" customWidth="1"/>
    <col min="1606" max="1606" width="5" style="98" customWidth="1"/>
    <col min="1607" max="1671" width="11.44140625" style="98" hidden="1" customWidth="1"/>
    <col min="1672" max="1672" width="9.44140625" style="98" customWidth="1"/>
    <col min="1673" max="1673" width="11.44140625" style="98" hidden="1" customWidth="1"/>
    <col min="1674" max="1674" width="5" style="98" customWidth="1"/>
    <col min="1675" max="1690" width="11.44140625" style="98" hidden="1" customWidth="1"/>
    <col min="1691" max="1691" width="6.44140625" style="98" customWidth="1"/>
    <col min="1692" max="1692" width="11.44140625" style="98" hidden="1" customWidth="1"/>
    <col min="1693" max="1693" width="7.109375" style="98" customWidth="1"/>
    <col min="1694" max="1695" width="11.44140625" style="98" hidden="1" customWidth="1"/>
    <col min="1696" max="1696" width="7.109375" style="98" customWidth="1"/>
    <col min="1697" max="1698" width="11.44140625" style="98" hidden="1" customWidth="1"/>
    <col min="1699" max="1699" width="7.109375" style="98" customWidth="1"/>
    <col min="1700" max="1701" width="11.44140625" style="98" hidden="1" customWidth="1"/>
    <col min="1702" max="1702" width="7.109375" style="98" customWidth="1"/>
    <col min="1703" max="1704" width="11.44140625" style="98" hidden="1" customWidth="1"/>
    <col min="1705" max="1705" width="7.109375" style="98" customWidth="1"/>
    <col min="1706" max="1707" width="11.44140625" style="98" hidden="1" customWidth="1"/>
    <col min="1708" max="1708" width="7.109375" style="98" customWidth="1"/>
    <col min="1709" max="1710" width="11.44140625" style="98" hidden="1" customWidth="1"/>
    <col min="1711" max="1711" width="7.109375" style="98" customWidth="1"/>
    <col min="1712" max="1713" width="11.44140625" style="98" hidden="1" customWidth="1"/>
    <col min="1714" max="1714" width="7.109375" style="98" customWidth="1"/>
    <col min="1715" max="1715" width="11.44140625" style="98" hidden="1" customWidth="1"/>
    <col min="1716" max="1716" width="6.44140625" style="98" customWidth="1"/>
    <col min="1717" max="1718" width="11.44140625" style="98" hidden="1" customWidth="1"/>
    <col min="1719" max="1719" width="6.88671875" style="98" customWidth="1"/>
    <col min="1720" max="1721" width="11.44140625" style="98" hidden="1" customWidth="1"/>
    <col min="1722" max="1722" width="6.88671875" style="98" customWidth="1"/>
    <col min="1723" max="1724" width="11.44140625" style="98" hidden="1" customWidth="1"/>
    <col min="1725" max="1725" width="6.44140625" style="98" customWidth="1"/>
    <col min="1726" max="1730" width="11.44140625" style="98" hidden="1" customWidth="1"/>
    <col min="1731" max="1731" width="6.44140625" style="98" customWidth="1"/>
    <col min="1732" max="1733" width="11.44140625" style="98" hidden="1" customWidth="1"/>
    <col min="1734" max="1734" width="7.5546875" style="98" customWidth="1"/>
    <col min="1735" max="1735" width="11.44140625" style="98" hidden="1" customWidth="1"/>
    <col min="1736" max="1736" width="9.44140625" style="98" customWidth="1"/>
    <col min="1737" max="1768" width="11.44140625" style="98" hidden="1" customWidth="1"/>
    <col min="1769" max="1769" width="9" style="98" customWidth="1"/>
    <col min="1770" max="1771" width="11.44140625" style="98" hidden="1" customWidth="1"/>
    <col min="1772" max="1772" width="8.5546875" style="98" customWidth="1"/>
    <col min="1773" max="1774" width="11.44140625" style="98" hidden="1" customWidth="1"/>
    <col min="1775" max="1775" width="6.44140625" style="98" customWidth="1"/>
    <col min="1776" max="1777" width="11.44140625" style="98" hidden="1" customWidth="1"/>
    <col min="1778" max="1778" width="7" style="98" customWidth="1"/>
    <col min="1779" max="1780" width="11.44140625" style="98" hidden="1" customWidth="1"/>
    <col min="1781" max="1783" width="7" style="98" customWidth="1"/>
    <col min="1784" max="1785" width="11.44140625" style="98" hidden="1" customWidth="1"/>
    <col min="1786" max="1786" width="7.5546875" style="98" customWidth="1"/>
    <col min="1787" max="1788" width="11.44140625" style="98" hidden="1" customWidth="1"/>
    <col min="1789" max="1789" width="7" style="98" customWidth="1"/>
    <col min="1790" max="1791" width="11.44140625" style="98" hidden="1" customWidth="1"/>
    <col min="1792" max="1792" width="7" style="98" customWidth="1"/>
    <col min="1793" max="1794" width="11.44140625" style="98" hidden="1" customWidth="1"/>
    <col min="1795" max="1795" width="7" style="98" customWidth="1"/>
    <col min="1796" max="1796" width="11.44140625" style="98" hidden="1" customWidth="1"/>
    <col min="1797" max="1797" width="6.44140625" style="98" customWidth="1"/>
    <col min="1798" max="1807" width="11.44140625" style="98" hidden="1" customWidth="1"/>
    <col min="1808" max="1810" width="11.44140625" style="98" hidden="1"/>
    <col min="1811" max="1811" width="41.44140625" style="98" customWidth="1"/>
    <col min="1812" max="1812" width="6.44140625" style="98" customWidth="1"/>
    <col min="1813" max="1813" width="14.6640625" style="98" customWidth="1"/>
    <col min="1814" max="1814" width="11.44140625" style="98" customWidth="1"/>
    <col min="1815" max="1815" width="13" style="98" customWidth="1"/>
    <col min="1816" max="1816" width="15.88671875" style="98" customWidth="1"/>
    <col min="1817" max="1826" width="9.44140625" style="98" customWidth="1"/>
    <col min="1827" max="1827" width="8.88671875" style="98" customWidth="1"/>
    <col min="1828" max="1828" width="9.44140625" style="98" customWidth="1"/>
    <col min="1829" max="1829" width="10.109375" style="98" customWidth="1"/>
    <col min="1830" max="1842" width="11.44140625" style="98" hidden="1" customWidth="1"/>
    <col min="1843" max="1843" width="11.44140625" style="98" customWidth="1"/>
    <col min="1844" max="1844" width="16.33203125" style="98" customWidth="1"/>
    <col min="1845" max="1845" width="56.88671875" style="98" customWidth="1"/>
    <col min="1846" max="1846" width="9.109375" style="98" bestFit="1" customWidth="1"/>
    <col min="1847" max="1847" width="32.109375" style="98" customWidth="1"/>
    <col min="1848" max="1848" width="9.88671875" style="98" customWidth="1"/>
    <col min="1849" max="1849" width="24.109375" style="98" customWidth="1"/>
    <col min="1850" max="1850" width="5" style="98" customWidth="1"/>
    <col min="1851" max="1852" width="11.44140625" style="98" hidden="1" customWidth="1"/>
    <col min="1853" max="1853" width="5" style="98" customWidth="1"/>
    <col min="1854" max="1855" width="11.44140625" style="98" hidden="1" customWidth="1"/>
    <col min="1856" max="1856" width="5" style="98" customWidth="1"/>
    <col min="1857" max="1858" width="11.44140625" style="98" hidden="1" customWidth="1"/>
    <col min="1859" max="1859" width="5" style="98" customWidth="1"/>
    <col min="1860" max="1861" width="11.44140625" style="98" hidden="1" customWidth="1"/>
    <col min="1862" max="1862" width="5" style="98" customWidth="1"/>
    <col min="1863" max="1927" width="11.44140625" style="98" hidden="1" customWidth="1"/>
    <col min="1928" max="1928" width="9.44140625" style="98" customWidth="1"/>
    <col min="1929" max="1929" width="11.44140625" style="98" hidden="1" customWidth="1"/>
    <col min="1930" max="1930" width="5" style="98" customWidth="1"/>
    <col min="1931" max="1946" width="11.44140625" style="98" hidden="1" customWidth="1"/>
    <col min="1947" max="1947" width="6.44140625" style="98" customWidth="1"/>
    <col min="1948" max="1948" width="11.44140625" style="98" hidden="1" customWidth="1"/>
    <col min="1949" max="1949" width="7.109375" style="98" customWidth="1"/>
    <col min="1950" max="1951" width="11.44140625" style="98" hidden="1" customWidth="1"/>
    <col min="1952" max="1952" width="7.109375" style="98" customWidth="1"/>
    <col min="1953" max="1954" width="11.44140625" style="98" hidden="1" customWidth="1"/>
    <col min="1955" max="1955" width="7.109375" style="98" customWidth="1"/>
    <col min="1956" max="1957" width="11.44140625" style="98" hidden="1" customWidth="1"/>
    <col min="1958" max="1958" width="7.109375" style="98" customWidth="1"/>
    <col min="1959" max="1960" width="11.44140625" style="98" hidden="1" customWidth="1"/>
    <col min="1961" max="1961" width="7.109375" style="98" customWidth="1"/>
    <col min="1962" max="1963" width="11.44140625" style="98" hidden="1" customWidth="1"/>
    <col min="1964" max="1964" width="7.109375" style="98" customWidth="1"/>
    <col min="1965" max="1966" width="11.44140625" style="98" hidden="1" customWidth="1"/>
    <col min="1967" max="1967" width="7.109375" style="98" customWidth="1"/>
    <col min="1968" max="1969" width="11.44140625" style="98" hidden="1" customWidth="1"/>
    <col min="1970" max="1970" width="7.109375" style="98" customWidth="1"/>
    <col min="1971" max="1971" width="11.44140625" style="98" hidden="1" customWidth="1"/>
    <col min="1972" max="1972" width="6.44140625" style="98" customWidth="1"/>
    <col min="1973" max="1974" width="11.44140625" style="98" hidden="1" customWidth="1"/>
    <col min="1975" max="1975" width="6.88671875" style="98" customWidth="1"/>
    <col min="1976" max="1977" width="11.44140625" style="98" hidden="1" customWidth="1"/>
    <col min="1978" max="1978" width="6.88671875" style="98" customWidth="1"/>
    <col min="1979" max="1980" width="11.44140625" style="98" hidden="1" customWidth="1"/>
    <col min="1981" max="1981" width="6.44140625" style="98" customWidth="1"/>
    <col min="1982" max="1986" width="11.44140625" style="98" hidden="1" customWidth="1"/>
    <col min="1987" max="1987" width="6.44140625" style="98" customWidth="1"/>
    <col min="1988" max="1989" width="11.44140625" style="98" hidden="1" customWidth="1"/>
    <col min="1990" max="1990" width="7.5546875" style="98" customWidth="1"/>
    <col min="1991" max="1991" width="11.44140625" style="98" hidden="1" customWidth="1"/>
    <col min="1992" max="1992" width="9.44140625" style="98" customWidth="1"/>
    <col min="1993" max="2024" width="11.44140625" style="98" hidden="1" customWidth="1"/>
    <col min="2025" max="2025" width="9" style="98" customWidth="1"/>
    <col min="2026" max="2027" width="11.44140625" style="98" hidden="1" customWidth="1"/>
    <col min="2028" max="2028" width="8.5546875" style="98" customWidth="1"/>
    <col min="2029" max="2030" width="11.44140625" style="98" hidden="1" customWidth="1"/>
    <col min="2031" max="2031" width="6.44140625" style="98" customWidth="1"/>
    <col min="2032" max="2033" width="11.44140625" style="98" hidden="1" customWidth="1"/>
    <col min="2034" max="2034" width="7" style="98" customWidth="1"/>
    <col min="2035" max="2036" width="11.44140625" style="98" hidden="1" customWidth="1"/>
    <col min="2037" max="2039" width="7" style="98" customWidth="1"/>
    <col min="2040" max="2041" width="11.44140625" style="98" hidden="1" customWidth="1"/>
    <col min="2042" max="2042" width="7.5546875" style="98" customWidth="1"/>
    <col min="2043" max="2044" width="11.44140625" style="98" hidden="1" customWidth="1"/>
    <col min="2045" max="2045" width="7" style="98" customWidth="1"/>
    <col min="2046" max="2047" width="11.44140625" style="98" hidden="1" customWidth="1"/>
    <col min="2048" max="2048" width="7" style="98" customWidth="1"/>
    <col min="2049" max="2050" width="11.44140625" style="98" hidden="1" customWidth="1"/>
    <col min="2051" max="2051" width="7" style="98" customWidth="1"/>
    <col min="2052" max="2052" width="11.44140625" style="98" hidden="1" customWidth="1"/>
    <col min="2053" max="2053" width="6.44140625" style="98" customWidth="1"/>
    <col min="2054" max="2063" width="11.44140625" style="98" hidden="1" customWidth="1"/>
    <col min="2064" max="2066" width="11.44140625" style="98" hidden="1"/>
    <col min="2067" max="2067" width="41.44140625" style="98" customWidth="1"/>
    <col min="2068" max="2068" width="6.44140625" style="98" customWidth="1"/>
    <col min="2069" max="2069" width="14.6640625" style="98" customWidth="1"/>
    <col min="2070" max="2070" width="11.44140625" style="98" customWidth="1"/>
    <col min="2071" max="2071" width="13" style="98" customWidth="1"/>
    <col min="2072" max="2072" width="15.88671875" style="98" customWidth="1"/>
    <col min="2073" max="2082" width="9.44140625" style="98" customWidth="1"/>
    <col min="2083" max="2083" width="8.88671875" style="98" customWidth="1"/>
    <col min="2084" max="2084" width="9.44140625" style="98" customWidth="1"/>
    <col min="2085" max="2085" width="10.109375" style="98" customWidth="1"/>
    <col min="2086" max="2098" width="11.44140625" style="98" hidden="1" customWidth="1"/>
    <col min="2099" max="2099" width="11.44140625" style="98" customWidth="1"/>
    <col min="2100" max="2100" width="16.33203125" style="98" customWidth="1"/>
    <col min="2101" max="2101" width="56.88671875" style="98" customWidth="1"/>
    <col min="2102" max="2102" width="9.109375" style="98" bestFit="1" customWidth="1"/>
    <col min="2103" max="2103" width="32.109375" style="98" customWidth="1"/>
    <col min="2104" max="2104" width="9.88671875" style="98" customWidth="1"/>
    <col min="2105" max="2105" width="24.109375" style="98" customWidth="1"/>
    <col min="2106" max="2106" width="5" style="98" customWidth="1"/>
    <col min="2107" max="2108" width="11.44140625" style="98" hidden="1" customWidth="1"/>
    <col min="2109" max="2109" width="5" style="98" customWidth="1"/>
    <col min="2110" max="2111" width="11.44140625" style="98" hidden="1" customWidth="1"/>
    <col min="2112" max="2112" width="5" style="98" customWidth="1"/>
    <col min="2113" max="2114" width="11.44140625" style="98" hidden="1" customWidth="1"/>
    <col min="2115" max="2115" width="5" style="98" customWidth="1"/>
    <col min="2116" max="2117" width="11.44140625" style="98" hidden="1" customWidth="1"/>
    <col min="2118" max="2118" width="5" style="98" customWidth="1"/>
    <col min="2119" max="2183" width="11.44140625" style="98" hidden="1" customWidth="1"/>
    <col min="2184" max="2184" width="9.44140625" style="98" customWidth="1"/>
    <col min="2185" max="2185" width="11.44140625" style="98" hidden="1" customWidth="1"/>
    <col min="2186" max="2186" width="5" style="98" customWidth="1"/>
    <col min="2187" max="2202" width="11.44140625" style="98" hidden="1" customWidth="1"/>
    <col min="2203" max="2203" width="6.44140625" style="98" customWidth="1"/>
    <col min="2204" max="2204" width="11.44140625" style="98" hidden="1" customWidth="1"/>
    <col min="2205" max="2205" width="7.109375" style="98" customWidth="1"/>
    <col min="2206" max="2207" width="11.44140625" style="98" hidden="1" customWidth="1"/>
    <col min="2208" max="2208" width="7.109375" style="98" customWidth="1"/>
    <col min="2209" max="2210" width="11.44140625" style="98" hidden="1" customWidth="1"/>
    <col min="2211" max="2211" width="7.109375" style="98" customWidth="1"/>
    <col min="2212" max="2213" width="11.44140625" style="98" hidden="1" customWidth="1"/>
    <col min="2214" max="2214" width="7.109375" style="98" customWidth="1"/>
    <col min="2215" max="2216" width="11.44140625" style="98" hidden="1" customWidth="1"/>
    <col min="2217" max="2217" width="7.109375" style="98" customWidth="1"/>
    <col min="2218" max="2219" width="11.44140625" style="98" hidden="1" customWidth="1"/>
    <col min="2220" max="2220" width="7.109375" style="98" customWidth="1"/>
    <col min="2221" max="2222" width="11.44140625" style="98" hidden="1" customWidth="1"/>
    <col min="2223" max="2223" width="7.109375" style="98" customWidth="1"/>
    <col min="2224" max="2225" width="11.44140625" style="98" hidden="1" customWidth="1"/>
    <col min="2226" max="2226" width="7.109375" style="98" customWidth="1"/>
    <col min="2227" max="2227" width="11.44140625" style="98" hidden="1" customWidth="1"/>
    <col min="2228" max="2228" width="6.44140625" style="98" customWidth="1"/>
    <col min="2229" max="2230" width="11.44140625" style="98" hidden="1" customWidth="1"/>
    <col min="2231" max="2231" width="6.88671875" style="98" customWidth="1"/>
    <col min="2232" max="2233" width="11.44140625" style="98" hidden="1" customWidth="1"/>
    <col min="2234" max="2234" width="6.88671875" style="98" customWidth="1"/>
    <col min="2235" max="2236" width="11.44140625" style="98" hidden="1" customWidth="1"/>
    <col min="2237" max="2237" width="6.44140625" style="98" customWidth="1"/>
    <col min="2238" max="2242" width="11.44140625" style="98" hidden="1" customWidth="1"/>
    <col min="2243" max="2243" width="6.44140625" style="98" customWidth="1"/>
    <col min="2244" max="2245" width="11.44140625" style="98" hidden="1" customWidth="1"/>
    <col min="2246" max="2246" width="7.5546875" style="98" customWidth="1"/>
    <col min="2247" max="2247" width="11.44140625" style="98" hidden="1" customWidth="1"/>
    <col min="2248" max="2248" width="9.44140625" style="98" customWidth="1"/>
    <col min="2249" max="2280" width="11.44140625" style="98" hidden="1" customWidth="1"/>
    <col min="2281" max="2281" width="9" style="98" customWidth="1"/>
    <col min="2282" max="2283" width="11.44140625" style="98" hidden="1" customWidth="1"/>
    <col min="2284" max="2284" width="8.5546875" style="98" customWidth="1"/>
    <col min="2285" max="2286" width="11.44140625" style="98" hidden="1" customWidth="1"/>
    <col min="2287" max="2287" width="6.44140625" style="98" customWidth="1"/>
    <col min="2288" max="2289" width="11.44140625" style="98" hidden="1" customWidth="1"/>
    <col min="2290" max="2290" width="7" style="98" customWidth="1"/>
    <col min="2291" max="2292" width="11.44140625" style="98" hidden="1" customWidth="1"/>
    <col min="2293" max="2295" width="7" style="98" customWidth="1"/>
    <col min="2296" max="2297" width="11.44140625" style="98" hidden="1" customWidth="1"/>
    <col min="2298" max="2298" width="7.5546875" style="98" customWidth="1"/>
    <col min="2299" max="2300" width="11.44140625" style="98" hidden="1" customWidth="1"/>
    <col min="2301" max="2301" width="7" style="98" customWidth="1"/>
    <col min="2302" max="2303" width="11.44140625" style="98" hidden="1" customWidth="1"/>
    <col min="2304" max="2304" width="7" style="98" customWidth="1"/>
    <col min="2305" max="2306" width="11.44140625" style="98" hidden="1" customWidth="1"/>
    <col min="2307" max="2307" width="7" style="98" customWidth="1"/>
    <col min="2308" max="2308" width="11.44140625" style="98" hidden="1" customWidth="1"/>
    <col min="2309" max="2309" width="6.44140625" style="98" customWidth="1"/>
    <col min="2310" max="2319" width="11.44140625" style="98" hidden="1" customWidth="1"/>
    <col min="2320" max="2322" width="11.44140625" style="98" hidden="1"/>
    <col min="2323" max="2323" width="41.44140625" style="98" customWidth="1"/>
    <col min="2324" max="2324" width="6.44140625" style="98" customWidth="1"/>
    <col min="2325" max="2325" width="14.6640625" style="98" customWidth="1"/>
    <col min="2326" max="2326" width="11.44140625" style="98" customWidth="1"/>
    <col min="2327" max="2327" width="13" style="98" customWidth="1"/>
    <col min="2328" max="2328" width="15.88671875" style="98" customWidth="1"/>
    <col min="2329" max="2338" width="9.44140625" style="98" customWidth="1"/>
    <col min="2339" max="2339" width="8.88671875" style="98" customWidth="1"/>
    <col min="2340" max="2340" width="9.44140625" style="98" customWidth="1"/>
    <col min="2341" max="2341" width="10.109375" style="98" customWidth="1"/>
    <col min="2342" max="2354" width="11.44140625" style="98" hidden="1" customWidth="1"/>
    <col min="2355" max="2355" width="11.44140625" style="98" customWidth="1"/>
    <col min="2356" max="2356" width="16.33203125" style="98" customWidth="1"/>
    <col min="2357" max="2357" width="56.88671875" style="98" customWidth="1"/>
    <col min="2358" max="2358" width="9.109375" style="98" bestFit="1" customWidth="1"/>
    <col min="2359" max="2359" width="32.109375" style="98" customWidth="1"/>
    <col min="2360" max="2360" width="9.88671875" style="98" customWidth="1"/>
    <col min="2361" max="2361" width="24.109375" style="98" customWidth="1"/>
    <col min="2362" max="2362" width="5" style="98" customWidth="1"/>
    <col min="2363" max="2364" width="11.44140625" style="98" hidden="1" customWidth="1"/>
    <col min="2365" max="2365" width="5" style="98" customWidth="1"/>
    <col min="2366" max="2367" width="11.44140625" style="98" hidden="1" customWidth="1"/>
    <col min="2368" max="2368" width="5" style="98" customWidth="1"/>
    <col min="2369" max="2370" width="11.44140625" style="98" hidden="1" customWidth="1"/>
    <col min="2371" max="2371" width="5" style="98" customWidth="1"/>
    <col min="2372" max="2373" width="11.44140625" style="98" hidden="1" customWidth="1"/>
    <col min="2374" max="2374" width="5" style="98" customWidth="1"/>
    <col min="2375" max="2439" width="11.44140625" style="98" hidden="1" customWidth="1"/>
    <col min="2440" max="2440" width="9.44140625" style="98" customWidth="1"/>
    <col min="2441" max="2441" width="11.44140625" style="98" hidden="1" customWidth="1"/>
    <col min="2442" max="2442" width="5" style="98" customWidth="1"/>
    <col min="2443" max="2458" width="11.44140625" style="98" hidden="1" customWidth="1"/>
    <col min="2459" max="2459" width="6.44140625" style="98" customWidth="1"/>
    <col min="2460" max="2460" width="11.44140625" style="98" hidden="1" customWidth="1"/>
    <col min="2461" max="2461" width="7.109375" style="98" customWidth="1"/>
    <col min="2462" max="2463" width="11.44140625" style="98" hidden="1" customWidth="1"/>
    <col min="2464" max="2464" width="7.109375" style="98" customWidth="1"/>
    <col min="2465" max="2466" width="11.44140625" style="98" hidden="1" customWidth="1"/>
    <col min="2467" max="2467" width="7.109375" style="98" customWidth="1"/>
    <col min="2468" max="2469" width="11.44140625" style="98" hidden="1" customWidth="1"/>
    <col min="2470" max="2470" width="7.109375" style="98" customWidth="1"/>
    <col min="2471" max="2472" width="11.44140625" style="98" hidden="1" customWidth="1"/>
    <col min="2473" max="2473" width="7.109375" style="98" customWidth="1"/>
    <col min="2474" max="2475" width="11.44140625" style="98" hidden="1" customWidth="1"/>
    <col min="2476" max="2476" width="7.109375" style="98" customWidth="1"/>
    <col min="2477" max="2478" width="11.44140625" style="98" hidden="1" customWidth="1"/>
    <col min="2479" max="2479" width="7.109375" style="98" customWidth="1"/>
    <col min="2480" max="2481" width="11.44140625" style="98" hidden="1" customWidth="1"/>
    <col min="2482" max="2482" width="7.109375" style="98" customWidth="1"/>
    <col min="2483" max="2483" width="11.44140625" style="98" hidden="1" customWidth="1"/>
    <col min="2484" max="2484" width="6.44140625" style="98" customWidth="1"/>
    <col min="2485" max="2486" width="11.44140625" style="98" hidden="1" customWidth="1"/>
    <col min="2487" max="2487" width="6.88671875" style="98" customWidth="1"/>
    <col min="2488" max="2489" width="11.44140625" style="98" hidden="1" customWidth="1"/>
    <col min="2490" max="2490" width="6.88671875" style="98" customWidth="1"/>
    <col min="2491" max="2492" width="11.44140625" style="98" hidden="1" customWidth="1"/>
    <col min="2493" max="2493" width="6.44140625" style="98" customWidth="1"/>
    <col min="2494" max="2498" width="11.44140625" style="98" hidden="1" customWidth="1"/>
    <col min="2499" max="2499" width="6.44140625" style="98" customWidth="1"/>
    <col min="2500" max="2501" width="11.44140625" style="98" hidden="1" customWidth="1"/>
    <col min="2502" max="2502" width="7.5546875" style="98" customWidth="1"/>
    <col min="2503" max="2503" width="11.44140625" style="98" hidden="1" customWidth="1"/>
    <col min="2504" max="2504" width="9.44140625" style="98" customWidth="1"/>
    <col min="2505" max="2536" width="11.44140625" style="98" hidden="1" customWidth="1"/>
    <col min="2537" max="2537" width="9" style="98" customWidth="1"/>
    <col min="2538" max="2539" width="11.44140625" style="98" hidden="1" customWidth="1"/>
    <col min="2540" max="2540" width="8.5546875" style="98" customWidth="1"/>
    <col min="2541" max="2542" width="11.44140625" style="98" hidden="1" customWidth="1"/>
    <col min="2543" max="2543" width="6.44140625" style="98" customWidth="1"/>
    <col min="2544" max="2545" width="11.44140625" style="98" hidden="1" customWidth="1"/>
    <col min="2546" max="2546" width="7" style="98" customWidth="1"/>
    <col min="2547" max="2548" width="11.44140625" style="98" hidden="1" customWidth="1"/>
    <col min="2549" max="2551" width="7" style="98" customWidth="1"/>
    <col min="2552" max="2553" width="11.44140625" style="98" hidden="1" customWidth="1"/>
    <col min="2554" max="2554" width="7.5546875" style="98" customWidth="1"/>
    <col min="2555" max="2556" width="11.44140625" style="98" hidden="1" customWidth="1"/>
    <col min="2557" max="2557" width="7" style="98" customWidth="1"/>
    <col min="2558" max="2559" width="11.44140625" style="98" hidden="1" customWidth="1"/>
    <col min="2560" max="2560" width="7" style="98" customWidth="1"/>
    <col min="2561" max="2562" width="11.44140625" style="98" hidden="1" customWidth="1"/>
    <col min="2563" max="2563" width="7" style="98" customWidth="1"/>
    <col min="2564" max="2564" width="11.44140625" style="98" hidden="1" customWidth="1"/>
    <col min="2565" max="2565" width="6.44140625" style="98" customWidth="1"/>
    <col min="2566" max="2575" width="11.44140625" style="98" hidden="1" customWidth="1"/>
    <col min="2576" max="2578" width="11.44140625" style="98" hidden="1"/>
    <col min="2579" max="2579" width="41.44140625" style="98" customWidth="1"/>
    <col min="2580" max="2580" width="6.44140625" style="98" customWidth="1"/>
    <col min="2581" max="2581" width="14.6640625" style="98" customWidth="1"/>
    <col min="2582" max="2582" width="11.44140625" style="98" customWidth="1"/>
    <col min="2583" max="2583" width="13" style="98" customWidth="1"/>
    <col min="2584" max="2584" width="15.88671875" style="98" customWidth="1"/>
    <col min="2585" max="2594" width="9.44140625" style="98" customWidth="1"/>
    <col min="2595" max="2595" width="8.88671875" style="98" customWidth="1"/>
    <col min="2596" max="2596" width="9.44140625" style="98" customWidth="1"/>
    <col min="2597" max="2597" width="10.109375" style="98" customWidth="1"/>
    <col min="2598" max="2610" width="11.44140625" style="98" hidden="1" customWidth="1"/>
    <col min="2611" max="2611" width="11.44140625" style="98" customWidth="1"/>
    <col min="2612" max="2612" width="16.33203125" style="98" customWidth="1"/>
    <col min="2613" max="2613" width="56.88671875" style="98" customWidth="1"/>
    <col min="2614" max="2614" width="9.109375" style="98" bestFit="1" customWidth="1"/>
    <col min="2615" max="2615" width="32.109375" style="98" customWidth="1"/>
    <col min="2616" max="2616" width="9.88671875" style="98" customWidth="1"/>
    <col min="2617" max="2617" width="24.109375" style="98" customWidth="1"/>
    <col min="2618" max="2618" width="5" style="98" customWidth="1"/>
    <col min="2619" max="2620" width="11.44140625" style="98" hidden="1" customWidth="1"/>
    <col min="2621" max="2621" width="5" style="98" customWidth="1"/>
    <col min="2622" max="2623" width="11.44140625" style="98" hidden="1" customWidth="1"/>
    <col min="2624" max="2624" width="5" style="98" customWidth="1"/>
    <col min="2625" max="2626" width="11.44140625" style="98" hidden="1" customWidth="1"/>
    <col min="2627" max="2627" width="5" style="98" customWidth="1"/>
    <col min="2628" max="2629" width="11.44140625" style="98" hidden="1" customWidth="1"/>
    <col min="2630" max="2630" width="5" style="98" customWidth="1"/>
    <col min="2631" max="2695" width="11.44140625" style="98" hidden="1" customWidth="1"/>
    <col min="2696" max="2696" width="9.44140625" style="98" customWidth="1"/>
    <col min="2697" max="2697" width="11.44140625" style="98" hidden="1" customWidth="1"/>
    <col min="2698" max="2698" width="5" style="98" customWidth="1"/>
    <col min="2699" max="2714" width="11.44140625" style="98" hidden="1" customWidth="1"/>
    <col min="2715" max="2715" width="6.44140625" style="98" customWidth="1"/>
    <col min="2716" max="2716" width="11.44140625" style="98" hidden="1" customWidth="1"/>
    <col min="2717" max="2717" width="7.109375" style="98" customWidth="1"/>
    <col min="2718" max="2719" width="11.44140625" style="98" hidden="1" customWidth="1"/>
    <col min="2720" max="2720" width="7.109375" style="98" customWidth="1"/>
    <col min="2721" max="2722" width="11.44140625" style="98" hidden="1" customWidth="1"/>
    <col min="2723" max="2723" width="7.109375" style="98" customWidth="1"/>
    <col min="2724" max="2725" width="11.44140625" style="98" hidden="1" customWidth="1"/>
    <col min="2726" max="2726" width="7.109375" style="98" customWidth="1"/>
    <col min="2727" max="2728" width="11.44140625" style="98" hidden="1" customWidth="1"/>
    <col min="2729" max="2729" width="7.109375" style="98" customWidth="1"/>
    <col min="2730" max="2731" width="11.44140625" style="98" hidden="1" customWidth="1"/>
    <col min="2732" max="2732" width="7.109375" style="98" customWidth="1"/>
    <col min="2733" max="2734" width="11.44140625" style="98" hidden="1" customWidth="1"/>
    <col min="2735" max="2735" width="7.109375" style="98" customWidth="1"/>
    <col min="2736" max="2737" width="11.44140625" style="98" hidden="1" customWidth="1"/>
    <col min="2738" max="2738" width="7.109375" style="98" customWidth="1"/>
    <col min="2739" max="2739" width="11.44140625" style="98" hidden="1" customWidth="1"/>
    <col min="2740" max="2740" width="6.44140625" style="98" customWidth="1"/>
    <col min="2741" max="2742" width="11.44140625" style="98" hidden="1" customWidth="1"/>
    <col min="2743" max="2743" width="6.88671875" style="98" customWidth="1"/>
    <col min="2744" max="2745" width="11.44140625" style="98" hidden="1" customWidth="1"/>
    <col min="2746" max="2746" width="6.88671875" style="98" customWidth="1"/>
    <col min="2747" max="2748" width="11.44140625" style="98" hidden="1" customWidth="1"/>
    <col min="2749" max="2749" width="6.44140625" style="98" customWidth="1"/>
    <col min="2750" max="2754" width="11.44140625" style="98" hidden="1" customWidth="1"/>
    <col min="2755" max="2755" width="6.44140625" style="98" customWidth="1"/>
    <col min="2756" max="2757" width="11.44140625" style="98" hidden="1" customWidth="1"/>
    <col min="2758" max="2758" width="7.5546875" style="98" customWidth="1"/>
    <col min="2759" max="2759" width="11.44140625" style="98" hidden="1" customWidth="1"/>
    <col min="2760" max="2760" width="9.44140625" style="98" customWidth="1"/>
    <col min="2761" max="2792" width="11.44140625" style="98" hidden="1" customWidth="1"/>
    <col min="2793" max="2793" width="9" style="98" customWidth="1"/>
    <col min="2794" max="2795" width="11.44140625" style="98" hidden="1" customWidth="1"/>
    <col min="2796" max="2796" width="8.5546875" style="98" customWidth="1"/>
    <col min="2797" max="2798" width="11.44140625" style="98" hidden="1" customWidth="1"/>
    <col min="2799" max="2799" width="6.44140625" style="98" customWidth="1"/>
    <col min="2800" max="2801" width="11.44140625" style="98" hidden="1" customWidth="1"/>
    <col min="2802" max="2802" width="7" style="98" customWidth="1"/>
    <col min="2803" max="2804" width="11.44140625" style="98" hidden="1" customWidth="1"/>
    <col min="2805" max="2807" width="7" style="98" customWidth="1"/>
    <col min="2808" max="2809" width="11.44140625" style="98" hidden="1" customWidth="1"/>
    <col min="2810" max="2810" width="7.5546875" style="98" customWidth="1"/>
    <col min="2811" max="2812" width="11.44140625" style="98" hidden="1" customWidth="1"/>
    <col min="2813" max="2813" width="7" style="98" customWidth="1"/>
    <col min="2814" max="2815" width="11.44140625" style="98" hidden="1" customWidth="1"/>
    <col min="2816" max="2816" width="7" style="98" customWidth="1"/>
    <col min="2817" max="2818" width="11.44140625" style="98" hidden="1" customWidth="1"/>
    <col min="2819" max="2819" width="7" style="98" customWidth="1"/>
    <col min="2820" max="2820" width="11.44140625" style="98" hidden="1" customWidth="1"/>
    <col min="2821" max="2821" width="6.44140625" style="98" customWidth="1"/>
    <col min="2822" max="2831" width="11.44140625" style="98" hidden="1" customWidth="1"/>
    <col min="2832" max="2834" width="11.44140625" style="98" hidden="1"/>
    <col min="2835" max="2835" width="41.44140625" style="98" customWidth="1"/>
    <col min="2836" max="2836" width="6.44140625" style="98" customWidth="1"/>
    <col min="2837" max="2837" width="14.6640625" style="98" customWidth="1"/>
    <col min="2838" max="2838" width="11.44140625" style="98" customWidth="1"/>
    <col min="2839" max="2839" width="13" style="98" customWidth="1"/>
    <col min="2840" max="2840" width="15.88671875" style="98" customWidth="1"/>
    <col min="2841" max="2850" width="9.44140625" style="98" customWidth="1"/>
    <col min="2851" max="2851" width="8.88671875" style="98" customWidth="1"/>
    <col min="2852" max="2852" width="9.44140625" style="98" customWidth="1"/>
    <col min="2853" max="2853" width="10.109375" style="98" customWidth="1"/>
    <col min="2854" max="2866" width="11.44140625" style="98" hidden="1" customWidth="1"/>
    <col min="2867" max="2867" width="11.44140625" style="98" customWidth="1"/>
    <col min="2868" max="2868" width="16.33203125" style="98" customWidth="1"/>
    <col min="2869" max="2869" width="56.88671875" style="98" customWidth="1"/>
    <col min="2870" max="2870" width="9.109375" style="98" bestFit="1" customWidth="1"/>
    <col min="2871" max="2871" width="32.109375" style="98" customWidth="1"/>
    <col min="2872" max="2872" width="9.88671875" style="98" customWidth="1"/>
    <col min="2873" max="2873" width="24.109375" style="98" customWidth="1"/>
    <col min="2874" max="2874" width="5" style="98" customWidth="1"/>
    <col min="2875" max="2876" width="11.44140625" style="98" hidden="1" customWidth="1"/>
    <col min="2877" max="2877" width="5" style="98" customWidth="1"/>
    <col min="2878" max="2879" width="11.44140625" style="98" hidden="1" customWidth="1"/>
    <col min="2880" max="2880" width="5" style="98" customWidth="1"/>
    <col min="2881" max="2882" width="11.44140625" style="98" hidden="1" customWidth="1"/>
    <col min="2883" max="2883" width="5" style="98" customWidth="1"/>
    <col min="2884" max="2885" width="11.44140625" style="98" hidden="1" customWidth="1"/>
    <col min="2886" max="2886" width="5" style="98" customWidth="1"/>
    <col min="2887" max="2951" width="11.44140625" style="98" hidden="1" customWidth="1"/>
    <col min="2952" max="2952" width="9.44140625" style="98" customWidth="1"/>
    <col min="2953" max="2953" width="11.44140625" style="98" hidden="1" customWidth="1"/>
    <col min="2954" max="2954" width="5" style="98" customWidth="1"/>
    <col min="2955" max="2970" width="11.44140625" style="98" hidden="1" customWidth="1"/>
    <col min="2971" max="2971" width="6.44140625" style="98" customWidth="1"/>
    <col min="2972" max="2972" width="11.44140625" style="98" hidden="1" customWidth="1"/>
    <col min="2973" max="2973" width="7.109375" style="98" customWidth="1"/>
    <col min="2974" max="2975" width="11.44140625" style="98" hidden="1" customWidth="1"/>
    <col min="2976" max="2976" width="7.109375" style="98" customWidth="1"/>
    <col min="2977" max="2978" width="11.44140625" style="98" hidden="1" customWidth="1"/>
    <col min="2979" max="2979" width="7.109375" style="98" customWidth="1"/>
    <col min="2980" max="2981" width="11.44140625" style="98" hidden="1" customWidth="1"/>
    <col min="2982" max="2982" width="7.109375" style="98" customWidth="1"/>
    <col min="2983" max="2984" width="11.44140625" style="98" hidden="1" customWidth="1"/>
    <col min="2985" max="2985" width="7.109375" style="98" customWidth="1"/>
    <col min="2986" max="2987" width="11.44140625" style="98" hidden="1" customWidth="1"/>
    <col min="2988" max="2988" width="7.109375" style="98" customWidth="1"/>
    <col min="2989" max="2990" width="11.44140625" style="98" hidden="1" customWidth="1"/>
    <col min="2991" max="2991" width="7.109375" style="98" customWidth="1"/>
    <col min="2992" max="2993" width="11.44140625" style="98" hidden="1" customWidth="1"/>
    <col min="2994" max="2994" width="7.109375" style="98" customWidth="1"/>
    <col min="2995" max="2995" width="11.44140625" style="98" hidden="1" customWidth="1"/>
    <col min="2996" max="2996" width="6.44140625" style="98" customWidth="1"/>
    <col min="2997" max="2998" width="11.44140625" style="98" hidden="1" customWidth="1"/>
    <col min="2999" max="2999" width="6.88671875" style="98" customWidth="1"/>
    <col min="3000" max="3001" width="11.44140625" style="98" hidden="1" customWidth="1"/>
    <col min="3002" max="3002" width="6.88671875" style="98" customWidth="1"/>
    <col min="3003" max="3004" width="11.44140625" style="98" hidden="1" customWidth="1"/>
    <col min="3005" max="3005" width="6.44140625" style="98" customWidth="1"/>
    <col min="3006" max="3010" width="11.44140625" style="98" hidden="1" customWidth="1"/>
    <col min="3011" max="3011" width="6.44140625" style="98" customWidth="1"/>
    <col min="3012" max="3013" width="11.44140625" style="98" hidden="1" customWidth="1"/>
    <col min="3014" max="3014" width="7.5546875" style="98" customWidth="1"/>
    <col min="3015" max="3015" width="11.44140625" style="98" hidden="1" customWidth="1"/>
    <col min="3016" max="3016" width="9.44140625" style="98" customWidth="1"/>
    <col min="3017" max="3048" width="11.44140625" style="98" hidden="1" customWidth="1"/>
    <col min="3049" max="3049" width="9" style="98" customWidth="1"/>
    <col min="3050" max="3051" width="11.44140625" style="98" hidden="1" customWidth="1"/>
    <col min="3052" max="3052" width="8.5546875" style="98" customWidth="1"/>
    <col min="3053" max="3054" width="11.44140625" style="98" hidden="1" customWidth="1"/>
    <col min="3055" max="3055" width="6.44140625" style="98" customWidth="1"/>
    <col min="3056" max="3057" width="11.44140625" style="98" hidden="1" customWidth="1"/>
    <col min="3058" max="3058" width="7" style="98" customWidth="1"/>
    <col min="3059" max="3060" width="11.44140625" style="98" hidden="1" customWidth="1"/>
    <col min="3061" max="3063" width="7" style="98" customWidth="1"/>
    <col min="3064" max="3065" width="11.44140625" style="98" hidden="1" customWidth="1"/>
    <col min="3066" max="3066" width="7.5546875" style="98" customWidth="1"/>
    <col min="3067" max="3068" width="11.44140625" style="98" hidden="1" customWidth="1"/>
    <col min="3069" max="3069" width="7" style="98" customWidth="1"/>
    <col min="3070" max="3071" width="11.44140625" style="98" hidden="1" customWidth="1"/>
    <col min="3072" max="3072" width="7" style="98" customWidth="1"/>
    <col min="3073" max="3074" width="11.44140625" style="98" hidden="1" customWidth="1"/>
    <col min="3075" max="3075" width="7" style="98" customWidth="1"/>
    <col min="3076" max="3076" width="11.44140625" style="98" hidden="1" customWidth="1"/>
    <col min="3077" max="3077" width="6.44140625" style="98" customWidth="1"/>
    <col min="3078" max="3087" width="11.44140625" style="98" hidden="1" customWidth="1"/>
    <col min="3088" max="3090" width="11.44140625" style="98" hidden="1"/>
    <col min="3091" max="3091" width="41.44140625" style="98" customWidth="1"/>
    <col min="3092" max="3092" width="6.44140625" style="98" customWidth="1"/>
    <col min="3093" max="3093" width="14.6640625" style="98" customWidth="1"/>
    <col min="3094" max="3094" width="11.44140625" style="98" customWidth="1"/>
    <col min="3095" max="3095" width="13" style="98" customWidth="1"/>
    <col min="3096" max="3096" width="15.88671875" style="98" customWidth="1"/>
    <col min="3097" max="3106" width="9.44140625" style="98" customWidth="1"/>
    <col min="3107" max="3107" width="8.88671875" style="98" customWidth="1"/>
    <col min="3108" max="3108" width="9.44140625" style="98" customWidth="1"/>
    <col min="3109" max="3109" width="10.109375" style="98" customWidth="1"/>
    <col min="3110" max="3122" width="11.44140625" style="98" hidden="1" customWidth="1"/>
    <col min="3123" max="3123" width="11.44140625" style="98" customWidth="1"/>
    <col min="3124" max="3124" width="16.33203125" style="98" customWidth="1"/>
    <col min="3125" max="3125" width="56.88671875" style="98" customWidth="1"/>
    <col min="3126" max="3126" width="9.109375" style="98" bestFit="1" customWidth="1"/>
    <col min="3127" max="3127" width="32.109375" style="98" customWidth="1"/>
    <col min="3128" max="3128" width="9.88671875" style="98" customWidth="1"/>
    <col min="3129" max="3129" width="24.109375" style="98" customWidth="1"/>
    <col min="3130" max="3130" width="5" style="98" customWidth="1"/>
    <col min="3131" max="3132" width="11.44140625" style="98" hidden="1" customWidth="1"/>
    <col min="3133" max="3133" width="5" style="98" customWidth="1"/>
    <col min="3134" max="3135" width="11.44140625" style="98" hidden="1" customWidth="1"/>
    <col min="3136" max="3136" width="5" style="98" customWidth="1"/>
    <col min="3137" max="3138" width="11.44140625" style="98" hidden="1" customWidth="1"/>
    <col min="3139" max="3139" width="5" style="98" customWidth="1"/>
    <col min="3140" max="3141" width="11.44140625" style="98" hidden="1" customWidth="1"/>
    <col min="3142" max="3142" width="5" style="98" customWidth="1"/>
    <col min="3143" max="3207" width="11.44140625" style="98" hidden="1" customWidth="1"/>
    <col min="3208" max="3208" width="9.44140625" style="98" customWidth="1"/>
    <col min="3209" max="3209" width="11.44140625" style="98" hidden="1" customWidth="1"/>
    <col min="3210" max="3210" width="5" style="98" customWidth="1"/>
    <col min="3211" max="3226" width="11.44140625" style="98" hidden="1" customWidth="1"/>
    <col min="3227" max="3227" width="6.44140625" style="98" customWidth="1"/>
    <col min="3228" max="3228" width="11.44140625" style="98" hidden="1" customWidth="1"/>
    <col min="3229" max="3229" width="7.109375" style="98" customWidth="1"/>
    <col min="3230" max="3231" width="11.44140625" style="98" hidden="1" customWidth="1"/>
    <col min="3232" max="3232" width="7.109375" style="98" customWidth="1"/>
    <col min="3233" max="3234" width="11.44140625" style="98" hidden="1" customWidth="1"/>
    <col min="3235" max="3235" width="7.109375" style="98" customWidth="1"/>
    <col min="3236" max="3237" width="11.44140625" style="98" hidden="1" customWidth="1"/>
    <col min="3238" max="3238" width="7.109375" style="98" customWidth="1"/>
    <col min="3239" max="3240" width="11.44140625" style="98" hidden="1" customWidth="1"/>
    <col min="3241" max="3241" width="7.109375" style="98" customWidth="1"/>
    <col min="3242" max="3243" width="11.44140625" style="98" hidden="1" customWidth="1"/>
    <col min="3244" max="3244" width="7.109375" style="98" customWidth="1"/>
    <col min="3245" max="3246" width="11.44140625" style="98" hidden="1" customWidth="1"/>
    <col min="3247" max="3247" width="7.109375" style="98" customWidth="1"/>
    <col min="3248" max="3249" width="11.44140625" style="98" hidden="1" customWidth="1"/>
    <col min="3250" max="3250" width="7.109375" style="98" customWidth="1"/>
    <col min="3251" max="3251" width="11.44140625" style="98" hidden="1" customWidth="1"/>
    <col min="3252" max="3252" width="6.44140625" style="98" customWidth="1"/>
    <col min="3253" max="3254" width="11.44140625" style="98" hidden="1" customWidth="1"/>
    <col min="3255" max="3255" width="6.88671875" style="98" customWidth="1"/>
    <col min="3256" max="3257" width="11.44140625" style="98" hidden="1" customWidth="1"/>
    <col min="3258" max="3258" width="6.88671875" style="98" customWidth="1"/>
    <col min="3259" max="3260" width="11.44140625" style="98" hidden="1" customWidth="1"/>
    <col min="3261" max="3261" width="6.44140625" style="98" customWidth="1"/>
    <col min="3262" max="3266" width="11.44140625" style="98" hidden="1" customWidth="1"/>
    <col min="3267" max="3267" width="6.44140625" style="98" customWidth="1"/>
    <col min="3268" max="3269" width="11.44140625" style="98" hidden="1" customWidth="1"/>
    <col min="3270" max="3270" width="7.5546875" style="98" customWidth="1"/>
    <col min="3271" max="3271" width="11.44140625" style="98" hidden="1" customWidth="1"/>
    <col min="3272" max="3272" width="9.44140625" style="98" customWidth="1"/>
    <col min="3273" max="3304" width="11.44140625" style="98" hidden="1" customWidth="1"/>
    <col min="3305" max="3305" width="9" style="98" customWidth="1"/>
    <col min="3306" max="3307" width="11.44140625" style="98" hidden="1" customWidth="1"/>
    <col min="3308" max="3308" width="8.5546875" style="98" customWidth="1"/>
    <col min="3309" max="3310" width="11.44140625" style="98" hidden="1" customWidth="1"/>
    <col min="3311" max="3311" width="6.44140625" style="98" customWidth="1"/>
    <col min="3312" max="3313" width="11.44140625" style="98" hidden="1" customWidth="1"/>
    <col min="3314" max="3314" width="7" style="98" customWidth="1"/>
    <col min="3315" max="3316" width="11.44140625" style="98" hidden="1" customWidth="1"/>
    <col min="3317" max="3319" width="7" style="98" customWidth="1"/>
    <col min="3320" max="3321" width="11.44140625" style="98" hidden="1" customWidth="1"/>
    <col min="3322" max="3322" width="7.5546875" style="98" customWidth="1"/>
    <col min="3323" max="3324" width="11.44140625" style="98" hidden="1" customWidth="1"/>
    <col min="3325" max="3325" width="7" style="98" customWidth="1"/>
    <col min="3326" max="3327" width="11.44140625" style="98" hidden="1" customWidth="1"/>
    <col min="3328" max="3328" width="7" style="98" customWidth="1"/>
    <col min="3329" max="3330" width="11.44140625" style="98" hidden="1" customWidth="1"/>
    <col min="3331" max="3331" width="7" style="98" customWidth="1"/>
    <col min="3332" max="3332" width="11.44140625" style="98" hidden="1" customWidth="1"/>
    <col min="3333" max="3333" width="6.44140625" style="98" customWidth="1"/>
    <col min="3334" max="3343" width="11.44140625" style="98" hidden="1" customWidth="1"/>
    <col min="3344" max="3346" width="11.44140625" style="98" hidden="1"/>
    <col min="3347" max="3347" width="41.44140625" style="98" customWidth="1"/>
    <col min="3348" max="3348" width="6.44140625" style="98" customWidth="1"/>
    <col min="3349" max="3349" width="14.6640625" style="98" customWidth="1"/>
    <col min="3350" max="3350" width="11.44140625" style="98" customWidth="1"/>
    <col min="3351" max="3351" width="13" style="98" customWidth="1"/>
    <col min="3352" max="3352" width="15.88671875" style="98" customWidth="1"/>
    <col min="3353" max="3362" width="9.44140625" style="98" customWidth="1"/>
    <col min="3363" max="3363" width="8.88671875" style="98" customWidth="1"/>
    <col min="3364" max="3364" width="9.44140625" style="98" customWidth="1"/>
    <col min="3365" max="3365" width="10.109375" style="98" customWidth="1"/>
    <col min="3366" max="3378" width="11.44140625" style="98" hidden="1" customWidth="1"/>
    <col min="3379" max="3379" width="11.44140625" style="98" customWidth="1"/>
    <col min="3380" max="3380" width="16.33203125" style="98" customWidth="1"/>
    <col min="3381" max="3381" width="56.88671875" style="98" customWidth="1"/>
    <col min="3382" max="3382" width="9.109375" style="98" bestFit="1" customWidth="1"/>
    <col min="3383" max="3383" width="32.109375" style="98" customWidth="1"/>
    <col min="3384" max="3384" width="9.88671875" style="98" customWidth="1"/>
    <col min="3385" max="3385" width="24.109375" style="98" customWidth="1"/>
    <col min="3386" max="3386" width="5" style="98" customWidth="1"/>
    <col min="3387" max="3388" width="11.44140625" style="98" hidden="1" customWidth="1"/>
    <col min="3389" max="3389" width="5" style="98" customWidth="1"/>
    <col min="3390" max="3391" width="11.44140625" style="98" hidden="1" customWidth="1"/>
    <col min="3392" max="3392" width="5" style="98" customWidth="1"/>
    <col min="3393" max="3394" width="11.44140625" style="98" hidden="1" customWidth="1"/>
    <col min="3395" max="3395" width="5" style="98" customWidth="1"/>
    <col min="3396" max="3397" width="11.44140625" style="98" hidden="1" customWidth="1"/>
    <col min="3398" max="3398" width="5" style="98" customWidth="1"/>
    <col min="3399" max="3463" width="11.44140625" style="98" hidden="1" customWidth="1"/>
    <col min="3464" max="3464" width="9.44140625" style="98" customWidth="1"/>
    <col min="3465" max="3465" width="11.44140625" style="98" hidden="1" customWidth="1"/>
    <col min="3466" max="3466" width="5" style="98" customWidth="1"/>
    <col min="3467" max="3482" width="11.44140625" style="98" hidden="1" customWidth="1"/>
    <col min="3483" max="3483" width="6.44140625" style="98" customWidth="1"/>
    <col min="3484" max="3484" width="11.44140625" style="98" hidden="1" customWidth="1"/>
    <col min="3485" max="3485" width="7.109375" style="98" customWidth="1"/>
    <col min="3486" max="3487" width="11.44140625" style="98" hidden="1" customWidth="1"/>
    <col min="3488" max="3488" width="7.109375" style="98" customWidth="1"/>
    <col min="3489" max="3490" width="11.44140625" style="98" hidden="1" customWidth="1"/>
    <col min="3491" max="3491" width="7.109375" style="98" customWidth="1"/>
    <col min="3492" max="3493" width="11.44140625" style="98" hidden="1" customWidth="1"/>
    <col min="3494" max="3494" width="7.109375" style="98" customWidth="1"/>
    <col min="3495" max="3496" width="11.44140625" style="98" hidden="1" customWidth="1"/>
    <col min="3497" max="3497" width="7.109375" style="98" customWidth="1"/>
    <col min="3498" max="3499" width="11.44140625" style="98" hidden="1" customWidth="1"/>
    <col min="3500" max="3500" width="7.109375" style="98" customWidth="1"/>
    <col min="3501" max="3502" width="11.44140625" style="98" hidden="1" customWidth="1"/>
    <col min="3503" max="3503" width="7.109375" style="98" customWidth="1"/>
    <col min="3504" max="3505" width="11.44140625" style="98" hidden="1" customWidth="1"/>
    <col min="3506" max="3506" width="7.109375" style="98" customWidth="1"/>
    <col min="3507" max="3507" width="11.44140625" style="98" hidden="1" customWidth="1"/>
    <col min="3508" max="3508" width="6.44140625" style="98" customWidth="1"/>
    <col min="3509" max="3510" width="11.44140625" style="98" hidden="1" customWidth="1"/>
    <col min="3511" max="3511" width="6.88671875" style="98" customWidth="1"/>
    <col min="3512" max="3513" width="11.44140625" style="98" hidden="1" customWidth="1"/>
    <col min="3514" max="3514" width="6.88671875" style="98" customWidth="1"/>
    <col min="3515" max="3516" width="11.44140625" style="98" hidden="1" customWidth="1"/>
    <col min="3517" max="3517" width="6.44140625" style="98" customWidth="1"/>
    <col min="3518" max="3522" width="11.44140625" style="98" hidden="1" customWidth="1"/>
    <col min="3523" max="3523" width="6.44140625" style="98" customWidth="1"/>
    <col min="3524" max="3525" width="11.44140625" style="98" hidden="1" customWidth="1"/>
    <col min="3526" max="3526" width="7.5546875" style="98" customWidth="1"/>
    <col min="3527" max="3527" width="11.44140625" style="98" hidden="1" customWidth="1"/>
    <col min="3528" max="3528" width="9.44140625" style="98" customWidth="1"/>
    <col min="3529" max="3560" width="11.44140625" style="98" hidden="1" customWidth="1"/>
    <col min="3561" max="3561" width="9" style="98" customWidth="1"/>
    <col min="3562" max="3563" width="11.44140625" style="98" hidden="1" customWidth="1"/>
    <col min="3564" max="3564" width="8.5546875" style="98" customWidth="1"/>
    <col min="3565" max="3566" width="11.44140625" style="98" hidden="1" customWidth="1"/>
    <col min="3567" max="3567" width="6.44140625" style="98" customWidth="1"/>
    <col min="3568" max="3569" width="11.44140625" style="98" hidden="1" customWidth="1"/>
    <col min="3570" max="3570" width="7" style="98" customWidth="1"/>
    <col min="3571" max="3572" width="11.44140625" style="98" hidden="1" customWidth="1"/>
    <col min="3573" max="3575" width="7" style="98" customWidth="1"/>
    <col min="3576" max="3577" width="11.44140625" style="98" hidden="1" customWidth="1"/>
    <col min="3578" max="3578" width="7.5546875" style="98" customWidth="1"/>
    <col min="3579" max="3580" width="11.44140625" style="98" hidden="1" customWidth="1"/>
    <col min="3581" max="3581" width="7" style="98" customWidth="1"/>
    <col min="3582" max="3583" width="11.44140625" style="98" hidden="1" customWidth="1"/>
    <col min="3584" max="3584" width="7" style="98" customWidth="1"/>
    <col min="3585" max="3586" width="11.44140625" style="98" hidden="1" customWidth="1"/>
    <col min="3587" max="3587" width="7" style="98" customWidth="1"/>
    <col min="3588" max="3588" width="11.44140625" style="98" hidden="1" customWidth="1"/>
    <col min="3589" max="3589" width="6.44140625" style="98" customWidth="1"/>
    <col min="3590" max="3599" width="11.44140625" style="98" hidden="1" customWidth="1"/>
    <col min="3600" max="3602" width="11.44140625" style="98" hidden="1"/>
    <col min="3603" max="3603" width="41.44140625" style="98" customWidth="1"/>
    <col min="3604" max="3604" width="6.44140625" style="98" customWidth="1"/>
    <col min="3605" max="3605" width="14.6640625" style="98" customWidth="1"/>
    <col min="3606" max="3606" width="11.44140625" style="98" customWidth="1"/>
    <col min="3607" max="3607" width="13" style="98" customWidth="1"/>
    <col min="3608" max="3608" width="15.88671875" style="98" customWidth="1"/>
    <col min="3609" max="3618" width="9.44140625" style="98" customWidth="1"/>
    <col min="3619" max="3619" width="8.88671875" style="98" customWidth="1"/>
    <col min="3620" max="3620" width="9.44140625" style="98" customWidth="1"/>
    <col min="3621" max="3621" width="10.109375" style="98" customWidth="1"/>
    <col min="3622" max="3634" width="11.44140625" style="98" hidden="1" customWidth="1"/>
    <col min="3635" max="3635" width="11.44140625" style="98" customWidth="1"/>
    <col min="3636" max="3636" width="16.33203125" style="98" customWidth="1"/>
    <col min="3637" max="3637" width="56.88671875" style="98" customWidth="1"/>
    <col min="3638" max="3638" width="9.109375" style="98" bestFit="1" customWidth="1"/>
    <col min="3639" max="3639" width="32.109375" style="98" customWidth="1"/>
    <col min="3640" max="3640" width="9.88671875" style="98" customWidth="1"/>
    <col min="3641" max="3641" width="24.109375" style="98" customWidth="1"/>
    <col min="3642" max="3642" width="5" style="98" customWidth="1"/>
    <col min="3643" max="3644" width="11.44140625" style="98" hidden="1" customWidth="1"/>
    <col min="3645" max="3645" width="5" style="98" customWidth="1"/>
    <col min="3646" max="3647" width="11.44140625" style="98" hidden="1" customWidth="1"/>
    <col min="3648" max="3648" width="5" style="98" customWidth="1"/>
    <col min="3649" max="3650" width="11.44140625" style="98" hidden="1" customWidth="1"/>
    <col min="3651" max="3651" width="5" style="98" customWidth="1"/>
    <col min="3652" max="3653" width="11.44140625" style="98" hidden="1" customWidth="1"/>
    <col min="3654" max="3654" width="5" style="98" customWidth="1"/>
    <col min="3655" max="3719" width="11.44140625" style="98" hidden="1" customWidth="1"/>
    <col min="3720" max="3720" width="9.44140625" style="98" customWidth="1"/>
    <col min="3721" max="3721" width="11.44140625" style="98" hidden="1" customWidth="1"/>
    <col min="3722" max="3722" width="5" style="98" customWidth="1"/>
    <col min="3723" max="3738" width="11.44140625" style="98" hidden="1" customWidth="1"/>
    <col min="3739" max="3739" width="6.44140625" style="98" customWidth="1"/>
    <col min="3740" max="3740" width="11.44140625" style="98" hidden="1" customWidth="1"/>
    <col min="3741" max="3741" width="7.109375" style="98" customWidth="1"/>
    <col min="3742" max="3743" width="11.44140625" style="98" hidden="1" customWidth="1"/>
    <col min="3744" max="3744" width="7.109375" style="98" customWidth="1"/>
    <col min="3745" max="3746" width="11.44140625" style="98" hidden="1" customWidth="1"/>
    <col min="3747" max="3747" width="7.109375" style="98" customWidth="1"/>
    <col min="3748" max="3749" width="11.44140625" style="98" hidden="1" customWidth="1"/>
    <col min="3750" max="3750" width="7.109375" style="98" customWidth="1"/>
    <col min="3751" max="3752" width="11.44140625" style="98" hidden="1" customWidth="1"/>
    <col min="3753" max="3753" width="7.109375" style="98" customWidth="1"/>
    <col min="3754" max="3755" width="11.44140625" style="98" hidden="1" customWidth="1"/>
    <col min="3756" max="3756" width="7.109375" style="98" customWidth="1"/>
    <col min="3757" max="3758" width="11.44140625" style="98" hidden="1" customWidth="1"/>
    <col min="3759" max="3759" width="7.109375" style="98" customWidth="1"/>
    <col min="3760" max="3761" width="11.44140625" style="98" hidden="1" customWidth="1"/>
    <col min="3762" max="3762" width="7.109375" style="98" customWidth="1"/>
    <col min="3763" max="3763" width="11.44140625" style="98" hidden="1" customWidth="1"/>
    <col min="3764" max="3764" width="6.44140625" style="98" customWidth="1"/>
    <col min="3765" max="3766" width="11.44140625" style="98" hidden="1" customWidth="1"/>
    <col min="3767" max="3767" width="6.88671875" style="98" customWidth="1"/>
    <col min="3768" max="3769" width="11.44140625" style="98" hidden="1" customWidth="1"/>
    <col min="3770" max="3770" width="6.88671875" style="98" customWidth="1"/>
    <col min="3771" max="3772" width="11.44140625" style="98" hidden="1" customWidth="1"/>
    <col min="3773" max="3773" width="6.44140625" style="98" customWidth="1"/>
    <col min="3774" max="3778" width="11.44140625" style="98" hidden="1" customWidth="1"/>
    <col min="3779" max="3779" width="6.44140625" style="98" customWidth="1"/>
    <col min="3780" max="3781" width="11.44140625" style="98" hidden="1" customWidth="1"/>
    <col min="3782" max="3782" width="7.5546875" style="98" customWidth="1"/>
    <col min="3783" max="3783" width="11.44140625" style="98" hidden="1" customWidth="1"/>
    <col min="3784" max="3784" width="9.44140625" style="98" customWidth="1"/>
    <col min="3785" max="3816" width="11.44140625" style="98" hidden="1" customWidth="1"/>
    <col min="3817" max="3817" width="9" style="98" customWidth="1"/>
    <col min="3818" max="3819" width="11.44140625" style="98" hidden="1" customWidth="1"/>
    <col min="3820" max="3820" width="8.5546875" style="98" customWidth="1"/>
    <col min="3821" max="3822" width="11.44140625" style="98" hidden="1" customWidth="1"/>
    <col min="3823" max="3823" width="6.44140625" style="98" customWidth="1"/>
    <col min="3824" max="3825" width="11.44140625" style="98" hidden="1" customWidth="1"/>
    <col min="3826" max="3826" width="7" style="98" customWidth="1"/>
    <col min="3827" max="3828" width="11.44140625" style="98" hidden="1" customWidth="1"/>
    <col min="3829" max="3831" width="7" style="98" customWidth="1"/>
    <col min="3832" max="3833" width="11.44140625" style="98" hidden="1" customWidth="1"/>
    <col min="3834" max="3834" width="7.5546875" style="98" customWidth="1"/>
    <col min="3835" max="3836" width="11.44140625" style="98" hidden="1" customWidth="1"/>
    <col min="3837" max="3837" width="7" style="98" customWidth="1"/>
    <col min="3838" max="3839" width="11.44140625" style="98" hidden="1" customWidth="1"/>
    <col min="3840" max="3840" width="7" style="98" customWidth="1"/>
    <col min="3841" max="3842" width="11.44140625" style="98" hidden="1" customWidth="1"/>
    <col min="3843" max="3843" width="7" style="98" customWidth="1"/>
    <col min="3844" max="3844" width="11.44140625" style="98" hidden="1" customWidth="1"/>
    <col min="3845" max="3845" width="6.44140625" style="98" customWidth="1"/>
    <col min="3846" max="3855" width="11.44140625" style="98" hidden="1" customWidth="1"/>
    <col min="3856" max="3858" width="11.44140625" style="98" hidden="1"/>
    <col min="3859" max="3859" width="41.44140625" style="98" customWidth="1"/>
    <col min="3860" max="3860" width="6.44140625" style="98" customWidth="1"/>
    <col min="3861" max="3861" width="14.6640625" style="98" customWidth="1"/>
    <col min="3862" max="3862" width="11.44140625" style="98" customWidth="1"/>
    <col min="3863" max="3863" width="13" style="98" customWidth="1"/>
    <col min="3864" max="3864" width="15.88671875" style="98" customWidth="1"/>
    <col min="3865" max="3874" width="9.44140625" style="98" customWidth="1"/>
    <col min="3875" max="3875" width="8.88671875" style="98" customWidth="1"/>
    <col min="3876" max="3876" width="9.44140625" style="98" customWidth="1"/>
    <col min="3877" max="3877" width="10.109375" style="98" customWidth="1"/>
    <col min="3878" max="3890" width="11.44140625" style="98" hidden="1" customWidth="1"/>
    <col min="3891" max="3891" width="11.44140625" style="98" customWidth="1"/>
    <col min="3892" max="3892" width="16.33203125" style="98" customWidth="1"/>
    <col min="3893" max="3893" width="56.88671875" style="98" customWidth="1"/>
    <col min="3894" max="3894" width="9.109375" style="98" bestFit="1" customWidth="1"/>
    <col min="3895" max="3895" width="32.109375" style="98" customWidth="1"/>
    <col min="3896" max="3896" width="9.88671875" style="98" customWidth="1"/>
    <col min="3897" max="3897" width="24.109375" style="98" customWidth="1"/>
    <col min="3898" max="3898" width="5" style="98" customWidth="1"/>
    <col min="3899" max="3900" width="11.44140625" style="98" hidden="1" customWidth="1"/>
    <col min="3901" max="3901" width="5" style="98" customWidth="1"/>
    <col min="3902" max="3903" width="11.44140625" style="98" hidden="1" customWidth="1"/>
    <col min="3904" max="3904" width="5" style="98" customWidth="1"/>
    <col min="3905" max="3906" width="11.44140625" style="98" hidden="1" customWidth="1"/>
    <col min="3907" max="3907" width="5" style="98" customWidth="1"/>
    <col min="3908" max="3909" width="11.44140625" style="98" hidden="1" customWidth="1"/>
    <col min="3910" max="3910" width="5" style="98" customWidth="1"/>
    <col min="3911" max="3975" width="11.44140625" style="98" hidden="1" customWidth="1"/>
    <col min="3976" max="3976" width="9.44140625" style="98" customWidth="1"/>
    <col min="3977" max="3977" width="11.44140625" style="98" hidden="1" customWidth="1"/>
    <col min="3978" max="3978" width="5" style="98" customWidth="1"/>
    <col min="3979" max="3994" width="11.44140625" style="98" hidden="1" customWidth="1"/>
    <col min="3995" max="3995" width="6.44140625" style="98" customWidth="1"/>
    <col min="3996" max="3996" width="11.44140625" style="98" hidden="1" customWidth="1"/>
    <col min="3997" max="3997" width="7.109375" style="98" customWidth="1"/>
    <col min="3998" max="3999" width="11.44140625" style="98" hidden="1" customWidth="1"/>
    <col min="4000" max="4000" width="7.109375" style="98" customWidth="1"/>
    <col min="4001" max="4002" width="11.44140625" style="98" hidden="1" customWidth="1"/>
    <col min="4003" max="4003" width="7.109375" style="98" customWidth="1"/>
    <col min="4004" max="4005" width="11.44140625" style="98" hidden="1" customWidth="1"/>
    <col min="4006" max="4006" width="7.109375" style="98" customWidth="1"/>
    <col min="4007" max="4008" width="11.44140625" style="98" hidden="1" customWidth="1"/>
    <col min="4009" max="4009" width="7.109375" style="98" customWidth="1"/>
    <col min="4010" max="4011" width="11.44140625" style="98" hidden="1" customWidth="1"/>
    <col min="4012" max="4012" width="7.109375" style="98" customWidth="1"/>
    <col min="4013" max="4014" width="11.44140625" style="98" hidden="1" customWidth="1"/>
    <col min="4015" max="4015" width="7.109375" style="98" customWidth="1"/>
    <col min="4016" max="4017" width="11.44140625" style="98" hidden="1" customWidth="1"/>
    <col min="4018" max="4018" width="7.109375" style="98" customWidth="1"/>
    <col min="4019" max="4019" width="11.44140625" style="98" hidden="1" customWidth="1"/>
    <col min="4020" max="4020" width="6.44140625" style="98" customWidth="1"/>
    <col min="4021" max="4022" width="11.44140625" style="98" hidden="1" customWidth="1"/>
    <col min="4023" max="4023" width="6.88671875" style="98" customWidth="1"/>
    <col min="4024" max="4025" width="11.44140625" style="98" hidden="1" customWidth="1"/>
    <col min="4026" max="4026" width="6.88671875" style="98" customWidth="1"/>
    <col min="4027" max="4028" width="11.44140625" style="98" hidden="1" customWidth="1"/>
    <col min="4029" max="4029" width="6.44140625" style="98" customWidth="1"/>
    <col min="4030" max="4034" width="11.44140625" style="98" hidden="1" customWidth="1"/>
    <col min="4035" max="4035" width="6.44140625" style="98" customWidth="1"/>
    <col min="4036" max="4037" width="11.44140625" style="98" hidden="1" customWidth="1"/>
    <col min="4038" max="4038" width="7.5546875" style="98" customWidth="1"/>
    <col min="4039" max="4039" width="11.44140625" style="98" hidden="1" customWidth="1"/>
    <col min="4040" max="4040" width="9.44140625" style="98" customWidth="1"/>
    <col min="4041" max="4072" width="11.44140625" style="98" hidden="1" customWidth="1"/>
    <col min="4073" max="4073" width="9" style="98" customWidth="1"/>
    <col min="4074" max="4075" width="11.44140625" style="98" hidden="1" customWidth="1"/>
    <col min="4076" max="4076" width="8.5546875" style="98" customWidth="1"/>
    <col min="4077" max="4078" width="11.44140625" style="98" hidden="1" customWidth="1"/>
    <col min="4079" max="4079" width="6.44140625" style="98" customWidth="1"/>
    <col min="4080" max="4081" width="11.44140625" style="98" hidden="1" customWidth="1"/>
    <col min="4082" max="4082" width="7" style="98" customWidth="1"/>
    <col min="4083" max="4084" width="11.44140625" style="98" hidden="1" customWidth="1"/>
    <col min="4085" max="4087" width="7" style="98" customWidth="1"/>
    <col min="4088" max="4089" width="11.44140625" style="98" hidden="1" customWidth="1"/>
    <col min="4090" max="4090" width="7.5546875" style="98" customWidth="1"/>
    <col min="4091" max="4092" width="11.44140625" style="98" hidden="1" customWidth="1"/>
    <col min="4093" max="4093" width="7" style="98" customWidth="1"/>
    <col min="4094" max="4095" width="11.44140625" style="98" hidden="1" customWidth="1"/>
    <col min="4096" max="4096" width="7" style="98" customWidth="1"/>
    <col min="4097" max="4098" width="11.44140625" style="98" hidden="1" customWidth="1"/>
    <col min="4099" max="4099" width="7" style="98" customWidth="1"/>
    <col min="4100" max="4100" width="11.44140625" style="98" hidden="1" customWidth="1"/>
    <col min="4101" max="4101" width="6.44140625" style="98" customWidth="1"/>
    <col min="4102" max="4111" width="11.44140625" style="98" hidden="1" customWidth="1"/>
    <col min="4112" max="4114" width="11.44140625" style="98" hidden="1"/>
    <col min="4115" max="4115" width="41.44140625" style="98" customWidth="1"/>
    <col min="4116" max="4116" width="6.44140625" style="98" customWidth="1"/>
    <col min="4117" max="4117" width="14.6640625" style="98" customWidth="1"/>
    <col min="4118" max="4118" width="11.44140625" style="98" customWidth="1"/>
    <col min="4119" max="4119" width="13" style="98" customWidth="1"/>
    <col min="4120" max="4120" width="15.88671875" style="98" customWidth="1"/>
    <col min="4121" max="4130" width="9.44140625" style="98" customWidth="1"/>
    <col min="4131" max="4131" width="8.88671875" style="98" customWidth="1"/>
    <col min="4132" max="4132" width="9.44140625" style="98" customWidth="1"/>
    <col min="4133" max="4133" width="10.109375" style="98" customWidth="1"/>
    <col min="4134" max="4146" width="11.44140625" style="98" hidden="1" customWidth="1"/>
    <col min="4147" max="4147" width="11.44140625" style="98" customWidth="1"/>
    <col min="4148" max="4148" width="16.33203125" style="98" customWidth="1"/>
    <col min="4149" max="4149" width="56.88671875" style="98" customWidth="1"/>
    <col min="4150" max="4150" width="9.109375" style="98" bestFit="1" customWidth="1"/>
    <col min="4151" max="4151" width="32.109375" style="98" customWidth="1"/>
    <col min="4152" max="4152" width="9.88671875" style="98" customWidth="1"/>
    <col min="4153" max="4153" width="24.109375" style="98" customWidth="1"/>
    <col min="4154" max="4154" width="5" style="98" customWidth="1"/>
    <col min="4155" max="4156" width="11.44140625" style="98" hidden="1" customWidth="1"/>
    <col min="4157" max="4157" width="5" style="98" customWidth="1"/>
    <col min="4158" max="4159" width="11.44140625" style="98" hidden="1" customWidth="1"/>
    <col min="4160" max="4160" width="5" style="98" customWidth="1"/>
    <col min="4161" max="4162" width="11.44140625" style="98" hidden="1" customWidth="1"/>
    <col min="4163" max="4163" width="5" style="98" customWidth="1"/>
    <col min="4164" max="4165" width="11.44140625" style="98" hidden="1" customWidth="1"/>
    <col min="4166" max="4166" width="5" style="98" customWidth="1"/>
    <col min="4167" max="4231" width="11.44140625" style="98" hidden="1" customWidth="1"/>
    <col min="4232" max="4232" width="9.44140625" style="98" customWidth="1"/>
    <col min="4233" max="4233" width="11.44140625" style="98" hidden="1" customWidth="1"/>
    <col min="4234" max="4234" width="5" style="98" customWidth="1"/>
    <col min="4235" max="4250" width="11.44140625" style="98" hidden="1" customWidth="1"/>
    <col min="4251" max="4251" width="6.44140625" style="98" customWidth="1"/>
    <col min="4252" max="4252" width="11.44140625" style="98" hidden="1" customWidth="1"/>
    <col min="4253" max="4253" width="7.109375" style="98" customWidth="1"/>
    <col min="4254" max="4255" width="11.44140625" style="98" hidden="1" customWidth="1"/>
    <col min="4256" max="4256" width="7.109375" style="98" customWidth="1"/>
    <col min="4257" max="4258" width="11.44140625" style="98" hidden="1" customWidth="1"/>
    <col min="4259" max="4259" width="7.109375" style="98" customWidth="1"/>
    <col min="4260" max="4261" width="11.44140625" style="98" hidden="1" customWidth="1"/>
    <col min="4262" max="4262" width="7.109375" style="98" customWidth="1"/>
    <col min="4263" max="4264" width="11.44140625" style="98" hidden="1" customWidth="1"/>
    <col min="4265" max="4265" width="7.109375" style="98" customWidth="1"/>
    <col min="4266" max="4267" width="11.44140625" style="98" hidden="1" customWidth="1"/>
    <col min="4268" max="4268" width="7.109375" style="98" customWidth="1"/>
    <col min="4269" max="4270" width="11.44140625" style="98" hidden="1" customWidth="1"/>
    <col min="4271" max="4271" width="7.109375" style="98" customWidth="1"/>
    <col min="4272" max="4273" width="11.44140625" style="98" hidden="1" customWidth="1"/>
    <col min="4274" max="4274" width="7.109375" style="98" customWidth="1"/>
    <col min="4275" max="4275" width="11.44140625" style="98" hidden="1" customWidth="1"/>
    <col min="4276" max="4276" width="6.44140625" style="98" customWidth="1"/>
    <col min="4277" max="4278" width="11.44140625" style="98" hidden="1" customWidth="1"/>
    <col min="4279" max="4279" width="6.88671875" style="98" customWidth="1"/>
    <col min="4280" max="4281" width="11.44140625" style="98" hidden="1" customWidth="1"/>
    <col min="4282" max="4282" width="6.88671875" style="98" customWidth="1"/>
    <col min="4283" max="4284" width="11.44140625" style="98" hidden="1" customWidth="1"/>
    <col min="4285" max="4285" width="6.44140625" style="98" customWidth="1"/>
    <col min="4286" max="4290" width="11.44140625" style="98" hidden="1" customWidth="1"/>
    <col min="4291" max="4291" width="6.44140625" style="98" customWidth="1"/>
    <col min="4292" max="4293" width="11.44140625" style="98" hidden="1" customWidth="1"/>
    <col min="4294" max="4294" width="7.5546875" style="98" customWidth="1"/>
    <col min="4295" max="4295" width="11.44140625" style="98" hidden="1" customWidth="1"/>
    <col min="4296" max="4296" width="9.44140625" style="98" customWidth="1"/>
    <col min="4297" max="4328" width="11.44140625" style="98" hidden="1" customWidth="1"/>
    <col min="4329" max="4329" width="9" style="98" customWidth="1"/>
    <col min="4330" max="4331" width="11.44140625" style="98" hidden="1" customWidth="1"/>
    <col min="4332" max="4332" width="8.5546875" style="98" customWidth="1"/>
    <col min="4333" max="4334" width="11.44140625" style="98" hidden="1" customWidth="1"/>
    <col min="4335" max="4335" width="6.44140625" style="98" customWidth="1"/>
    <col min="4336" max="4337" width="11.44140625" style="98" hidden="1" customWidth="1"/>
    <col min="4338" max="4338" width="7" style="98" customWidth="1"/>
    <col min="4339" max="4340" width="11.44140625" style="98" hidden="1" customWidth="1"/>
    <col min="4341" max="4343" width="7" style="98" customWidth="1"/>
    <col min="4344" max="4345" width="11.44140625" style="98" hidden="1" customWidth="1"/>
    <col min="4346" max="4346" width="7.5546875" style="98" customWidth="1"/>
    <col min="4347" max="4348" width="11.44140625" style="98" hidden="1" customWidth="1"/>
    <col min="4349" max="4349" width="7" style="98" customWidth="1"/>
    <col min="4350" max="4351" width="11.44140625" style="98" hidden="1" customWidth="1"/>
    <col min="4352" max="4352" width="7" style="98" customWidth="1"/>
    <col min="4353" max="4354" width="11.44140625" style="98" hidden="1" customWidth="1"/>
    <col min="4355" max="4355" width="7" style="98" customWidth="1"/>
    <col min="4356" max="4356" width="11.44140625" style="98" hidden="1" customWidth="1"/>
    <col min="4357" max="4357" width="6.44140625" style="98" customWidth="1"/>
    <col min="4358" max="4367" width="11.44140625" style="98" hidden="1" customWidth="1"/>
    <col min="4368" max="4370" width="11.44140625" style="98" hidden="1"/>
    <col min="4371" max="4371" width="41.44140625" style="98" customWidth="1"/>
    <col min="4372" max="4372" width="6.44140625" style="98" customWidth="1"/>
    <col min="4373" max="4373" width="14.6640625" style="98" customWidth="1"/>
    <col min="4374" max="4374" width="11.44140625" style="98" customWidth="1"/>
    <col min="4375" max="4375" width="13" style="98" customWidth="1"/>
    <col min="4376" max="4376" width="15.88671875" style="98" customWidth="1"/>
    <col min="4377" max="4386" width="9.44140625" style="98" customWidth="1"/>
    <col min="4387" max="4387" width="8.88671875" style="98" customWidth="1"/>
    <col min="4388" max="4388" width="9.44140625" style="98" customWidth="1"/>
    <col min="4389" max="4389" width="10.109375" style="98" customWidth="1"/>
    <col min="4390" max="4402" width="11.44140625" style="98" hidden="1" customWidth="1"/>
    <col min="4403" max="4403" width="11.44140625" style="98" customWidth="1"/>
    <col min="4404" max="4404" width="16.33203125" style="98" customWidth="1"/>
    <col min="4405" max="4405" width="56.88671875" style="98" customWidth="1"/>
    <col min="4406" max="4406" width="9.109375" style="98" bestFit="1" customWidth="1"/>
    <col min="4407" max="4407" width="32.109375" style="98" customWidth="1"/>
    <col min="4408" max="4408" width="9.88671875" style="98" customWidth="1"/>
    <col min="4409" max="4409" width="24.109375" style="98" customWidth="1"/>
    <col min="4410" max="4410" width="5" style="98" customWidth="1"/>
    <col min="4411" max="4412" width="11.44140625" style="98" hidden="1" customWidth="1"/>
    <col min="4413" max="4413" width="5" style="98" customWidth="1"/>
    <col min="4414" max="4415" width="11.44140625" style="98" hidden="1" customWidth="1"/>
    <col min="4416" max="4416" width="5" style="98" customWidth="1"/>
    <col min="4417" max="4418" width="11.44140625" style="98" hidden="1" customWidth="1"/>
    <col min="4419" max="4419" width="5" style="98" customWidth="1"/>
    <col min="4420" max="4421" width="11.44140625" style="98" hidden="1" customWidth="1"/>
    <col min="4422" max="4422" width="5" style="98" customWidth="1"/>
    <col min="4423" max="4487" width="11.44140625" style="98" hidden="1" customWidth="1"/>
    <col min="4488" max="4488" width="9.44140625" style="98" customWidth="1"/>
    <col min="4489" max="4489" width="11.44140625" style="98" hidden="1" customWidth="1"/>
    <col min="4490" max="4490" width="5" style="98" customWidth="1"/>
    <col min="4491" max="4506" width="11.44140625" style="98" hidden="1" customWidth="1"/>
    <col min="4507" max="4507" width="6.44140625" style="98" customWidth="1"/>
    <col min="4508" max="4508" width="11.44140625" style="98" hidden="1" customWidth="1"/>
    <col min="4509" max="4509" width="7.109375" style="98" customWidth="1"/>
    <col min="4510" max="4511" width="11.44140625" style="98" hidden="1" customWidth="1"/>
    <col min="4512" max="4512" width="7.109375" style="98" customWidth="1"/>
    <col min="4513" max="4514" width="11.44140625" style="98" hidden="1" customWidth="1"/>
    <col min="4515" max="4515" width="7.109375" style="98" customWidth="1"/>
    <col min="4516" max="4517" width="11.44140625" style="98" hidden="1" customWidth="1"/>
    <col min="4518" max="4518" width="7.109375" style="98" customWidth="1"/>
    <col min="4519" max="4520" width="11.44140625" style="98" hidden="1" customWidth="1"/>
    <col min="4521" max="4521" width="7.109375" style="98" customWidth="1"/>
    <col min="4522" max="4523" width="11.44140625" style="98" hidden="1" customWidth="1"/>
    <col min="4524" max="4524" width="7.109375" style="98" customWidth="1"/>
    <col min="4525" max="4526" width="11.44140625" style="98" hidden="1" customWidth="1"/>
    <col min="4527" max="4527" width="7.109375" style="98" customWidth="1"/>
    <col min="4528" max="4529" width="11.44140625" style="98" hidden="1" customWidth="1"/>
    <col min="4530" max="4530" width="7.109375" style="98" customWidth="1"/>
    <col min="4531" max="4531" width="11.44140625" style="98" hidden="1" customWidth="1"/>
    <col min="4532" max="4532" width="6.44140625" style="98" customWidth="1"/>
    <col min="4533" max="4534" width="11.44140625" style="98" hidden="1" customWidth="1"/>
    <col min="4535" max="4535" width="6.88671875" style="98" customWidth="1"/>
    <col min="4536" max="4537" width="11.44140625" style="98" hidden="1" customWidth="1"/>
    <col min="4538" max="4538" width="6.88671875" style="98" customWidth="1"/>
    <col min="4539" max="4540" width="11.44140625" style="98" hidden="1" customWidth="1"/>
    <col min="4541" max="4541" width="6.44140625" style="98" customWidth="1"/>
    <col min="4542" max="4546" width="11.44140625" style="98" hidden="1" customWidth="1"/>
    <col min="4547" max="4547" width="6.44140625" style="98" customWidth="1"/>
    <col min="4548" max="4549" width="11.44140625" style="98" hidden="1" customWidth="1"/>
    <col min="4550" max="4550" width="7.5546875" style="98" customWidth="1"/>
    <col min="4551" max="4551" width="11.44140625" style="98" hidden="1" customWidth="1"/>
    <col min="4552" max="4552" width="9.44140625" style="98" customWidth="1"/>
    <col min="4553" max="4584" width="11.44140625" style="98" hidden="1" customWidth="1"/>
    <col min="4585" max="4585" width="9" style="98" customWidth="1"/>
    <col min="4586" max="4587" width="11.44140625" style="98" hidden="1" customWidth="1"/>
    <col min="4588" max="4588" width="8.5546875" style="98" customWidth="1"/>
    <col min="4589" max="4590" width="11.44140625" style="98" hidden="1" customWidth="1"/>
    <col min="4591" max="4591" width="6.44140625" style="98" customWidth="1"/>
    <col min="4592" max="4593" width="11.44140625" style="98" hidden="1" customWidth="1"/>
    <col min="4594" max="4594" width="7" style="98" customWidth="1"/>
    <col min="4595" max="4596" width="11.44140625" style="98" hidden="1" customWidth="1"/>
    <col min="4597" max="4599" width="7" style="98" customWidth="1"/>
    <col min="4600" max="4601" width="11.44140625" style="98" hidden="1" customWidth="1"/>
    <col min="4602" max="4602" width="7.5546875" style="98" customWidth="1"/>
    <col min="4603" max="4604" width="11.44140625" style="98" hidden="1" customWidth="1"/>
    <col min="4605" max="4605" width="7" style="98" customWidth="1"/>
    <col min="4606" max="4607" width="11.44140625" style="98" hidden="1" customWidth="1"/>
    <col min="4608" max="4608" width="7" style="98" customWidth="1"/>
    <col min="4609" max="4610" width="11.44140625" style="98" hidden="1" customWidth="1"/>
    <col min="4611" max="4611" width="7" style="98" customWidth="1"/>
    <col min="4612" max="4612" width="11.44140625" style="98" hidden="1" customWidth="1"/>
    <col min="4613" max="4613" width="6.44140625" style="98" customWidth="1"/>
    <col min="4614" max="4623" width="11.44140625" style="98" hidden="1" customWidth="1"/>
    <col min="4624" max="4626" width="11.44140625" style="98" hidden="1"/>
    <col min="4627" max="4627" width="41.44140625" style="98" customWidth="1"/>
    <col min="4628" max="4628" width="6.44140625" style="98" customWidth="1"/>
    <col min="4629" max="4629" width="14.6640625" style="98" customWidth="1"/>
    <col min="4630" max="4630" width="11.44140625" style="98" customWidth="1"/>
    <col min="4631" max="4631" width="13" style="98" customWidth="1"/>
    <col min="4632" max="4632" width="15.88671875" style="98" customWidth="1"/>
    <col min="4633" max="4642" width="9.44140625" style="98" customWidth="1"/>
    <col min="4643" max="4643" width="8.88671875" style="98" customWidth="1"/>
    <col min="4644" max="4644" width="9.44140625" style="98" customWidth="1"/>
    <col min="4645" max="4645" width="10.109375" style="98" customWidth="1"/>
    <col min="4646" max="4658" width="11.44140625" style="98" hidden="1" customWidth="1"/>
    <col min="4659" max="4659" width="11.44140625" style="98" customWidth="1"/>
    <col min="4660" max="4660" width="16.33203125" style="98" customWidth="1"/>
    <col min="4661" max="4661" width="56.88671875" style="98" customWidth="1"/>
    <col min="4662" max="4662" width="9.109375" style="98" bestFit="1" customWidth="1"/>
    <col min="4663" max="4663" width="32.109375" style="98" customWidth="1"/>
    <col min="4664" max="4664" width="9.88671875" style="98" customWidth="1"/>
    <col min="4665" max="4665" width="24.109375" style="98" customWidth="1"/>
    <col min="4666" max="4666" width="5" style="98" customWidth="1"/>
    <col min="4667" max="4668" width="11.44140625" style="98" hidden="1" customWidth="1"/>
    <col min="4669" max="4669" width="5" style="98" customWidth="1"/>
    <col min="4670" max="4671" width="11.44140625" style="98" hidden="1" customWidth="1"/>
    <col min="4672" max="4672" width="5" style="98" customWidth="1"/>
    <col min="4673" max="4674" width="11.44140625" style="98" hidden="1" customWidth="1"/>
    <col min="4675" max="4675" width="5" style="98" customWidth="1"/>
    <col min="4676" max="4677" width="11.44140625" style="98" hidden="1" customWidth="1"/>
    <col min="4678" max="4678" width="5" style="98" customWidth="1"/>
    <col min="4679" max="4743" width="11.44140625" style="98" hidden="1" customWidth="1"/>
    <col min="4744" max="4744" width="9.44140625" style="98" customWidth="1"/>
    <col min="4745" max="4745" width="11.44140625" style="98" hidden="1" customWidth="1"/>
    <col min="4746" max="4746" width="5" style="98" customWidth="1"/>
    <col min="4747" max="4762" width="11.44140625" style="98" hidden="1" customWidth="1"/>
    <col min="4763" max="4763" width="6.44140625" style="98" customWidth="1"/>
    <col min="4764" max="4764" width="11.44140625" style="98" hidden="1" customWidth="1"/>
    <col min="4765" max="4765" width="7.109375" style="98" customWidth="1"/>
    <col min="4766" max="4767" width="11.44140625" style="98" hidden="1" customWidth="1"/>
    <col min="4768" max="4768" width="7.109375" style="98" customWidth="1"/>
    <col min="4769" max="4770" width="11.44140625" style="98" hidden="1" customWidth="1"/>
    <col min="4771" max="4771" width="7.109375" style="98" customWidth="1"/>
    <col min="4772" max="4773" width="11.44140625" style="98" hidden="1" customWidth="1"/>
    <col min="4774" max="4774" width="7.109375" style="98" customWidth="1"/>
    <col min="4775" max="4776" width="11.44140625" style="98" hidden="1" customWidth="1"/>
    <col min="4777" max="4777" width="7.109375" style="98" customWidth="1"/>
    <col min="4778" max="4779" width="11.44140625" style="98" hidden="1" customWidth="1"/>
    <col min="4780" max="4780" width="7.109375" style="98" customWidth="1"/>
    <col min="4781" max="4782" width="11.44140625" style="98" hidden="1" customWidth="1"/>
    <col min="4783" max="4783" width="7.109375" style="98" customWidth="1"/>
    <col min="4784" max="4785" width="11.44140625" style="98" hidden="1" customWidth="1"/>
    <col min="4786" max="4786" width="7.109375" style="98" customWidth="1"/>
    <col min="4787" max="4787" width="11.44140625" style="98" hidden="1" customWidth="1"/>
    <col min="4788" max="4788" width="6.44140625" style="98" customWidth="1"/>
    <col min="4789" max="4790" width="11.44140625" style="98" hidden="1" customWidth="1"/>
    <col min="4791" max="4791" width="6.88671875" style="98" customWidth="1"/>
    <col min="4792" max="4793" width="11.44140625" style="98" hidden="1" customWidth="1"/>
    <col min="4794" max="4794" width="6.88671875" style="98" customWidth="1"/>
    <col min="4795" max="4796" width="11.44140625" style="98" hidden="1" customWidth="1"/>
    <col min="4797" max="4797" width="6.44140625" style="98" customWidth="1"/>
    <col min="4798" max="4802" width="11.44140625" style="98" hidden="1" customWidth="1"/>
    <col min="4803" max="4803" width="6.44140625" style="98" customWidth="1"/>
    <col min="4804" max="4805" width="11.44140625" style="98" hidden="1" customWidth="1"/>
    <col min="4806" max="4806" width="7.5546875" style="98" customWidth="1"/>
    <col min="4807" max="4807" width="11.44140625" style="98" hidden="1" customWidth="1"/>
    <col min="4808" max="4808" width="9.44140625" style="98" customWidth="1"/>
    <col min="4809" max="4840" width="11.44140625" style="98" hidden="1" customWidth="1"/>
    <col min="4841" max="4841" width="9" style="98" customWidth="1"/>
    <col min="4842" max="4843" width="11.44140625" style="98" hidden="1" customWidth="1"/>
    <col min="4844" max="4844" width="8.5546875" style="98" customWidth="1"/>
    <col min="4845" max="4846" width="11.44140625" style="98" hidden="1" customWidth="1"/>
    <col min="4847" max="4847" width="6.44140625" style="98" customWidth="1"/>
    <col min="4848" max="4849" width="11.44140625" style="98" hidden="1" customWidth="1"/>
    <col min="4850" max="4850" width="7" style="98" customWidth="1"/>
    <col min="4851" max="4852" width="11.44140625" style="98" hidden="1" customWidth="1"/>
    <col min="4853" max="4855" width="7" style="98" customWidth="1"/>
    <col min="4856" max="4857" width="11.44140625" style="98" hidden="1" customWidth="1"/>
    <col min="4858" max="4858" width="7.5546875" style="98" customWidth="1"/>
    <col min="4859" max="4860" width="11.44140625" style="98" hidden="1" customWidth="1"/>
    <col min="4861" max="4861" width="7" style="98" customWidth="1"/>
    <col min="4862" max="4863" width="11.44140625" style="98" hidden="1" customWidth="1"/>
    <col min="4864" max="4864" width="7" style="98" customWidth="1"/>
    <col min="4865" max="4866" width="11.44140625" style="98" hidden="1" customWidth="1"/>
    <col min="4867" max="4867" width="7" style="98" customWidth="1"/>
    <col min="4868" max="4868" width="11.44140625" style="98" hidden="1" customWidth="1"/>
    <col min="4869" max="4869" width="6.44140625" style="98" customWidth="1"/>
    <col min="4870" max="4879" width="11.44140625" style="98" hidden="1" customWidth="1"/>
    <col min="4880" max="4882" width="11.44140625" style="98" hidden="1"/>
    <col min="4883" max="4883" width="41.44140625" style="98" customWidth="1"/>
    <col min="4884" max="4884" width="6.44140625" style="98" customWidth="1"/>
    <col min="4885" max="4885" width="14.6640625" style="98" customWidth="1"/>
    <col min="4886" max="4886" width="11.44140625" style="98" customWidth="1"/>
    <col min="4887" max="4887" width="13" style="98" customWidth="1"/>
    <col min="4888" max="4888" width="15.88671875" style="98" customWidth="1"/>
    <col min="4889" max="4898" width="9.44140625" style="98" customWidth="1"/>
    <col min="4899" max="4899" width="8.88671875" style="98" customWidth="1"/>
    <col min="4900" max="4900" width="9.44140625" style="98" customWidth="1"/>
    <col min="4901" max="4901" width="10.109375" style="98" customWidth="1"/>
    <col min="4902" max="4914" width="11.44140625" style="98" hidden="1" customWidth="1"/>
    <col min="4915" max="4915" width="11.44140625" style="98" customWidth="1"/>
    <col min="4916" max="4916" width="16.33203125" style="98" customWidth="1"/>
    <col min="4917" max="4917" width="56.88671875" style="98" customWidth="1"/>
    <col min="4918" max="4918" width="9.109375" style="98" bestFit="1" customWidth="1"/>
    <col min="4919" max="4919" width="32.109375" style="98" customWidth="1"/>
    <col min="4920" max="4920" width="9.88671875" style="98" customWidth="1"/>
    <col min="4921" max="4921" width="24.109375" style="98" customWidth="1"/>
    <col min="4922" max="4922" width="5" style="98" customWidth="1"/>
    <col min="4923" max="4924" width="11.44140625" style="98" hidden="1" customWidth="1"/>
    <col min="4925" max="4925" width="5" style="98" customWidth="1"/>
    <col min="4926" max="4927" width="11.44140625" style="98" hidden="1" customWidth="1"/>
    <col min="4928" max="4928" width="5" style="98" customWidth="1"/>
    <col min="4929" max="4930" width="11.44140625" style="98" hidden="1" customWidth="1"/>
    <col min="4931" max="4931" width="5" style="98" customWidth="1"/>
    <col min="4932" max="4933" width="11.44140625" style="98" hidden="1" customWidth="1"/>
    <col min="4934" max="4934" width="5" style="98" customWidth="1"/>
    <col min="4935" max="4999" width="11.44140625" style="98" hidden="1" customWidth="1"/>
    <col min="5000" max="5000" width="9.44140625" style="98" customWidth="1"/>
    <col min="5001" max="5001" width="11.44140625" style="98" hidden="1" customWidth="1"/>
    <col min="5002" max="5002" width="5" style="98" customWidth="1"/>
    <col min="5003" max="5018" width="11.44140625" style="98" hidden="1" customWidth="1"/>
    <col min="5019" max="5019" width="6.44140625" style="98" customWidth="1"/>
    <col min="5020" max="5020" width="11.44140625" style="98" hidden="1" customWidth="1"/>
    <col min="5021" max="5021" width="7.109375" style="98" customWidth="1"/>
    <col min="5022" max="5023" width="11.44140625" style="98" hidden="1" customWidth="1"/>
    <col min="5024" max="5024" width="7.109375" style="98" customWidth="1"/>
    <col min="5025" max="5026" width="11.44140625" style="98" hidden="1" customWidth="1"/>
    <col min="5027" max="5027" width="7.109375" style="98" customWidth="1"/>
    <col min="5028" max="5029" width="11.44140625" style="98" hidden="1" customWidth="1"/>
    <col min="5030" max="5030" width="7.109375" style="98" customWidth="1"/>
    <col min="5031" max="5032" width="11.44140625" style="98" hidden="1" customWidth="1"/>
    <col min="5033" max="5033" width="7.109375" style="98" customWidth="1"/>
    <col min="5034" max="5035" width="11.44140625" style="98" hidden="1" customWidth="1"/>
    <col min="5036" max="5036" width="7.109375" style="98" customWidth="1"/>
    <col min="5037" max="5038" width="11.44140625" style="98" hidden="1" customWidth="1"/>
    <col min="5039" max="5039" width="7.109375" style="98" customWidth="1"/>
    <col min="5040" max="5041" width="11.44140625" style="98" hidden="1" customWidth="1"/>
    <col min="5042" max="5042" width="7.109375" style="98" customWidth="1"/>
    <col min="5043" max="5043" width="11.44140625" style="98" hidden="1" customWidth="1"/>
    <col min="5044" max="5044" width="6.44140625" style="98" customWidth="1"/>
    <col min="5045" max="5046" width="11.44140625" style="98" hidden="1" customWidth="1"/>
    <col min="5047" max="5047" width="6.88671875" style="98" customWidth="1"/>
    <col min="5048" max="5049" width="11.44140625" style="98" hidden="1" customWidth="1"/>
    <col min="5050" max="5050" width="6.88671875" style="98" customWidth="1"/>
    <col min="5051" max="5052" width="11.44140625" style="98" hidden="1" customWidth="1"/>
    <col min="5053" max="5053" width="6.44140625" style="98" customWidth="1"/>
    <col min="5054" max="5058" width="11.44140625" style="98" hidden="1" customWidth="1"/>
    <col min="5059" max="5059" width="6.44140625" style="98" customWidth="1"/>
    <col min="5060" max="5061" width="11.44140625" style="98" hidden="1" customWidth="1"/>
    <col min="5062" max="5062" width="7.5546875" style="98" customWidth="1"/>
    <col min="5063" max="5063" width="11.44140625" style="98" hidden="1" customWidth="1"/>
    <col min="5064" max="5064" width="9.44140625" style="98" customWidth="1"/>
    <col min="5065" max="5096" width="11.44140625" style="98" hidden="1" customWidth="1"/>
    <col min="5097" max="5097" width="9" style="98" customWidth="1"/>
    <col min="5098" max="5099" width="11.44140625" style="98" hidden="1" customWidth="1"/>
    <col min="5100" max="5100" width="8.5546875" style="98" customWidth="1"/>
    <col min="5101" max="5102" width="11.44140625" style="98" hidden="1" customWidth="1"/>
    <col min="5103" max="5103" width="6.44140625" style="98" customWidth="1"/>
    <col min="5104" max="5105" width="11.44140625" style="98" hidden="1" customWidth="1"/>
    <col min="5106" max="5106" width="7" style="98" customWidth="1"/>
    <col min="5107" max="5108" width="11.44140625" style="98" hidden="1" customWidth="1"/>
    <col min="5109" max="5111" width="7" style="98" customWidth="1"/>
    <col min="5112" max="5113" width="11.44140625" style="98" hidden="1" customWidth="1"/>
    <col min="5114" max="5114" width="7.5546875" style="98" customWidth="1"/>
    <col min="5115" max="5116" width="11.44140625" style="98" hidden="1" customWidth="1"/>
    <col min="5117" max="5117" width="7" style="98" customWidth="1"/>
    <col min="5118" max="5119" width="11.44140625" style="98" hidden="1" customWidth="1"/>
    <col min="5120" max="5120" width="7" style="98" customWidth="1"/>
    <col min="5121" max="5122" width="11.44140625" style="98" hidden="1" customWidth="1"/>
    <col min="5123" max="5123" width="7" style="98" customWidth="1"/>
    <col min="5124" max="5124" width="11.44140625" style="98" hidden="1" customWidth="1"/>
    <col min="5125" max="5125" width="6.44140625" style="98" customWidth="1"/>
    <col min="5126" max="5135" width="11.44140625" style="98" hidden="1" customWidth="1"/>
    <col min="5136" max="5138" width="11.44140625" style="98" hidden="1"/>
    <col min="5139" max="5139" width="41.44140625" style="98" customWidth="1"/>
    <col min="5140" max="5140" width="6.44140625" style="98" customWidth="1"/>
    <col min="5141" max="5141" width="14.6640625" style="98" customWidth="1"/>
    <col min="5142" max="5142" width="11.44140625" style="98" customWidth="1"/>
    <col min="5143" max="5143" width="13" style="98" customWidth="1"/>
    <col min="5144" max="5144" width="15.88671875" style="98" customWidth="1"/>
    <col min="5145" max="5154" width="9.44140625" style="98" customWidth="1"/>
    <col min="5155" max="5155" width="8.88671875" style="98" customWidth="1"/>
    <col min="5156" max="5156" width="9.44140625" style="98" customWidth="1"/>
    <col min="5157" max="5157" width="10.109375" style="98" customWidth="1"/>
    <col min="5158" max="5170" width="11.44140625" style="98" hidden="1" customWidth="1"/>
    <col min="5171" max="5171" width="11.44140625" style="98" customWidth="1"/>
    <col min="5172" max="5172" width="16.33203125" style="98" customWidth="1"/>
    <col min="5173" max="5173" width="56.88671875" style="98" customWidth="1"/>
    <col min="5174" max="5174" width="9.109375" style="98" bestFit="1" customWidth="1"/>
    <col min="5175" max="5175" width="32.109375" style="98" customWidth="1"/>
    <col min="5176" max="5176" width="9.88671875" style="98" customWidth="1"/>
    <col min="5177" max="5177" width="24.109375" style="98" customWidth="1"/>
    <col min="5178" max="5178" width="5" style="98" customWidth="1"/>
    <col min="5179" max="5180" width="11.44140625" style="98" hidden="1" customWidth="1"/>
    <col min="5181" max="5181" width="5" style="98" customWidth="1"/>
    <col min="5182" max="5183" width="11.44140625" style="98" hidden="1" customWidth="1"/>
    <col min="5184" max="5184" width="5" style="98" customWidth="1"/>
    <col min="5185" max="5186" width="11.44140625" style="98" hidden="1" customWidth="1"/>
    <col min="5187" max="5187" width="5" style="98" customWidth="1"/>
    <col min="5188" max="5189" width="11.44140625" style="98" hidden="1" customWidth="1"/>
    <col min="5190" max="5190" width="5" style="98" customWidth="1"/>
    <col min="5191" max="5255" width="11.44140625" style="98" hidden="1" customWidth="1"/>
    <col min="5256" max="5256" width="9.44140625" style="98" customWidth="1"/>
    <col min="5257" max="5257" width="11.44140625" style="98" hidden="1" customWidth="1"/>
    <col min="5258" max="5258" width="5" style="98" customWidth="1"/>
    <col min="5259" max="5274" width="11.44140625" style="98" hidden="1" customWidth="1"/>
    <col min="5275" max="5275" width="6.44140625" style="98" customWidth="1"/>
    <col min="5276" max="5276" width="11.44140625" style="98" hidden="1" customWidth="1"/>
    <col min="5277" max="5277" width="7.109375" style="98" customWidth="1"/>
    <col min="5278" max="5279" width="11.44140625" style="98" hidden="1" customWidth="1"/>
    <col min="5280" max="5280" width="7.109375" style="98" customWidth="1"/>
    <col min="5281" max="5282" width="11.44140625" style="98" hidden="1" customWidth="1"/>
    <col min="5283" max="5283" width="7.109375" style="98" customWidth="1"/>
    <col min="5284" max="5285" width="11.44140625" style="98" hidden="1" customWidth="1"/>
    <col min="5286" max="5286" width="7.109375" style="98" customWidth="1"/>
    <col min="5287" max="5288" width="11.44140625" style="98" hidden="1" customWidth="1"/>
    <col min="5289" max="5289" width="7.109375" style="98" customWidth="1"/>
    <col min="5290" max="5291" width="11.44140625" style="98" hidden="1" customWidth="1"/>
    <col min="5292" max="5292" width="7.109375" style="98" customWidth="1"/>
    <col min="5293" max="5294" width="11.44140625" style="98" hidden="1" customWidth="1"/>
    <col min="5295" max="5295" width="7.109375" style="98" customWidth="1"/>
    <col min="5296" max="5297" width="11.44140625" style="98" hidden="1" customWidth="1"/>
    <col min="5298" max="5298" width="7.109375" style="98" customWidth="1"/>
    <col min="5299" max="5299" width="11.44140625" style="98" hidden="1" customWidth="1"/>
    <col min="5300" max="5300" width="6.44140625" style="98" customWidth="1"/>
    <col min="5301" max="5302" width="11.44140625" style="98" hidden="1" customWidth="1"/>
    <col min="5303" max="5303" width="6.88671875" style="98" customWidth="1"/>
    <col min="5304" max="5305" width="11.44140625" style="98" hidden="1" customWidth="1"/>
    <col min="5306" max="5306" width="6.88671875" style="98" customWidth="1"/>
    <col min="5307" max="5308" width="11.44140625" style="98" hidden="1" customWidth="1"/>
    <col min="5309" max="5309" width="6.44140625" style="98" customWidth="1"/>
    <col min="5310" max="5314" width="11.44140625" style="98" hidden="1" customWidth="1"/>
    <col min="5315" max="5315" width="6.44140625" style="98" customWidth="1"/>
    <col min="5316" max="5317" width="11.44140625" style="98" hidden="1" customWidth="1"/>
    <col min="5318" max="5318" width="7.5546875" style="98" customWidth="1"/>
    <col min="5319" max="5319" width="11.44140625" style="98" hidden="1" customWidth="1"/>
    <col min="5320" max="5320" width="9.44140625" style="98" customWidth="1"/>
    <col min="5321" max="5352" width="11.44140625" style="98" hidden="1" customWidth="1"/>
    <col min="5353" max="5353" width="9" style="98" customWidth="1"/>
    <col min="5354" max="5355" width="11.44140625" style="98" hidden="1" customWidth="1"/>
    <col min="5356" max="5356" width="8.5546875" style="98" customWidth="1"/>
    <col min="5357" max="5358" width="11.44140625" style="98" hidden="1" customWidth="1"/>
    <col min="5359" max="5359" width="6.44140625" style="98" customWidth="1"/>
    <col min="5360" max="5361" width="11.44140625" style="98" hidden="1" customWidth="1"/>
    <col min="5362" max="5362" width="7" style="98" customWidth="1"/>
    <col min="5363" max="5364" width="11.44140625" style="98" hidden="1" customWidth="1"/>
    <col min="5365" max="5367" width="7" style="98" customWidth="1"/>
    <col min="5368" max="5369" width="11.44140625" style="98" hidden="1" customWidth="1"/>
    <col min="5370" max="5370" width="7.5546875" style="98" customWidth="1"/>
    <col min="5371" max="5372" width="11.44140625" style="98" hidden="1" customWidth="1"/>
    <col min="5373" max="5373" width="7" style="98" customWidth="1"/>
    <col min="5374" max="5375" width="11.44140625" style="98" hidden="1" customWidth="1"/>
    <col min="5376" max="5376" width="7" style="98" customWidth="1"/>
    <col min="5377" max="5378" width="11.44140625" style="98" hidden="1" customWidth="1"/>
    <col min="5379" max="5379" width="7" style="98" customWidth="1"/>
    <col min="5380" max="5380" width="11.44140625" style="98" hidden="1" customWidth="1"/>
    <col min="5381" max="5381" width="6.44140625" style="98" customWidth="1"/>
    <col min="5382" max="5391" width="11.44140625" style="98" hidden="1" customWidth="1"/>
    <col min="5392" max="5394" width="11.44140625" style="98" hidden="1"/>
    <col min="5395" max="5395" width="41.44140625" style="98" customWidth="1"/>
    <col min="5396" max="5396" width="6.44140625" style="98" customWidth="1"/>
    <col min="5397" max="5397" width="14.6640625" style="98" customWidth="1"/>
    <col min="5398" max="5398" width="11.44140625" style="98" customWidth="1"/>
    <col min="5399" max="5399" width="13" style="98" customWidth="1"/>
    <col min="5400" max="5400" width="15.88671875" style="98" customWidth="1"/>
    <col min="5401" max="5410" width="9.44140625" style="98" customWidth="1"/>
    <col min="5411" max="5411" width="8.88671875" style="98" customWidth="1"/>
    <col min="5412" max="5412" width="9.44140625" style="98" customWidth="1"/>
    <col min="5413" max="5413" width="10.109375" style="98" customWidth="1"/>
    <col min="5414" max="5426" width="11.44140625" style="98" hidden="1" customWidth="1"/>
    <col min="5427" max="5427" width="11.44140625" style="98" customWidth="1"/>
    <col min="5428" max="5428" width="16.33203125" style="98" customWidth="1"/>
    <col min="5429" max="5429" width="56.88671875" style="98" customWidth="1"/>
    <col min="5430" max="5430" width="9.109375" style="98" bestFit="1" customWidth="1"/>
    <col min="5431" max="5431" width="32.109375" style="98" customWidth="1"/>
    <col min="5432" max="5432" width="9.88671875" style="98" customWidth="1"/>
    <col min="5433" max="5433" width="24.109375" style="98" customWidth="1"/>
    <col min="5434" max="5434" width="5" style="98" customWidth="1"/>
    <col min="5435" max="5436" width="11.44140625" style="98" hidden="1" customWidth="1"/>
    <col min="5437" max="5437" width="5" style="98" customWidth="1"/>
    <col min="5438" max="5439" width="11.44140625" style="98" hidden="1" customWidth="1"/>
    <col min="5440" max="5440" width="5" style="98" customWidth="1"/>
    <col min="5441" max="5442" width="11.44140625" style="98" hidden="1" customWidth="1"/>
    <col min="5443" max="5443" width="5" style="98" customWidth="1"/>
    <col min="5444" max="5445" width="11.44140625" style="98" hidden="1" customWidth="1"/>
    <col min="5446" max="5446" width="5" style="98" customWidth="1"/>
    <col min="5447" max="5511" width="11.44140625" style="98" hidden="1" customWidth="1"/>
    <col min="5512" max="5512" width="9.44140625" style="98" customWidth="1"/>
    <col min="5513" max="5513" width="11.44140625" style="98" hidden="1" customWidth="1"/>
    <col min="5514" max="5514" width="5" style="98" customWidth="1"/>
    <col min="5515" max="5530" width="11.44140625" style="98" hidden="1" customWidth="1"/>
    <col min="5531" max="5531" width="6.44140625" style="98" customWidth="1"/>
    <col min="5532" max="5532" width="11.44140625" style="98" hidden="1" customWidth="1"/>
    <col min="5533" max="5533" width="7.109375" style="98" customWidth="1"/>
    <col min="5534" max="5535" width="11.44140625" style="98" hidden="1" customWidth="1"/>
    <col min="5536" max="5536" width="7.109375" style="98" customWidth="1"/>
    <col min="5537" max="5538" width="11.44140625" style="98" hidden="1" customWidth="1"/>
    <col min="5539" max="5539" width="7.109375" style="98" customWidth="1"/>
    <col min="5540" max="5541" width="11.44140625" style="98" hidden="1" customWidth="1"/>
    <col min="5542" max="5542" width="7.109375" style="98" customWidth="1"/>
    <col min="5543" max="5544" width="11.44140625" style="98" hidden="1" customWidth="1"/>
    <col min="5545" max="5545" width="7.109375" style="98" customWidth="1"/>
    <col min="5546" max="5547" width="11.44140625" style="98" hidden="1" customWidth="1"/>
    <col min="5548" max="5548" width="7.109375" style="98" customWidth="1"/>
    <col min="5549" max="5550" width="11.44140625" style="98" hidden="1" customWidth="1"/>
    <col min="5551" max="5551" width="7.109375" style="98" customWidth="1"/>
    <col min="5552" max="5553" width="11.44140625" style="98" hidden="1" customWidth="1"/>
    <col min="5554" max="5554" width="7.109375" style="98" customWidth="1"/>
    <col min="5555" max="5555" width="11.44140625" style="98" hidden="1" customWidth="1"/>
    <col min="5556" max="5556" width="6.44140625" style="98" customWidth="1"/>
    <col min="5557" max="5558" width="11.44140625" style="98" hidden="1" customWidth="1"/>
    <col min="5559" max="5559" width="6.88671875" style="98" customWidth="1"/>
    <col min="5560" max="5561" width="11.44140625" style="98" hidden="1" customWidth="1"/>
    <col min="5562" max="5562" width="6.88671875" style="98" customWidth="1"/>
    <col min="5563" max="5564" width="11.44140625" style="98" hidden="1" customWidth="1"/>
    <col min="5565" max="5565" width="6.44140625" style="98" customWidth="1"/>
    <col min="5566" max="5570" width="11.44140625" style="98" hidden="1" customWidth="1"/>
    <col min="5571" max="5571" width="6.44140625" style="98" customWidth="1"/>
    <col min="5572" max="5573" width="11.44140625" style="98" hidden="1" customWidth="1"/>
    <col min="5574" max="5574" width="7.5546875" style="98" customWidth="1"/>
    <col min="5575" max="5575" width="11.44140625" style="98" hidden="1" customWidth="1"/>
    <col min="5576" max="5576" width="9.44140625" style="98" customWidth="1"/>
    <col min="5577" max="5608" width="11.44140625" style="98" hidden="1" customWidth="1"/>
    <col min="5609" max="5609" width="9" style="98" customWidth="1"/>
    <col min="5610" max="5611" width="11.44140625" style="98" hidden="1" customWidth="1"/>
    <col min="5612" max="5612" width="8.5546875" style="98" customWidth="1"/>
    <col min="5613" max="5614" width="11.44140625" style="98" hidden="1" customWidth="1"/>
    <col min="5615" max="5615" width="6.44140625" style="98" customWidth="1"/>
    <col min="5616" max="5617" width="11.44140625" style="98" hidden="1" customWidth="1"/>
    <col min="5618" max="5618" width="7" style="98" customWidth="1"/>
    <col min="5619" max="5620" width="11.44140625" style="98" hidden="1" customWidth="1"/>
    <col min="5621" max="5623" width="7" style="98" customWidth="1"/>
    <col min="5624" max="5625" width="11.44140625" style="98" hidden="1" customWidth="1"/>
    <col min="5626" max="5626" width="7.5546875" style="98" customWidth="1"/>
    <col min="5627" max="5628" width="11.44140625" style="98" hidden="1" customWidth="1"/>
    <col min="5629" max="5629" width="7" style="98" customWidth="1"/>
    <col min="5630" max="5631" width="11.44140625" style="98" hidden="1" customWidth="1"/>
    <col min="5632" max="5632" width="7" style="98" customWidth="1"/>
    <col min="5633" max="5634" width="11.44140625" style="98" hidden="1" customWidth="1"/>
    <col min="5635" max="5635" width="7" style="98" customWidth="1"/>
    <col min="5636" max="5636" width="11.44140625" style="98" hidden="1" customWidth="1"/>
    <col min="5637" max="5637" width="6.44140625" style="98" customWidth="1"/>
    <col min="5638" max="5647" width="11.44140625" style="98" hidden="1" customWidth="1"/>
    <col min="5648" max="5650" width="11.44140625" style="98" hidden="1"/>
    <col min="5651" max="5651" width="41.44140625" style="98" customWidth="1"/>
    <col min="5652" max="5652" width="6.44140625" style="98" customWidth="1"/>
    <col min="5653" max="5653" width="14.6640625" style="98" customWidth="1"/>
    <col min="5654" max="5654" width="11.44140625" style="98" customWidth="1"/>
    <col min="5655" max="5655" width="13" style="98" customWidth="1"/>
    <col min="5656" max="5656" width="15.88671875" style="98" customWidth="1"/>
    <col min="5657" max="5666" width="9.44140625" style="98" customWidth="1"/>
    <col min="5667" max="5667" width="8.88671875" style="98" customWidth="1"/>
    <col min="5668" max="5668" width="9.44140625" style="98" customWidth="1"/>
    <col min="5669" max="5669" width="10.109375" style="98" customWidth="1"/>
    <col min="5670" max="5682" width="11.44140625" style="98" hidden="1" customWidth="1"/>
    <col min="5683" max="5683" width="11.44140625" style="98" customWidth="1"/>
    <col min="5684" max="5684" width="16.33203125" style="98" customWidth="1"/>
    <col min="5685" max="5685" width="56.88671875" style="98" customWidth="1"/>
    <col min="5686" max="5686" width="9.109375" style="98" bestFit="1" customWidth="1"/>
    <col min="5687" max="5687" width="32.109375" style="98" customWidth="1"/>
    <col min="5688" max="5688" width="9.88671875" style="98" customWidth="1"/>
    <col min="5689" max="5689" width="24.109375" style="98" customWidth="1"/>
    <col min="5690" max="5690" width="5" style="98" customWidth="1"/>
    <col min="5691" max="5692" width="11.44140625" style="98" hidden="1" customWidth="1"/>
    <col min="5693" max="5693" width="5" style="98" customWidth="1"/>
    <col min="5694" max="5695" width="11.44140625" style="98" hidden="1" customWidth="1"/>
    <col min="5696" max="5696" width="5" style="98" customWidth="1"/>
    <col min="5697" max="5698" width="11.44140625" style="98" hidden="1" customWidth="1"/>
    <col min="5699" max="5699" width="5" style="98" customWidth="1"/>
    <col min="5700" max="5701" width="11.44140625" style="98" hidden="1" customWidth="1"/>
    <col min="5702" max="5702" width="5" style="98" customWidth="1"/>
    <col min="5703" max="5767" width="11.44140625" style="98" hidden="1" customWidth="1"/>
    <col min="5768" max="5768" width="9.44140625" style="98" customWidth="1"/>
    <col min="5769" max="5769" width="11.44140625" style="98" hidden="1" customWidth="1"/>
    <col min="5770" max="5770" width="5" style="98" customWidth="1"/>
    <col min="5771" max="5786" width="11.44140625" style="98" hidden="1" customWidth="1"/>
    <col min="5787" max="5787" width="6.44140625" style="98" customWidth="1"/>
    <col min="5788" max="5788" width="11.44140625" style="98" hidden="1" customWidth="1"/>
    <col min="5789" max="5789" width="7.109375" style="98" customWidth="1"/>
    <col min="5790" max="5791" width="11.44140625" style="98" hidden="1" customWidth="1"/>
    <col min="5792" max="5792" width="7.109375" style="98" customWidth="1"/>
    <col min="5793" max="5794" width="11.44140625" style="98" hidden="1" customWidth="1"/>
    <col min="5795" max="5795" width="7.109375" style="98" customWidth="1"/>
    <col min="5796" max="5797" width="11.44140625" style="98" hidden="1" customWidth="1"/>
    <col min="5798" max="5798" width="7.109375" style="98" customWidth="1"/>
    <col min="5799" max="5800" width="11.44140625" style="98" hidden="1" customWidth="1"/>
    <col min="5801" max="5801" width="7.109375" style="98" customWidth="1"/>
    <col min="5802" max="5803" width="11.44140625" style="98" hidden="1" customWidth="1"/>
    <col min="5804" max="5804" width="7.109375" style="98" customWidth="1"/>
    <col min="5805" max="5806" width="11.44140625" style="98" hidden="1" customWidth="1"/>
    <col min="5807" max="5807" width="7.109375" style="98" customWidth="1"/>
    <col min="5808" max="5809" width="11.44140625" style="98" hidden="1" customWidth="1"/>
    <col min="5810" max="5810" width="7.109375" style="98" customWidth="1"/>
    <col min="5811" max="5811" width="11.44140625" style="98" hidden="1" customWidth="1"/>
    <col min="5812" max="5812" width="6.44140625" style="98" customWidth="1"/>
    <col min="5813" max="5814" width="11.44140625" style="98" hidden="1" customWidth="1"/>
    <col min="5815" max="5815" width="6.88671875" style="98" customWidth="1"/>
    <col min="5816" max="5817" width="11.44140625" style="98" hidden="1" customWidth="1"/>
    <col min="5818" max="5818" width="6.88671875" style="98" customWidth="1"/>
    <col min="5819" max="5820" width="11.44140625" style="98" hidden="1" customWidth="1"/>
    <col min="5821" max="5821" width="6.44140625" style="98" customWidth="1"/>
    <col min="5822" max="5826" width="11.44140625" style="98" hidden="1" customWidth="1"/>
    <col min="5827" max="5827" width="6.44140625" style="98" customWidth="1"/>
    <col min="5828" max="5829" width="11.44140625" style="98" hidden="1" customWidth="1"/>
    <col min="5830" max="5830" width="7.5546875" style="98" customWidth="1"/>
    <col min="5831" max="5831" width="11.44140625" style="98" hidden="1" customWidth="1"/>
    <col min="5832" max="5832" width="9.44140625" style="98" customWidth="1"/>
    <col min="5833" max="5864" width="11.44140625" style="98" hidden="1" customWidth="1"/>
    <col min="5865" max="5865" width="9" style="98" customWidth="1"/>
    <col min="5866" max="5867" width="11.44140625" style="98" hidden="1" customWidth="1"/>
    <col min="5868" max="5868" width="8.5546875" style="98" customWidth="1"/>
    <col min="5869" max="5870" width="11.44140625" style="98" hidden="1" customWidth="1"/>
    <col min="5871" max="5871" width="6.44140625" style="98" customWidth="1"/>
    <col min="5872" max="5873" width="11.44140625" style="98" hidden="1" customWidth="1"/>
    <col min="5874" max="5874" width="7" style="98" customWidth="1"/>
    <col min="5875" max="5876" width="11.44140625" style="98" hidden="1" customWidth="1"/>
    <col min="5877" max="5879" width="7" style="98" customWidth="1"/>
    <col min="5880" max="5881" width="11.44140625" style="98" hidden="1" customWidth="1"/>
    <col min="5882" max="5882" width="7.5546875" style="98" customWidth="1"/>
    <col min="5883" max="5884" width="11.44140625" style="98" hidden="1" customWidth="1"/>
    <col min="5885" max="5885" width="7" style="98" customWidth="1"/>
    <col min="5886" max="5887" width="11.44140625" style="98" hidden="1" customWidth="1"/>
    <col min="5888" max="5888" width="7" style="98" customWidth="1"/>
    <col min="5889" max="5890" width="11.44140625" style="98" hidden="1" customWidth="1"/>
    <col min="5891" max="5891" width="7" style="98" customWidth="1"/>
    <col min="5892" max="5892" width="11.44140625" style="98" hidden="1" customWidth="1"/>
    <col min="5893" max="5893" width="6.44140625" style="98" customWidth="1"/>
    <col min="5894" max="5903" width="11.44140625" style="98" hidden="1" customWidth="1"/>
    <col min="5904" max="5906" width="11.44140625" style="98" hidden="1"/>
    <col min="5907" max="5907" width="41.44140625" style="98" customWidth="1"/>
    <col min="5908" max="5908" width="6.44140625" style="98" customWidth="1"/>
    <col min="5909" max="5909" width="14.6640625" style="98" customWidth="1"/>
    <col min="5910" max="5910" width="11.44140625" style="98" customWidth="1"/>
    <col min="5911" max="5911" width="13" style="98" customWidth="1"/>
    <col min="5912" max="5912" width="15.88671875" style="98" customWidth="1"/>
    <col min="5913" max="5922" width="9.44140625" style="98" customWidth="1"/>
    <col min="5923" max="5923" width="8.88671875" style="98" customWidth="1"/>
    <col min="5924" max="5924" width="9.44140625" style="98" customWidth="1"/>
    <col min="5925" max="5925" width="10.109375" style="98" customWidth="1"/>
    <col min="5926" max="5938" width="11.44140625" style="98" hidden="1" customWidth="1"/>
    <col min="5939" max="5939" width="11.44140625" style="98" customWidth="1"/>
    <col min="5940" max="5940" width="16.33203125" style="98" customWidth="1"/>
    <col min="5941" max="5941" width="56.88671875" style="98" customWidth="1"/>
    <col min="5942" max="5942" width="9.109375" style="98" bestFit="1" customWidth="1"/>
    <col min="5943" max="5943" width="32.109375" style="98" customWidth="1"/>
    <col min="5944" max="5944" width="9.88671875" style="98" customWidth="1"/>
    <col min="5945" max="5945" width="24.109375" style="98" customWidth="1"/>
    <col min="5946" max="5946" width="5" style="98" customWidth="1"/>
    <col min="5947" max="5948" width="11.44140625" style="98" hidden="1" customWidth="1"/>
    <col min="5949" max="5949" width="5" style="98" customWidth="1"/>
    <col min="5950" max="5951" width="11.44140625" style="98" hidden="1" customWidth="1"/>
    <col min="5952" max="5952" width="5" style="98" customWidth="1"/>
    <col min="5953" max="5954" width="11.44140625" style="98" hidden="1" customWidth="1"/>
    <col min="5955" max="5955" width="5" style="98" customWidth="1"/>
    <col min="5956" max="5957" width="11.44140625" style="98" hidden="1" customWidth="1"/>
    <col min="5958" max="5958" width="5" style="98" customWidth="1"/>
    <col min="5959" max="6023" width="11.44140625" style="98" hidden="1" customWidth="1"/>
    <col min="6024" max="6024" width="9.44140625" style="98" customWidth="1"/>
    <col min="6025" max="6025" width="11.44140625" style="98" hidden="1" customWidth="1"/>
    <col min="6026" max="6026" width="5" style="98" customWidth="1"/>
    <col min="6027" max="6042" width="11.44140625" style="98" hidden="1" customWidth="1"/>
    <col min="6043" max="6043" width="6.44140625" style="98" customWidth="1"/>
    <col min="6044" max="6044" width="11.44140625" style="98" hidden="1" customWidth="1"/>
    <col min="6045" max="6045" width="7.109375" style="98" customWidth="1"/>
    <col min="6046" max="6047" width="11.44140625" style="98" hidden="1" customWidth="1"/>
    <col min="6048" max="6048" width="7.109375" style="98" customWidth="1"/>
    <col min="6049" max="6050" width="11.44140625" style="98" hidden="1" customWidth="1"/>
    <col min="6051" max="6051" width="7.109375" style="98" customWidth="1"/>
    <col min="6052" max="6053" width="11.44140625" style="98" hidden="1" customWidth="1"/>
    <col min="6054" max="6054" width="7.109375" style="98" customWidth="1"/>
    <col min="6055" max="6056" width="11.44140625" style="98" hidden="1" customWidth="1"/>
    <col min="6057" max="6057" width="7.109375" style="98" customWidth="1"/>
    <col min="6058" max="6059" width="11.44140625" style="98" hidden="1" customWidth="1"/>
    <col min="6060" max="6060" width="7.109375" style="98" customWidth="1"/>
    <col min="6061" max="6062" width="11.44140625" style="98" hidden="1" customWidth="1"/>
    <col min="6063" max="6063" width="7.109375" style="98" customWidth="1"/>
    <col min="6064" max="6065" width="11.44140625" style="98" hidden="1" customWidth="1"/>
    <col min="6066" max="6066" width="7.109375" style="98" customWidth="1"/>
    <col min="6067" max="6067" width="11.44140625" style="98" hidden="1" customWidth="1"/>
    <col min="6068" max="6068" width="6.44140625" style="98" customWidth="1"/>
    <col min="6069" max="6070" width="11.44140625" style="98" hidden="1" customWidth="1"/>
    <col min="6071" max="6071" width="6.88671875" style="98" customWidth="1"/>
    <col min="6072" max="6073" width="11.44140625" style="98" hidden="1" customWidth="1"/>
    <col min="6074" max="6074" width="6.88671875" style="98" customWidth="1"/>
    <col min="6075" max="6076" width="11.44140625" style="98" hidden="1" customWidth="1"/>
    <col min="6077" max="6077" width="6.44140625" style="98" customWidth="1"/>
    <col min="6078" max="6082" width="11.44140625" style="98" hidden="1" customWidth="1"/>
    <col min="6083" max="6083" width="6.44140625" style="98" customWidth="1"/>
    <col min="6084" max="6085" width="11.44140625" style="98" hidden="1" customWidth="1"/>
    <col min="6086" max="6086" width="7.5546875" style="98" customWidth="1"/>
    <col min="6087" max="6087" width="11.44140625" style="98" hidden="1" customWidth="1"/>
    <col min="6088" max="6088" width="9.44140625" style="98" customWidth="1"/>
    <col min="6089" max="6120" width="11.44140625" style="98" hidden="1" customWidth="1"/>
    <col min="6121" max="6121" width="9" style="98" customWidth="1"/>
    <col min="6122" max="6123" width="11.44140625" style="98" hidden="1" customWidth="1"/>
    <col min="6124" max="6124" width="8.5546875" style="98" customWidth="1"/>
    <col min="6125" max="6126" width="11.44140625" style="98" hidden="1" customWidth="1"/>
    <col min="6127" max="6127" width="6.44140625" style="98" customWidth="1"/>
    <col min="6128" max="6129" width="11.44140625" style="98" hidden="1" customWidth="1"/>
    <col min="6130" max="6130" width="7" style="98" customWidth="1"/>
    <col min="6131" max="6132" width="11.44140625" style="98" hidden="1" customWidth="1"/>
    <col min="6133" max="6135" width="7" style="98" customWidth="1"/>
    <col min="6136" max="6137" width="11.44140625" style="98" hidden="1" customWidth="1"/>
    <col min="6138" max="6138" width="7.5546875" style="98" customWidth="1"/>
    <col min="6139" max="6140" width="11.44140625" style="98" hidden="1" customWidth="1"/>
    <col min="6141" max="6141" width="7" style="98" customWidth="1"/>
    <col min="6142" max="6143" width="11.44140625" style="98" hidden="1" customWidth="1"/>
    <col min="6144" max="6144" width="7" style="98" customWidth="1"/>
    <col min="6145" max="6146" width="11.44140625" style="98" hidden="1" customWidth="1"/>
    <col min="6147" max="6147" width="7" style="98" customWidth="1"/>
    <col min="6148" max="6148" width="11.44140625" style="98" hidden="1" customWidth="1"/>
    <col min="6149" max="6149" width="6.44140625" style="98" customWidth="1"/>
    <col min="6150" max="6159" width="11.44140625" style="98" hidden="1" customWidth="1"/>
    <col min="6160" max="6162" width="11.44140625" style="98" hidden="1"/>
    <col min="6163" max="6163" width="41.44140625" style="98" customWidth="1"/>
    <col min="6164" max="6164" width="6.44140625" style="98" customWidth="1"/>
    <col min="6165" max="6165" width="14.6640625" style="98" customWidth="1"/>
    <col min="6166" max="6166" width="11.44140625" style="98" customWidth="1"/>
    <col min="6167" max="6167" width="13" style="98" customWidth="1"/>
    <col min="6168" max="6168" width="15.88671875" style="98" customWidth="1"/>
    <col min="6169" max="6178" width="9.44140625" style="98" customWidth="1"/>
    <col min="6179" max="6179" width="8.88671875" style="98" customWidth="1"/>
    <col min="6180" max="6180" width="9.44140625" style="98" customWidth="1"/>
    <col min="6181" max="6181" width="10.109375" style="98" customWidth="1"/>
    <col min="6182" max="6194" width="11.44140625" style="98" hidden="1" customWidth="1"/>
    <col min="6195" max="6195" width="11.44140625" style="98" customWidth="1"/>
    <col min="6196" max="6196" width="16.33203125" style="98" customWidth="1"/>
    <col min="6197" max="6197" width="56.88671875" style="98" customWidth="1"/>
    <col min="6198" max="6198" width="9.109375" style="98" bestFit="1" customWidth="1"/>
    <col min="6199" max="6199" width="32.109375" style="98" customWidth="1"/>
    <col min="6200" max="6200" width="9.88671875" style="98" customWidth="1"/>
    <col min="6201" max="6201" width="24.109375" style="98" customWidth="1"/>
    <col min="6202" max="6202" width="5" style="98" customWidth="1"/>
    <col min="6203" max="6204" width="11.44140625" style="98" hidden="1" customWidth="1"/>
    <col min="6205" max="6205" width="5" style="98" customWidth="1"/>
    <col min="6206" max="6207" width="11.44140625" style="98" hidden="1" customWidth="1"/>
    <col min="6208" max="6208" width="5" style="98" customWidth="1"/>
    <col min="6209" max="6210" width="11.44140625" style="98" hidden="1" customWidth="1"/>
    <col min="6211" max="6211" width="5" style="98" customWidth="1"/>
    <col min="6212" max="6213" width="11.44140625" style="98" hidden="1" customWidth="1"/>
    <col min="6214" max="6214" width="5" style="98" customWidth="1"/>
    <col min="6215" max="6279" width="11.44140625" style="98" hidden="1" customWidth="1"/>
    <col min="6280" max="6280" width="9.44140625" style="98" customWidth="1"/>
    <col min="6281" max="6281" width="11.44140625" style="98" hidden="1" customWidth="1"/>
    <col min="6282" max="6282" width="5" style="98" customWidth="1"/>
    <col min="6283" max="6298" width="11.44140625" style="98" hidden="1" customWidth="1"/>
    <col min="6299" max="6299" width="6.44140625" style="98" customWidth="1"/>
    <col min="6300" max="6300" width="11.44140625" style="98" hidden="1" customWidth="1"/>
    <col min="6301" max="6301" width="7.109375" style="98" customWidth="1"/>
    <col min="6302" max="6303" width="11.44140625" style="98" hidden="1" customWidth="1"/>
    <col min="6304" max="6304" width="7.109375" style="98" customWidth="1"/>
    <col min="6305" max="6306" width="11.44140625" style="98" hidden="1" customWidth="1"/>
    <col min="6307" max="6307" width="7.109375" style="98" customWidth="1"/>
    <col min="6308" max="6309" width="11.44140625" style="98" hidden="1" customWidth="1"/>
    <col min="6310" max="6310" width="7.109375" style="98" customWidth="1"/>
    <col min="6311" max="6312" width="11.44140625" style="98" hidden="1" customWidth="1"/>
    <col min="6313" max="6313" width="7.109375" style="98" customWidth="1"/>
    <col min="6314" max="6315" width="11.44140625" style="98" hidden="1" customWidth="1"/>
    <col min="6316" max="6316" width="7.109375" style="98" customWidth="1"/>
    <col min="6317" max="6318" width="11.44140625" style="98" hidden="1" customWidth="1"/>
    <col min="6319" max="6319" width="7.109375" style="98" customWidth="1"/>
    <col min="6320" max="6321" width="11.44140625" style="98" hidden="1" customWidth="1"/>
    <col min="6322" max="6322" width="7.109375" style="98" customWidth="1"/>
    <col min="6323" max="6323" width="11.44140625" style="98" hidden="1" customWidth="1"/>
    <col min="6324" max="6324" width="6.44140625" style="98" customWidth="1"/>
    <col min="6325" max="6326" width="11.44140625" style="98" hidden="1" customWidth="1"/>
    <col min="6327" max="6327" width="6.88671875" style="98" customWidth="1"/>
    <col min="6328" max="6329" width="11.44140625" style="98" hidden="1" customWidth="1"/>
    <col min="6330" max="6330" width="6.88671875" style="98" customWidth="1"/>
    <col min="6331" max="6332" width="11.44140625" style="98" hidden="1" customWidth="1"/>
    <col min="6333" max="6333" width="6.44140625" style="98" customWidth="1"/>
    <col min="6334" max="6338" width="11.44140625" style="98" hidden="1" customWidth="1"/>
    <col min="6339" max="6339" width="6.44140625" style="98" customWidth="1"/>
    <col min="6340" max="6341" width="11.44140625" style="98" hidden="1" customWidth="1"/>
    <col min="6342" max="6342" width="7.5546875" style="98" customWidth="1"/>
    <col min="6343" max="6343" width="11.44140625" style="98" hidden="1" customWidth="1"/>
    <col min="6344" max="6344" width="9.44140625" style="98" customWidth="1"/>
    <col min="6345" max="6376" width="11.44140625" style="98" hidden="1" customWidth="1"/>
    <col min="6377" max="6377" width="9" style="98" customWidth="1"/>
    <col min="6378" max="6379" width="11.44140625" style="98" hidden="1" customWidth="1"/>
    <col min="6380" max="6380" width="8.5546875" style="98" customWidth="1"/>
    <col min="6381" max="6382" width="11.44140625" style="98" hidden="1" customWidth="1"/>
    <col min="6383" max="6383" width="6.44140625" style="98" customWidth="1"/>
    <col min="6384" max="6385" width="11.44140625" style="98" hidden="1" customWidth="1"/>
    <col min="6386" max="6386" width="7" style="98" customWidth="1"/>
    <col min="6387" max="6388" width="11.44140625" style="98" hidden="1" customWidth="1"/>
    <col min="6389" max="6391" width="7" style="98" customWidth="1"/>
    <col min="6392" max="6393" width="11.44140625" style="98" hidden="1" customWidth="1"/>
    <col min="6394" max="6394" width="7.5546875" style="98" customWidth="1"/>
    <col min="6395" max="6396" width="11.44140625" style="98" hidden="1" customWidth="1"/>
    <col min="6397" max="6397" width="7" style="98" customWidth="1"/>
    <col min="6398" max="6399" width="11.44140625" style="98" hidden="1" customWidth="1"/>
    <col min="6400" max="6400" width="7" style="98" customWidth="1"/>
    <col min="6401" max="6402" width="11.44140625" style="98" hidden="1" customWidth="1"/>
    <col min="6403" max="6403" width="7" style="98" customWidth="1"/>
    <col min="6404" max="6404" width="11.44140625" style="98" hidden="1" customWidth="1"/>
    <col min="6405" max="6405" width="6.44140625" style="98" customWidth="1"/>
    <col min="6406" max="6415" width="11.44140625" style="98" hidden="1" customWidth="1"/>
    <col min="6416" max="6418" width="11.44140625" style="98" hidden="1"/>
    <col min="6419" max="6419" width="41.44140625" style="98" customWidth="1"/>
    <col min="6420" max="6420" width="6.44140625" style="98" customWidth="1"/>
    <col min="6421" max="6421" width="14.6640625" style="98" customWidth="1"/>
    <col min="6422" max="6422" width="11.44140625" style="98" customWidth="1"/>
    <col min="6423" max="6423" width="13" style="98" customWidth="1"/>
    <col min="6424" max="6424" width="15.88671875" style="98" customWidth="1"/>
    <col min="6425" max="6434" width="9.44140625" style="98" customWidth="1"/>
    <col min="6435" max="6435" width="8.88671875" style="98" customWidth="1"/>
    <col min="6436" max="6436" width="9.44140625" style="98" customWidth="1"/>
    <col min="6437" max="6437" width="10.109375" style="98" customWidth="1"/>
    <col min="6438" max="6450" width="11.44140625" style="98" hidden="1" customWidth="1"/>
    <col min="6451" max="6451" width="11.44140625" style="98" customWidth="1"/>
    <col min="6452" max="6452" width="16.33203125" style="98" customWidth="1"/>
    <col min="6453" max="6453" width="56.88671875" style="98" customWidth="1"/>
    <col min="6454" max="6454" width="9.109375" style="98" bestFit="1" customWidth="1"/>
    <col min="6455" max="6455" width="32.109375" style="98" customWidth="1"/>
    <col min="6456" max="6456" width="9.88671875" style="98" customWidth="1"/>
    <col min="6457" max="6457" width="24.109375" style="98" customWidth="1"/>
    <col min="6458" max="6458" width="5" style="98" customWidth="1"/>
    <col min="6459" max="6460" width="11.44140625" style="98" hidden="1" customWidth="1"/>
    <col min="6461" max="6461" width="5" style="98" customWidth="1"/>
    <col min="6462" max="6463" width="11.44140625" style="98" hidden="1" customWidth="1"/>
    <col min="6464" max="6464" width="5" style="98" customWidth="1"/>
    <col min="6465" max="6466" width="11.44140625" style="98" hidden="1" customWidth="1"/>
    <col min="6467" max="6467" width="5" style="98" customWidth="1"/>
    <col min="6468" max="6469" width="11.44140625" style="98" hidden="1" customWidth="1"/>
    <col min="6470" max="6470" width="5" style="98" customWidth="1"/>
    <col min="6471" max="6535" width="11.44140625" style="98" hidden="1" customWidth="1"/>
    <col min="6536" max="6536" width="9.44140625" style="98" customWidth="1"/>
    <col min="6537" max="6537" width="11.44140625" style="98" hidden="1" customWidth="1"/>
    <col min="6538" max="6538" width="5" style="98" customWidth="1"/>
    <col min="6539" max="6554" width="11.44140625" style="98" hidden="1" customWidth="1"/>
    <col min="6555" max="6555" width="6.44140625" style="98" customWidth="1"/>
    <col min="6556" max="6556" width="11.44140625" style="98" hidden="1" customWidth="1"/>
    <col min="6557" max="6557" width="7.109375" style="98" customWidth="1"/>
    <col min="6558" max="6559" width="11.44140625" style="98" hidden="1" customWidth="1"/>
    <col min="6560" max="6560" width="7.109375" style="98" customWidth="1"/>
    <col min="6561" max="6562" width="11.44140625" style="98" hidden="1" customWidth="1"/>
    <col min="6563" max="6563" width="7.109375" style="98" customWidth="1"/>
    <col min="6564" max="6565" width="11.44140625" style="98" hidden="1" customWidth="1"/>
    <col min="6566" max="6566" width="7.109375" style="98" customWidth="1"/>
    <col min="6567" max="6568" width="11.44140625" style="98" hidden="1" customWidth="1"/>
    <col min="6569" max="6569" width="7.109375" style="98" customWidth="1"/>
    <col min="6570" max="6571" width="11.44140625" style="98" hidden="1" customWidth="1"/>
    <col min="6572" max="6572" width="7.109375" style="98" customWidth="1"/>
    <col min="6573" max="6574" width="11.44140625" style="98" hidden="1" customWidth="1"/>
    <col min="6575" max="6575" width="7.109375" style="98" customWidth="1"/>
    <col min="6576" max="6577" width="11.44140625" style="98" hidden="1" customWidth="1"/>
    <col min="6578" max="6578" width="7.109375" style="98" customWidth="1"/>
    <col min="6579" max="6579" width="11.44140625" style="98" hidden="1" customWidth="1"/>
    <col min="6580" max="6580" width="6.44140625" style="98" customWidth="1"/>
    <col min="6581" max="6582" width="11.44140625" style="98" hidden="1" customWidth="1"/>
    <col min="6583" max="6583" width="6.88671875" style="98" customWidth="1"/>
    <col min="6584" max="6585" width="11.44140625" style="98" hidden="1" customWidth="1"/>
    <col min="6586" max="6586" width="6.88671875" style="98" customWidth="1"/>
    <col min="6587" max="6588" width="11.44140625" style="98" hidden="1" customWidth="1"/>
    <col min="6589" max="6589" width="6.44140625" style="98" customWidth="1"/>
    <col min="6590" max="6594" width="11.44140625" style="98" hidden="1" customWidth="1"/>
    <col min="6595" max="6595" width="6.44140625" style="98" customWidth="1"/>
    <col min="6596" max="6597" width="11.44140625" style="98" hidden="1" customWidth="1"/>
    <col min="6598" max="6598" width="7.5546875" style="98" customWidth="1"/>
    <col min="6599" max="6599" width="11.44140625" style="98" hidden="1" customWidth="1"/>
    <col min="6600" max="6600" width="9.44140625" style="98" customWidth="1"/>
    <col min="6601" max="6632" width="11.44140625" style="98" hidden="1" customWidth="1"/>
    <col min="6633" max="6633" width="9" style="98" customWidth="1"/>
    <col min="6634" max="6635" width="11.44140625" style="98" hidden="1" customWidth="1"/>
    <col min="6636" max="6636" width="8.5546875" style="98" customWidth="1"/>
    <col min="6637" max="6638" width="11.44140625" style="98" hidden="1" customWidth="1"/>
    <col min="6639" max="6639" width="6.44140625" style="98" customWidth="1"/>
    <col min="6640" max="6641" width="11.44140625" style="98" hidden="1" customWidth="1"/>
    <col min="6642" max="6642" width="7" style="98" customWidth="1"/>
    <col min="6643" max="6644" width="11.44140625" style="98" hidden="1" customWidth="1"/>
    <col min="6645" max="6647" width="7" style="98" customWidth="1"/>
    <col min="6648" max="6649" width="11.44140625" style="98" hidden="1" customWidth="1"/>
    <col min="6650" max="6650" width="7.5546875" style="98" customWidth="1"/>
    <col min="6651" max="6652" width="11.44140625" style="98" hidden="1" customWidth="1"/>
    <col min="6653" max="6653" width="7" style="98" customWidth="1"/>
    <col min="6654" max="6655" width="11.44140625" style="98" hidden="1" customWidth="1"/>
    <col min="6656" max="6656" width="7" style="98" customWidth="1"/>
    <col min="6657" max="6658" width="11.44140625" style="98" hidden="1" customWidth="1"/>
    <col min="6659" max="6659" width="7" style="98" customWidth="1"/>
    <col min="6660" max="6660" width="11.44140625" style="98" hidden="1" customWidth="1"/>
    <col min="6661" max="6661" width="6.44140625" style="98" customWidth="1"/>
    <col min="6662" max="6671" width="11.44140625" style="98" hidden="1" customWidth="1"/>
    <col min="6672" max="6674" width="11.44140625" style="98" hidden="1"/>
    <col min="6675" max="6675" width="41.44140625" style="98" customWidth="1"/>
    <col min="6676" max="6676" width="6.44140625" style="98" customWidth="1"/>
    <col min="6677" max="6677" width="14.6640625" style="98" customWidth="1"/>
    <col min="6678" max="6678" width="11.44140625" style="98" customWidth="1"/>
    <col min="6679" max="6679" width="13" style="98" customWidth="1"/>
    <col min="6680" max="6680" width="15.88671875" style="98" customWidth="1"/>
    <col min="6681" max="6690" width="9.44140625" style="98" customWidth="1"/>
    <col min="6691" max="6691" width="8.88671875" style="98" customWidth="1"/>
    <col min="6692" max="6692" width="9.44140625" style="98" customWidth="1"/>
    <col min="6693" max="6693" width="10.109375" style="98" customWidth="1"/>
    <col min="6694" max="6706" width="11.44140625" style="98" hidden="1" customWidth="1"/>
    <col min="6707" max="6707" width="11.44140625" style="98" customWidth="1"/>
    <col min="6708" max="6708" width="16.33203125" style="98" customWidth="1"/>
    <col min="6709" max="6709" width="56.88671875" style="98" customWidth="1"/>
    <col min="6710" max="6710" width="9.109375" style="98" bestFit="1" customWidth="1"/>
    <col min="6711" max="6711" width="32.109375" style="98" customWidth="1"/>
    <col min="6712" max="6712" width="9.88671875" style="98" customWidth="1"/>
    <col min="6713" max="6713" width="24.109375" style="98" customWidth="1"/>
    <col min="6714" max="6714" width="5" style="98" customWidth="1"/>
    <col min="6715" max="6716" width="11.44140625" style="98" hidden="1" customWidth="1"/>
    <col min="6717" max="6717" width="5" style="98" customWidth="1"/>
    <col min="6718" max="6719" width="11.44140625" style="98" hidden="1" customWidth="1"/>
    <col min="6720" max="6720" width="5" style="98" customWidth="1"/>
    <col min="6721" max="6722" width="11.44140625" style="98" hidden="1" customWidth="1"/>
    <col min="6723" max="6723" width="5" style="98" customWidth="1"/>
    <col min="6724" max="6725" width="11.44140625" style="98" hidden="1" customWidth="1"/>
    <col min="6726" max="6726" width="5" style="98" customWidth="1"/>
    <col min="6727" max="6791" width="11.44140625" style="98" hidden="1" customWidth="1"/>
    <col min="6792" max="6792" width="9.44140625" style="98" customWidth="1"/>
    <col min="6793" max="6793" width="11.44140625" style="98" hidden="1" customWidth="1"/>
    <col min="6794" max="6794" width="5" style="98" customWidth="1"/>
    <col min="6795" max="6810" width="11.44140625" style="98" hidden="1" customWidth="1"/>
    <col min="6811" max="6811" width="6.44140625" style="98" customWidth="1"/>
    <col min="6812" max="6812" width="11.44140625" style="98" hidden="1" customWidth="1"/>
    <col min="6813" max="6813" width="7.109375" style="98" customWidth="1"/>
    <col min="6814" max="6815" width="11.44140625" style="98" hidden="1" customWidth="1"/>
    <col min="6816" max="6816" width="7.109375" style="98" customWidth="1"/>
    <col min="6817" max="6818" width="11.44140625" style="98" hidden="1" customWidth="1"/>
    <col min="6819" max="6819" width="7.109375" style="98" customWidth="1"/>
    <col min="6820" max="6821" width="11.44140625" style="98" hidden="1" customWidth="1"/>
    <col min="6822" max="6822" width="7.109375" style="98" customWidth="1"/>
    <col min="6823" max="6824" width="11.44140625" style="98" hidden="1" customWidth="1"/>
    <col min="6825" max="6825" width="7.109375" style="98" customWidth="1"/>
    <col min="6826" max="6827" width="11.44140625" style="98" hidden="1" customWidth="1"/>
    <col min="6828" max="6828" width="7.109375" style="98" customWidth="1"/>
    <col min="6829" max="6830" width="11.44140625" style="98" hidden="1" customWidth="1"/>
    <col min="6831" max="6831" width="7.109375" style="98" customWidth="1"/>
    <col min="6832" max="6833" width="11.44140625" style="98" hidden="1" customWidth="1"/>
    <col min="6834" max="6834" width="7.109375" style="98" customWidth="1"/>
    <col min="6835" max="6835" width="11.44140625" style="98" hidden="1" customWidth="1"/>
    <col min="6836" max="6836" width="6.44140625" style="98" customWidth="1"/>
    <col min="6837" max="6838" width="11.44140625" style="98" hidden="1" customWidth="1"/>
    <col min="6839" max="6839" width="6.88671875" style="98" customWidth="1"/>
    <col min="6840" max="6841" width="11.44140625" style="98" hidden="1" customWidth="1"/>
    <col min="6842" max="6842" width="6.88671875" style="98" customWidth="1"/>
    <col min="6843" max="6844" width="11.44140625" style="98" hidden="1" customWidth="1"/>
    <col min="6845" max="6845" width="6.44140625" style="98" customWidth="1"/>
    <col min="6846" max="6850" width="11.44140625" style="98" hidden="1" customWidth="1"/>
    <col min="6851" max="6851" width="6.44140625" style="98" customWidth="1"/>
    <col min="6852" max="6853" width="11.44140625" style="98" hidden="1" customWidth="1"/>
    <col min="6854" max="6854" width="7.5546875" style="98" customWidth="1"/>
    <col min="6855" max="6855" width="11.44140625" style="98" hidden="1" customWidth="1"/>
    <col min="6856" max="6856" width="9.44140625" style="98" customWidth="1"/>
    <col min="6857" max="6888" width="11.44140625" style="98" hidden="1" customWidth="1"/>
    <col min="6889" max="6889" width="9" style="98" customWidth="1"/>
    <col min="6890" max="6891" width="11.44140625" style="98" hidden="1" customWidth="1"/>
    <col min="6892" max="6892" width="8.5546875" style="98" customWidth="1"/>
    <col min="6893" max="6894" width="11.44140625" style="98" hidden="1" customWidth="1"/>
    <col min="6895" max="6895" width="6.44140625" style="98" customWidth="1"/>
    <col min="6896" max="6897" width="11.44140625" style="98" hidden="1" customWidth="1"/>
    <col min="6898" max="6898" width="7" style="98" customWidth="1"/>
    <col min="6899" max="6900" width="11.44140625" style="98" hidden="1" customWidth="1"/>
    <col min="6901" max="6903" width="7" style="98" customWidth="1"/>
    <col min="6904" max="6905" width="11.44140625" style="98" hidden="1" customWidth="1"/>
    <col min="6906" max="6906" width="7.5546875" style="98" customWidth="1"/>
    <col min="6907" max="6908" width="11.44140625" style="98" hidden="1" customWidth="1"/>
    <col min="6909" max="6909" width="7" style="98" customWidth="1"/>
    <col min="6910" max="6911" width="11.44140625" style="98" hidden="1" customWidth="1"/>
    <col min="6912" max="6912" width="7" style="98" customWidth="1"/>
    <col min="6913" max="6914" width="11.44140625" style="98" hidden="1" customWidth="1"/>
    <col min="6915" max="6915" width="7" style="98" customWidth="1"/>
    <col min="6916" max="6916" width="11.44140625" style="98" hidden="1" customWidth="1"/>
    <col min="6917" max="6917" width="6.44140625" style="98" customWidth="1"/>
    <col min="6918" max="6927" width="11.44140625" style="98" hidden="1" customWidth="1"/>
    <col min="6928" max="6930" width="11.44140625" style="98" hidden="1"/>
    <col min="6931" max="6931" width="41.44140625" style="98" customWidth="1"/>
    <col min="6932" max="6932" width="6.44140625" style="98" customWidth="1"/>
    <col min="6933" max="6933" width="14.6640625" style="98" customWidth="1"/>
    <col min="6934" max="6934" width="11.44140625" style="98" customWidth="1"/>
    <col min="6935" max="6935" width="13" style="98" customWidth="1"/>
    <col min="6936" max="6936" width="15.88671875" style="98" customWidth="1"/>
    <col min="6937" max="6946" width="9.44140625" style="98" customWidth="1"/>
    <col min="6947" max="6947" width="8.88671875" style="98" customWidth="1"/>
    <col min="6948" max="6948" width="9.44140625" style="98" customWidth="1"/>
    <col min="6949" max="6949" width="10.109375" style="98" customWidth="1"/>
    <col min="6950" max="6962" width="11.44140625" style="98" hidden="1" customWidth="1"/>
    <col min="6963" max="6963" width="11.44140625" style="98" customWidth="1"/>
    <col min="6964" max="6964" width="16.33203125" style="98" customWidth="1"/>
    <col min="6965" max="6965" width="56.88671875" style="98" customWidth="1"/>
    <col min="6966" max="6966" width="9.109375" style="98" bestFit="1" customWidth="1"/>
    <col min="6967" max="6967" width="32.109375" style="98" customWidth="1"/>
    <col min="6968" max="6968" width="9.88671875" style="98" customWidth="1"/>
    <col min="6969" max="6969" width="24.109375" style="98" customWidth="1"/>
    <col min="6970" max="6970" width="5" style="98" customWidth="1"/>
    <col min="6971" max="6972" width="11.44140625" style="98" hidden="1" customWidth="1"/>
    <col min="6973" max="6973" width="5" style="98" customWidth="1"/>
    <col min="6974" max="6975" width="11.44140625" style="98" hidden="1" customWidth="1"/>
    <col min="6976" max="6976" width="5" style="98" customWidth="1"/>
    <col min="6977" max="6978" width="11.44140625" style="98" hidden="1" customWidth="1"/>
    <col min="6979" max="6979" width="5" style="98" customWidth="1"/>
    <col min="6980" max="6981" width="11.44140625" style="98" hidden="1" customWidth="1"/>
    <col min="6982" max="6982" width="5" style="98" customWidth="1"/>
    <col min="6983" max="7047" width="11.44140625" style="98" hidden="1" customWidth="1"/>
    <col min="7048" max="7048" width="9.44140625" style="98" customWidth="1"/>
    <col min="7049" max="7049" width="11.44140625" style="98" hidden="1" customWidth="1"/>
    <col min="7050" max="7050" width="5" style="98" customWidth="1"/>
    <col min="7051" max="7066" width="11.44140625" style="98" hidden="1" customWidth="1"/>
    <col min="7067" max="7067" width="6.44140625" style="98" customWidth="1"/>
    <col min="7068" max="7068" width="11.44140625" style="98" hidden="1" customWidth="1"/>
    <col min="7069" max="7069" width="7.109375" style="98" customWidth="1"/>
    <col min="7070" max="7071" width="11.44140625" style="98" hidden="1" customWidth="1"/>
    <col min="7072" max="7072" width="7.109375" style="98" customWidth="1"/>
    <col min="7073" max="7074" width="11.44140625" style="98" hidden="1" customWidth="1"/>
    <col min="7075" max="7075" width="7.109375" style="98" customWidth="1"/>
    <col min="7076" max="7077" width="11.44140625" style="98" hidden="1" customWidth="1"/>
    <col min="7078" max="7078" width="7.109375" style="98" customWidth="1"/>
    <col min="7079" max="7080" width="11.44140625" style="98" hidden="1" customWidth="1"/>
    <col min="7081" max="7081" width="7.109375" style="98" customWidth="1"/>
    <col min="7082" max="7083" width="11.44140625" style="98" hidden="1" customWidth="1"/>
    <col min="7084" max="7084" width="7.109375" style="98" customWidth="1"/>
    <col min="7085" max="7086" width="11.44140625" style="98" hidden="1" customWidth="1"/>
    <col min="7087" max="7087" width="7.109375" style="98" customWidth="1"/>
    <col min="7088" max="7089" width="11.44140625" style="98" hidden="1" customWidth="1"/>
    <col min="7090" max="7090" width="7.109375" style="98" customWidth="1"/>
    <col min="7091" max="7091" width="11.44140625" style="98" hidden="1" customWidth="1"/>
    <col min="7092" max="7092" width="6.44140625" style="98" customWidth="1"/>
    <col min="7093" max="7094" width="11.44140625" style="98" hidden="1" customWidth="1"/>
    <col min="7095" max="7095" width="6.88671875" style="98" customWidth="1"/>
    <col min="7096" max="7097" width="11.44140625" style="98" hidden="1" customWidth="1"/>
    <col min="7098" max="7098" width="6.88671875" style="98" customWidth="1"/>
    <col min="7099" max="7100" width="11.44140625" style="98" hidden="1" customWidth="1"/>
    <col min="7101" max="7101" width="6.44140625" style="98" customWidth="1"/>
    <col min="7102" max="7106" width="11.44140625" style="98" hidden="1" customWidth="1"/>
    <col min="7107" max="7107" width="6.44140625" style="98" customWidth="1"/>
    <col min="7108" max="7109" width="11.44140625" style="98" hidden="1" customWidth="1"/>
    <col min="7110" max="7110" width="7.5546875" style="98" customWidth="1"/>
    <col min="7111" max="7111" width="11.44140625" style="98" hidden="1" customWidth="1"/>
    <col min="7112" max="7112" width="9.44140625" style="98" customWidth="1"/>
    <col min="7113" max="7144" width="11.44140625" style="98" hidden="1" customWidth="1"/>
    <col min="7145" max="7145" width="9" style="98" customWidth="1"/>
    <col min="7146" max="7147" width="11.44140625" style="98" hidden="1" customWidth="1"/>
    <col min="7148" max="7148" width="8.5546875" style="98" customWidth="1"/>
    <col min="7149" max="7150" width="11.44140625" style="98" hidden="1" customWidth="1"/>
    <col min="7151" max="7151" width="6.44140625" style="98" customWidth="1"/>
    <col min="7152" max="7153" width="11.44140625" style="98" hidden="1" customWidth="1"/>
    <col min="7154" max="7154" width="7" style="98" customWidth="1"/>
    <col min="7155" max="7156" width="11.44140625" style="98" hidden="1" customWidth="1"/>
    <col min="7157" max="7159" width="7" style="98" customWidth="1"/>
    <col min="7160" max="7161" width="11.44140625" style="98" hidden="1" customWidth="1"/>
    <col min="7162" max="7162" width="7.5546875" style="98" customWidth="1"/>
    <col min="7163" max="7164" width="11.44140625" style="98" hidden="1" customWidth="1"/>
    <col min="7165" max="7165" width="7" style="98" customWidth="1"/>
    <col min="7166" max="7167" width="11.44140625" style="98" hidden="1" customWidth="1"/>
    <col min="7168" max="7168" width="7" style="98" customWidth="1"/>
    <col min="7169" max="7170" width="11.44140625" style="98" hidden="1" customWidth="1"/>
    <col min="7171" max="7171" width="7" style="98" customWidth="1"/>
    <col min="7172" max="7172" width="11.44140625" style="98" hidden="1" customWidth="1"/>
    <col min="7173" max="7173" width="6.44140625" style="98" customWidth="1"/>
    <col min="7174" max="7183" width="11.44140625" style="98" hidden="1" customWidth="1"/>
    <col min="7184" max="7186" width="11.44140625" style="98" hidden="1"/>
    <col min="7187" max="7187" width="41.44140625" style="98" customWidth="1"/>
    <col min="7188" max="7188" width="6.44140625" style="98" customWidth="1"/>
    <col min="7189" max="7189" width="14.6640625" style="98" customWidth="1"/>
    <col min="7190" max="7190" width="11.44140625" style="98" customWidth="1"/>
    <col min="7191" max="7191" width="13" style="98" customWidth="1"/>
    <col min="7192" max="7192" width="15.88671875" style="98" customWidth="1"/>
    <col min="7193" max="7202" width="9.44140625" style="98" customWidth="1"/>
    <col min="7203" max="7203" width="8.88671875" style="98" customWidth="1"/>
    <col min="7204" max="7204" width="9.44140625" style="98" customWidth="1"/>
    <col min="7205" max="7205" width="10.109375" style="98" customWidth="1"/>
    <col min="7206" max="7218" width="11.44140625" style="98" hidden="1" customWidth="1"/>
    <col min="7219" max="7219" width="11.44140625" style="98" customWidth="1"/>
    <col min="7220" max="7220" width="16.33203125" style="98" customWidth="1"/>
    <col min="7221" max="7221" width="56.88671875" style="98" customWidth="1"/>
    <col min="7222" max="7222" width="9.109375" style="98" bestFit="1" customWidth="1"/>
    <col min="7223" max="7223" width="32.109375" style="98" customWidth="1"/>
    <col min="7224" max="7224" width="9.88671875" style="98" customWidth="1"/>
    <col min="7225" max="7225" width="24.109375" style="98" customWidth="1"/>
    <col min="7226" max="7226" width="5" style="98" customWidth="1"/>
    <col min="7227" max="7228" width="11.44140625" style="98" hidden="1" customWidth="1"/>
    <col min="7229" max="7229" width="5" style="98" customWidth="1"/>
    <col min="7230" max="7231" width="11.44140625" style="98" hidden="1" customWidth="1"/>
    <col min="7232" max="7232" width="5" style="98" customWidth="1"/>
    <col min="7233" max="7234" width="11.44140625" style="98" hidden="1" customWidth="1"/>
    <col min="7235" max="7235" width="5" style="98" customWidth="1"/>
    <col min="7236" max="7237" width="11.44140625" style="98" hidden="1" customWidth="1"/>
    <col min="7238" max="7238" width="5" style="98" customWidth="1"/>
    <col min="7239" max="7303" width="11.44140625" style="98" hidden="1" customWidth="1"/>
    <col min="7304" max="7304" width="9.44140625" style="98" customWidth="1"/>
    <col min="7305" max="7305" width="11.44140625" style="98" hidden="1" customWidth="1"/>
    <col min="7306" max="7306" width="5" style="98" customWidth="1"/>
    <col min="7307" max="7322" width="11.44140625" style="98" hidden="1" customWidth="1"/>
    <col min="7323" max="7323" width="6.44140625" style="98" customWidth="1"/>
    <col min="7324" max="7324" width="11.44140625" style="98" hidden="1" customWidth="1"/>
    <col min="7325" max="7325" width="7.109375" style="98" customWidth="1"/>
    <col min="7326" max="7327" width="11.44140625" style="98" hidden="1" customWidth="1"/>
    <col min="7328" max="7328" width="7.109375" style="98" customWidth="1"/>
    <col min="7329" max="7330" width="11.44140625" style="98" hidden="1" customWidth="1"/>
    <col min="7331" max="7331" width="7.109375" style="98" customWidth="1"/>
    <col min="7332" max="7333" width="11.44140625" style="98" hidden="1" customWidth="1"/>
    <col min="7334" max="7334" width="7.109375" style="98" customWidth="1"/>
    <col min="7335" max="7336" width="11.44140625" style="98" hidden="1" customWidth="1"/>
    <col min="7337" max="7337" width="7.109375" style="98" customWidth="1"/>
    <col min="7338" max="7339" width="11.44140625" style="98" hidden="1" customWidth="1"/>
    <col min="7340" max="7340" width="7.109375" style="98" customWidth="1"/>
    <col min="7341" max="7342" width="11.44140625" style="98" hidden="1" customWidth="1"/>
    <col min="7343" max="7343" width="7.109375" style="98" customWidth="1"/>
    <col min="7344" max="7345" width="11.44140625" style="98" hidden="1" customWidth="1"/>
    <col min="7346" max="7346" width="7.109375" style="98" customWidth="1"/>
    <col min="7347" max="7347" width="11.44140625" style="98" hidden="1" customWidth="1"/>
    <col min="7348" max="7348" width="6.44140625" style="98" customWidth="1"/>
    <col min="7349" max="7350" width="11.44140625" style="98" hidden="1" customWidth="1"/>
    <col min="7351" max="7351" width="6.88671875" style="98" customWidth="1"/>
    <col min="7352" max="7353" width="11.44140625" style="98" hidden="1" customWidth="1"/>
    <col min="7354" max="7354" width="6.88671875" style="98" customWidth="1"/>
    <col min="7355" max="7356" width="11.44140625" style="98" hidden="1" customWidth="1"/>
    <col min="7357" max="7357" width="6.44140625" style="98" customWidth="1"/>
    <col min="7358" max="7362" width="11.44140625" style="98" hidden="1" customWidth="1"/>
    <col min="7363" max="7363" width="6.44140625" style="98" customWidth="1"/>
    <col min="7364" max="7365" width="11.44140625" style="98" hidden="1" customWidth="1"/>
    <col min="7366" max="7366" width="7.5546875" style="98" customWidth="1"/>
    <col min="7367" max="7367" width="11.44140625" style="98" hidden="1" customWidth="1"/>
    <col min="7368" max="7368" width="9.44140625" style="98" customWidth="1"/>
    <col min="7369" max="7400" width="11.44140625" style="98" hidden="1" customWidth="1"/>
    <col min="7401" max="7401" width="9" style="98" customWidth="1"/>
    <col min="7402" max="7403" width="11.44140625" style="98" hidden="1" customWidth="1"/>
    <col min="7404" max="7404" width="8.5546875" style="98" customWidth="1"/>
    <col min="7405" max="7406" width="11.44140625" style="98" hidden="1" customWidth="1"/>
    <col min="7407" max="7407" width="6.44140625" style="98" customWidth="1"/>
    <col min="7408" max="7409" width="11.44140625" style="98" hidden="1" customWidth="1"/>
    <col min="7410" max="7410" width="7" style="98" customWidth="1"/>
    <col min="7411" max="7412" width="11.44140625" style="98" hidden="1" customWidth="1"/>
    <col min="7413" max="7415" width="7" style="98" customWidth="1"/>
    <col min="7416" max="7417" width="11.44140625" style="98" hidden="1" customWidth="1"/>
    <col min="7418" max="7418" width="7.5546875" style="98" customWidth="1"/>
    <col min="7419" max="7420" width="11.44140625" style="98" hidden="1" customWidth="1"/>
    <col min="7421" max="7421" width="7" style="98" customWidth="1"/>
    <col min="7422" max="7423" width="11.44140625" style="98" hidden="1" customWidth="1"/>
    <col min="7424" max="7424" width="7" style="98" customWidth="1"/>
    <col min="7425" max="7426" width="11.44140625" style="98" hidden="1" customWidth="1"/>
    <col min="7427" max="7427" width="7" style="98" customWidth="1"/>
    <col min="7428" max="7428" width="11.44140625" style="98" hidden="1" customWidth="1"/>
    <col min="7429" max="7429" width="6.44140625" style="98" customWidth="1"/>
    <col min="7430" max="7439" width="11.44140625" style="98" hidden="1" customWidth="1"/>
    <col min="7440" max="7442" width="11.44140625" style="98" hidden="1"/>
    <col min="7443" max="7443" width="41.44140625" style="98" customWidth="1"/>
    <col min="7444" max="7444" width="6.44140625" style="98" customWidth="1"/>
    <col min="7445" max="7445" width="14.6640625" style="98" customWidth="1"/>
    <col min="7446" max="7446" width="11.44140625" style="98" customWidth="1"/>
    <col min="7447" max="7447" width="13" style="98" customWidth="1"/>
    <col min="7448" max="7448" width="15.88671875" style="98" customWidth="1"/>
    <col min="7449" max="7458" width="9.44140625" style="98" customWidth="1"/>
    <col min="7459" max="7459" width="8.88671875" style="98" customWidth="1"/>
    <col min="7460" max="7460" width="9.44140625" style="98" customWidth="1"/>
    <col min="7461" max="7461" width="10.109375" style="98" customWidth="1"/>
    <col min="7462" max="7474" width="11.44140625" style="98" hidden="1" customWidth="1"/>
    <col min="7475" max="7475" width="11.44140625" style="98" customWidth="1"/>
    <col min="7476" max="7476" width="16.33203125" style="98" customWidth="1"/>
    <col min="7477" max="7477" width="56.88671875" style="98" customWidth="1"/>
    <col min="7478" max="7478" width="9.109375" style="98" bestFit="1" customWidth="1"/>
    <col min="7479" max="7479" width="32.109375" style="98" customWidth="1"/>
    <col min="7480" max="7480" width="9.88671875" style="98" customWidth="1"/>
    <col min="7481" max="7481" width="24.109375" style="98" customWidth="1"/>
    <col min="7482" max="7482" width="5" style="98" customWidth="1"/>
    <col min="7483" max="7484" width="11.44140625" style="98" hidden="1" customWidth="1"/>
    <col min="7485" max="7485" width="5" style="98" customWidth="1"/>
    <col min="7486" max="7487" width="11.44140625" style="98" hidden="1" customWidth="1"/>
    <col min="7488" max="7488" width="5" style="98" customWidth="1"/>
    <col min="7489" max="7490" width="11.44140625" style="98" hidden="1" customWidth="1"/>
    <col min="7491" max="7491" width="5" style="98" customWidth="1"/>
    <col min="7492" max="7493" width="11.44140625" style="98" hidden="1" customWidth="1"/>
    <col min="7494" max="7494" width="5" style="98" customWidth="1"/>
    <col min="7495" max="7559" width="11.44140625" style="98" hidden="1" customWidth="1"/>
    <col min="7560" max="7560" width="9.44140625" style="98" customWidth="1"/>
    <col min="7561" max="7561" width="11.44140625" style="98" hidden="1" customWidth="1"/>
    <col min="7562" max="7562" width="5" style="98" customWidth="1"/>
    <col min="7563" max="7578" width="11.44140625" style="98" hidden="1" customWidth="1"/>
    <col min="7579" max="7579" width="6.44140625" style="98" customWidth="1"/>
    <col min="7580" max="7580" width="11.44140625" style="98" hidden="1" customWidth="1"/>
    <col min="7581" max="7581" width="7.109375" style="98" customWidth="1"/>
    <col min="7582" max="7583" width="11.44140625" style="98" hidden="1" customWidth="1"/>
    <col min="7584" max="7584" width="7.109375" style="98" customWidth="1"/>
    <col min="7585" max="7586" width="11.44140625" style="98" hidden="1" customWidth="1"/>
    <col min="7587" max="7587" width="7.109375" style="98" customWidth="1"/>
    <col min="7588" max="7589" width="11.44140625" style="98" hidden="1" customWidth="1"/>
    <col min="7590" max="7590" width="7.109375" style="98" customWidth="1"/>
    <col min="7591" max="7592" width="11.44140625" style="98" hidden="1" customWidth="1"/>
    <col min="7593" max="7593" width="7.109375" style="98" customWidth="1"/>
    <col min="7594" max="7595" width="11.44140625" style="98" hidden="1" customWidth="1"/>
    <col min="7596" max="7596" width="7.109375" style="98" customWidth="1"/>
    <col min="7597" max="7598" width="11.44140625" style="98" hidden="1" customWidth="1"/>
    <col min="7599" max="7599" width="7.109375" style="98" customWidth="1"/>
    <col min="7600" max="7601" width="11.44140625" style="98" hidden="1" customWidth="1"/>
    <col min="7602" max="7602" width="7.109375" style="98" customWidth="1"/>
    <col min="7603" max="7603" width="11.44140625" style="98" hidden="1" customWidth="1"/>
    <col min="7604" max="7604" width="6.44140625" style="98" customWidth="1"/>
    <col min="7605" max="7606" width="11.44140625" style="98" hidden="1" customWidth="1"/>
    <col min="7607" max="7607" width="6.88671875" style="98" customWidth="1"/>
    <col min="7608" max="7609" width="11.44140625" style="98" hidden="1" customWidth="1"/>
    <col min="7610" max="7610" width="6.88671875" style="98" customWidth="1"/>
    <col min="7611" max="7612" width="11.44140625" style="98" hidden="1" customWidth="1"/>
    <col min="7613" max="7613" width="6.44140625" style="98" customWidth="1"/>
    <col min="7614" max="7618" width="11.44140625" style="98" hidden="1" customWidth="1"/>
    <col min="7619" max="7619" width="6.44140625" style="98" customWidth="1"/>
    <col min="7620" max="7621" width="11.44140625" style="98" hidden="1" customWidth="1"/>
    <col min="7622" max="7622" width="7.5546875" style="98" customWidth="1"/>
    <col min="7623" max="7623" width="11.44140625" style="98" hidden="1" customWidth="1"/>
    <col min="7624" max="7624" width="9.44140625" style="98" customWidth="1"/>
    <col min="7625" max="7656" width="11.44140625" style="98" hidden="1" customWidth="1"/>
    <col min="7657" max="7657" width="9" style="98" customWidth="1"/>
    <col min="7658" max="7659" width="11.44140625" style="98" hidden="1" customWidth="1"/>
    <col min="7660" max="7660" width="8.5546875" style="98" customWidth="1"/>
    <col min="7661" max="7662" width="11.44140625" style="98" hidden="1" customWidth="1"/>
    <col min="7663" max="7663" width="6.44140625" style="98" customWidth="1"/>
    <col min="7664" max="7665" width="11.44140625" style="98" hidden="1" customWidth="1"/>
    <col min="7666" max="7666" width="7" style="98" customWidth="1"/>
    <col min="7667" max="7668" width="11.44140625" style="98" hidden="1" customWidth="1"/>
    <col min="7669" max="7671" width="7" style="98" customWidth="1"/>
    <col min="7672" max="7673" width="11.44140625" style="98" hidden="1" customWidth="1"/>
    <col min="7674" max="7674" width="7.5546875" style="98" customWidth="1"/>
    <col min="7675" max="7676" width="11.44140625" style="98" hidden="1" customWidth="1"/>
    <col min="7677" max="7677" width="7" style="98" customWidth="1"/>
    <col min="7678" max="7679" width="11.44140625" style="98" hidden="1" customWidth="1"/>
    <col min="7680" max="7680" width="7" style="98" customWidth="1"/>
    <col min="7681" max="7682" width="11.44140625" style="98" hidden="1" customWidth="1"/>
    <col min="7683" max="7683" width="7" style="98" customWidth="1"/>
    <col min="7684" max="7684" width="11.44140625" style="98" hidden="1" customWidth="1"/>
    <col min="7685" max="7685" width="6.44140625" style="98" customWidth="1"/>
    <col min="7686" max="7695" width="11.44140625" style="98" hidden="1" customWidth="1"/>
    <col min="7696" max="7698" width="11.44140625" style="98" hidden="1"/>
    <col min="7699" max="7699" width="41.44140625" style="98" customWidth="1"/>
    <col min="7700" max="7700" width="6.44140625" style="98" customWidth="1"/>
    <col min="7701" max="7701" width="14.6640625" style="98" customWidth="1"/>
    <col min="7702" max="7702" width="11.44140625" style="98" customWidth="1"/>
    <col min="7703" max="7703" width="13" style="98" customWidth="1"/>
    <col min="7704" max="7704" width="15.88671875" style="98" customWidth="1"/>
    <col min="7705" max="7714" width="9.44140625" style="98" customWidth="1"/>
    <col min="7715" max="7715" width="8.88671875" style="98" customWidth="1"/>
    <col min="7716" max="7716" width="9.44140625" style="98" customWidth="1"/>
    <col min="7717" max="7717" width="10.109375" style="98" customWidth="1"/>
    <col min="7718" max="7730" width="11.44140625" style="98" hidden="1" customWidth="1"/>
    <col min="7731" max="7731" width="11.44140625" style="98" customWidth="1"/>
    <col min="7732" max="7732" width="16.33203125" style="98" customWidth="1"/>
    <col min="7733" max="7733" width="56.88671875" style="98" customWidth="1"/>
    <col min="7734" max="7734" width="9.109375" style="98" bestFit="1" customWidth="1"/>
    <col min="7735" max="7735" width="32.109375" style="98" customWidth="1"/>
    <col min="7736" max="7736" width="9.88671875" style="98" customWidth="1"/>
    <col min="7737" max="7737" width="24.109375" style="98" customWidth="1"/>
    <col min="7738" max="7738" width="5" style="98" customWidth="1"/>
    <col min="7739" max="7740" width="11.44140625" style="98" hidden="1" customWidth="1"/>
    <col min="7741" max="7741" width="5" style="98" customWidth="1"/>
    <col min="7742" max="7743" width="11.44140625" style="98" hidden="1" customWidth="1"/>
    <col min="7744" max="7744" width="5" style="98" customWidth="1"/>
    <col min="7745" max="7746" width="11.44140625" style="98" hidden="1" customWidth="1"/>
    <col min="7747" max="7747" width="5" style="98" customWidth="1"/>
    <col min="7748" max="7749" width="11.44140625" style="98" hidden="1" customWidth="1"/>
    <col min="7750" max="7750" width="5" style="98" customWidth="1"/>
    <col min="7751" max="7815" width="11.44140625" style="98" hidden="1" customWidth="1"/>
    <col min="7816" max="7816" width="9.44140625" style="98" customWidth="1"/>
    <col min="7817" max="7817" width="11.44140625" style="98" hidden="1" customWidth="1"/>
    <col min="7818" max="7818" width="5" style="98" customWidth="1"/>
    <col min="7819" max="7834" width="11.44140625" style="98" hidden="1" customWidth="1"/>
    <col min="7835" max="7835" width="6.44140625" style="98" customWidth="1"/>
    <col min="7836" max="7836" width="11.44140625" style="98" hidden="1" customWidth="1"/>
    <col min="7837" max="7837" width="7.109375" style="98" customWidth="1"/>
    <col min="7838" max="7839" width="11.44140625" style="98" hidden="1" customWidth="1"/>
    <col min="7840" max="7840" width="7.109375" style="98" customWidth="1"/>
    <col min="7841" max="7842" width="11.44140625" style="98" hidden="1" customWidth="1"/>
    <col min="7843" max="7843" width="7.109375" style="98" customWidth="1"/>
    <col min="7844" max="7845" width="11.44140625" style="98" hidden="1" customWidth="1"/>
    <col min="7846" max="7846" width="7.109375" style="98" customWidth="1"/>
    <col min="7847" max="7848" width="11.44140625" style="98" hidden="1" customWidth="1"/>
    <col min="7849" max="7849" width="7.109375" style="98" customWidth="1"/>
    <col min="7850" max="7851" width="11.44140625" style="98" hidden="1" customWidth="1"/>
    <col min="7852" max="7852" width="7.109375" style="98" customWidth="1"/>
    <col min="7853" max="7854" width="11.44140625" style="98" hidden="1" customWidth="1"/>
    <col min="7855" max="7855" width="7.109375" style="98" customWidth="1"/>
    <col min="7856" max="7857" width="11.44140625" style="98" hidden="1" customWidth="1"/>
    <col min="7858" max="7858" width="7.109375" style="98" customWidth="1"/>
    <col min="7859" max="7859" width="11.44140625" style="98" hidden="1" customWidth="1"/>
    <col min="7860" max="7860" width="6.44140625" style="98" customWidth="1"/>
    <col min="7861" max="7862" width="11.44140625" style="98" hidden="1" customWidth="1"/>
    <col min="7863" max="7863" width="6.88671875" style="98" customWidth="1"/>
    <col min="7864" max="7865" width="11.44140625" style="98" hidden="1" customWidth="1"/>
    <col min="7866" max="7866" width="6.88671875" style="98" customWidth="1"/>
    <col min="7867" max="7868" width="11.44140625" style="98" hidden="1" customWidth="1"/>
    <col min="7869" max="7869" width="6.44140625" style="98" customWidth="1"/>
    <col min="7870" max="7874" width="11.44140625" style="98" hidden="1" customWidth="1"/>
    <col min="7875" max="7875" width="6.44140625" style="98" customWidth="1"/>
    <col min="7876" max="7877" width="11.44140625" style="98" hidden="1" customWidth="1"/>
    <col min="7878" max="7878" width="7.5546875" style="98" customWidth="1"/>
    <col min="7879" max="7879" width="11.44140625" style="98" hidden="1" customWidth="1"/>
    <col min="7880" max="7880" width="9.44140625" style="98" customWidth="1"/>
    <col min="7881" max="7912" width="11.44140625" style="98" hidden="1" customWidth="1"/>
    <col min="7913" max="7913" width="9" style="98" customWidth="1"/>
    <col min="7914" max="7915" width="11.44140625" style="98" hidden="1" customWidth="1"/>
    <col min="7916" max="7916" width="8.5546875" style="98" customWidth="1"/>
    <col min="7917" max="7918" width="11.44140625" style="98" hidden="1" customWidth="1"/>
    <col min="7919" max="7919" width="6.44140625" style="98" customWidth="1"/>
    <col min="7920" max="7921" width="11.44140625" style="98" hidden="1" customWidth="1"/>
    <col min="7922" max="7922" width="7" style="98" customWidth="1"/>
    <col min="7923" max="7924" width="11.44140625" style="98" hidden="1" customWidth="1"/>
    <col min="7925" max="7927" width="7" style="98" customWidth="1"/>
    <col min="7928" max="7929" width="11.44140625" style="98" hidden="1" customWidth="1"/>
    <col min="7930" max="7930" width="7.5546875" style="98" customWidth="1"/>
    <col min="7931" max="7932" width="11.44140625" style="98" hidden="1" customWidth="1"/>
    <col min="7933" max="7933" width="7" style="98" customWidth="1"/>
    <col min="7934" max="7935" width="11.44140625" style="98" hidden="1" customWidth="1"/>
    <col min="7936" max="7936" width="7" style="98" customWidth="1"/>
    <col min="7937" max="7938" width="11.44140625" style="98" hidden="1" customWidth="1"/>
    <col min="7939" max="7939" width="7" style="98" customWidth="1"/>
    <col min="7940" max="7940" width="11.44140625" style="98" hidden="1" customWidth="1"/>
    <col min="7941" max="7941" width="6.44140625" style="98" customWidth="1"/>
    <col min="7942" max="7951" width="11.44140625" style="98" hidden="1" customWidth="1"/>
    <col min="7952" max="7954" width="11.44140625" style="98" hidden="1"/>
    <col min="7955" max="7955" width="41.44140625" style="98" customWidth="1"/>
    <col min="7956" max="7956" width="6.44140625" style="98" customWidth="1"/>
    <col min="7957" max="7957" width="14.6640625" style="98" customWidth="1"/>
    <col min="7958" max="7958" width="11.44140625" style="98" customWidth="1"/>
    <col min="7959" max="7959" width="13" style="98" customWidth="1"/>
    <col min="7960" max="7960" width="15.88671875" style="98" customWidth="1"/>
    <col min="7961" max="7970" width="9.44140625" style="98" customWidth="1"/>
    <col min="7971" max="7971" width="8.88671875" style="98" customWidth="1"/>
    <col min="7972" max="7972" width="9.44140625" style="98" customWidth="1"/>
    <col min="7973" max="7973" width="10.109375" style="98" customWidth="1"/>
    <col min="7974" max="7986" width="11.44140625" style="98" hidden="1" customWidth="1"/>
    <col min="7987" max="7987" width="11.44140625" style="98" customWidth="1"/>
    <col min="7988" max="7988" width="16.33203125" style="98" customWidth="1"/>
    <col min="7989" max="7989" width="56.88671875" style="98" customWidth="1"/>
    <col min="7990" max="7990" width="9.109375" style="98" bestFit="1" customWidth="1"/>
    <col min="7991" max="7991" width="32.109375" style="98" customWidth="1"/>
    <col min="7992" max="7992" width="9.88671875" style="98" customWidth="1"/>
    <col min="7993" max="7993" width="24.109375" style="98" customWidth="1"/>
    <col min="7994" max="7994" width="5" style="98" customWidth="1"/>
    <col min="7995" max="7996" width="11.44140625" style="98" hidden="1" customWidth="1"/>
    <col min="7997" max="7997" width="5" style="98" customWidth="1"/>
    <col min="7998" max="7999" width="11.44140625" style="98" hidden="1" customWidth="1"/>
    <col min="8000" max="8000" width="5" style="98" customWidth="1"/>
    <col min="8001" max="8002" width="11.44140625" style="98" hidden="1" customWidth="1"/>
    <col min="8003" max="8003" width="5" style="98" customWidth="1"/>
    <col min="8004" max="8005" width="11.44140625" style="98" hidden="1" customWidth="1"/>
    <col min="8006" max="8006" width="5" style="98" customWidth="1"/>
    <col min="8007" max="8071" width="11.44140625" style="98" hidden="1" customWidth="1"/>
    <col min="8072" max="8072" width="9.44140625" style="98" customWidth="1"/>
    <col min="8073" max="8073" width="11.44140625" style="98" hidden="1" customWidth="1"/>
    <col min="8074" max="8074" width="5" style="98" customWidth="1"/>
    <col min="8075" max="8090" width="11.44140625" style="98" hidden="1" customWidth="1"/>
    <col min="8091" max="8091" width="6.44140625" style="98" customWidth="1"/>
    <col min="8092" max="8092" width="11.44140625" style="98" hidden="1" customWidth="1"/>
    <col min="8093" max="8093" width="7.109375" style="98" customWidth="1"/>
    <col min="8094" max="8095" width="11.44140625" style="98" hidden="1" customWidth="1"/>
    <col min="8096" max="8096" width="7.109375" style="98" customWidth="1"/>
    <col min="8097" max="8098" width="11.44140625" style="98" hidden="1" customWidth="1"/>
    <col min="8099" max="8099" width="7.109375" style="98" customWidth="1"/>
    <col min="8100" max="8101" width="11.44140625" style="98" hidden="1" customWidth="1"/>
    <col min="8102" max="8102" width="7.109375" style="98" customWidth="1"/>
    <col min="8103" max="8104" width="11.44140625" style="98" hidden="1" customWidth="1"/>
    <col min="8105" max="8105" width="7.109375" style="98" customWidth="1"/>
    <col min="8106" max="8107" width="11.44140625" style="98" hidden="1" customWidth="1"/>
    <col min="8108" max="8108" width="7.109375" style="98" customWidth="1"/>
    <col min="8109" max="8110" width="11.44140625" style="98" hidden="1" customWidth="1"/>
    <col min="8111" max="8111" width="7.109375" style="98" customWidth="1"/>
    <col min="8112" max="8113" width="11.44140625" style="98" hidden="1" customWidth="1"/>
    <col min="8114" max="8114" width="7.109375" style="98" customWidth="1"/>
    <col min="8115" max="8115" width="11.44140625" style="98" hidden="1" customWidth="1"/>
    <col min="8116" max="8116" width="6.44140625" style="98" customWidth="1"/>
    <col min="8117" max="8118" width="11.44140625" style="98" hidden="1" customWidth="1"/>
    <col min="8119" max="8119" width="6.88671875" style="98" customWidth="1"/>
    <col min="8120" max="8121" width="11.44140625" style="98" hidden="1" customWidth="1"/>
    <col min="8122" max="8122" width="6.88671875" style="98" customWidth="1"/>
    <col min="8123" max="8124" width="11.44140625" style="98" hidden="1" customWidth="1"/>
    <col min="8125" max="8125" width="6.44140625" style="98" customWidth="1"/>
    <col min="8126" max="8130" width="11.44140625" style="98" hidden="1" customWidth="1"/>
    <col min="8131" max="8131" width="6.44140625" style="98" customWidth="1"/>
    <col min="8132" max="8133" width="11.44140625" style="98" hidden="1" customWidth="1"/>
    <col min="8134" max="8134" width="7.5546875" style="98" customWidth="1"/>
    <col min="8135" max="8135" width="11.44140625" style="98" hidden="1" customWidth="1"/>
    <col min="8136" max="8136" width="9.44140625" style="98" customWidth="1"/>
    <col min="8137" max="8168" width="11.44140625" style="98" hidden="1" customWidth="1"/>
    <col min="8169" max="8169" width="9" style="98" customWidth="1"/>
    <col min="8170" max="8171" width="11.44140625" style="98" hidden="1" customWidth="1"/>
    <col min="8172" max="8172" width="8.5546875" style="98" customWidth="1"/>
    <col min="8173" max="8174" width="11.44140625" style="98" hidden="1" customWidth="1"/>
    <col min="8175" max="8175" width="6.44140625" style="98" customWidth="1"/>
    <col min="8176" max="8177" width="11.44140625" style="98" hidden="1" customWidth="1"/>
    <col min="8178" max="8178" width="7" style="98" customWidth="1"/>
    <col min="8179" max="8180" width="11.44140625" style="98" hidden="1" customWidth="1"/>
    <col min="8181" max="8183" width="7" style="98" customWidth="1"/>
    <col min="8184" max="8185" width="11.44140625" style="98" hidden="1" customWidth="1"/>
    <col min="8186" max="8186" width="7.5546875" style="98" customWidth="1"/>
    <col min="8187" max="8188" width="11.44140625" style="98" hidden="1" customWidth="1"/>
    <col min="8189" max="8189" width="7" style="98" customWidth="1"/>
    <col min="8190" max="8191" width="11.44140625" style="98" hidden="1" customWidth="1"/>
    <col min="8192" max="8192" width="7" style="98" customWidth="1"/>
    <col min="8193" max="8194" width="11.44140625" style="98" hidden="1" customWidth="1"/>
    <col min="8195" max="8195" width="7" style="98" customWidth="1"/>
    <col min="8196" max="8196" width="11.44140625" style="98" hidden="1" customWidth="1"/>
    <col min="8197" max="8197" width="6.44140625" style="98" customWidth="1"/>
    <col min="8198" max="8207" width="11.44140625" style="98" hidden="1" customWidth="1"/>
    <col min="8208" max="8210" width="11.44140625" style="98" hidden="1"/>
    <col min="8211" max="8211" width="41.44140625" style="98" customWidth="1"/>
    <col min="8212" max="8212" width="6.44140625" style="98" customWidth="1"/>
    <col min="8213" max="8213" width="14.6640625" style="98" customWidth="1"/>
    <col min="8214" max="8214" width="11.44140625" style="98" customWidth="1"/>
    <col min="8215" max="8215" width="13" style="98" customWidth="1"/>
    <col min="8216" max="8216" width="15.88671875" style="98" customWidth="1"/>
    <col min="8217" max="8226" width="9.44140625" style="98" customWidth="1"/>
    <col min="8227" max="8227" width="8.88671875" style="98" customWidth="1"/>
    <col min="8228" max="8228" width="9.44140625" style="98" customWidth="1"/>
    <col min="8229" max="8229" width="10.109375" style="98" customWidth="1"/>
    <col min="8230" max="8242" width="11.44140625" style="98" hidden="1" customWidth="1"/>
    <col min="8243" max="8243" width="11.44140625" style="98" customWidth="1"/>
    <col min="8244" max="8244" width="16.33203125" style="98" customWidth="1"/>
    <col min="8245" max="8245" width="56.88671875" style="98" customWidth="1"/>
    <col min="8246" max="8246" width="9.109375" style="98" bestFit="1" customWidth="1"/>
    <col min="8247" max="8247" width="32.109375" style="98" customWidth="1"/>
    <col min="8248" max="8248" width="9.88671875" style="98" customWidth="1"/>
    <col min="8249" max="8249" width="24.109375" style="98" customWidth="1"/>
    <col min="8250" max="8250" width="5" style="98" customWidth="1"/>
    <col min="8251" max="8252" width="11.44140625" style="98" hidden="1" customWidth="1"/>
    <col min="8253" max="8253" width="5" style="98" customWidth="1"/>
    <col min="8254" max="8255" width="11.44140625" style="98" hidden="1" customWidth="1"/>
    <col min="8256" max="8256" width="5" style="98" customWidth="1"/>
    <col min="8257" max="8258" width="11.44140625" style="98" hidden="1" customWidth="1"/>
    <col min="8259" max="8259" width="5" style="98" customWidth="1"/>
    <col min="8260" max="8261" width="11.44140625" style="98" hidden="1" customWidth="1"/>
    <col min="8262" max="8262" width="5" style="98" customWidth="1"/>
    <col min="8263" max="8327" width="11.44140625" style="98" hidden="1" customWidth="1"/>
    <col min="8328" max="8328" width="9.44140625" style="98" customWidth="1"/>
    <col min="8329" max="8329" width="11.44140625" style="98" hidden="1" customWidth="1"/>
    <col min="8330" max="8330" width="5" style="98" customWidth="1"/>
    <col min="8331" max="8346" width="11.44140625" style="98" hidden="1" customWidth="1"/>
    <col min="8347" max="8347" width="6.44140625" style="98" customWidth="1"/>
    <col min="8348" max="8348" width="11.44140625" style="98" hidden="1" customWidth="1"/>
    <col min="8349" max="8349" width="7.109375" style="98" customWidth="1"/>
    <col min="8350" max="8351" width="11.44140625" style="98" hidden="1" customWidth="1"/>
    <col min="8352" max="8352" width="7.109375" style="98" customWidth="1"/>
    <col min="8353" max="8354" width="11.44140625" style="98" hidden="1" customWidth="1"/>
    <col min="8355" max="8355" width="7.109375" style="98" customWidth="1"/>
    <col min="8356" max="8357" width="11.44140625" style="98" hidden="1" customWidth="1"/>
    <col min="8358" max="8358" width="7.109375" style="98" customWidth="1"/>
    <col min="8359" max="8360" width="11.44140625" style="98" hidden="1" customWidth="1"/>
    <col min="8361" max="8361" width="7.109375" style="98" customWidth="1"/>
    <col min="8362" max="8363" width="11.44140625" style="98" hidden="1" customWidth="1"/>
    <col min="8364" max="8364" width="7.109375" style="98" customWidth="1"/>
    <col min="8365" max="8366" width="11.44140625" style="98" hidden="1" customWidth="1"/>
    <col min="8367" max="8367" width="7.109375" style="98" customWidth="1"/>
    <col min="8368" max="8369" width="11.44140625" style="98" hidden="1" customWidth="1"/>
    <col min="8370" max="8370" width="7.109375" style="98" customWidth="1"/>
    <col min="8371" max="8371" width="11.44140625" style="98" hidden="1" customWidth="1"/>
    <col min="8372" max="8372" width="6.44140625" style="98" customWidth="1"/>
    <col min="8373" max="8374" width="11.44140625" style="98" hidden="1" customWidth="1"/>
    <col min="8375" max="8375" width="6.88671875" style="98" customWidth="1"/>
    <col min="8376" max="8377" width="11.44140625" style="98" hidden="1" customWidth="1"/>
    <col min="8378" max="8378" width="6.88671875" style="98" customWidth="1"/>
    <col min="8379" max="8380" width="11.44140625" style="98" hidden="1" customWidth="1"/>
    <col min="8381" max="8381" width="6.44140625" style="98" customWidth="1"/>
    <col min="8382" max="8386" width="11.44140625" style="98" hidden="1" customWidth="1"/>
    <col min="8387" max="8387" width="6.44140625" style="98" customWidth="1"/>
    <col min="8388" max="8389" width="11.44140625" style="98" hidden="1" customWidth="1"/>
    <col min="8390" max="8390" width="7.5546875" style="98" customWidth="1"/>
    <col min="8391" max="8391" width="11.44140625" style="98" hidden="1" customWidth="1"/>
    <col min="8392" max="8392" width="9.44140625" style="98" customWidth="1"/>
    <col min="8393" max="8424" width="11.44140625" style="98" hidden="1" customWidth="1"/>
    <col min="8425" max="8425" width="9" style="98" customWidth="1"/>
    <col min="8426" max="8427" width="11.44140625" style="98" hidden="1" customWidth="1"/>
    <col min="8428" max="8428" width="8.5546875" style="98" customWidth="1"/>
    <col min="8429" max="8430" width="11.44140625" style="98" hidden="1" customWidth="1"/>
    <col min="8431" max="8431" width="6.44140625" style="98" customWidth="1"/>
    <col min="8432" max="8433" width="11.44140625" style="98" hidden="1" customWidth="1"/>
    <col min="8434" max="8434" width="7" style="98" customWidth="1"/>
    <col min="8435" max="8436" width="11.44140625" style="98" hidden="1" customWidth="1"/>
    <col min="8437" max="8439" width="7" style="98" customWidth="1"/>
    <col min="8440" max="8441" width="11.44140625" style="98" hidden="1" customWidth="1"/>
    <col min="8442" max="8442" width="7.5546875" style="98" customWidth="1"/>
    <col min="8443" max="8444" width="11.44140625" style="98" hidden="1" customWidth="1"/>
    <col min="8445" max="8445" width="7" style="98" customWidth="1"/>
    <col min="8446" max="8447" width="11.44140625" style="98" hidden="1" customWidth="1"/>
    <col min="8448" max="8448" width="7" style="98" customWidth="1"/>
    <col min="8449" max="8450" width="11.44140625" style="98" hidden="1" customWidth="1"/>
    <col min="8451" max="8451" width="7" style="98" customWidth="1"/>
    <col min="8452" max="8452" width="11.44140625" style="98" hidden="1" customWidth="1"/>
    <col min="8453" max="8453" width="6.44140625" style="98" customWidth="1"/>
    <col min="8454" max="8463" width="11.44140625" style="98" hidden="1" customWidth="1"/>
    <col min="8464" max="8466" width="11.44140625" style="98" hidden="1"/>
    <col min="8467" max="8467" width="41.44140625" style="98" customWidth="1"/>
    <col min="8468" max="8468" width="6.44140625" style="98" customWidth="1"/>
    <col min="8469" max="8469" width="14.6640625" style="98" customWidth="1"/>
    <col min="8470" max="8470" width="11.44140625" style="98" customWidth="1"/>
    <col min="8471" max="8471" width="13" style="98" customWidth="1"/>
    <col min="8472" max="8472" width="15.88671875" style="98" customWidth="1"/>
    <col min="8473" max="8482" width="9.44140625" style="98" customWidth="1"/>
    <col min="8483" max="8483" width="8.88671875" style="98" customWidth="1"/>
    <col min="8484" max="8484" width="9.44140625" style="98" customWidth="1"/>
    <col min="8485" max="8485" width="10.109375" style="98" customWidth="1"/>
    <col min="8486" max="8498" width="11.44140625" style="98" hidden="1" customWidth="1"/>
    <col min="8499" max="8499" width="11.44140625" style="98" customWidth="1"/>
    <col min="8500" max="8500" width="16.33203125" style="98" customWidth="1"/>
    <col min="8501" max="8501" width="56.88671875" style="98" customWidth="1"/>
    <col min="8502" max="8502" width="9.109375" style="98" bestFit="1" customWidth="1"/>
    <col min="8503" max="8503" width="32.109375" style="98" customWidth="1"/>
    <col min="8504" max="8504" width="9.88671875" style="98" customWidth="1"/>
    <col min="8505" max="8505" width="24.109375" style="98" customWidth="1"/>
    <col min="8506" max="8506" width="5" style="98" customWidth="1"/>
    <col min="8507" max="8508" width="11.44140625" style="98" hidden="1" customWidth="1"/>
    <col min="8509" max="8509" width="5" style="98" customWidth="1"/>
    <col min="8510" max="8511" width="11.44140625" style="98" hidden="1" customWidth="1"/>
    <col min="8512" max="8512" width="5" style="98" customWidth="1"/>
    <col min="8513" max="8514" width="11.44140625" style="98" hidden="1" customWidth="1"/>
    <col min="8515" max="8515" width="5" style="98" customWidth="1"/>
    <col min="8516" max="8517" width="11.44140625" style="98" hidden="1" customWidth="1"/>
    <col min="8518" max="8518" width="5" style="98" customWidth="1"/>
    <col min="8519" max="8583" width="11.44140625" style="98" hidden="1" customWidth="1"/>
    <col min="8584" max="8584" width="9.44140625" style="98" customWidth="1"/>
    <col min="8585" max="8585" width="11.44140625" style="98" hidden="1" customWidth="1"/>
    <col min="8586" max="8586" width="5" style="98" customWidth="1"/>
    <col min="8587" max="8602" width="11.44140625" style="98" hidden="1" customWidth="1"/>
    <col min="8603" max="8603" width="6.44140625" style="98" customWidth="1"/>
    <col min="8604" max="8604" width="11.44140625" style="98" hidden="1" customWidth="1"/>
    <col min="8605" max="8605" width="7.109375" style="98" customWidth="1"/>
    <col min="8606" max="8607" width="11.44140625" style="98" hidden="1" customWidth="1"/>
    <col min="8608" max="8608" width="7.109375" style="98" customWidth="1"/>
    <col min="8609" max="8610" width="11.44140625" style="98" hidden="1" customWidth="1"/>
    <col min="8611" max="8611" width="7.109375" style="98" customWidth="1"/>
    <col min="8612" max="8613" width="11.44140625" style="98" hidden="1" customWidth="1"/>
    <col min="8614" max="8614" width="7.109375" style="98" customWidth="1"/>
    <col min="8615" max="8616" width="11.44140625" style="98" hidden="1" customWidth="1"/>
    <col min="8617" max="8617" width="7.109375" style="98" customWidth="1"/>
    <col min="8618" max="8619" width="11.44140625" style="98" hidden="1" customWidth="1"/>
    <col min="8620" max="8620" width="7.109375" style="98" customWidth="1"/>
    <col min="8621" max="8622" width="11.44140625" style="98" hidden="1" customWidth="1"/>
    <col min="8623" max="8623" width="7.109375" style="98" customWidth="1"/>
    <col min="8624" max="8625" width="11.44140625" style="98" hidden="1" customWidth="1"/>
    <col min="8626" max="8626" width="7.109375" style="98" customWidth="1"/>
    <col min="8627" max="8627" width="11.44140625" style="98" hidden="1" customWidth="1"/>
    <col min="8628" max="8628" width="6.44140625" style="98" customWidth="1"/>
    <col min="8629" max="8630" width="11.44140625" style="98" hidden="1" customWidth="1"/>
    <col min="8631" max="8631" width="6.88671875" style="98" customWidth="1"/>
    <col min="8632" max="8633" width="11.44140625" style="98" hidden="1" customWidth="1"/>
    <col min="8634" max="8634" width="6.88671875" style="98" customWidth="1"/>
    <col min="8635" max="8636" width="11.44140625" style="98" hidden="1" customWidth="1"/>
    <col min="8637" max="8637" width="6.44140625" style="98" customWidth="1"/>
    <col min="8638" max="8642" width="11.44140625" style="98" hidden="1" customWidth="1"/>
    <col min="8643" max="8643" width="6.44140625" style="98" customWidth="1"/>
    <col min="8644" max="8645" width="11.44140625" style="98" hidden="1" customWidth="1"/>
    <col min="8646" max="8646" width="7.5546875" style="98" customWidth="1"/>
    <col min="8647" max="8647" width="11.44140625" style="98" hidden="1" customWidth="1"/>
    <col min="8648" max="8648" width="9.44140625" style="98" customWidth="1"/>
    <col min="8649" max="8680" width="11.44140625" style="98" hidden="1" customWidth="1"/>
    <col min="8681" max="8681" width="9" style="98" customWidth="1"/>
    <col min="8682" max="8683" width="11.44140625" style="98" hidden="1" customWidth="1"/>
    <col min="8684" max="8684" width="8.5546875" style="98" customWidth="1"/>
    <col min="8685" max="8686" width="11.44140625" style="98" hidden="1" customWidth="1"/>
    <col min="8687" max="8687" width="6.44140625" style="98" customWidth="1"/>
    <col min="8688" max="8689" width="11.44140625" style="98" hidden="1" customWidth="1"/>
    <col min="8690" max="8690" width="7" style="98" customWidth="1"/>
    <col min="8691" max="8692" width="11.44140625" style="98" hidden="1" customWidth="1"/>
    <col min="8693" max="8695" width="7" style="98" customWidth="1"/>
    <col min="8696" max="8697" width="11.44140625" style="98" hidden="1" customWidth="1"/>
    <col min="8698" max="8698" width="7.5546875" style="98" customWidth="1"/>
    <col min="8699" max="8700" width="11.44140625" style="98" hidden="1" customWidth="1"/>
    <col min="8701" max="8701" width="7" style="98" customWidth="1"/>
    <col min="8702" max="8703" width="11.44140625" style="98" hidden="1" customWidth="1"/>
    <col min="8704" max="8704" width="7" style="98" customWidth="1"/>
    <col min="8705" max="8706" width="11.44140625" style="98" hidden="1" customWidth="1"/>
    <col min="8707" max="8707" width="7" style="98" customWidth="1"/>
    <col min="8708" max="8708" width="11.44140625" style="98" hidden="1" customWidth="1"/>
    <col min="8709" max="8709" width="6.44140625" style="98" customWidth="1"/>
    <col min="8710" max="8719" width="11.44140625" style="98" hidden="1" customWidth="1"/>
    <col min="8720" max="8722" width="11.44140625" style="98" hidden="1"/>
    <col min="8723" max="8723" width="41.44140625" style="98" customWidth="1"/>
    <col min="8724" max="8724" width="6.44140625" style="98" customWidth="1"/>
    <col min="8725" max="8725" width="14.6640625" style="98" customWidth="1"/>
    <col min="8726" max="8726" width="11.44140625" style="98" customWidth="1"/>
    <col min="8727" max="8727" width="13" style="98" customWidth="1"/>
    <col min="8728" max="8728" width="15.88671875" style="98" customWidth="1"/>
    <col min="8729" max="8738" width="9.44140625" style="98" customWidth="1"/>
    <col min="8739" max="8739" width="8.88671875" style="98" customWidth="1"/>
    <col min="8740" max="8740" width="9.44140625" style="98" customWidth="1"/>
    <col min="8741" max="8741" width="10.109375" style="98" customWidth="1"/>
    <col min="8742" max="8754" width="11.44140625" style="98" hidden="1" customWidth="1"/>
    <col min="8755" max="8755" width="11.44140625" style="98" customWidth="1"/>
    <col min="8756" max="8756" width="16.33203125" style="98" customWidth="1"/>
    <col min="8757" max="8757" width="56.88671875" style="98" customWidth="1"/>
    <col min="8758" max="8758" width="9.109375" style="98" bestFit="1" customWidth="1"/>
    <col min="8759" max="8759" width="32.109375" style="98" customWidth="1"/>
    <col min="8760" max="8760" width="9.88671875" style="98" customWidth="1"/>
    <col min="8761" max="8761" width="24.109375" style="98" customWidth="1"/>
    <col min="8762" max="8762" width="5" style="98" customWidth="1"/>
    <col min="8763" max="8764" width="11.44140625" style="98" hidden="1" customWidth="1"/>
    <col min="8765" max="8765" width="5" style="98" customWidth="1"/>
    <col min="8766" max="8767" width="11.44140625" style="98" hidden="1" customWidth="1"/>
    <col min="8768" max="8768" width="5" style="98" customWidth="1"/>
    <col min="8769" max="8770" width="11.44140625" style="98" hidden="1" customWidth="1"/>
    <col min="8771" max="8771" width="5" style="98" customWidth="1"/>
    <col min="8772" max="8773" width="11.44140625" style="98" hidden="1" customWidth="1"/>
    <col min="8774" max="8774" width="5" style="98" customWidth="1"/>
    <col min="8775" max="8839" width="11.44140625" style="98" hidden="1" customWidth="1"/>
    <col min="8840" max="8840" width="9.44140625" style="98" customWidth="1"/>
    <col min="8841" max="8841" width="11.44140625" style="98" hidden="1" customWidth="1"/>
    <col min="8842" max="8842" width="5" style="98" customWidth="1"/>
    <col min="8843" max="8858" width="11.44140625" style="98" hidden="1" customWidth="1"/>
    <col min="8859" max="8859" width="6.44140625" style="98" customWidth="1"/>
    <col min="8860" max="8860" width="11.44140625" style="98" hidden="1" customWidth="1"/>
    <col min="8861" max="8861" width="7.109375" style="98" customWidth="1"/>
    <col min="8862" max="8863" width="11.44140625" style="98" hidden="1" customWidth="1"/>
    <col min="8864" max="8864" width="7.109375" style="98" customWidth="1"/>
    <col min="8865" max="8866" width="11.44140625" style="98" hidden="1" customWidth="1"/>
    <col min="8867" max="8867" width="7.109375" style="98" customWidth="1"/>
    <col min="8868" max="8869" width="11.44140625" style="98" hidden="1" customWidth="1"/>
    <col min="8870" max="8870" width="7.109375" style="98" customWidth="1"/>
    <col min="8871" max="8872" width="11.44140625" style="98" hidden="1" customWidth="1"/>
    <col min="8873" max="8873" width="7.109375" style="98" customWidth="1"/>
    <col min="8874" max="8875" width="11.44140625" style="98" hidden="1" customWidth="1"/>
    <col min="8876" max="8876" width="7.109375" style="98" customWidth="1"/>
    <col min="8877" max="8878" width="11.44140625" style="98" hidden="1" customWidth="1"/>
    <col min="8879" max="8879" width="7.109375" style="98" customWidth="1"/>
    <col min="8880" max="8881" width="11.44140625" style="98" hidden="1" customWidth="1"/>
    <col min="8882" max="8882" width="7.109375" style="98" customWidth="1"/>
    <col min="8883" max="8883" width="11.44140625" style="98" hidden="1" customWidth="1"/>
    <col min="8884" max="8884" width="6.44140625" style="98" customWidth="1"/>
    <col min="8885" max="8886" width="11.44140625" style="98" hidden="1" customWidth="1"/>
    <col min="8887" max="8887" width="6.88671875" style="98" customWidth="1"/>
    <col min="8888" max="8889" width="11.44140625" style="98" hidden="1" customWidth="1"/>
    <col min="8890" max="8890" width="6.88671875" style="98" customWidth="1"/>
    <col min="8891" max="8892" width="11.44140625" style="98" hidden="1" customWidth="1"/>
    <col min="8893" max="8893" width="6.44140625" style="98" customWidth="1"/>
    <col min="8894" max="8898" width="11.44140625" style="98" hidden="1" customWidth="1"/>
    <col min="8899" max="8899" width="6.44140625" style="98" customWidth="1"/>
    <col min="8900" max="8901" width="11.44140625" style="98" hidden="1" customWidth="1"/>
    <col min="8902" max="8902" width="7.5546875" style="98" customWidth="1"/>
    <col min="8903" max="8903" width="11.44140625" style="98" hidden="1" customWidth="1"/>
    <col min="8904" max="8904" width="9.44140625" style="98" customWidth="1"/>
    <col min="8905" max="8936" width="11.44140625" style="98" hidden="1" customWidth="1"/>
    <col min="8937" max="8937" width="9" style="98" customWidth="1"/>
    <col min="8938" max="8939" width="11.44140625" style="98" hidden="1" customWidth="1"/>
    <col min="8940" max="8940" width="8.5546875" style="98" customWidth="1"/>
    <col min="8941" max="8942" width="11.44140625" style="98" hidden="1" customWidth="1"/>
    <col min="8943" max="8943" width="6.44140625" style="98" customWidth="1"/>
    <col min="8944" max="8945" width="11.44140625" style="98" hidden="1" customWidth="1"/>
    <col min="8946" max="8946" width="7" style="98" customWidth="1"/>
    <col min="8947" max="8948" width="11.44140625" style="98" hidden="1" customWidth="1"/>
    <col min="8949" max="8951" width="7" style="98" customWidth="1"/>
    <col min="8952" max="8953" width="11.44140625" style="98" hidden="1" customWidth="1"/>
    <col min="8954" max="8954" width="7.5546875" style="98" customWidth="1"/>
    <col min="8955" max="8956" width="11.44140625" style="98" hidden="1" customWidth="1"/>
    <col min="8957" max="8957" width="7" style="98" customWidth="1"/>
    <col min="8958" max="8959" width="11.44140625" style="98" hidden="1" customWidth="1"/>
    <col min="8960" max="8960" width="7" style="98" customWidth="1"/>
    <col min="8961" max="8962" width="11.44140625" style="98" hidden="1" customWidth="1"/>
    <col min="8963" max="8963" width="7" style="98" customWidth="1"/>
    <col min="8964" max="8964" width="11.44140625" style="98" hidden="1" customWidth="1"/>
    <col min="8965" max="8965" width="6.44140625" style="98" customWidth="1"/>
    <col min="8966" max="8975" width="11.44140625" style="98" hidden="1" customWidth="1"/>
    <col min="8976" max="8978" width="11.44140625" style="98" hidden="1"/>
    <col min="8979" max="8979" width="41.44140625" style="98" customWidth="1"/>
    <col min="8980" max="8980" width="6.44140625" style="98" customWidth="1"/>
    <col min="8981" max="8981" width="14.6640625" style="98" customWidth="1"/>
    <col min="8982" max="8982" width="11.44140625" style="98" customWidth="1"/>
    <col min="8983" max="8983" width="13" style="98" customWidth="1"/>
    <col min="8984" max="8984" width="15.88671875" style="98" customWidth="1"/>
    <col min="8985" max="8994" width="9.44140625" style="98" customWidth="1"/>
    <col min="8995" max="8995" width="8.88671875" style="98" customWidth="1"/>
    <col min="8996" max="8996" width="9.44140625" style="98" customWidth="1"/>
    <col min="8997" max="8997" width="10.109375" style="98" customWidth="1"/>
    <col min="8998" max="9010" width="11.44140625" style="98" hidden="1" customWidth="1"/>
    <col min="9011" max="9011" width="11.44140625" style="98" customWidth="1"/>
    <col min="9012" max="9012" width="16.33203125" style="98" customWidth="1"/>
    <col min="9013" max="9013" width="56.88671875" style="98" customWidth="1"/>
    <col min="9014" max="9014" width="9.109375" style="98" bestFit="1" customWidth="1"/>
    <col min="9015" max="9015" width="32.109375" style="98" customWidth="1"/>
    <col min="9016" max="9016" width="9.88671875" style="98" customWidth="1"/>
    <col min="9017" max="9017" width="24.109375" style="98" customWidth="1"/>
    <col min="9018" max="9018" width="5" style="98" customWidth="1"/>
    <col min="9019" max="9020" width="11.44140625" style="98" hidden="1" customWidth="1"/>
    <col min="9021" max="9021" width="5" style="98" customWidth="1"/>
    <col min="9022" max="9023" width="11.44140625" style="98" hidden="1" customWidth="1"/>
    <col min="9024" max="9024" width="5" style="98" customWidth="1"/>
    <col min="9025" max="9026" width="11.44140625" style="98" hidden="1" customWidth="1"/>
    <col min="9027" max="9027" width="5" style="98" customWidth="1"/>
    <col min="9028" max="9029" width="11.44140625" style="98" hidden="1" customWidth="1"/>
    <col min="9030" max="9030" width="5" style="98" customWidth="1"/>
    <col min="9031" max="9095" width="11.44140625" style="98" hidden="1" customWidth="1"/>
    <col min="9096" max="9096" width="9.44140625" style="98" customWidth="1"/>
    <col min="9097" max="9097" width="11.44140625" style="98" hidden="1" customWidth="1"/>
    <col min="9098" max="9098" width="5" style="98" customWidth="1"/>
    <col min="9099" max="9114" width="11.44140625" style="98" hidden="1" customWidth="1"/>
    <col min="9115" max="9115" width="6.44140625" style="98" customWidth="1"/>
    <col min="9116" max="9116" width="11.44140625" style="98" hidden="1" customWidth="1"/>
    <col min="9117" max="9117" width="7.109375" style="98" customWidth="1"/>
    <col min="9118" max="9119" width="11.44140625" style="98" hidden="1" customWidth="1"/>
    <col min="9120" max="9120" width="7.109375" style="98" customWidth="1"/>
    <col min="9121" max="9122" width="11.44140625" style="98" hidden="1" customWidth="1"/>
    <col min="9123" max="9123" width="7.109375" style="98" customWidth="1"/>
    <col min="9124" max="9125" width="11.44140625" style="98" hidden="1" customWidth="1"/>
    <col min="9126" max="9126" width="7.109375" style="98" customWidth="1"/>
    <col min="9127" max="9128" width="11.44140625" style="98" hidden="1" customWidth="1"/>
    <col min="9129" max="9129" width="7.109375" style="98" customWidth="1"/>
    <col min="9130" max="9131" width="11.44140625" style="98" hidden="1" customWidth="1"/>
    <col min="9132" max="9132" width="7.109375" style="98" customWidth="1"/>
    <col min="9133" max="9134" width="11.44140625" style="98" hidden="1" customWidth="1"/>
    <col min="9135" max="9135" width="7.109375" style="98" customWidth="1"/>
    <col min="9136" max="9137" width="11.44140625" style="98" hidden="1" customWidth="1"/>
    <col min="9138" max="9138" width="7.109375" style="98" customWidth="1"/>
    <col min="9139" max="9139" width="11.44140625" style="98" hidden="1" customWidth="1"/>
    <col min="9140" max="9140" width="6.44140625" style="98" customWidth="1"/>
    <col min="9141" max="9142" width="11.44140625" style="98" hidden="1" customWidth="1"/>
    <col min="9143" max="9143" width="6.88671875" style="98" customWidth="1"/>
    <col min="9144" max="9145" width="11.44140625" style="98" hidden="1" customWidth="1"/>
    <col min="9146" max="9146" width="6.88671875" style="98" customWidth="1"/>
    <col min="9147" max="9148" width="11.44140625" style="98" hidden="1" customWidth="1"/>
    <col min="9149" max="9149" width="6.44140625" style="98" customWidth="1"/>
    <col min="9150" max="9154" width="11.44140625" style="98" hidden="1" customWidth="1"/>
    <col min="9155" max="9155" width="6.44140625" style="98" customWidth="1"/>
    <col min="9156" max="9157" width="11.44140625" style="98" hidden="1" customWidth="1"/>
    <col min="9158" max="9158" width="7.5546875" style="98" customWidth="1"/>
    <col min="9159" max="9159" width="11.44140625" style="98" hidden="1" customWidth="1"/>
    <col min="9160" max="9160" width="9.44140625" style="98" customWidth="1"/>
    <col min="9161" max="9192" width="11.44140625" style="98" hidden="1" customWidth="1"/>
    <col min="9193" max="9193" width="9" style="98" customWidth="1"/>
    <col min="9194" max="9195" width="11.44140625" style="98" hidden="1" customWidth="1"/>
    <col min="9196" max="9196" width="8.5546875" style="98" customWidth="1"/>
    <col min="9197" max="9198" width="11.44140625" style="98" hidden="1" customWidth="1"/>
    <col min="9199" max="9199" width="6.44140625" style="98" customWidth="1"/>
    <col min="9200" max="9201" width="11.44140625" style="98" hidden="1" customWidth="1"/>
    <col min="9202" max="9202" width="7" style="98" customWidth="1"/>
    <col min="9203" max="9204" width="11.44140625" style="98" hidden="1" customWidth="1"/>
    <col min="9205" max="9207" width="7" style="98" customWidth="1"/>
    <col min="9208" max="9209" width="11.44140625" style="98" hidden="1" customWidth="1"/>
    <col min="9210" max="9210" width="7.5546875" style="98" customWidth="1"/>
    <col min="9211" max="9212" width="11.44140625" style="98" hidden="1" customWidth="1"/>
    <col min="9213" max="9213" width="7" style="98" customWidth="1"/>
    <col min="9214" max="9215" width="11.44140625" style="98" hidden="1" customWidth="1"/>
    <col min="9216" max="9216" width="7" style="98" customWidth="1"/>
    <col min="9217" max="9218" width="11.44140625" style="98" hidden="1" customWidth="1"/>
    <col min="9219" max="9219" width="7" style="98" customWidth="1"/>
    <col min="9220" max="9220" width="11.44140625" style="98" hidden="1" customWidth="1"/>
    <col min="9221" max="9221" width="6.44140625" style="98" customWidth="1"/>
    <col min="9222" max="9231" width="11.44140625" style="98" hidden="1" customWidth="1"/>
    <col min="9232" max="9234" width="11.44140625" style="98" hidden="1"/>
    <col min="9235" max="9235" width="41.44140625" style="98" customWidth="1"/>
    <col min="9236" max="9236" width="6.44140625" style="98" customWidth="1"/>
    <col min="9237" max="9237" width="14.6640625" style="98" customWidth="1"/>
    <col min="9238" max="9238" width="11.44140625" style="98" customWidth="1"/>
    <col min="9239" max="9239" width="13" style="98" customWidth="1"/>
    <col min="9240" max="9240" width="15.88671875" style="98" customWidth="1"/>
    <col min="9241" max="9250" width="9.44140625" style="98" customWidth="1"/>
    <col min="9251" max="9251" width="8.88671875" style="98" customWidth="1"/>
    <col min="9252" max="9252" width="9.44140625" style="98" customWidth="1"/>
    <col min="9253" max="9253" width="10.109375" style="98" customWidth="1"/>
    <col min="9254" max="9266" width="11.44140625" style="98" hidden="1" customWidth="1"/>
    <col min="9267" max="9267" width="11.44140625" style="98" customWidth="1"/>
    <col min="9268" max="9268" width="16.33203125" style="98" customWidth="1"/>
    <col min="9269" max="9269" width="56.88671875" style="98" customWidth="1"/>
    <col min="9270" max="9270" width="9.109375" style="98" bestFit="1" customWidth="1"/>
    <col min="9271" max="9271" width="32.109375" style="98" customWidth="1"/>
    <col min="9272" max="9272" width="9.88671875" style="98" customWidth="1"/>
    <col min="9273" max="9273" width="24.109375" style="98" customWidth="1"/>
    <col min="9274" max="9274" width="5" style="98" customWidth="1"/>
    <col min="9275" max="9276" width="11.44140625" style="98" hidden="1" customWidth="1"/>
    <col min="9277" max="9277" width="5" style="98" customWidth="1"/>
    <col min="9278" max="9279" width="11.44140625" style="98" hidden="1" customWidth="1"/>
    <col min="9280" max="9280" width="5" style="98" customWidth="1"/>
    <col min="9281" max="9282" width="11.44140625" style="98" hidden="1" customWidth="1"/>
    <col min="9283" max="9283" width="5" style="98" customWidth="1"/>
    <col min="9284" max="9285" width="11.44140625" style="98" hidden="1" customWidth="1"/>
    <col min="9286" max="9286" width="5" style="98" customWidth="1"/>
    <col min="9287" max="9351" width="11.44140625" style="98" hidden="1" customWidth="1"/>
    <col min="9352" max="9352" width="9.44140625" style="98" customWidth="1"/>
    <col min="9353" max="9353" width="11.44140625" style="98" hidden="1" customWidth="1"/>
    <col min="9354" max="9354" width="5" style="98" customWidth="1"/>
    <col min="9355" max="9370" width="11.44140625" style="98" hidden="1" customWidth="1"/>
    <col min="9371" max="9371" width="6.44140625" style="98" customWidth="1"/>
    <col min="9372" max="9372" width="11.44140625" style="98" hidden="1" customWidth="1"/>
    <col min="9373" max="9373" width="7.109375" style="98" customWidth="1"/>
    <col min="9374" max="9375" width="11.44140625" style="98" hidden="1" customWidth="1"/>
    <col min="9376" max="9376" width="7.109375" style="98" customWidth="1"/>
    <col min="9377" max="9378" width="11.44140625" style="98" hidden="1" customWidth="1"/>
    <col min="9379" max="9379" width="7.109375" style="98" customWidth="1"/>
    <col min="9380" max="9381" width="11.44140625" style="98" hidden="1" customWidth="1"/>
    <col min="9382" max="9382" width="7.109375" style="98" customWidth="1"/>
    <col min="9383" max="9384" width="11.44140625" style="98" hidden="1" customWidth="1"/>
    <col min="9385" max="9385" width="7.109375" style="98" customWidth="1"/>
    <col min="9386" max="9387" width="11.44140625" style="98" hidden="1" customWidth="1"/>
    <col min="9388" max="9388" width="7.109375" style="98" customWidth="1"/>
    <col min="9389" max="9390" width="11.44140625" style="98" hidden="1" customWidth="1"/>
    <col min="9391" max="9391" width="7.109375" style="98" customWidth="1"/>
    <col min="9392" max="9393" width="11.44140625" style="98" hidden="1" customWidth="1"/>
    <col min="9394" max="9394" width="7.109375" style="98" customWidth="1"/>
    <col min="9395" max="9395" width="11.44140625" style="98" hidden="1" customWidth="1"/>
    <col min="9396" max="9396" width="6.44140625" style="98" customWidth="1"/>
    <col min="9397" max="9398" width="11.44140625" style="98" hidden="1" customWidth="1"/>
    <col min="9399" max="9399" width="6.88671875" style="98" customWidth="1"/>
    <col min="9400" max="9401" width="11.44140625" style="98" hidden="1" customWidth="1"/>
    <col min="9402" max="9402" width="6.88671875" style="98" customWidth="1"/>
    <col min="9403" max="9404" width="11.44140625" style="98" hidden="1" customWidth="1"/>
    <col min="9405" max="9405" width="6.44140625" style="98" customWidth="1"/>
    <col min="9406" max="9410" width="11.44140625" style="98" hidden="1" customWidth="1"/>
    <col min="9411" max="9411" width="6.44140625" style="98" customWidth="1"/>
    <col min="9412" max="9413" width="11.44140625" style="98" hidden="1" customWidth="1"/>
    <col min="9414" max="9414" width="7.5546875" style="98" customWidth="1"/>
    <col min="9415" max="9415" width="11.44140625" style="98" hidden="1" customWidth="1"/>
    <col min="9416" max="9416" width="9.44140625" style="98" customWidth="1"/>
    <col min="9417" max="9448" width="11.44140625" style="98" hidden="1" customWidth="1"/>
    <col min="9449" max="9449" width="9" style="98" customWidth="1"/>
    <col min="9450" max="9451" width="11.44140625" style="98" hidden="1" customWidth="1"/>
    <col min="9452" max="9452" width="8.5546875" style="98" customWidth="1"/>
    <col min="9453" max="9454" width="11.44140625" style="98" hidden="1" customWidth="1"/>
    <col min="9455" max="9455" width="6.44140625" style="98" customWidth="1"/>
    <col min="9456" max="9457" width="11.44140625" style="98" hidden="1" customWidth="1"/>
    <col min="9458" max="9458" width="7" style="98" customWidth="1"/>
    <col min="9459" max="9460" width="11.44140625" style="98" hidden="1" customWidth="1"/>
    <col min="9461" max="9463" width="7" style="98" customWidth="1"/>
    <col min="9464" max="9465" width="11.44140625" style="98" hidden="1" customWidth="1"/>
    <col min="9466" max="9466" width="7.5546875" style="98" customWidth="1"/>
    <col min="9467" max="9468" width="11.44140625" style="98" hidden="1" customWidth="1"/>
    <col min="9469" max="9469" width="7" style="98" customWidth="1"/>
    <col min="9470" max="9471" width="11.44140625" style="98" hidden="1" customWidth="1"/>
    <col min="9472" max="9472" width="7" style="98" customWidth="1"/>
    <col min="9473" max="9474" width="11.44140625" style="98" hidden="1" customWidth="1"/>
    <col min="9475" max="9475" width="7" style="98" customWidth="1"/>
    <col min="9476" max="9476" width="11.44140625" style="98" hidden="1" customWidth="1"/>
    <col min="9477" max="9477" width="6.44140625" style="98" customWidth="1"/>
    <col min="9478" max="9487" width="11.44140625" style="98" hidden="1" customWidth="1"/>
    <col min="9488" max="9490" width="11.44140625" style="98" hidden="1"/>
    <col min="9491" max="9491" width="41.44140625" style="98" customWidth="1"/>
    <col min="9492" max="9492" width="6.44140625" style="98" customWidth="1"/>
    <col min="9493" max="9493" width="14.6640625" style="98" customWidth="1"/>
    <col min="9494" max="9494" width="11.44140625" style="98" customWidth="1"/>
    <col min="9495" max="9495" width="13" style="98" customWidth="1"/>
    <col min="9496" max="9496" width="15.88671875" style="98" customWidth="1"/>
    <col min="9497" max="9506" width="9.44140625" style="98" customWidth="1"/>
    <col min="9507" max="9507" width="8.88671875" style="98" customWidth="1"/>
    <col min="9508" max="9508" width="9.44140625" style="98" customWidth="1"/>
    <col min="9509" max="9509" width="10.109375" style="98" customWidth="1"/>
    <col min="9510" max="9522" width="11.44140625" style="98" hidden="1" customWidth="1"/>
    <col min="9523" max="9523" width="11.44140625" style="98" customWidth="1"/>
    <col min="9524" max="9524" width="16.33203125" style="98" customWidth="1"/>
    <col min="9525" max="9525" width="56.88671875" style="98" customWidth="1"/>
    <col min="9526" max="9526" width="9.109375" style="98" bestFit="1" customWidth="1"/>
    <col min="9527" max="9527" width="32.109375" style="98" customWidth="1"/>
    <col min="9528" max="9528" width="9.88671875" style="98" customWidth="1"/>
    <col min="9529" max="9529" width="24.109375" style="98" customWidth="1"/>
    <col min="9530" max="9530" width="5" style="98" customWidth="1"/>
    <col min="9531" max="9532" width="11.44140625" style="98" hidden="1" customWidth="1"/>
    <col min="9533" max="9533" width="5" style="98" customWidth="1"/>
    <col min="9534" max="9535" width="11.44140625" style="98" hidden="1" customWidth="1"/>
    <col min="9536" max="9536" width="5" style="98" customWidth="1"/>
    <col min="9537" max="9538" width="11.44140625" style="98" hidden="1" customWidth="1"/>
    <col min="9539" max="9539" width="5" style="98" customWidth="1"/>
    <col min="9540" max="9541" width="11.44140625" style="98" hidden="1" customWidth="1"/>
    <col min="9542" max="9542" width="5" style="98" customWidth="1"/>
    <col min="9543" max="9607" width="11.44140625" style="98" hidden="1" customWidth="1"/>
    <col min="9608" max="9608" width="9.44140625" style="98" customWidth="1"/>
    <col min="9609" max="9609" width="11.44140625" style="98" hidden="1" customWidth="1"/>
    <col min="9610" max="9610" width="5" style="98" customWidth="1"/>
    <col min="9611" max="9626" width="11.44140625" style="98" hidden="1" customWidth="1"/>
    <col min="9627" max="9627" width="6.44140625" style="98" customWidth="1"/>
    <col min="9628" max="9628" width="11.44140625" style="98" hidden="1" customWidth="1"/>
    <col min="9629" max="9629" width="7.109375" style="98" customWidth="1"/>
    <col min="9630" max="9631" width="11.44140625" style="98" hidden="1" customWidth="1"/>
    <col min="9632" max="9632" width="7.109375" style="98" customWidth="1"/>
    <col min="9633" max="9634" width="11.44140625" style="98" hidden="1" customWidth="1"/>
    <col min="9635" max="9635" width="7.109375" style="98" customWidth="1"/>
    <col min="9636" max="9637" width="11.44140625" style="98" hidden="1" customWidth="1"/>
    <col min="9638" max="9638" width="7.109375" style="98" customWidth="1"/>
    <col min="9639" max="9640" width="11.44140625" style="98" hidden="1" customWidth="1"/>
    <col min="9641" max="9641" width="7.109375" style="98" customWidth="1"/>
    <col min="9642" max="9643" width="11.44140625" style="98" hidden="1" customWidth="1"/>
    <col min="9644" max="9644" width="7.109375" style="98" customWidth="1"/>
    <col min="9645" max="9646" width="11.44140625" style="98" hidden="1" customWidth="1"/>
    <col min="9647" max="9647" width="7.109375" style="98" customWidth="1"/>
    <col min="9648" max="9649" width="11.44140625" style="98" hidden="1" customWidth="1"/>
    <col min="9650" max="9650" width="7.109375" style="98" customWidth="1"/>
    <col min="9651" max="9651" width="11.44140625" style="98" hidden="1" customWidth="1"/>
    <col min="9652" max="9652" width="6.44140625" style="98" customWidth="1"/>
    <col min="9653" max="9654" width="11.44140625" style="98" hidden="1" customWidth="1"/>
    <col min="9655" max="9655" width="6.88671875" style="98" customWidth="1"/>
    <col min="9656" max="9657" width="11.44140625" style="98" hidden="1" customWidth="1"/>
    <col min="9658" max="9658" width="6.88671875" style="98" customWidth="1"/>
    <col min="9659" max="9660" width="11.44140625" style="98" hidden="1" customWidth="1"/>
    <col min="9661" max="9661" width="6.44140625" style="98" customWidth="1"/>
    <col min="9662" max="9666" width="11.44140625" style="98" hidden="1" customWidth="1"/>
    <col min="9667" max="9667" width="6.44140625" style="98" customWidth="1"/>
    <col min="9668" max="9669" width="11.44140625" style="98" hidden="1" customWidth="1"/>
    <col min="9670" max="9670" width="7.5546875" style="98" customWidth="1"/>
    <col min="9671" max="9671" width="11.44140625" style="98" hidden="1" customWidth="1"/>
    <col min="9672" max="9672" width="9.44140625" style="98" customWidth="1"/>
    <col min="9673" max="9704" width="11.44140625" style="98" hidden="1" customWidth="1"/>
    <col min="9705" max="9705" width="9" style="98" customWidth="1"/>
    <col min="9706" max="9707" width="11.44140625" style="98" hidden="1" customWidth="1"/>
    <col min="9708" max="9708" width="8.5546875" style="98" customWidth="1"/>
    <col min="9709" max="9710" width="11.44140625" style="98" hidden="1" customWidth="1"/>
    <col min="9711" max="9711" width="6.44140625" style="98" customWidth="1"/>
    <col min="9712" max="9713" width="11.44140625" style="98" hidden="1" customWidth="1"/>
    <col min="9714" max="9714" width="7" style="98" customWidth="1"/>
    <col min="9715" max="9716" width="11.44140625" style="98" hidden="1" customWidth="1"/>
    <col min="9717" max="9719" width="7" style="98" customWidth="1"/>
    <col min="9720" max="9721" width="11.44140625" style="98" hidden="1" customWidth="1"/>
    <col min="9722" max="9722" width="7.5546875" style="98" customWidth="1"/>
    <col min="9723" max="9724" width="11.44140625" style="98" hidden="1" customWidth="1"/>
    <col min="9725" max="9725" width="7" style="98" customWidth="1"/>
    <col min="9726" max="9727" width="11.44140625" style="98" hidden="1" customWidth="1"/>
    <col min="9728" max="9728" width="7" style="98" customWidth="1"/>
    <col min="9729" max="9730" width="11.44140625" style="98" hidden="1" customWidth="1"/>
    <col min="9731" max="9731" width="7" style="98" customWidth="1"/>
    <col min="9732" max="9732" width="11.44140625" style="98" hidden="1" customWidth="1"/>
    <col min="9733" max="9733" width="6.44140625" style="98" customWidth="1"/>
    <col min="9734" max="9743" width="11.44140625" style="98" hidden="1" customWidth="1"/>
    <col min="9744" max="9746" width="11.44140625" style="98" hidden="1"/>
    <col min="9747" max="9747" width="41.44140625" style="98" customWidth="1"/>
    <col min="9748" max="9748" width="6.44140625" style="98" customWidth="1"/>
    <col min="9749" max="9749" width="14.6640625" style="98" customWidth="1"/>
    <col min="9750" max="9750" width="11.44140625" style="98" customWidth="1"/>
    <col min="9751" max="9751" width="13" style="98" customWidth="1"/>
    <col min="9752" max="9752" width="15.88671875" style="98" customWidth="1"/>
    <col min="9753" max="9762" width="9.44140625" style="98" customWidth="1"/>
    <col min="9763" max="9763" width="8.88671875" style="98" customWidth="1"/>
    <col min="9764" max="9764" width="9.44140625" style="98" customWidth="1"/>
    <col min="9765" max="9765" width="10.109375" style="98" customWidth="1"/>
    <col min="9766" max="9778" width="11.44140625" style="98" hidden="1" customWidth="1"/>
    <col min="9779" max="9779" width="11.44140625" style="98" customWidth="1"/>
    <col min="9780" max="9780" width="16.33203125" style="98" customWidth="1"/>
    <col min="9781" max="9781" width="56.88671875" style="98" customWidth="1"/>
    <col min="9782" max="9782" width="9.109375" style="98" bestFit="1" customWidth="1"/>
    <col min="9783" max="9783" width="32.109375" style="98" customWidth="1"/>
    <col min="9784" max="9784" width="9.88671875" style="98" customWidth="1"/>
    <col min="9785" max="9785" width="24.109375" style="98" customWidth="1"/>
    <col min="9786" max="9786" width="5" style="98" customWidth="1"/>
    <col min="9787" max="9788" width="11.44140625" style="98" hidden="1" customWidth="1"/>
    <col min="9789" max="9789" width="5" style="98" customWidth="1"/>
    <col min="9790" max="9791" width="11.44140625" style="98" hidden="1" customWidth="1"/>
    <col min="9792" max="9792" width="5" style="98" customWidth="1"/>
    <col min="9793" max="9794" width="11.44140625" style="98" hidden="1" customWidth="1"/>
    <col min="9795" max="9795" width="5" style="98" customWidth="1"/>
    <col min="9796" max="9797" width="11.44140625" style="98" hidden="1" customWidth="1"/>
    <col min="9798" max="9798" width="5" style="98" customWidth="1"/>
    <col min="9799" max="9863" width="11.44140625" style="98" hidden="1" customWidth="1"/>
    <col min="9864" max="9864" width="9.44140625" style="98" customWidth="1"/>
    <col min="9865" max="9865" width="11.44140625" style="98" hidden="1" customWidth="1"/>
    <col min="9866" max="9866" width="5" style="98" customWidth="1"/>
    <col min="9867" max="9882" width="11.44140625" style="98" hidden="1" customWidth="1"/>
    <col min="9883" max="9883" width="6.44140625" style="98" customWidth="1"/>
    <col min="9884" max="9884" width="11.44140625" style="98" hidden="1" customWidth="1"/>
    <col min="9885" max="9885" width="7.109375" style="98" customWidth="1"/>
    <col min="9886" max="9887" width="11.44140625" style="98" hidden="1" customWidth="1"/>
    <col min="9888" max="9888" width="7.109375" style="98" customWidth="1"/>
    <col min="9889" max="9890" width="11.44140625" style="98" hidden="1" customWidth="1"/>
    <col min="9891" max="9891" width="7.109375" style="98" customWidth="1"/>
    <col min="9892" max="9893" width="11.44140625" style="98" hidden="1" customWidth="1"/>
    <col min="9894" max="9894" width="7.109375" style="98" customWidth="1"/>
    <col min="9895" max="9896" width="11.44140625" style="98" hidden="1" customWidth="1"/>
    <col min="9897" max="9897" width="7.109375" style="98" customWidth="1"/>
    <col min="9898" max="9899" width="11.44140625" style="98" hidden="1" customWidth="1"/>
    <col min="9900" max="9900" width="7.109375" style="98" customWidth="1"/>
    <col min="9901" max="9902" width="11.44140625" style="98" hidden="1" customWidth="1"/>
    <col min="9903" max="9903" width="7.109375" style="98" customWidth="1"/>
    <col min="9904" max="9905" width="11.44140625" style="98" hidden="1" customWidth="1"/>
    <col min="9906" max="9906" width="7.109375" style="98" customWidth="1"/>
    <col min="9907" max="9907" width="11.44140625" style="98" hidden="1" customWidth="1"/>
    <col min="9908" max="9908" width="6.44140625" style="98" customWidth="1"/>
    <col min="9909" max="9910" width="11.44140625" style="98" hidden="1" customWidth="1"/>
    <col min="9911" max="9911" width="6.88671875" style="98" customWidth="1"/>
    <col min="9912" max="9913" width="11.44140625" style="98" hidden="1" customWidth="1"/>
    <col min="9914" max="9914" width="6.88671875" style="98" customWidth="1"/>
    <col min="9915" max="9916" width="11.44140625" style="98" hidden="1" customWidth="1"/>
    <col min="9917" max="9917" width="6.44140625" style="98" customWidth="1"/>
    <col min="9918" max="9922" width="11.44140625" style="98" hidden="1" customWidth="1"/>
    <col min="9923" max="9923" width="6.44140625" style="98" customWidth="1"/>
    <col min="9924" max="9925" width="11.44140625" style="98" hidden="1" customWidth="1"/>
    <col min="9926" max="9926" width="7.5546875" style="98" customWidth="1"/>
    <col min="9927" max="9927" width="11.44140625" style="98" hidden="1" customWidth="1"/>
    <col min="9928" max="9928" width="9.44140625" style="98" customWidth="1"/>
    <col min="9929" max="9960" width="11.44140625" style="98" hidden="1" customWidth="1"/>
    <col min="9961" max="9961" width="9" style="98" customWidth="1"/>
    <col min="9962" max="9963" width="11.44140625" style="98" hidden="1" customWidth="1"/>
    <col min="9964" max="9964" width="8.5546875" style="98" customWidth="1"/>
    <col min="9965" max="9966" width="11.44140625" style="98" hidden="1" customWidth="1"/>
    <col min="9967" max="9967" width="6.44140625" style="98" customWidth="1"/>
    <col min="9968" max="9969" width="11.44140625" style="98" hidden="1" customWidth="1"/>
    <col min="9970" max="9970" width="7" style="98" customWidth="1"/>
    <col min="9971" max="9972" width="11.44140625" style="98" hidden="1" customWidth="1"/>
    <col min="9973" max="9975" width="7" style="98" customWidth="1"/>
    <col min="9976" max="9977" width="11.44140625" style="98" hidden="1" customWidth="1"/>
    <col min="9978" max="9978" width="7.5546875" style="98" customWidth="1"/>
    <col min="9979" max="9980" width="11.44140625" style="98" hidden="1" customWidth="1"/>
    <col min="9981" max="9981" width="7" style="98" customWidth="1"/>
    <col min="9982" max="9983" width="11.44140625" style="98" hidden="1" customWidth="1"/>
    <col min="9984" max="9984" width="7" style="98" customWidth="1"/>
    <col min="9985" max="9986" width="11.44140625" style="98" hidden="1" customWidth="1"/>
    <col min="9987" max="9987" width="7" style="98" customWidth="1"/>
    <col min="9988" max="9988" width="11.44140625" style="98" hidden="1" customWidth="1"/>
    <col min="9989" max="9989" width="6.44140625" style="98" customWidth="1"/>
    <col min="9990" max="9999" width="11.44140625" style="98" hidden="1" customWidth="1"/>
    <col min="10000" max="10002" width="11.44140625" style="98" hidden="1"/>
    <col min="10003" max="10003" width="41.44140625" style="98" customWidth="1"/>
    <col min="10004" max="10004" width="6.44140625" style="98" customWidth="1"/>
    <col min="10005" max="10005" width="14.6640625" style="98" customWidth="1"/>
    <col min="10006" max="10006" width="11.44140625" style="98" customWidth="1"/>
    <col min="10007" max="10007" width="13" style="98" customWidth="1"/>
    <col min="10008" max="10008" width="15.88671875" style="98" customWidth="1"/>
    <col min="10009" max="10018" width="9.44140625" style="98" customWidth="1"/>
    <col min="10019" max="10019" width="8.88671875" style="98" customWidth="1"/>
    <col min="10020" max="10020" width="9.44140625" style="98" customWidth="1"/>
    <col min="10021" max="10021" width="10.109375" style="98" customWidth="1"/>
    <col min="10022" max="10034" width="11.44140625" style="98" hidden="1" customWidth="1"/>
    <col min="10035" max="10035" width="11.44140625" style="98" customWidth="1"/>
    <col min="10036" max="10036" width="16.33203125" style="98" customWidth="1"/>
    <col min="10037" max="10037" width="56.88671875" style="98" customWidth="1"/>
    <col min="10038" max="10038" width="9.109375" style="98" bestFit="1" customWidth="1"/>
    <col min="10039" max="10039" width="32.109375" style="98" customWidth="1"/>
    <col min="10040" max="10040" width="9.88671875" style="98" customWidth="1"/>
    <col min="10041" max="10041" width="24.109375" style="98" customWidth="1"/>
    <col min="10042" max="10042" width="5" style="98" customWidth="1"/>
    <col min="10043" max="10044" width="11.44140625" style="98" hidden="1" customWidth="1"/>
    <col min="10045" max="10045" width="5" style="98" customWidth="1"/>
    <col min="10046" max="10047" width="11.44140625" style="98" hidden="1" customWidth="1"/>
    <col min="10048" max="10048" width="5" style="98" customWidth="1"/>
    <col min="10049" max="10050" width="11.44140625" style="98" hidden="1" customWidth="1"/>
    <col min="10051" max="10051" width="5" style="98" customWidth="1"/>
    <col min="10052" max="10053" width="11.44140625" style="98" hidden="1" customWidth="1"/>
    <col min="10054" max="10054" width="5" style="98" customWidth="1"/>
    <col min="10055" max="10119" width="11.44140625" style="98" hidden="1" customWidth="1"/>
    <col min="10120" max="10120" width="9.44140625" style="98" customWidth="1"/>
    <col min="10121" max="10121" width="11.44140625" style="98" hidden="1" customWidth="1"/>
    <col min="10122" max="10122" width="5" style="98" customWidth="1"/>
    <col min="10123" max="10138" width="11.44140625" style="98" hidden="1" customWidth="1"/>
    <col min="10139" max="10139" width="6.44140625" style="98" customWidth="1"/>
    <col min="10140" max="10140" width="11.44140625" style="98" hidden="1" customWidth="1"/>
    <col min="10141" max="10141" width="7.109375" style="98" customWidth="1"/>
    <col min="10142" max="10143" width="11.44140625" style="98" hidden="1" customWidth="1"/>
    <col min="10144" max="10144" width="7.109375" style="98" customWidth="1"/>
    <col min="10145" max="10146" width="11.44140625" style="98" hidden="1" customWidth="1"/>
    <col min="10147" max="10147" width="7.109375" style="98" customWidth="1"/>
    <col min="10148" max="10149" width="11.44140625" style="98" hidden="1" customWidth="1"/>
    <col min="10150" max="10150" width="7.109375" style="98" customWidth="1"/>
    <col min="10151" max="10152" width="11.44140625" style="98" hidden="1" customWidth="1"/>
    <col min="10153" max="10153" width="7.109375" style="98" customWidth="1"/>
    <col min="10154" max="10155" width="11.44140625" style="98" hidden="1" customWidth="1"/>
    <col min="10156" max="10156" width="7.109375" style="98" customWidth="1"/>
    <col min="10157" max="10158" width="11.44140625" style="98" hidden="1" customWidth="1"/>
    <col min="10159" max="10159" width="7.109375" style="98" customWidth="1"/>
    <col min="10160" max="10161" width="11.44140625" style="98" hidden="1" customWidth="1"/>
    <col min="10162" max="10162" width="7.109375" style="98" customWidth="1"/>
    <col min="10163" max="10163" width="11.44140625" style="98" hidden="1" customWidth="1"/>
    <col min="10164" max="10164" width="6.44140625" style="98" customWidth="1"/>
    <col min="10165" max="10166" width="11.44140625" style="98" hidden="1" customWidth="1"/>
    <col min="10167" max="10167" width="6.88671875" style="98" customWidth="1"/>
    <col min="10168" max="10169" width="11.44140625" style="98" hidden="1" customWidth="1"/>
    <col min="10170" max="10170" width="6.88671875" style="98" customWidth="1"/>
    <col min="10171" max="10172" width="11.44140625" style="98" hidden="1" customWidth="1"/>
    <col min="10173" max="10173" width="6.44140625" style="98" customWidth="1"/>
    <col min="10174" max="10178" width="11.44140625" style="98" hidden="1" customWidth="1"/>
    <col min="10179" max="10179" width="6.44140625" style="98" customWidth="1"/>
    <col min="10180" max="10181" width="11.44140625" style="98" hidden="1" customWidth="1"/>
    <col min="10182" max="10182" width="7.5546875" style="98" customWidth="1"/>
    <col min="10183" max="10183" width="11.44140625" style="98" hidden="1" customWidth="1"/>
    <col min="10184" max="10184" width="9.44140625" style="98" customWidth="1"/>
    <col min="10185" max="10216" width="11.44140625" style="98" hidden="1" customWidth="1"/>
    <col min="10217" max="10217" width="9" style="98" customWidth="1"/>
    <col min="10218" max="10219" width="11.44140625" style="98" hidden="1" customWidth="1"/>
    <col min="10220" max="10220" width="8.5546875" style="98" customWidth="1"/>
    <col min="10221" max="10222" width="11.44140625" style="98" hidden="1" customWidth="1"/>
    <col min="10223" max="10223" width="6.44140625" style="98" customWidth="1"/>
    <col min="10224" max="10225" width="11.44140625" style="98" hidden="1" customWidth="1"/>
    <col min="10226" max="10226" width="7" style="98" customWidth="1"/>
    <col min="10227" max="10228" width="11.44140625" style="98" hidden="1" customWidth="1"/>
    <col min="10229" max="10231" width="7" style="98" customWidth="1"/>
    <col min="10232" max="10233" width="11.44140625" style="98" hidden="1" customWidth="1"/>
    <col min="10234" max="10234" width="7.5546875" style="98" customWidth="1"/>
    <col min="10235" max="10236" width="11.44140625" style="98" hidden="1" customWidth="1"/>
    <col min="10237" max="10237" width="7" style="98" customWidth="1"/>
    <col min="10238" max="10239" width="11.44140625" style="98" hidden="1" customWidth="1"/>
    <col min="10240" max="10240" width="7" style="98" customWidth="1"/>
    <col min="10241" max="10242" width="11.44140625" style="98" hidden="1" customWidth="1"/>
    <col min="10243" max="10243" width="7" style="98" customWidth="1"/>
    <col min="10244" max="10244" width="11.44140625" style="98" hidden="1" customWidth="1"/>
    <col min="10245" max="10245" width="6.44140625" style="98" customWidth="1"/>
    <col min="10246" max="10255" width="11.44140625" style="98" hidden="1" customWidth="1"/>
    <col min="10256" max="10258" width="11.44140625" style="98" hidden="1"/>
    <col min="10259" max="10259" width="41.44140625" style="98" customWidth="1"/>
    <col min="10260" max="10260" width="6.44140625" style="98" customWidth="1"/>
    <col min="10261" max="10261" width="14.6640625" style="98" customWidth="1"/>
    <col min="10262" max="10262" width="11.44140625" style="98" customWidth="1"/>
    <col min="10263" max="10263" width="13" style="98" customWidth="1"/>
    <col min="10264" max="10264" width="15.88671875" style="98" customWidth="1"/>
    <col min="10265" max="10274" width="9.44140625" style="98" customWidth="1"/>
    <col min="10275" max="10275" width="8.88671875" style="98" customWidth="1"/>
    <col min="10276" max="10276" width="9.44140625" style="98" customWidth="1"/>
    <col min="10277" max="10277" width="10.109375" style="98" customWidth="1"/>
    <col min="10278" max="10290" width="11.44140625" style="98" hidden="1" customWidth="1"/>
    <col min="10291" max="10291" width="11.44140625" style="98" customWidth="1"/>
    <col min="10292" max="10292" width="16.33203125" style="98" customWidth="1"/>
    <col min="10293" max="10293" width="56.88671875" style="98" customWidth="1"/>
    <col min="10294" max="10294" width="9.109375" style="98" bestFit="1" customWidth="1"/>
    <col min="10295" max="10295" width="32.109375" style="98" customWidth="1"/>
    <col min="10296" max="10296" width="9.88671875" style="98" customWidth="1"/>
    <col min="10297" max="10297" width="24.109375" style="98" customWidth="1"/>
    <col min="10298" max="10298" width="5" style="98" customWidth="1"/>
    <col min="10299" max="10300" width="11.44140625" style="98" hidden="1" customWidth="1"/>
    <col min="10301" max="10301" width="5" style="98" customWidth="1"/>
    <col min="10302" max="10303" width="11.44140625" style="98" hidden="1" customWidth="1"/>
    <col min="10304" max="10304" width="5" style="98" customWidth="1"/>
    <col min="10305" max="10306" width="11.44140625" style="98" hidden="1" customWidth="1"/>
    <col min="10307" max="10307" width="5" style="98" customWidth="1"/>
    <col min="10308" max="10309" width="11.44140625" style="98" hidden="1" customWidth="1"/>
    <col min="10310" max="10310" width="5" style="98" customWidth="1"/>
    <col min="10311" max="10375" width="11.44140625" style="98" hidden="1" customWidth="1"/>
    <col min="10376" max="10376" width="9.44140625" style="98" customWidth="1"/>
    <col min="10377" max="10377" width="11.44140625" style="98" hidden="1" customWidth="1"/>
    <col min="10378" max="10378" width="5" style="98" customWidth="1"/>
    <col min="10379" max="10394" width="11.44140625" style="98" hidden="1" customWidth="1"/>
    <col min="10395" max="10395" width="6.44140625" style="98" customWidth="1"/>
    <col min="10396" max="10396" width="11.44140625" style="98" hidden="1" customWidth="1"/>
    <col min="10397" max="10397" width="7.109375" style="98" customWidth="1"/>
    <col min="10398" max="10399" width="11.44140625" style="98" hidden="1" customWidth="1"/>
    <col min="10400" max="10400" width="7.109375" style="98" customWidth="1"/>
    <col min="10401" max="10402" width="11.44140625" style="98" hidden="1" customWidth="1"/>
    <col min="10403" max="10403" width="7.109375" style="98" customWidth="1"/>
    <col min="10404" max="10405" width="11.44140625" style="98" hidden="1" customWidth="1"/>
    <col min="10406" max="10406" width="7.109375" style="98" customWidth="1"/>
    <col min="10407" max="10408" width="11.44140625" style="98" hidden="1" customWidth="1"/>
    <col min="10409" max="10409" width="7.109375" style="98" customWidth="1"/>
    <col min="10410" max="10411" width="11.44140625" style="98" hidden="1" customWidth="1"/>
    <col min="10412" max="10412" width="7.109375" style="98" customWidth="1"/>
    <col min="10413" max="10414" width="11.44140625" style="98" hidden="1" customWidth="1"/>
    <col min="10415" max="10415" width="7.109375" style="98" customWidth="1"/>
    <col min="10416" max="10417" width="11.44140625" style="98" hidden="1" customWidth="1"/>
    <col min="10418" max="10418" width="7.109375" style="98" customWidth="1"/>
    <col min="10419" max="10419" width="11.44140625" style="98" hidden="1" customWidth="1"/>
    <col min="10420" max="10420" width="6.44140625" style="98" customWidth="1"/>
    <col min="10421" max="10422" width="11.44140625" style="98" hidden="1" customWidth="1"/>
    <col min="10423" max="10423" width="6.88671875" style="98" customWidth="1"/>
    <col min="10424" max="10425" width="11.44140625" style="98" hidden="1" customWidth="1"/>
    <col min="10426" max="10426" width="6.88671875" style="98" customWidth="1"/>
    <col min="10427" max="10428" width="11.44140625" style="98" hidden="1" customWidth="1"/>
    <col min="10429" max="10429" width="6.44140625" style="98" customWidth="1"/>
    <col min="10430" max="10434" width="11.44140625" style="98" hidden="1" customWidth="1"/>
    <col min="10435" max="10435" width="6.44140625" style="98" customWidth="1"/>
    <col min="10436" max="10437" width="11.44140625" style="98" hidden="1" customWidth="1"/>
    <col min="10438" max="10438" width="7.5546875" style="98" customWidth="1"/>
    <col min="10439" max="10439" width="11.44140625" style="98" hidden="1" customWidth="1"/>
    <col min="10440" max="10440" width="9.44140625" style="98" customWidth="1"/>
    <col min="10441" max="10472" width="11.44140625" style="98" hidden="1" customWidth="1"/>
    <col min="10473" max="10473" width="9" style="98" customWidth="1"/>
    <col min="10474" max="10475" width="11.44140625" style="98" hidden="1" customWidth="1"/>
    <col min="10476" max="10476" width="8.5546875" style="98" customWidth="1"/>
    <col min="10477" max="10478" width="11.44140625" style="98" hidden="1" customWidth="1"/>
    <col min="10479" max="10479" width="6.44140625" style="98" customWidth="1"/>
    <col min="10480" max="10481" width="11.44140625" style="98" hidden="1" customWidth="1"/>
    <col min="10482" max="10482" width="7" style="98" customWidth="1"/>
    <col min="10483" max="10484" width="11.44140625" style="98" hidden="1" customWidth="1"/>
    <col min="10485" max="10487" width="7" style="98" customWidth="1"/>
    <col min="10488" max="10489" width="11.44140625" style="98" hidden="1" customWidth="1"/>
    <col min="10490" max="10490" width="7.5546875" style="98" customWidth="1"/>
    <col min="10491" max="10492" width="11.44140625" style="98" hidden="1" customWidth="1"/>
    <col min="10493" max="10493" width="7" style="98" customWidth="1"/>
    <col min="10494" max="10495" width="11.44140625" style="98" hidden="1" customWidth="1"/>
    <col min="10496" max="10496" width="7" style="98" customWidth="1"/>
    <col min="10497" max="10498" width="11.44140625" style="98" hidden="1" customWidth="1"/>
    <col min="10499" max="10499" width="7" style="98" customWidth="1"/>
    <col min="10500" max="10500" width="11.44140625" style="98" hidden="1" customWidth="1"/>
    <col min="10501" max="10501" width="6.44140625" style="98" customWidth="1"/>
    <col min="10502" max="10511" width="11.44140625" style="98" hidden="1" customWidth="1"/>
    <col min="10512" max="10514" width="11.44140625" style="98" hidden="1"/>
    <col min="10515" max="10515" width="41.44140625" style="98" customWidth="1"/>
    <col min="10516" max="10516" width="6.44140625" style="98" customWidth="1"/>
    <col min="10517" max="10517" width="14.6640625" style="98" customWidth="1"/>
    <col min="10518" max="10518" width="11.44140625" style="98" customWidth="1"/>
    <col min="10519" max="10519" width="13" style="98" customWidth="1"/>
    <col min="10520" max="10520" width="15.88671875" style="98" customWidth="1"/>
    <col min="10521" max="10530" width="9.44140625" style="98" customWidth="1"/>
    <col min="10531" max="10531" width="8.88671875" style="98" customWidth="1"/>
    <col min="10532" max="10532" width="9.44140625" style="98" customWidth="1"/>
    <col min="10533" max="10533" width="10.109375" style="98" customWidth="1"/>
    <col min="10534" max="10546" width="11.44140625" style="98" hidden="1" customWidth="1"/>
    <col min="10547" max="10547" width="11.44140625" style="98" customWidth="1"/>
    <col min="10548" max="10548" width="16.33203125" style="98" customWidth="1"/>
    <col min="10549" max="10549" width="56.88671875" style="98" customWidth="1"/>
    <col min="10550" max="10550" width="9.109375" style="98" bestFit="1" customWidth="1"/>
    <col min="10551" max="10551" width="32.109375" style="98" customWidth="1"/>
    <col min="10552" max="10552" width="9.88671875" style="98" customWidth="1"/>
    <col min="10553" max="10553" width="24.109375" style="98" customWidth="1"/>
    <col min="10554" max="10554" width="5" style="98" customWidth="1"/>
    <col min="10555" max="10556" width="11.44140625" style="98" hidden="1" customWidth="1"/>
    <col min="10557" max="10557" width="5" style="98" customWidth="1"/>
    <col min="10558" max="10559" width="11.44140625" style="98" hidden="1" customWidth="1"/>
    <col min="10560" max="10560" width="5" style="98" customWidth="1"/>
    <col min="10561" max="10562" width="11.44140625" style="98" hidden="1" customWidth="1"/>
    <col min="10563" max="10563" width="5" style="98" customWidth="1"/>
    <col min="10564" max="10565" width="11.44140625" style="98" hidden="1" customWidth="1"/>
    <col min="10566" max="10566" width="5" style="98" customWidth="1"/>
    <col min="10567" max="10631" width="11.44140625" style="98" hidden="1" customWidth="1"/>
    <col min="10632" max="10632" width="9.44140625" style="98" customWidth="1"/>
    <col min="10633" max="10633" width="11.44140625" style="98" hidden="1" customWidth="1"/>
    <col min="10634" max="10634" width="5" style="98" customWidth="1"/>
    <col min="10635" max="10650" width="11.44140625" style="98" hidden="1" customWidth="1"/>
    <col min="10651" max="10651" width="6.44140625" style="98" customWidth="1"/>
    <col min="10652" max="10652" width="11.44140625" style="98" hidden="1" customWidth="1"/>
    <col min="10653" max="10653" width="7.109375" style="98" customWidth="1"/>
    <col min="10654" max="10655" width="11.44140625" style="98" hidden="1" customWidth="1"/>
    <col min="10656" max="10656" width="7.109375" style="98" customWidth="1"/>
    <col min="10657" max="10658" width="11.44140625" style="98" hidden="1" customWidth="1"/>
    <col min="10659" max="10659" width="7.109375" style="98" customWidth="1"/>
    <col min="10660" max="10661" width="11.44140625" style="98" hidden="1" customWidth="1"/>
    <col min="10662" max="10662" width="7.109375" style="98" customWidth="1"/>
    <col min="10663" max="10664" width="11.44140625" style="98" hidden="1" customWidth="1"/>
    <col min="10665" max="10665" width="7.109375" style="98" customWidth="1"/>
    <col min="10666" max="10667" width="11.44140625" style="98" hidden="1" customWidth="1"/>
    <col min="10668" max="10668" width="7.109375" style="98" customWidth="1"/>
    <col min="10669" max="10670" width="11.44140625" style="98" hidden="1" customWidth="1"/>
    <col min="10671" max="10671" width="7.109375" style="98" customWidth="1"/>
    <col min="10672" max="10673" width="11.44140625" style="98" hidden="1" customWidth="1"/>
    <col min="10674" max="10674" width="7.109375" style="98" customWidth="1"/>
    <col min="10675" max="10675" width="11.44140625" style="98" hidden="1" customWidth="1"/>
    <col min="10676" max="10676" width="6.44140625" style="98" customWidth="1"/>
    <col min="10677" max="10678" width="11.44140625" style="98" hidden="1" customWidth="1"/>
    <col min="10679" max="10679" width="6.88671875" style="98" customWidth="1"/>
    <col min="10680" max="10681" width="11.44140625" style="98" hidden="1" customWidth="1"/>
    <col min="10682" max="10682" width="6.88671875" style="98" customWidth="1"/>
    <col min="10683" max="10684" width="11.44140625" style="98" hidden="1" customWidth="1"/>
    <col min="10685" max="10685" width="6.44140625" style="98" customWidth="1"/>
    <col min="10686" max="10690" width="11.44140625" style="98" hidden="1" customWidth="1"/>
    <col min="10691" max="10691" width="6.44140625" style="98" customWidth="1"/>
    <col min="10692" max="10693" width="11.44140625" style="98" hidden="1" customWidth="1"/>
    <col min="10694" max="10694" width="7.5546875" style="98" customWidth="1"/>
    <col min="10695" max="10695" width="11.44140625" style="98" hidden="1" customWidth="1"/>
    <col min="10696" max="10696" width="9.44140625" style="98" customWidth="1"/>
    <col min="10697" max="10728" width="11.44140625" style="98" hidden="1" customWidth="1"/>
    <col min="10729" max="10729" width="9" style="98" customWidth="1"/>
    <col min="10730" max="10731" width="11.44140625" style="98" hidden="1" customWidth="1"/>
    <col min="10732" max="10732" width="8.5546875" style="98" customWidth="1"/>
    <col min="10733" max="10734" width="11.44140625" style="98" hidden="1" customWidth="1"/>
    <col min="10735" max="10735" width="6.44140625" style="98" customWidth="1"/>
    <col min="10736" max="10737" width="11.44140625" style="98" hidden="1" customWidth="1"/>
    <col min="10738" max="10738" width="7" style="98" customWidth="1"/>
    <col min="10739" max="10740" width="11.44140625" style="98" hidden="1" customWidth="1"/>
    <col min="10741" max="10743" width="7" style="98" customWidth="1"/>
    <col min="10744" max="10745" width="11.44140625" style="98" hidden="1" customWidth="1"/>
    <col min="10746" max="10746" width="7.5546875" style="98" customWidth="1"/>
    <col min="10747" max="10748" width="11.44140625" style="98" hidden="1" customWidth="1"/>
    <col min="10749" max="10749" width="7" style="98" customWidth="1"/>
    <col min="10750" max="10751" width="11.44140625" style="98" hidden="1" customWidth="1"/>
    <col min="10752" max="10752" width="7" style="98" customWidth="1"/>
    <col min="10753" max="10754" width="11.44140625" style="98" hidden="1" customWidth="1"/>
    <col min="10755" max="10755" width="7" style="98" customWidth="1"/>
    <col min="10756" max="10756" width="11.44140625" style="98" hidden="1" customWidth="1"/>
    <col min="10757" max="10757" width="6.44140625" style="98" customWidth="1"/>
    <col min="10758" max="10767" width="11.44140625" style="98" hidden="1" customWidth="1"/>
    <col min="10768" max="10770" width="11.44140625" style="98" hidden="1"/>
    <col min="10771" max="10771" width="41.44140625" style="98" customWidth="1"/>
    <col min="10772" max="10772" width="6.44140625" style="98" customWidth="1"/>
    <col min="10773" max="10773" width="14.6640625" style="98" customWidth="1"/>
    <col min="10774" max="10774" width="11.44140625" style="98" customWidth="1"/>
    <col min="10775" max="10775" width="13" style="98" customWidth="1"/>
    <col min="10776" max="10776" width="15.88671875" style="98" customWidth="1"/>
    <col min="10777" max="10786" width="9.44140625" style="98" customWidth="1"/>
    <col min="10787" max="10787" width="8.88671875" style="98" customWidth="1"/>
    <col min="10788" max="10788" width="9.44140625" style="98" customWidth="1"/>
    <col min="10789" max="10789" width="10.109375" style="98" customWidth="1"/>
    <col min="10790" max="10802" width="11.44140625" style="98" hidden="1" customWidth="1"/>
    <col min="10803" max="10803" width="11.44140625" style="98" customWidth="1"/>
    <col min="10804" max="10804" width="16.33203125" style="98" customWidth="1"/>
    <col min="10805" max="10805" width="56.88671875" style="98" customWidth="1"/>
    <col min="10806" max="10806" width="9.109375" style="98" bestFit="1" customWidth="1"/>
    <col min="10807" max="10807" width="32.109375" style="98" customWidth="1"/>
    <col min="10808" max="10808" width="9.88671875" style="98" customWidth="1"/>
    <col min="10809" max="10809" width="24.109375" style="98" customWidth="1"/>
    <col min="10810" max="10810" width="5" style="98" customWidth="1"/>
    <col min="10811" max="10812" width="11.44140625" style="98" hidden="1" customWidth="1"/>
    <col min="10813" max="10813" width="5" style="98" customWidth="1"/>
    <col min="10814" max="10815" width="11.44140625" style="98" hidden="1" customWidth="1"/>
    <col min="10816" max="10816" width="5" style="98" customWidth="1"/>
    <col min="10817" max="10818" width="11.44140625" style="98" hidden="1" customWidth="1"/>
    <col min="10819" max="10819" width="5" style="98" customWidth="1"/>
    <col min="10820" max="10821" width="11.44140625" style="98" hidden="1" customWidth="1"/>
    <col min="10822" max="10822" width="5" style="98" customWidth="1"/>
    <col min="10823" max="10887" width="11.44140625" style="98" hidden="1" customWidth="1"/>
    <col min="10888" max="10888" width="9.44140625" style="98" customWidth="1"/>
    <col min="10889" max="10889" width="11.44140625" style="98" hidden="1" customWidth="1"/>
    <col min="10890" max="10890" width="5" style="98" customWidth="1"/>
    <col min="10891" max="10906" width="11.44140625" style="98" hidden="1" customWidth="1"/>
    <col min="10907" max="10907" width="6.44140625" style="98" customWidth="1"/>
    <col min="10908" max="10908" width="11.44140625" style="98" hidden="1" customWidth="1"/>
    <col min="10909" max="10909" width="7.109375" style="98" customWidth="1"/>
    <col min="10910" max="10911" width="11.44140625" style="98" hidden="1" customWidth="1"/>
    <col min="10912" max="10912" width="7.109375" style="98" customWidth="1"/>
    <col min="10913" max="10914" width="11.44140625" style="98" hidden="1" customWidth="1"/>
    <col min="10915" max="10915" width="7.109375" style="98" customWidth="1"/>
    <col min="10916" max="10917" width="11.44140625" style="98" hidden="1" customWidth="1"/>
    <col min="10918" max="10918" width="7.109375" style="98" customWidth="1"/>
    <col min="10919" max="10920" width="11.44140625" style="98" hidden="1" customWidth="1"/>
    <col min="10921" max="10921" width="7.109375" style="98" customWidth="1"/>
    <col min="10922" max="10923" width="11.44140625" style="98" hidden="1" customWidth="1"/>
    <col min="10924" max="10924" width="7.109375" style="98" customWidth="1"/>
    <col min="10925" max="10926" width="11.44140625" style="98" hidden="1" customWidth="1"/>
    <col min="10927" max="10927" width="7.109375" style="98" customWidth="1"/>
    <col min="10928" max="10929" width="11.44140625" style="98" hidden="1" customWidth="1"/>
    <col min="10930" max="10930" width="7.109375" style="98" customWidth="1"/>
    <col min="10931" max="10931" width="11.44140625" style="98" hidden="1" customWidth="1"/>
    <col min="10932" max="10932" width="6.44140625" style="98" customWidth="1"/>
    <col min="10933" max="10934" width="11.44140625" style="98" hidden="1" customWidth="1"/>
    <col min="10935" max="10935" width="6.88671875" style="98" customWidth="1"/>
    <col min="10936" max="10937" width="11.44140625" style="98" hidden="1" customWidth="1"/>
    <col min="10938" max="10938" width="6.88671875" style="98" customWidth="1"/>
    <col min="10939" max="10940" width="11.44140625" style="98" hidden="1" customWidth="1"/>
    <col min="10941" max="10941" width="6.44140625" style="98" customWidth="1"/>
    <col min="10942" max="10946" width="11.44140625" style="98" hidden="1" customWidth="1"/>
    <col min="10947" max="10947" width="6.44140625" style="98" customWidth="1"/>
    <col min="10948" max="10949" width="11.44140625" style="98" hidden="1" customWidth="1"/>
    <col min="10950" max="10950" width="7.5546875" style="98" customWidth="1"/>
    <col min="10951" max="10951" width="11.44140625" style="98" hidden="1" customWidth="1"/>
    <col min="10952" max="10952" width="9.44140625" style="98" customWidth="1"/>
    <col min="10953" max="10984" width="11.44140625" style="98" hidden="1" customWidth="1"/>
    <col min="10985" max="10985" width="9" style="98" customWidth="1"/>
    <col min="10986" max="10987" width="11.44140625" style="98" hidden="1" customWidth="1"/>
    <col min="10988" max="10988" width="8.5546875" style="98" customWidth="1"/>
    <col min="10989" max="10990" width="11.44140625" style="98" hidden="1" customWidth="1"/>
    <col min="10991" max="10991" width="6.44140625" style="98" customWidth="1"/>
    <col min="10992" max="10993" width="11.44140625" style="98" hidden="1" customWidth="1"/>
    <col min="10994" max="10994" width="7" style="98" customWidth="1"/>
    <col min="10995" max="10996" width="11.44140625" style="98" hidden="1" customWidth="1"/>
    <col min="10997" max="10999" width="7" style="98" customWidth="1"/>
    <col min="11000" max="11001" width="11.44140625" style="98" hidden="1" customWidth="1"/>
    <col min="11002" max="11002" width="7.5546875" style="98" customWidth="1"/>
    <col min="11003" max="11004" width="11.44140625" style="98" hidden="1" customWidth="1"/>
    <col min="11005" max="11005" width="7" style="98" customWidth="1"/>
    <col min="11006" max="11007" width="11.44140625" style="98" hidden="1" customWidth="1"/>
    <col min="11008" max="11008" width="7" style="98" customWidth="1"/>
    <col min="11009" max="11010" width="11.44140625" style="98" hidden="1" customWidth="1"/>
    <col min="11011" max="11011" width="7" style="98" customWidth="1"/>
    <col min="11012" max="11012" width="11.44140625" style="98" hidden="1" customWidth="1"/>
    <col min="11013" max="11013" width="6.44140625" style="98" customWidth="1"/>
    <col min="11014" max="11023" width="11.44140625" style="98" hidden="1" customWidth="1"/>
    <col min="11024" max="11026" width="11.44140625" style="98" hidden="1"/>
    <col min="11027" max="11027" width="41.44140625" style="98" customWidth="1"/>
    <col min="11028" max="11028" width="6.44140625" style="98" customWidth="1"/>
    <col min="11029" max="11029" width="14.6640625" style="98" customWidth="1"/>
    <col min="11030" max="11030" width="11.44140625" style="98" customWidth="1"/>
    <col min="11031" max="11031" width="13" style="98" customWidth="1"/>
    <col min="11032" max="11032" width="15.88671875" style="98" customWidth="1"/>
    <col min="11033" max="11042" width="9.44140625" style="98" customWidth="1"/>
    <col min="11043" max="11043" width="8.88671875" style="98" customWidth="1"/>
    <col min="11044" max="11044" width="9.44140625" style="98" customWidth="1"/>
    <col min="11045" max="11045" width="10.109375" style="98" customWidth="1"/>
    <col min="11046" max="11058" width="11.44140625" style="98" hidden="1" customWidth="1"/>
    <col min="11059" max="11059" width="11.44140625" style="98" customWidth="1"/>
    <col min="11060" max="11060" width="16.33203125" style="98" customWidth="1"/>
    <col min="11061" max="11061" width="56.88671875" style="98" customWidth="1"/>
    <col min="11062" max="11062" width="9.109375" style="98" bestFit="1" customWidth="1"/>
    <col min="11063" max="11063" width="32.109375" style="98" customWidth="1"/>
    <col min="11064" max="11064" width="9.88671875" style="98" customWidth="1"/>
    <col min="11065" max="11065" width="24.109375" style="98" customWidth="1"/>
    <col min="11066" max="11066" width="5" style="98" customWidth="1"/>
    <col min="11067" max="11068" width="11.44140625" style="98" hidden="1" customWidth="1"/>
    <col min="11069" max="11069" width="5" style="98" customWidth="1"/>
    <col min="11070" max="11071" width="11.44140625" style="98" hidden="1" customWidth="1"/>
    <col min="11072" max="11072" width="5" style="98" customWidth="1"/>
    <col min="11073" max="11074" width="11.44140625" style="98" hidden="1" customWidth="1"/>
    <col min="11075" max="11075" width="5" style="98" customWidth="1"/>
    <col min="11076" max="11077" width="11.44140625" style="98" hidden="1" customWidth="1"/>
    <col min="11078" max="11078" width="5" style="98" customWidth="1"/>
    <col min="11079" max="11143" width="11.44140625" style="98" hidden="1" customWidth="1"/>
    <col min="11144" max="11144" width="9.44140625" style="98" customWidth="1"/>
    <col min="11145" max="11145" width="11.44140625" style="98" hidden="1" customWidth="1"/>
    <col min="11146" max="11146" width="5" style="98" customWidth="1"/>
    <col min="11147" max="11162" width="11.44140625" style="98" hidden="1" customWidth="1"/>
    <col min="11163" max="11163" width="6.44140625" style="98" customWidth="1"/>
    <col min="11164" max="11164" width="11.44140625" style="98" hidden="1" customWidth="1"/>
    <col min="11165" max="11165" width="7.109375" style="98" customWidth="1"/>
    <col min="11166" max="11167" width="11.44140625" style="98" hidden="1" customWidth="1"/>
    <col min="11168" max="11168" width="7.109375" style="98" customWidth="1"/>
    <col min="11169" max="11170" width="11.44140625" style="98" hidden="1" customWidth="1"/>
    <col min="11171" max="11171" width="7.109375" style="98" customWidth="1"/>
    <col min="11172" max="11173" width="11.44140625" style="98" hidden="1" customWidth="1"/>
    <col min="11174" max="11174" width="7.109375" style="98" customWidth="1"/>
    <col min="11175" max="11176" width="11.44140625" style="98" hidden="1" customWidth="1"/>
    <col min="11177" max="11177" width="7.109375" style="98" customWidth="1"/>
    <col min="11178" max="11179" width="11.44140625" style="98" hidden="1" customWidth="1"/>
    <col min="11180" max="11180" width="7.109375" style="98" customWidth="1"/>
    <col min="11181" max="11182" width="11.44140625" style="98" hidden="1" customWidth="1"/>
    <col min="11183" max="11183" width="7.109375" style="98" customWidth="1"/>
    <col min="11184" max="11185" width="11.44140625" style="98" hidden="1" customWidth="1"/>
    <col min="11186" max="11186" width="7.109375" style="98" customWidth="1"/>
    <col min="11187" max="11187" width="11.44140625" style="98" hidden="1" customWidth="1"/>
    <col min="11188" max="11188" width="6.44140625" style="98" customWidth="1"/>
    <col min="11189" max="11190" width="11.44140625" style="98" hidden="1" customWidth="1"/>
    <col min="11191" max="11191" width="6.88671875" style="98" customWidth="1"/>
    <col min="11192" max="11193" width="11.44140625" style="98" hidden="1" customWidth="1"/>
    <col min="11194" max="11194" width="6.88671875" style="98" customWidth="1"/>
    <col min="11195" max="11196" width="11.44140625" style="98" hidden="1" customWidth="1"/>
    <col min="11197" max="11197" width="6.44140625" style="98" customWidth="1"/>
    <col min="11198" max="11202" width="11.44140625" style="98" hidden="1" customWidth="1"/>
    <col min="11203" max="11203" width="6.44140625" style="98" customWidth="1"/>
    <col min="11204" max="11205" width="11.44140625" style="98" hidden="1" customWidth="1"/>
    <col min="11206" max="11206" width="7.5546875" style="98" customWidth="1"/>
    <col min="11207" max="11207" width="11.44140625" style="98" hidden="1" customWidth="1"/>
    <col min="11208" max="11208" width="9.44140625" style="98" customWidth="1"/>
    <col min="11209" max="11240" width="11.44140625" style="98" hidden="1" customWidth="1"/>
    <col min="11241" max="11241" width="9" style="98" customWidth="1"/>
    <col min="11242" max="11243" width="11.44140625" style="98" hidden="1" customWidth="1"/>
    <col min="11244" max="11244" width="8.5546875" style="98" customWidth="1"/>
    <col min="11245" max="11246" width="11.44140625" style="98" hidden="1" customWidth="1"/>
    <col min="11247" max="11247" width="6.44140625" style="98" customWidth="1"/>
    <col min="11248" max="11249" width="11.44140625" style="98" hidden="1" customWidth="1"/>
    <col min="11250" max="11250" width="7" style="98" customWidth="1"/>
    <col min="11251" max="11252" width="11.44140625" style="98" hidden="1" customWidth="1"/>
    <col min="11253" max="11255" width="7" style="98" customWidth="1"/>
    <col min="11256" max="11257" width="11.44140625" style="98" hidden="1" customWidth="1"/>
    <col min="11258" max="11258" width="7.5546875" style="98" customWidth="1"/>
    <col min="11259" max="11260" width="11.44140625" style="98" hidden="1" customWidth="1"/>
    <col min="11261" max="11261" width="7" style="98" customWidth="1"/>
    <col min="11262" max="11263" width="11.44140625" style="98" hidden="1" customWidth="1"/>
    <col min="11264" max="11264" width="7" style="98" customWidth="1"/>
    <col min="11265" max="11266" width="11.44140625" style="98" hidden="1" customWidth="1"/>
    <col min="11267" max="11267" width="7" style="98" customWidth="1"/>
    <col min="11268" max="11268" width="11.44140625" style="98" hidden="1" customWidth="1"/>
    <col min="11269" max="11269" width="6.44140625" style="98" customWidth="1"/>
    <col min="11270" max="11279" width="11.44140625" style="98" hidden="1" customWidth="1"/>
    <col min="11280" max="11282" width="11.44140625" style="98" hidden="1"/>
    <col min="11283" max="11283" width="41.44140625" style="98" customWidth="1"/>
    <col min="11284" max="11284" width="6.44140625" style="98" customWidth="1"/>
    <col min="11285" max="11285" width="14.6640625" style="98" customWidth="1"/>
    <col min="11286" max="11286" width="11.44140625" style="98" customWidth="1"/>
    <col min="11287" max="11287" width="13" style="98" customWidth="1"/>
    <col min="11288" max="11288" width="15.88671875" style="98" customWidth="1"/>
    <col min="11289" max="11298" width="9.44140625" style="98" customWidth="1"/>
    <col min="11299" max="11299" width="8.88671875" style="98" customWidth="1"/>
    <col min="11300" max="11300" width="9.44140625" style="98" customWidth="1"/>
    <col min="11301" max="11301" width="10.109375" style="98" customWidth="1"/>
    <col min="11302" max="11314" width="11.44140625" style="98" hidden="1" customWidth="1"/>
    <col min="11315" max="11315" width="11.44140625" style="98" customWidth="1"/>
    <col min="11316" max="11316" width="16.33203125" style="98" customWidth="1"/>
    <col min="11317" max="11317" width="56.88671875" style="98" customWidth="1"/>
    <col min="11318" max="11318" width="9.109375" style="98" bestFit="1" customWidth="1"/>
    <col min="11319" max="11319" width="32.109375" style="98" customWidth="1"/>
    <col min="11320" max="11320" width="9.88671875" style="98" customWidth="1"/>
    <col min="11321" max="11321" width="24.109375" style="98" customWidth="1"/>
    <col min="11322" max="11322" width="5" style="98" customWidth="1"/>
    <col min="11323" max="11324" width="11.44140625" style="98" hidden="1" customWidth="1"/>
    <col min="11325" max="11325" width="5" style="98" customWidth="1"/>
    <col min="11326" max="11327" width="11.44140625" style="98" hidden="1" customWidth="1"/>
    <col min="11328" max="11328" width="5" style="98" customWidth="1"/>
    <col min="11329" max="11330" width="11.44140625" style="98" hidden="1" customWidth="1"/>
    <col min="11331" max="11331" width="5" style="98" customWidth="1"/>
    <col min="11332" max="11333" width="11.44140625" style="98" hidden="1" customWidth="1"/>
    <col min="11334" max="11334" width="5" style="98" customWidth="1"/>
    <col min="11335" max="11399" width="11.44140625" style="98" hidden="1" customWidth="1"/>
    <col min="11400" max="11400" width="9.44140625" style="98" customWidth="1"/>
    <col min="11401" max="11401" width="11.44140625" style="98" hidden="1" customWidth="1"/>
    <col min="11402" max="11402" width="5" style="98" customWidth="1"/>
    <col min="11403" max="11418" width="11.44140625" style="98" hidden="1" customWidth="1"/>
    <col min="11419" max="11419" width="6.44140625" style="98" customWidth="1"/>
    <col min="11420" max="11420" width="11.44140625" style="98" hidden="1" customWidth="1"/>
    <col min="11421" max="11421" width="7.109375" style="98" customWidth="1"/>
    <col min="11422" max="11423" width="11.44140625" style="98" hidden="1" customWidth="1"/>
    <col min="11424" max="11424" width="7.109375" style="98" customWidth="1"/>
    <col min="11425" max="11426" width="11.44140625" style="98" hidden="1" customWidth="1"/>
    <col min="11427" max="11427" width="7.109375" style="98" customWidth="1"/>
    <col min="11428" max="11429" width="11.44140625" style="98" hidden="1" customWidth="1"/>
    <col min="11430" max="11430" width="7.109375" style="98" customWidth="1"/>
    <col min="11431" max="11432" width="11.44140625" style="98" hidden="1" customWidth="1"/>
    <col min="11433" max="11433" width="7.109375" style="98" customWidth="1"/>
    <col min="11434" max="11435" width="11.44140625" style="98" hidden="1" customWidth="1"/>
    <col min="11436" max="11436" width="7.109375" style="98" customWidth="1"/>
    <col min="11437" max="11438" width="11.44140625" style="98" hidden="1" customWidth="1"/>
    <col min="11439" max="11439" width="7.109375" style="98" customWidth="1"/>
    <col min="11440" max="11441" width="11.44140625" style="98" hidden="1" customWidth="1"/>
    <col min="11442" max="11442" width="7.109375" style="98" customWidth="1"/>
    <col min="11443" max="11443" width="11.44140625" style="98" hidden="1" customWidth="1"/>
    <col min="11444" max="11444" width="6.44140625" style="98" customWidth="1"/>
    <col min="11445" max="11446" width="11.44140625" style="98" hidden="1" customWidth="1"/>
    <col min="11447" max="11447" width="6.88671875" style="98" customWidth="1"/>
    <col min="11448" max="11449" width="11.44140625" style="98" hidden="1" customWidth="1"/>
    <col min="11450" max="11450" width="6.88671875" style="98" customWidth="1"/>
    <col min="11451" max="11452" width="11.44140625" style="98" hidden="1" customWidth="1"/>
    <col min="11453" max="11453" width="6.44140625" style="98" customWidth="1"/>
    <col min="11454" max="11458" width="11.44140625" style="98" hidden="1" customWidth="1"/>
    <col min="11459" max="11459" width="6.44140625" style="98" customWidth="1"/>
    <col min="11460" max="11461" width="11.44140625" style="98" hidden="1" customWidth="1"/>
    <col min="11462" max="11462" width="7.5546875" style="98" customWidth="1"/>
    <col min="11463" max="11463" width="11.44140625" style="98" hidden="1" customWidth="1"/>
    <col min="11464" max="11464" width="9.44140625" style="98" customWidth="1"/>
    <col min="11465" max="11496" width="11.44140625" style="98" hidden="1" customWidth="1"/>
    <col min="11497" max="11497" width="9" style="98" customWidth="1"/>
    <col min="11498" max="11499" width="11.44140625" style="98" hidden="1" customWidth="1"/>
    <col min="11500" max="11500" width="8.5546875" style="98" customWidth="1"/>
    <col min="11501" max="11502" width="11.44140625" style="98" hidden="1" customWidth="1"/>
    <col min="11503" max="11503" width="6.44140625" style="98" customWidth="1"/>
    <col min="11504" max="11505" width="11.44140625" style="98" hidden="1" customWidth="1"/>
    <col min="11506" max="11506" width="7" style="98" customWidth="1"/>
    <col min="11507" max="11508" width="11.44140625" style="98" hidden="1" customWidth="1"/>
    <col min="11509" max="11511" width="7" style="98" customWidth="1"/>
    <col min="11512" max="11513" width="11.44140625" style="98" hidden="1" customWidth="1"/>
    <col min="11514" max="11514" width="7.5546875" style="98" customWidth="1"/>
    <col min="11515" max="11516" width="11.44140625" style="98" hidden="1" customWidth="1"/>
    <col min="11517" max="11517" width="7" style="98" customWidth="1"/>
    <col min="11518" max="11519" width="11.44140625" style="98" hidden="1" customWidth="1"/>
    <col min="11520" max="11520" width="7" style="98" customWidth="1"/>
    <col min="11521" max="11522" width="11.44140625" style="98" hidden="1" customWidth="1"/>
    <col min="11523" max="11523" width="7" style="98" customWidth="1"/>
    <col min="11524" max="11524" width="11.44140625" style="98" hidden="1" customWidth="1"/>
    <col min="11525" max="11525" width="6.44140625" style="98" customWidth="1"/>
    <col min="11526" max="11535" width="11.44140625" style="98" hidden="1" customWidth="1"/>
    <col min="11536" max="11538" width="11.44140625" style="98" hidden="1"/>
    <col min="11539" max="11539" width="41.44140625" style="98" customWidth="1"/>
    <col min="11540" max="11540" width="6.44140625" style="98" customWidth="1"/>
    <col min="11541" max="11541" width="14.6640625" style="98" customWidth="1"/>
    <col min="11542" max="11542" width="11.44140625" style="98" customWidth="1"/>
    <col min="11543" max="11543" width="13" style="98" customWidth="1"/>
    <col min="11544" max="11544" width="15.88671875" style="98" customWidth="1"/>
    <col min="11545" max="11554" width="9.44140625" style="98" customWidth="1"/>
    <col min="11555" max="11555" width="8.88671875" style="98" customWidth="1"/>
    <col min="11556" max="11556" width="9.44140625" style="98" customWidth="1"/>
    <col min="11557" max="11557" width="10.109375" style="98" customWidth="1"/>
    <col min="11558" max="11570" width="11.44140625" style="98" hidden="1" customWidth="1"/>
    <col min="11571" max="11571" width="11.44140625" style="98" customWidth="1"/>
    <col min="11572" max="11572" width="16.33203125" style="98" customWidth="1"/>
    <col min="11573" max="11573" width="56.88671875" style="98" customWidth="1"/>
    <col min="11574" max="11574" width="9.109375" style="98" bestFit="1" customWidth="1"/>
    <col min="11575" max="11575" width="32.109375" style="98" customWidth="1"/>
    <col min="11576" max="11576" width="9.88671875" style="98" customWidth="1"/>
    <col min="11577" max="11577" width="24.109375" style="98" customWidth="1"/>
    <col min="11578" max="11578" width="5" style="98" customWidth="1"/>
    <col min="11579" max="11580" width="11.44140625" style="98" hidden="1" customWidth="1"/>
    <col min="11581" max="11581" width="5" style="98" customWidth="1"/>
    <col min="11582" max="11583" width="11.44140625" style="98" hidden="1" customWidth="1"/>
    <col min="11584" max="11584" width="5" style="98" customWidth="1"/>
    <col min="11585" max="11586" width="11.44140625" style="98" hidden="1" customWidth="1"/>
    <col min="11587" max="11587" width="5" style="98" customWidth="1"/>
    <col min="11588" max="11589" width="11.44140625" style="98" hidden="1" customWidth="1"/>
    <col min="11590" max="11590" width="5" style="98" customWidth="1"/>
    <col min="11591" max="11655" width="11.44140625" style="98" hidden="1" customWidth="1"/>
    <col min="11656" max="11656" width="9.44140625" style="98" customWidth="1"/>
    <col min="11657" max="11657" width="11.44140625" style="98" hidden="1" customWidth="1"/>
    <col min="11658" max="11658" width="5" style="98" customWidth="1"/>
    <col min="11659" max="11674" width="11.44140625" style="98" hidden="1" customWidth="1"/>
    <col min="11675" max="11675" width="6.44140625" style="98" customWidth="1"/>
    <col min="11676" max="11676" width="11.44140625" style="98" hidden="1" customWidth="1"/>
    <col min="11677" max="11677" width="7.109375" style="98" customWidth="1"/>
    <col min="11678" max="11679" width="11.44140625" style="98" hidden="1" customWidth="1"/>
    <col min="11680" max="11680" width="7.109375" style="98" customWidth="1"/>
    <col min="11681" max="11682" width="11.44140625" style="98" hidden="1" customWidth="1"/>
    <col min="11683" max="11683" width="7.109375" style="98" customWidth="1"/>
    <col min="11684" max="11685" width="11.44140625" style="98" hidden="1" customWidth="1"/>
    <col min="11686" max="11686" width="7.109375" style="98" customWidth="1"/>
    <col min="11687" max="11688" width="11.44140625" style="98" hidden="1" customWidth="1"/>
    <col min="11689" max="11689" width="7.109375" style="98" customWidth="1"/>
    <col min="11690" max="11691" width="11.44140625" style="98" hidden="1" customWidth="1"/>
    <col min="11692" max="11692" width="7.109375" style="98" customWidth="1"/>
    <col min="11693" max="11694" width="11.44140625" style="98" hidden="1" customWidth="1"/>
    <col min="11695" max="11695" width="7.109375" style="98" customWidth="1"/>
    <col min="11696" max="11697" width="11.44140625" style="98" hidden="1" customWidth="1"/>
    <col min="11698" max="11698" width="7.109375" style="98" customWidth="1"/>
    <col min="11699" max="11699" width="11.44140625" style="98" hidden="1" customWidth="1"/>
    <col min="11700" max="11700" width="6.44140625" style="98" customWidth="1"/>
    <col min="11701" max="11702" width="11.44140625" style="98" hidden="1" customWidth="1"/>
    <col min="11703" max="11703" width="6.88671875" style="98" customWidth="1"/>
    <col min="11704" max="11705" width="11.44140625" style="98" hidden="1" customWidth="1"/>
    <col min="11706" max="11706" width="6.88671875" style="98" customWidth="1"/>
    <col min="11707" max="11708" width="11.44140625" style="98" hidden="1" customWidth="1"/>
    <col min="11709" max="11709" width="6.44140625" style="98" customWidth="1"/>
    <col min="11710" max="11714" width="11.44140625" style="98" hidden="1" customWidth="1"/>
    <col min="11715" max="11715" width="6.44140625" style="98" customWidth="1"/>
    <col min="11716" max="11717" width="11.44140625" style="98" hidden="1" customWidth="1"/>
    <col min="11718" max="11718" width="7.5546875" style="98" customWidth="1"/>
    <col min="11719" max="11719" width="11.44140625" style="98" hidden="1" customWidth="1"/>
    <col min="11720" max="11720" width="9.44140625" style="98" customWidth="1"/>
    <col min="11721" max="11752" width="11.44140625" style="98" hidden="1" customWidth="1"/>
    <col min="11753" max="11753" width="9" style="98" customWidth="1"/>
    <col min="11754" max="11755" width="11.44140625" style="98" hidden="1" customWidth="1"/>
    <col min="11756" max="11756" width="8.5546875" style="98" customWidth="1"/>
    <col min="11757" max="11758" width="11.44140625" style="98" hidden="1" customWidth="1"/>
    <col min="11759" max="11759" width="6.44140625" style="98" customWidth="1"/>
    <col min="11760" max="11761" width="11.44140625" style="98" hidden="1" customWidth="1"/>
    <col min="11762" max="11762" width="7" style="98" customWidth="1"/>
    <col min="11763" max="11764" width="11.44140625" style="98" hidden="1" customWidth="1"/>
    <col min="11765" max="11767" width="7" style="98" customWidth="1"/>
    <col min="11768" max="11769" width="11.44140625" style="98" hidden="1" customWidth="1"/>
    <col min="11770" max="11770" width="7.5546875" style="98" customWidth="1"/>
    <col min="11771" max="11772" width="11.44140625" style="98" hidden="1" customWidth="1"/>
    <col min="11773" max="11773" width="7" style="98" customWidth="1"/>
    <col min="11774" max="11775" width="11.44140625" style="98" hidden="1" customWidth="1"/>
    <col min="11776" max="11776" width="7" style="98" customWidth="1"/>
    <col min="11777" max="11778" width="11.44140625" style="98" hidden="1" customWidth="1"/>
    <col min="11779" max="11779" width="7" style="98" customWidth="1"/>
    <col min="11780" max="11780" width="11.44140625" style="98" hidden="1" customWidth="1"/>
    <col min="11781" max="11781" width="6.44140625" style="98" customWidth="1"/>
    <col min="11782" max="11791" width="11.44140625" style="98" hidden="1" customWidth="1"/>
    <col min="11792" max="11794" width="11.44140625" style="98" hidden="1"/>
    <col min="11795" max="11795" width="41.44140625" style="98" customWidth="1"/>
    <col min="11796" max="11796" width="6.44140625" style="98" customWidth="1"/>
    <col min="11797" max="11797" width="14.6640625" style="98" customWidth="1"/>
    <col min="11798" max="11798" width="11.44140625" style="98" customWidth="1"/>
    <col min="11799" max="11799" width="13" style="98" customWidth="1"/>
    <col min="11800" max="11800" width="15.88671875" style="98" customWidth="1"/>
    <col min="11801" max="11810" width="9.44140625" style="98" customWidth="1"/>
    <col min="11811" max="11811" width="8.88671875" style="98" customWidth="1"/>
    <col min="11812" max="11812" width="9.44140625" style="98" customWidth="1"/>
    <col min="11813" max="11813" width="10.109375" style="98" customWidth="1"/>
    <col min="11814" max="11826" width="11.44140625" style="98" hidden="1" customWidth="1"/>
    <col min="11827" max="11827" width="11.44140625" style="98" customWidth="1"/>
    <col min="11828" max="11828" width="16.33203125" style="98" customWidth="1"/>
    <col min="11829" max="11829" width="56.88671875" style="98" customWidth="1"/>
    <col min="11830" max="11830" width="9.109375" style="98" bestFit="1" customWidth="1"/>
    <col min="11831" max="11831" width="32.109375" style="98" customWidth="1"/>
    <col min="11832" max="11832" width="9.88671875" style="98" customWidth="1"/>
    <col min="11833" max="11833" width="24.109375" style="98" customWidth="1"/>
    <col min="11834" max="11834" width="5" style="98" customWidth="1"/>
    <col min="11835" max="11836" width="11.44140625" style="98" hidden="1" customWidth="1"/>
    <col min="11837" max="11837" width="5" style="98" customWidth="1"/>
    <col min="11838" max="11839" width="11.44140625" style="98" hidden="1" customWidth="1"/>
    <col min="11840" max="11840" width="5" style="98" customWidth="1"/>
    <col min="11841" max="11842" width="11.44140625" style="98" hidden="1" customWidth="1"/>
    <col min="11843" max="11843" width="5" style="98" customWidth="1"/>
    <col min="11844" max="11845" width="11.44140625" style="98" hidden="1" customWidth="1"/>
    <col min="11846" max="11846" width="5" style="98" customWidth="1"/>
    <col min="11847" max="11911" width="11.44140625" style="98" hidden="1" customWidth="1"/>
    <col min="11912" max="11912" width="9.44140625" style="98" customWidth="1"/>
    <col min="11913" max="11913" width="11.44140625" style="98" hidden="1" customWidth="1"/>
    <col min="11914" max="11914" width="5" style="98" customWidth="1"/>
    <col min="11915" max="11930" width="11.44140625" style="98" hidden="1" customWidth="1"/>
    <col min="11931" max="11931" width="6.44140625" style="98" customWidth="1"/>
    <col min="11932" max="11932" width="11.44140625" style="98" hidden="1" customWidth="1"/>
    <col min="11933" max="11933" width="7.109375" style="98" customWidth="1"/>
    <col min="11934" max="11935" width="11.44140625" style="98" hidden="1" customWidth="1"/>
    <col min="11936" max="11936" width="7.109375" style="98" customWidth="1"/>
    <col min="11937" max="11938" width="11.44140625" style="98" hidden="1" customWidth="1"/>
    <col min="11939" max="11939" width="7.109375" style="98" customWidth="1"/>
    <col min="11940" max="11941" width="11.44140625" style="98" hidden="1" customWidth="1"/>
    <col min="11942" max="11942" width="7.109375" style="98" customWidth="1"/>
    <col min="11943" max="11944" width="11.44140625" style="98" hidden="1" customWidth="1"/>
    <col min="11945" max="11945" width="7.109375" style="98" customWidth="1"/>
    <col min="11946" max="11947" width="11.44140625" style="98" hidden="1" customWidth="1"/>
    <col min="11948" max="11948" width="7.109375" style="98" customWidth="1"/>
    <col min="11949" max="11950" width="11.44140625" style="98" hidden="1" customWidth="1"/>
    <col min="11951" max="11951" width="7.109375" style="98" customWidth="1"/>
    <col min="11952" max="11953" width="11.44140625" style="98" hidden="1" customWidth="1"/>
    <col min="11954" max="11954" width="7.109375" style="98" customWidth="1"/>
    <col min="11955" max="11955" width="11.44140625" style="98" hidden="1" customWidth="1"/>
    <col min="11956" max="11956" width="6.44140625" style="98" customWidth="1"/>
    <col min="11957" max="11958" width="11.44140625" style="98" hidden="1" customWidth="1"/>
    <col min="11959" max="11959" width="6.88671875" style="98" customWidth="1"/>
    <col min="11960" max="11961" width="11.44140625" style="98" hidden="1" customWidth="1"/>
    <col min="11962" max="11962" width="6.88671875" style="98" customWidth="1"/>
    <col min="11963" max="11964" width="11.44140625" style="98" hidden="1" customWidth="1"/>
    <col min="11965" max="11965" width="6.44140625" style="98" customWidth="1"/>
    <col min="11966" max="11970" width="11.44140625" style="98" hidden="1" customWidth="1"/>
    <col min="11971" max="11971" width="6.44140625" style="98" customWidth="1"/>
    <col min="11972" max="11973" width="11.44140625" style="98" hidden="1" customWidth="1"/>
    <col min="11974" max="11974" width="7.5546875" style="98" customWidth="1"/>
    <col min="11975" max="11975" width="11.44140625" style="98" hidden="1" customWidth="1"/>
    <col min="11976" max="11976" width="9.44140625" style="98" customWidth="1"/>
    <col min="11977" max="12008" width="11.44140625" style="98" hidden="1" customWidth="1"/>
    <col min="12009" max="12009" width="9" style="98" customWidth="1"/>
    <col min="12010" max="12011" width="11.44140625" style="98" hidden="1" customWidth="1"/>
    <col min="12012" max="12012" width="8.5546875" style="98" customWidth="1"/>
    <col min="12013" max="12014" width="11.44140625" style="98" hidden="1" customWidth="1"/>
    <col min="12015" max="12015" width="6.44140625" style="98" customWidth="1"/>
    <col min="12016" max="12017" width="11.44140625" style="98" hidden="1" customWidth="1"/>
    <col min="12018" max="12018" width="7" style="98" customWidth="1"/>
    <col min="12019" max="12020" width="11.44140625" style="98" hidden="1" customWidth="1"/>
    <col min="12021" max="12023" width="7" style="98" customWidth="1"/>
    <col min="12024" max="12025" width="11.44140625" style="98" hidden="1" customWidth="1"/>
    <col min="12026" max="12026" width="7.5546875" style="98" customWidth="1"/>
    <col min="12027" max="12028" width="11.44140625" style="98" hidden="1" customWidth="1"/>
    <col min="12029" max="12029" width="7" style="98" customWidth="1"/>
    <col min="12030" max="12031" width="11.44140625" style="98" hidden="1" customWidth="1"/>
    <col min="12032" max="12032" width="7" style="98" customWidth="1"/>
    <col min="12033" max="12034" width="11.44140625" style="98" hidden="1" customWidth="1"/>
    <col min="12035" max="12035" width="7" style="98" customWidth="1"/>
    <col min="12036" max="12036" width="11.44140625" style="98" hidden="1" customWidth="1"/>
    <col min="12037" max="12037" width="6.44140625" style="98" customWidth="1"/>
    <col min="12038" max="12047" width="11.44140625" style="98" hidden="1" customWidth="1"/>
    <col min="12048" max="12050" width="11.44140625" style="98" hidden="1"/>
    <col min="12051" max="12051" width="41.44140625" style="98" customWidth="1"/>
    <col min="12052" max="12052" width="6.44140625" style="98" customWidth="1"/>
    <col min="12053" max="12053" width="14.6640625" style="98" customWidth="1"/>
    <col min="12054" max="12054" width="11.44140625" style="98" customWidth="1"/>
    <col min="12055" max="12055" width="13" style="98" customWidth="1"/>
    <col min="12056" max="12056" width="15.88671875" style="98" customWidth="1"/>
    <col min="12057" max="12066" width="9.44140625" style="98" customWidth="1"/>
    <col min="12067" max="12067" width="8.88671875" style="98" customWidth="1"/>
    <col min="12068" max="12068" width="9.44140625" style="98" customWidth="1"/>
    <col min="12069" max="12069" width="10.109375" style="98" customWidth="1"/>
    <col min="12070" max="12082" width="11.44140625" style="98" hidden="1" customWidth="1"/>
    <col min="12083" max="12083" width="11.44140625" style="98" customWidth="1"/>
    <col min="12084" max="12084" width="16.33203125" style="98" customWidth="1"/>
    <col min="12085" max="12085" width="56.88671875" style="98" customWidth="1"/>
    <col min="12086" max="12086" width="9.109375" style="98" bestFit="1" customWidth="1"/>
    <col min="12087" max="12087" width="32.109375" style="98" customWidth="1"/>
    <col min="12088" max="12088" width="9.88671875" style="98" customWidth="1"/>
    <col min="12089" max="12089" width="24.109375" style="98" customWidth="1"/>
    <col min="12090" max="12090" width="5" style="98" customWidth="1"/>
    <col min="12091" max="12092" width="11.44140625" style="98" hidden="1" customWidth="1"/>
    <col min="12093" max="12093" width="5" style="98" customWidth="1"/>
    <col min="12094" max="12095" width="11.44140625" style="98" hidden="1" customWidth="1"/>
    <col min="12096" max="12096" width="5" style="98" customWidth="1"/>
    <col min="12097" max="12098" width="11.44140625" style="98" hidden="1" customWidth="1"/>
    <col min="12099" max="12099" width="5" style="98" customWidth="1"/>
    <col min="12100" max="12101" width="11.44140625" style="98" hidden="1" customWidth="1"/>
    <col min="12102" max="12102" width="5" style="98" customWidth="1"/>
    <col min="12103" max="12167" width="11.44140625" style="98" hidden="1" customWidth="1"/>
    <col min="12168" max="12168" width="9.44140625" style="98" customWidth="1"/>
    <col min="12169" max="12169" width="11.44140625" style="98" hidden="1" customWidth="1"/>
    <col min="12170" max="12170" width="5" style="98" customWidth="1"/>
    <col min="12171" max="12186" width="11.44140625" style="98" hidden="1" customWidth="1"/>
    <col min="12187" max="12187" width="6.44140625" style="98" customWidth="1"/>
    <col min="12188" max="12188" width="11.44140625" style="98" hidden="1" customWidth="1"/>
    <col min="12189" max="12189" width="7.109375" style="98" customWidth="1"/>
    <col min="12190" max="12191" width="11.44140625" style="98" hidden="1" customWidth="1"/>
    <col min="12192" max="12192" width="7.109375" style="98" customWidth="1"/>
    <col min="12193" max="12194" width="11.44140625" style="98" hidden="1" customWidth="1"/>
    <col min="12195" max="12195" width="7.109375" style="98" customWidth="1"/>
    <col min="12196" max="12197" width="11.44140625" style="98" hidden="1" customWidth="1"/>
    <col min="12198" max="12198" width="7.109375" style="98" customWidth="1"/>
    <col min="12199" max="12200" width="11.44140625" style="98" hidden="1" customWidth="1"/>
    <col min="12201" max="12201" width="7.109375" style="98" customWidth="1"/>
    <col min="12202" max="12203" width="11.44140625" style="98" hidden="1" customWidth="1"/>
    <col min="12204" max="12204" width="7.109375" style="98" customWidth="1"/>
    <col min="12205" max="12206" width="11.44140625" style="98" hidden="1" customWidth="1"/>
    <col min="12207" max="12207" width="7.109375" style="98" customWidth="1"/>
    <col min="12208" max="12209" width="11.44140625" style="98" hidden="1" customWidth="1"/>
    <col min="12210" max="12210" width="7.109375" style="98" customWidth="1"/>
    <col min="12211" max="12211" width="11.44140625" style="98" hidden="1" customWidth="1"/>
    <col min="12212" max="12212" width="6.44140625" style="98" customWidth="1"/>
    <col min="12213" max="12214" width="11.44140625" style="98" hidden="1" customWidth="1"/>
    <col min="12215" max="12215" width="6.88671875" style="98" customWidth="1"/>
    <col min="12216" max="12217" width="11.44140625" style="98" hidden="1" customWidth="1"/>
    <col min="12218" max="12218" width="6.88671875" style="98" customWidth="1"/>
    <col min="12219" max="12220" width="11.44140625" style="98" hidden="1" customWidth="1"/>
    <col min="12221" max="12221" width="6.44140625" style="98" customWidth="1"/>
    <col min="12222" max="12226" width="11.44140625" style="98" hidden="1" customWidth="1"/>
    <col min="12227" max="12227" width="6.44140625" style="98" customWidth="1"/>
    <col min="12228" max="12229" width="11.44140625" style="98" hidden="1" customWidth="1"/>
    <col min="12230" max="12230" width="7.5546875" style="98" customWidth="1"/>
    <col min="12231" max="12231" width="11.44140625" style="98" hidden="1" customWidth="1"/>
    <col min="12232" max="12232" width="9.44140625" style="98" customWidth="1"/>
    <col min="12233" max="12264" width="11.44140625" style="98" hidden="1" customWidth="1"/>
    <col min="12265" max="12265" width="9" style="98" customWidth="1"/>
    <col min="12266" max="12267" width="11.44140625" style="98" hidden="1" customWidth="1"/>
    <col min="12268" max="12268" width="8.5546875" style="98" customWidth="1"/>
    <col min="12269" max="12270" width="11.44140625" style="98" hidden="1" customWidth="1"/>
    <col min="12271" max="12271" width="6.44140625" style="98" customWidth="1"/>
    <col min="12272" max="12273" width="11.44140625" style="98" hidden="1" customWidth="1"/>
    <col min="12274" max="12274" width="7" style="98" customWidth="1"/>
    <col min="12275" max="12276" width="11.44140625" style="98" hidden="1" customWidth="1"/>
    <col min="12277" max="12279" width="7" style="98" customWidth="1"/>
    <col min="12280" max="12281" width="11.44140625" style="98" hidden="1" customWidth="1"/>
    <col min="12282" max="12282" width="7.5546875" style="98" customWidth="1"/>
    <col min="12283" max="12284" width="11.44140625" style="98" hidden="1" customWidth="1"/>
    <col min="12285" max="12285" width="7" style="98" customWidth="1"/>
    <col min="12286" max="12287" width="11.44140625" style="98" hidden="1" customWidth="1"/>
    <col min="12288" max="12288" width="7" style="98" customWidth="1"/>
    <col min="12289" max="12290" width="11.44140625" style="98" hidden="1" customWidth="1"/>
    <col min="12291" max="12291" width="7" style="98" customWidth="1"/>
    <col min="12292" max="12292" width="11.44140625" style="98" hidden="1" customWidth="1"/>
    <col min="12293" max="12293" width="6.44140625" style="98" customWidth="1"/>
    <col min="12294" max="12303" width="11.44140625" style="98" hidden="1" customWidth="1"/>
    <col min="12304" max="12306" width="11.44140625" style="98" hidden="1"/>
    <col min="12307" max="12307" width="41.44140625" style="98" customWidth="1"/>
    <col min="12308" max="12308" width="6.44140625" style="98" customWidth="1"/>
    <col min="12309" max="12309" width="14.6640625" style="98" customWidth="1"/>
    <col min="12310" max="12310" width="11.44140625" style="98" customWidth="1"/>
    <col min="12311" max="12311" width="13" style="98" customWidth="1"/>
    <col min="12312" max="12312" width="15.88671875" style="98" customWidth="1"/>
    <col min="12313" max="12322" width="9.44140625" style="98" customWidth="1"/>
    <col min="12323" max="12323" width="8.88671875" style="98" customWidth="1"/>
    <col min="12324" max="12324" width="9.44140625" style="98" customWidth="1"/>
    <col min="12325" max="12325" width="10.109375" style="98" customWidth="1"/>
    <col min="12326" max="12338" width="11.44140625" style="98" hidden="1" customWidth="1"/>
    <col min="12339" max="12339" width="11.44140625" style="98" customWidth="1"/>
    <col min="12340" max="12340" width="16.33203125" style="98" customWidth="1"/>
    <col min="12341" max="12341" width="56.88671875" style="98" customWidth="1"/>
    <col min="12342" max="12342" width="9.109375" style="98" bestFit="1" customWidth="1"/>
    <col min="12343" max="12343" width="32.109375" style="98" customWidth="1"/>
    <col min="12344" max="12344" width="9.88671875" style="98" customWidth="1"/>
    <col min="12345" max="12345" width="24.109375" style="98" customWidth="1"/>
    <col min="12346" max="12346" width="5" style="98" customWidth="1"/>
    <col min="12347" max="12348" width="11.44140625" style="98" hidden="1" customWidth="1"/>
    <col min="12349" max="12349" width="5" style="98" customWidth="1"/>
    <col min="12350" max="12351" width="11.44140625" style="98" hidden="1" customWidth="1"/>
    <col min="12352" max="12352" width="5" style="98" customWidth="1"/>
    <col min="12353" max="12354" width="11.44140625" style="98" hidden="1" customWidth="1"/>
    <col min="12355" max="12355" width="5" style="98" customWidth="1"/>
    <col min="12356" max="12357" width="11.44140625" style="98" hidden="1" customWidth="1"/>
    <col min="12358" max="12358" width="5" style="98" customWidth="1"/>
    <col min="12359" max="12423" width="11.44140625" style="98" hidden="1" customWidth="1"/>
    <col min="12424" max="12424" width="9.44140625" style="98" customWidth="1"/>
    <col min="12425" max="12425" width="11.44140625" style="98" hidden="1" customWidth="1"/>
    <col min="12426" max="12426" width="5" style="98" customWidth="1"/>
    <col min="12427" max="12442" width="11.44140625" style="98" hidden="1" customWidth="1"/>
    <col min="12443" max="12443" width="6.44140625" style="98" customWidth="1"/>
    <col min="12444" max="12444" width="11.44140625" style="98" hidden="1" customWidth="1"/>
    <col min="12445" max="12445" width="7.109375" style="98" customWidth="1"/>
    <col min="12446" max="12447" width="11.44140625" style="98" hidden="1" customWidth="1"/>
    <col min="12448" max="12448" width="7.109375" style="98" customWidth="1"/>
    <col min="12449" max="12450" width="11.44140625" style="98" hidden="1" customWidth="1"/>
    <col min="12451" max="12451" width="7.109375" style="98" customWidth="1"/>
    <col min="12452" max="12453" width="11.44140625" style="98" hidden="1" customWidth="1"/>
    <col min="12454" max="12454" width="7.109375" style="98" customWidth="1"/>
    <col min="12455" max="12456" width="11.44140625" style="98" hidden="1" customWidth="1"/>
    <col min="12457" max="12457" width="7.109375" style="98" customWidth="1"/>
    <col min="12458" max="12459" width="11.44140625" style="98" hidden="1" customWidth="1"/>
    <col min="12460" max="12460" width="7.109375" style="98" customWidth="1"/>
    <col min="12461" max="12462" width="11.44140625" style="98" hidden="1" customWidth="1"/>
    <col min="12463" max="12463" width="7.109375" style="98" customWidth="1"/>
    <col min="12464" max="12465" width="11.44140625" style="98" hidden="1" customWidth="1"/>
    <col min="12466" max="12466" width="7.109375" style="98" customWidth="1"/>
    <col min="12467" max="12467" width="11.44140625" style="98" hidden="1" customWidth="1"/>
    <col min="12468" max="12468" width="6.44140625" style="98" customWidth="1"/>
    <col min="12469" max="12470" width="11.44140625" style="98" hidden="1" customWidth="1"/>
    <col min="12471" max="12471" width="6.88671875" style="98" customWidth="1"/>
    <col min="12472" max="12473" width="11.44140625" style="98" hidden="1" customWidth="1"/>
    <col min="12474" max="12474" width="6.88671875" style="98" customWidth="1"/>
    <col min="12475" max="12476" width="11.44140625" style="98" hidden="1" customWidth="1"/>
    <col min="12477" max="12477" width="6.44140625" style="98" customWidth="1"/>
    <col min="12478" max="12482" width="11.44140625" style="98" hidden="1" customWidth="1"/>
    <col min="12483" max="12483" width="6.44140625" style="98" customWidth="1"/>
    <col min="12484" max="12485" width="11.44140625" style="98" hidden="1" customWidth="1"/>
    <col min="12486" max="12486" width="7.5546875" style="98" customWidth="1"/>
    <col min="12487" max="12487" width="11.44140625" style="98" hidden="1" customWidth="1"/>
    <col min="12488" max="12488" width="9.44140625" style="98" customWidth="1"/>
    <col min="12489" max="12520" width="11.44140625" style="98" hidden="1" customWidth="1"/>
    <col min="12521" max="12521" width="9" style="98" customWidth="1"/>
    <col min="12522" max="12523" width="11.44140625" style="98" hidden="1" customWidth="1"/>
    <col min="12524" max="12524" width="8.5546875" style="98" customWidth="1"/>
    <col min="12525" max="12526" width="11.44140625" style="98" hidden="1" customWidth="1"/>
    <col min="12527" max="12527" width="6.44140625" style="98" customWidth="1"/>
    <col min="12528" max="12529" width="11.44140625" style="98" hidden="1" customWidth="1"/>
    <col min="12530" max="12530" width="7" style="98" customWidth="1"/>
    <col min="12531" max="12532" width="11.44140625" style="98" hidden="1" customWidth="1"/>
    <col min="12533" max="12535" width="7" style="98" customWidth="1"/>
    <col min="12536" max="12537" width="11.44140625" style="98" hidden="1" customWidth="1"/>
    <col min="12538" max="12538" width="7.5546875" style="98" customWidth="1"/>
    <col min="12539" max="12540" width="11.44140625" style="98" hidden="1" customWidth="1"/>
    <col min="12541" max="12541" width="7" style="98" customWidth="1"/>
    <col min="12542" max="12543" width="11.44140625" style="98" hidden="1" customWidth="1"/>
    <col min="12544" max="12544" width="7" style="98" customWidth="1"/>
    <col min="12545" max="12546" width="11.44140625" style="98" hidden="1" customWidth="1"/>
    <col min="12547" max="12547" width="7" style="98" customWidth="1"/>
    <col min="12548" max="12548" width="11.44140625" style="98" hidden="1" customWidth="1"/>
    <col min="12549" max="12549" width="6.44140625" style="98" customWidth="1"/>
    <col min="12550" max="12559" width="11.44140625" style="98" hidden="1" customWidth="1"/>
    <col min="12560" max="12562" width="11.44140625" style="98" hidden="1"/>
    <col min="12563" max="12563" width="41.44140625" style="98" customWidth="1"/>
    <col min="12564" max="12564" width="6.44140625" style="98" customWidth="1"/>
    <col min="12565" max="12565" width="14.6640625" style="98" customWidth="1"/>
    <col min="12566" max="12566" width="11.44140625" style="98" customWidth="1"/>
    <col min="12567" max="12567" width="13" style="98" customWidth="1"/>
    <col min="12568" max="12568" width="15.88671875" style="98" customWidth="1"/>
    <col min="12569" max="12578" width="9.44140625" style="98" customWidth="1"/>
    <col min="12579" max="12579" width="8.88671875" style="98" customWidth="1"/>
    <col min="12580" max="12580" width="9.44140625" style="98" customWidth="1"/>
    <col min="12581" max="12581" width="10.109375" style="98" customWidth="1"/>
    <col min="12582" max="12594" width="11.44140625" style="98" hidden="1" customWidth="1"/>
    <col min="12595" max="12595" width="11.44140625" style="98" customWidth="1"/>
    <col min="12596" max="12596" width="16.33203125" style="98" customWidth="1"/>
    <col min="12597" max="12597" width="56.88671875" style="98" customWidth="1"/>
    <col min="12598" max="12598" width="9.109375" style="98" bestFit="1" customWidth="1"/>
    <col min="12599" max="12599" width="32.109375" style="98" customWidth="1"/>
    <col min="12600" max="12600" width="9.88671875" style="98" customWidth="1"/>
    <col min="12601" max="12601" width="24.109375" style="98" customWidth="1"/>
    <col min="12602" max="12602" width="5" style="98" customWidth="1"/>
    <col min="12603" max="12604" width="11.44140625" style="98" hidden="1" customWidth="1"/>
    <col min="12605" max="12605" width="5" style="98" customWidth="1"/>
    <col min="12606" max="12607" width="11.44140625" style="98" hidden="1" customWidth="1"/>
    <col min="12608" max="12608" width="5" style="98" customWidth="1"/>
    <col min="12609" max="12610" width="11.44140625" style="98" hidden="1" customWidth="1"/>
    <col min="12611" max="12611" width="5" style="98" customWidth="1"/>
    <col min="12612" max="12613" width="11.44140625" style="98" hidden="1" customWidth="1"/>
    <col min="12614" max="12614" width="5" style="98" customWidth="1"/>
    <col min="12615" max="12679" width="11.44140625" style="98" hidden="1" customWidth="1"/>
    <col min="12680" max="12680" width="9.44140625" style="98" customWidth="1"/>
    <col min="12681" max="12681" width="11.44140625" style="98" hidden="1" customWidth="1"/>
    <col min="12682" max="12682" width="5" style="98" customWidth="1"/>
    <col min="12683" max="12698" width="11.44140625" style="98" hidden="1" customWidth="1"/>
    <col min="12699" max="12699" width="6.44140625" style="98" customWidth="1"/>
    <col min="12700" max="12700" width="11.44140625" style="98" hidden="1" customWidth="1"/>
    <col min="12701" max="12701" width="7.109375" style="98" customWidth="1"/>
    <col min="12702" max="12703" width="11.44140625" style="98" hidden="1" customWidth="1"/>
    <col min="12704" max="12704" width="7.109375" style="98" customWidth="1"/>
    <col min="12705" max="12706" width="11.44140625" style="98" hidden="1" customWidth="1"/>
    <col min="12707" max="12707" width="7.109375" style="98" customWidth="1"/>
    <col min="12708" max="12709" width="11.44140625" style="98" hidden="1" customWidth="1"/>
    <col min="12710" max="12710" width="7.109375" style="98" customWidth="1"/>
    <col min="12711" max="12712" width="11.44140625" style="98" hidden="1" customWidth="1"/>
    <col min="12713" max="12713" width="7.109375" style="98" customWidth="1"/>
    <col min="12714" max="12715" width="11.44140625" style="98" hidden="1" customWidth="1"/>
    <col min="12716" max="12716" width="7.109375" style="98" customWidth="1"/>
    <col min="12717" max="12718" width="11.44140625" style="98" hidden="1" customWidth="1"/>
    <col min="12719" max="12719" width="7.109375" style="98" customWidth="1"/>
    <col min="12720" max="12721" width="11.44140625" style="98" hidden="1" customWidth="1"/>
    <col min="12722" max="12722" width="7.109375" style="98" customWidth="1"/>
    <col min="12723" max="12723" width="11.44140625" style="98" hidden="1" customWidth="1"/>
    <col min="12724" max="12724" width="6.44140625" style="98" customWidth="1"/>
    <col min="12725" max="12726" width="11.44140625" style="98" hidden="1" customWidth="1"/>
    <col min="12727" max="12727" width="6.88671875" style="98" customWidth="1"/>
    <col min="12728" max="12729" width="11.44140625" style="98" hidden="1" customWidth="1"/>
    <col min="12730" max="12730" width="6.88671875" style="98" customWidth="1"/>
    <col min="12731" max="12732" width="11.44140625" style="98" hidden="1" customWidth="1"/>
    <col min="12733" max="12733" width="6.44140625" style="98" customWidth="1"/>
    <col min="12734" max="12738" width="11.44140625" style="98" hidden="1" customWidth="1"/>
    <col min="12739" max="12739" width="6.44140625" style="98" customWidth="1"/>
    <col min="12740" max="12741" width="11.44140625" style="98" hidden="1" customWidth="1"/>
    <col min="12742" max="12742" width="7.5546875" style="98" customWidth="1"/>
    <col min="12743" max="12743" width="11.44140625" style="98" hidden="1" customWidth="1"/>
    <col min="12744" max="12744" width="9.44140625" style="98" customWidth="1"/>
    <col min="12745" max="12776" width="11.44140625" style="98" hidden="1" customWidth="1"/>
    <col min="12777" max="12777" width="9" style="98" customWidth="1"/>
    <col min="12778" max="12779" width="11.44140625" style="98" hidden="1" customWidth="1"/>
    <col min="12780" max="12780" width="8.5546875" style="98" customWidth="1"/>
    <col min="12781" max="12782" width="11.44140625" style="98" hidden="1" customWidth="1"/>
    <col min="12783" max="12783" width="6.44140625" style="98" customWidth="1"/>
    <col min="12784" max="12785" width="11.44140625" style="98" hidden="1" customWidth="1"/>
    <col min="12786" max="12786" width="7" style="98" customWidth="1"/>
    <col min="12787" max="12788" width="11.44140625" style="98" hidden="1" customWidth="1"/>
    <col min="12789" max="12791" width="7" style="98" customWidth="1"/>
    <col min="12792" max="12793" width="11.44140625" style="98" hidden="1" customWidth="1"/>
    <col min="12794" max="12794" width="7.5546875" style="98" customWidth="1"/>
    <col min="12795" max="12796" width="11.44140625" style="98" hidden="1" customWidth="1"/>
    <col min="12797" max="12797" width="7" style="98" customWidth="1"/>
    <col min="12798" max="12799" width="11.44140625" style="98" hidden="1" customWidth="1"/>
    <col min="12800" max="12800" width="7" style="98" customWidth="1"/>
    <col min="12801" max="12802" width="11.44140625" style="98" hidden="1" customWidth="1"/>
    <col min="12803" max="12803" width="7" style="98" customWidth="1"/>
    <col min="12804" max="12804" width="11.44140625" style="98" hidden="1" customWidth="1"/>
    <col min="12805" max="12805" width="6.44140625" style="98" customWidth="1"/>
    <col min="12806" max="12815" width="11.44140625" style="98" hidden="1" customWidth="1"/>
    <col min="12816" max="12818" width="11.44140625" style="98" hidden="1"/>
    <col min="12819" max="12819" width="41.44140625" style="98" customWidth="1"/>
    <col min="12820" max="12820" width="6.44140625" style="98" customWidth="1"/>
    <col min="12821" max="12821" width="14.6640625" style="98" customWidth="1"/>
    <col min="12822" max="12822" width="11.44140625" style="98" customWidth="1"/>
    <col min="12823" max="12823" width="13" style="98" customWidth="1"/>
    <col min="12824" max="12824" width="15.88671875" style="98" customWidth="1"/>
    <col min="12825" max="12834" width="9.44140625" style="98" customWidth="1"/>
    <col min="12835" max="12835" width="8.88671875" style="98" customWidth="1"/>
    <col min="12836" max="12836" width="9.44140625" style="98" customWidth="1"/>
    <col min="12837" max="12837" width="10.109375" style="98" customWidth="1"/>
    <col min="12838" max="12850" width="11.44140625" style="98" hidden="1" customWidth="1"/>
    <col min="12851" max="12851" width="11.44140625" style="98" customWidth="1"/>
    <col min="12852" max="12852" width="16.33203125" style="98" customWidth="1"/>
    <col min="12853" max="12853" width="56.88671875" style="98" customWidth="1"/>
    <col min="12854" max="12854" width="9.109375" style="98" bestFit="1" customWidth="1"/>
    <col min="12855" max="12855" width="32.109375" style="98" customWidth="1"/>
    <col min="12856" max="12856" width="9.88671875" style="98" customWidth="1"/>
    <col min="12857" max="12857" width="24.109375" style="98" customWidth="1"/>
    <col min="12858" max="12858" width="5" style="98" customWidth="1"/>
    <col min="12859" max="12860" width="11.44140625" style="98" hidden="1" customWidth="1"/>
    <col min="12861" max="12861" width="5" style="98" customWidth="1"/>
    <col min="12862" max="12863" width="11.44140625" style="98" hidden="1" customWidth="1"/>
    <col min="12864" max="12864" width="5" style="98" customWidth="1"/>
    <col min="12865" max="12866" width="11.44140625" style="98" hidden="1" customWidth="1"/>
    <col min="12867" max="12867" width="5" style="98" customWidth="1"/>
    <col min="12868" max="12869" width="11.44140625" style="98" hidden="1" customWidth="1"/>
    <col min="12870" max="12870" width="5" style="98" customWidth="1"/>
    <col min="12871" max="12935" width="11.44140625" style="98" hidden="1" customWidth="1"/>
    <col min="12936" max="12936" width="9.44140625" style="98" customWidth="1"/>
    <col min="12937" max="12937" width="11.44140625" style="98" hidden="1" customWidth="1"/>
    <col min="12938" max="12938" width="5" style="98" customWidth="1"/>
    <col min="12939" max="12954" width="11.44140625" style="98" hidden="1" customWidth="1"/>
    <col min="12955" max="12955" width="6.44140625" style="98" customWidth="1"/>
    <col min="12956" max="12956" width="11.44140625" style="98" hidden="1" customWidth="1"/>
    <col min="12957" max="12957" width="7.109375" style="98" customWidth="1"/>
    <col min="12958" max="12959" width="11.44140625" style="98" hidden="1" customWidth="1"/>
    <col min="12960" max="12960" width="7.109375" style="98" customWidth="1"/>
    <col min="12961" max="12962" width="11.44140625" style="98" hidden="1" customWidth="1"/>
    <col min="12963" max="12963" width="7.109375" style="98" customWidth="1"/>
    <col min="12964" max="12965" width="11.44140625" style="98" hidden="1" customWidth="1"/>
    <col min="12966" max="12966" width="7.109375" style="98" customWidth="1"/>
    <col min="12967" max="12968" width="11.44140625" style="98" hidden="1" customWidth="1"/>
    <col min="12969" max="12969" width="7.109375" style="98" customWidth="1"/>
    <col min="12970" max="12971" width="11.44140625" style="98" hidden="1" customWidth="1"/>
    <col min="12972" max="12972" width="7.109375" style="98" customWidth="1"/>
    <col min="12973" max="12974" width="11.44140625" style="98" hidden="1" customWidth="1"/>
    <col min="12975" max="12975" width="7.109375" style="98" customWidth="1"/>
    <col min="12976" max="12977" width="11.44140625" style="98" hidden="1" customWidth="1"/>
    <col min="12978" max="12978" width="7.109375" style="98" customWidth="1"/>
    <col min="12979" max="12979" width="11.44140625" style="98" hidden="1" customWidth="1"/>
    <col min="12980" max="12980" width="6.44140625" style="98" customWidth="1"/>
    <col min="12981" max="12982" width="11.44140625" style="98" hidden="1" customWidth="1"/>
    <col min="12983" max="12983" width="6.88671875" style="98" customWidth="1"/>
    <col min="12984" max="12985" width="11.44140625" style="98" hidden="1" customWidth="1"/>
    <col min="12986" max="12986" width="6.88671875" style="98" customWidth="1"/>
    <col min="12987" max="12988" width="11.44140625" style="98" hidden="1" customWidth="1"/>
    <col min="12989" max="12989" width="6.44140625" style="98" customWidth="1"/>
    <col min="12990" max="12994" width="11.44140625" style="98" hidden="1" customWidth="1"/>
    <col min="12995" max="12995" width="6.44140625" style="98" customWidth="1"/>
    <col min="12996" max="12997" width="11.44140625" style="98" hidden="1" customWidth="1"/>
    <col min="12998" max="12998" width="7.5546875" style="98" customWidth="1"/>
    <col min="12999" max="12999" width="11.44140625" style="98" hidden="1" customWidth="1"/>
    <col min="13000" max="13000" width="9.44140625" style="98" customWidth="1"/>
    <col min="13001" max="13032" width="11.44140625" style="98" hidden="1" customWidth="1"/>
    <col min="13033" max="13033" width="9" style="98" customWidth="1"/>
    <col min="13034" max="13035" width="11.44140625" style="98" hidden="1" customWidth="1"/>
    <col min="13036" max="13036" width="8.5546875" style="98" customWidth="1"/>
    <col min="13037" max="13038" width="11.44140625" style="98" hidden="1" customWidth="1"/>
    <col min="13039" max="13039" width="6.44140625" style="98" customWidth="1"/>
    <col min="13040" max="13041" width="11.44140625" style="98" hidden="1" customWidth="1"/>
    <col min="13042" max="13042" width="7" style="98" customWidth="1"/>
    <col min="13043" max="13044" width="11.44140625" style="98" hidden="1" customWidth="1"/>
    <col min="13045" max="13047" width="7" style="98" customWidth="1"/>
    <col min="13048" max="13049" width="11.44140625" style="98" hidden="1" customWidth="1"/>
    <col min="13050" max="13050" width="7.5546875" style="98" customWidth="1"/>
    <col min="13051" max="13052" width="11.44140625" style="98" hidden="1" customWidth="1"/>
    <col min="13053" max="13053" width="7" style="98" customWidth="1"/>
    <col min="13054" max="13055" width="11.44140625" style="98" hidden="1" customWidth="1"/>
    <col min="13056" max="13056" width="7" style="98" customWidth="1"/>
    <col min="13057" max="13058" width="11.44140625" style="98" hidden="1" customWidth="1"/>
    <col min="13059" max="13059" width="7" style="98" customWidth="1"/>
    <col min="13060" max="13060" width="11.44140625" style="98" hidden="1" customWidth="1"/>
    <col min="13061" max="13061" width="6.44140625" style="98" customWidth="1"/>
    <col min="13062" max="13071" width="11.44140625" style="98" hidden="1" customWidth="1"/>
    <col min="13072" max="13074" width="11.44140625" style="98" hidden="1"/>
    <col min="13075" max="13075" width="41.44140625" style="98" customWidth="1"/>
    <col min="13076" max="13076" width="6.44140625" style="98" customWidth="1"/>
    <col min="13077" max="13077" width="14.6640625" style="98" customWidth="1"/>
    <col min="13078" max="13078" width="11.44140625" style="98" customWidth="1"/>
    <col min="13079" max="13079" width="13" style="98" customWidth="1"/>
    <col min="13080" max="13080" width="15.88671875" style="98" customWidth="1"/>
    <col min="13081" max="13090" width="9.44140625" style="98" customWidth="1"/>
    <col min="13091" max="13091" width="8.88671875" style="98" customWidth="1"/>
    <col min="13092" max="13092" width="9.44140625" style="98" customWidth="1"/>
    <col min="13093" max="13093" width="10.109375" style="98" customWidth="1"/>
    <col min="13094" max="13106" width="11.44140625" style="98" hidden="1" customWidth="1"/>
    <col min="13107" max="13107" width="11.44140625" style="98" customWidth="1"/>
    <col min="13108" max="13108" width="16.33203125" style="98" customWidth="1"/>
    <col min="13109" max="13109" width="56.88671875" style="98" customWidth="1"/>
    <col min="13110" max="13110" width="9.109375" style="98" bestFit="1" customWidth="1"/>
    <col min="13111" max="13111" width="32.109375" style="98" customWidth="1"/>
    <col min="13112" max="13112" width="9.88671875" style="98" customWidth="1"/>
    <col min="13113" max="13113" width="24.109375" style="98" customWidth="1"/>
    <col min="13114" max="13114" width="5" style="98" customWidth="1"/>
    <col min="13115" max="13116" width="11.44140625" style="98" hidden="1" customWidth="1"/>
    <col min="13117" max="13117" width="5" style="98" customWidth="1"/>
    <col min="13118" max="13119" width="11.44140625" style="98" hidden="1" customWidth="1"/>
    <col min="13120" max="13120" width="5" style="98" customWidth="1"/>
    <col min="13121" max="13122" width="11.44140625" style="98" hidden="1" customWidth="1"/>
    <col min="13123" max="13123" width="5" style="98" customWidth="1"/>
    <col min="13124" max="13125" width="11.44140625" style="98" hidden="1" customWidth="1"/>
    <col min="13126" max="13126" width="5" style="98" customWidth="1"/>
    <col min="13127" max="13191" width="11.44140625" style="98" hidden="1" customWidth="1"/>
    <col min="13192" max="13192" width="9.44140625" style="98" customWidth="1"/>
    <col min="13193" max="13193" width="11.44140625" style="98" hidden="1" customWidth="1"/>
    <col min="13194" max="13194" width="5" style="98" customWidth="1"/>
    <col min="13195" max="13210" width="11.44140625" style="98" hidden="1" customWidth="1"/>
    <col min="13211" max="13211" width="6.44140625" style="98" customWidth="1"/>
    <col min="13212" max="13212" width="11.44140625" style="98" hidden="1" customWidth="1"/>
    <col min="13213" max="13213" width="7.109375" style="98" customWidth="1"/>
    <col min="13214" max="13215" width="11.44140625" style="98" hidden="1" customWidth="1"/>
    <col min="13216" max="13216" width="7.109375" style="98" customWidth="1"/>
    <col min="13217" max="13218" width="11.44140625" style="98" hidden="1" customWidth="1"/>
    <col min="13219" max="13219" width="7.109375" style="98" customWidth="1"/>
    <col min="13220" max="13221" width="11.44140625" style="98" hidden="1" customWidth="1"/>
    <col min="13222" max="13222" width="7.109375" style="98" customWidth="1"/>
    <col min="13223" max="13224" width="11.44140625" style="98" hidden="1" customWidth="1"/>
    <col min="13225" max="13225" width="7.109375" style="98" customWidth="1"/>
    <col min="13226" max="13227" width="11.44140625" style="98" hidden="1" customWidth="1"/>
    <col min="13228" max="13228" width="7.109375" style="98" customWidth="1"/>
    <col min="13229" max="13230" width="11.44140625" style="98" hidden="1" customWidth="1"/>
    <col min="13231" max="13231" width="7.109375" style="98" customWidth="1"/>
    <col min="13232" max="13233" width="11.44140625" style="98" hidden="1" customWidth="1"/>
    <col min="13234" max="13234" width="7.109375" style="98" customWidth="1"/>
    <col min="13235" max="13235" width="11.44140625" style="98" hidden="1" customWidth="1"/>
    <col min="13236" max="13236" width="6.44140625" style="98" customWidth="1"/>
    <col min="13237" max="13238" width="11.44140625" style="98" hidden="1" customWidth="1"/>
    <col min="13239" max="13239" width="6.88671875" style="98" customWidth="1"/>
    <col min="13240" max="13241" width="11.44140625" style="98" hidden="1" customWidth="1"/>
    <col min="13242" max="13242" width="6.88671875" style="98" customWidth="1"/>
    <col min="13243" max="13244" width="11.44140625" style="98" hidden="1" customWidth="1"/>
    <col min="13245" max="13245" width="6.44140625" style="98" customWidth="1"/>
    <col min="13246" max="13250" width="11.44140625" style="98" hidden="1" customWidth="1"/>
    <col min="13251" max="13251" width="6.44140625" style="98" customWidth="1"/>
    <col min="13252" max="13253" width="11.44140625" style="98" hidden="1" customWidth="1"/>
    <col min="13254" max="13254" width="7.5546875" style="98" customWidth="1"/>
    <col min="13255" max="13255" width="11.44140625" style="98" hidden="1" customWidth="1"/>
    <col min="13256" max="13256" width="9.44140625" style="98" customWidth="1"/>
    <col min="13257" max="13288" width="11.44140625" style="98" hidden="1" customWidth="1"/>
    <col min="13289" max="13289" width="9" style="98" customWidth="1"/>
    <col min="13290" max="13291" width="11.44140625" style="98" hidden="1" customWidth="1"/>
    <col min="13292" max="13292" width="8.5546875" style="98" customWidth="1"/>
    <col min="13293" max="13294" width="11.44140625" style="98" hidden="1" customWidth="1"/>
    <col min="13295" max="13295" width="6.44140625" style="98" customWidth="1"/>
    <col min="13296" max="13297" width="11.44140625" style="98" hidden="1" customWidth="1"/>
    <col min="13298" max="13298" width="7" style="98" customWidth="1"/>
    <col min="13299" max="13300" width="11.44140625" style="98" hidden="1" customWidth="1"/>
    <col min="13301" max="13303" width="7" style="98" customWidth="1"/>
    <col min="13304" max="13305" width="11.44140625" style="98" hidden="1" customWidth="1"/>
    <col min="13306" max="13306" width="7.5546875" style="98" customWidth="1"/>
    <col min="13307" max="13308" width="11.44140625" style="98" hidden="1" customWidth="1"/>
    <col min="13309" max="13309" width="7" style="98" customWidth="1"/>
    <col min="13310" max="13311" width="11.44140625" style="98" hidden="1" customWidth="1"/>
    <col min="13312" max="13312" width="7" style="98" customWidth="1"/>
    <col min="13313" max="13314" width="11.44140625" style="98" hidden="1" customWidth="1"/>
    <col min="13315" max="13315" width="7" style="98" customWidth="1"/>
    <col min="13316" max="13316" width="11.44140625" style="98" hidden="1" customWidth="1"/>
    <col min="13317" max="13317" width="6.44140625" style="98" customWidth="1"/>
    <col min="13318" max="13327" width="11.44140625" style="98" hidden="1" customWidth="1"/>
    <col min="13328" max="13330" width="11.44140625" style="98" hidden="1"/>
    <col min="13331" max="13331" width="41.44140625" style="98" customWidth="1"/>
    <col min="13332" max="13332" width="6.44140625" style="98" customWidth="1"/>
    <col min="13333" max="13333" width="14.6640625" style="98" customWidth="1"/>
    <col min="13334" max="13334" width="11.44140625" style="98" customWidth="1"/>
    <col min="13335" max="13335" width="13" style="98" customWidth="1"/>
    <col min="13336" max="13336" width="15.88671875" style="98" customWidth="1"/>
    <col min="13337" max="13346" width="9.44140625" style="98" customWidth="1"/>
    <col min="13347" max="13347" width="8.88671875" style="98" customWidth="1"/>
    <col min="13348" max="13348" width="9.44140625" style="98" customWidth="1"/>
    <col min="13349" max="13349" width="10.109375" style="98" customWidth="1"/>
    <col min="13350" max="13362" width="11.44140625" style="98" hidden="1" customWidth="1"/>
    <col min="13363" max="13363" width="11.44140625" style="98" customWidth="1"/>
    <col min="13364" max="13364" width="16.33203125" style="98" customWidth="1"/>
    <col min="13365" max="13365" width="56.88671875" style="98" customWidth="1"/>
    <col min="13366" max="13366" width="9.109375" style="98" bestFit="1" customWidth="1"/>
    <col min="13367" max="13367" width="32.109375" style="98" customWidth="1"/>
    <col min="13368" max="13368" width="9.88671875" style="98" customWidth="1"/>
    <col min="13369" max="13369" width="24.109375" style="98" customWidth="1"/>
    <col min="13370" max="13370" width="5" style="98" customWidth="1"/>
    <col min="13371" max="13372" width="11.44140625" style="98" hidden="1" customWidth="1"/>
    <col min="13373" max="13373" width="5" style="98" customWidth="1"/>
    <col min="13374" max="13375" width="11.44140625" style="98" hidden="1" customWidth="1"/>
    <col min="13376" max="13376" width="5" style="98" customWidth="1"/>
    <col min="13377" max="13378" width="11.44140625" style="98" hidden="1" customWidth="1"/>
    <col min="13379" max="13379" width="5" style="98" customWidth="1"/>
    <col min="13380" max="13381" width="11.44140625" style="98" hidden="1" customWidth="1"/>
    <col min="13382" max="13382" width="5" style="98" customWidth="1"/>
    <col min="13383" max="13447" width="11.44140625" style="98" hidden="1" customWidth="1"/>
    <col min="13448" max="13448" width="9.44140625" style="98" customWidth="1"/>
    <col min="13449" max="13449" width="11.44140625" style="98" hidden="1" customWidth="1"/>
    <col min="13450" max="13450" width="5" style="98" customWidth="1"/>
    <col min="13451" max="13466" width="11.44140625" style="98" hidden="1" customWidth="1"/>
    <col min="13467" max="13467" width="6.44140625" style="98" customWidth="1"/>
    <col min="13468" max="13468" width="11.44140625" style="98" hidden="1" customWidth="1"/>
    <col min="13469" max="13469" width="7.109375" style="98" customWidth="1"/>
    <col min="13470" max="13471" width="11.44140625" style="98" hidden="1" customWidth="1"/>
    <col min="13472" max="13472" width="7.109375" style="98" customWidth="1"/>
    <col min="13473" max="13474" width="11.44140625" style="98" hidden="1" customWidth="1"/>
    <col min="13475" max="13475" width="7.109375" style="98" customWidth="1"/>
    <col min="13476" max="13477" width="11.44140625" style="98" hidden="1" customWidth="1"/>
    <col min="13478" max="13478" width="7.109375" style="98" customWidth="1"/>
    <col min="13479" max="13480" width="11.44140625" style="98" hidden="1" customWidth="1"/>
    <col min="13481" max="13481" width="7.109375" style="98" customWidth="1"/>
    <col min="13482" max="13483" width="11.44140625" style="98" hidden="1" customWidth="1"/>
    <col min="13484" max="13484" width="7.109375" style="98" customWidth="1"/>
    <col min="13485" max="13486" width="11.44140625" style="98" hidden="1" customWidth="1"/>
    <col min="13487" max="13487" width="7.109375" style="98" customWidth="1"/>
    <col min="13488" max="13489" width="11.44140625" style="98" hidden="1" customWidth="1"/>
    <col min="13490" max="13490" width="7.109375" style="98" customWidth="1"/>
    <col min="13491" max="13491" width="11.44140625" style="98" hidden="1" customWidth="1"/>
    <col min="13492" max="13492" width="6.44140625" style="98" customWidth="1"/>
    <col min="13493" max="13494" width="11.44140625" style="98" hidden="1" customWidth="1"/>
    <col min="13495" max="13495" width="6.88671875" style="98" customWidth="1"/>
    <col min="13496" max="13497" width="11.44140625" style="98" hidden="1" customWidth="1"/>
    <col min="13498" max="13498" width="6.88671875" style="98" customWidth="1"/>
    <col min="13499" max="13500" width="11.44140625" style="98" hidden="1" customWidth="1"/>
    <col min="13501" max="13501" width="6.44140625" style="98" customWidth="1"/>
    <col min="13502" max="13506" width="11.44140625" style="98" hidden="1" customWidth="1"/>
    <col min="13507" max="13507" width="6.44140625" style="98" customWidth="1"/>
    <col min="13508" max="13509" width="11.44140625" style="98" hidden="1" customWidth="1"/>
    <col min="13510" max="13510" width="7.5546875" style="98" customWidth="1"/>
    <col min="13511" max="13511" width="11.44140625" style="98" hidden="1" customWidth="1"/>
    <col min="13512" max="13512" width="9.44140625" style="98" customWidth="1"/>
    <col min="13513" max="13544" width="11.44140625" style="98" hidden="1" customWidth="1"/>
    <col min="13545" max="13545" width="9" style="98" customWidth="1"/>
    <col min="13546" max="13547" width="11.44140625" style="98" hidden="1" customWidth="1"/>
    <col min="13548" max="13548" width="8.5546875" style="98" customWidth="1"/>
    <col min="13549" max="13550" width="11.44140625" style="98" hidden="1" customWidth="1"/>
    <col min="13551" max="13551" width="6.44140625" style="98" customWidth="1"/>
    <col min="13552" max="13553" width="11.44140625" style="98" hidden="1" customWidth="1"/>
    <col min="13554" max="13554" width="7" style="98" customWidth="1"/>
    <col min="13555" max="13556" width="11.44140625" style="98" hidden="1" customWidth="1"/>
    <col min="13557" max="13559" width="7" style="98" customWidth="1"/>
    <col min="13560" max="13561" width="11.44140625" style="98" hidden="1" customWidth="1"/>
    <col min="13562" max="13562" width="7.5546875" style="98" customWidth="1"/>
    <col min="13563" max="13564" width="11.44140625" style="98" hidden="1" customWidth="1"/>
    <col min="13565" max="13565" width="7" style="98" customWidth="1"/>
    <col min="13566" max="13567" width="11.44140625" style="98" hidden="1" customWidth="1"/>
    <col min="13568" max="13568" width="7" style="98" customWidth="1"/>
    <col min="13569" max="13570" width="11.44140625" style="98" hidden="1" customWidth="1"/>
    <col min="13571" max="13571" width="7" style="98" customWidth="1"/>
    <col min="13572" max="13572" width="11.44140625" style="98" hidden="1" customWidth="1"/>
    <col min="13573" max="13573" width="6.44140625" style="98" customWidth="1"/>
    <col min="13574" max="13583" width="11.44140625" style="98" hidden="1" customWidth="1"/>
    <col min="13584" max="13586" width="11.44140625" style="98" hidden="1"/>
    <col min="13587" max="13587" width="41.44140625" style="98" customWidth="1"/>
    <col min="13588" max="13588" width="6.44140625" style="98" customWidth="1"/>
    <col min="13589" max="13589" width="14.6640625" style="98" customWidth="1"/>
    <col min="13590" max="13590" width="11.44140625" style="98" customWidth="1"/>
    <col min="13591" max="13591" width="13" style="98" customWidth="1"/>
    <col min="13592" max="13592" width="15.88671875" style="98" customWidth="1"/>
    <col min="13593" max="13602" width="9.44140625" style="98" customWidth="1"/>
    <col min="13603" max="13603" width="8.88671875" style="98" customWidth="1"/>
    <col min="13604" max="13604" width="9.44140625" style="98" customWidth="1"/>
    <col min="13605" max="13605" width="10.109375" style="98" customWidth="1"/>
    <col min="13606" max="13618" width="11.44140625" style="98" hidden="1" customWidth="1"/>
    <col min="13619" max="13619" width="11.44140625" style="98" customWidth="1"/>
    <col min="13620" max="13620" width="16.33203125" style="98" customWidth="1"/>
    <col min="13621" max="13621" width="56.88671875" style="98" customWidth="1"/>
    <col min="13622" max="13622" width="9.109375" style="98" bestFit="1" customWidth="1"/>
    <col min="13623" max="13623" width="32.109375" style="98" customWidth="1"/>
    <col min="13624" max="13624" width="9.88671875" style="98" customWidth="1"/>
    <col min="13625" max="13625" width="24.109375" style="98" customWidth="1"/>
    <col min="13626" max="13626" width="5" style="98" customWidth="1"/>
    <col min="13627" max="13628" width="11.44140625" style="98" hidden="1" customWidth="1"/>
    <col min="13629" max="13629" width="5" style="98" customWidth="1"/>
    <col min="13630" max="13631" width="11.44140625" style="98" hidden="1" customWidth="1"/>
    <col min="13632" max="13632" width="5" style="98" customWidth="1"/>
    <col min="13633" max="13634" width="11.44140625" style="98" hidden="1" customWidth="1"/>
    <col min="13635" max="13635" width="5" style="98" customWidth="1"/>
    <col min="13636" max="13637" width="11.44140625" style="98" hidden="1" customWidth="1"/>
    <col min="13638" max="13638" width="5" style="98" customWidth="1"/>
    <col min="13639" max="13703" width="11.44140625" style="98" hidden="1" customWidth="1"/>
    <col min="13704" max="13704" width="9.44140625" style="98" customWidth="1"/>
    <col min="13705" max="13705" width="11.44140625" style="98" hidden="1" customWidth="1"/>
    <col min="13706" max="13706" width="5" style="98" customWidth="1"/>
    <col min="13707" max="13722" width="11.44140625" style="98" hidden="1" customWidth="1"/>
    <col min="13723" max="13723" width="6.44140625" style="98" customWidth="1"/>
    <col min="13724" max="13724" width="11.44140625" style="98" hidden="1" customWidth="1"/>
    <col min="13725" max="13725" width="7.109375" style="98" customWidth="1"/>
    <col min="13726" max="13727" width="11.44140625" style="98" hidden="1" customWidth="1"/>
    <col min="13728" max="13728" width="7.109375" style="98" customWidth="1"/>
    <col min="13729" max="13730" width="11.44140625" style="98" hidden="1" customWidth="1"/>
    <col min="13731" max="13731" width="7.109375" style="98" customWidth="1"/>
    <col min="13732" max="13733" width="11.44140625" style="98" hidden="1" customWidth="1"/>
    <col min="13734" max="13734" width="7.109375" style="98" customWidth="1"/>
    <col min="13735" max="13736" width="11.44140625" style="98" hidden="1" customWidth="1"/>
    <col min="13737" max="13737" width="7.109375" style="98" customWidth="1"/>
    <col min="13738" max="13739" width="11.44140625" style="98" hidden="1" customWidth="1"/>
    <col min="13740" max="13740" width="7.109375" style="98" customWidth="1"/>
    <col min="13741" max="13742" width="11.44140625" style="98" hidden="1" customWidth="1"/>
    <col min="13743" max="13743" width="7.109375" style="98" customWidth="1"/>
    <col min="13744" max="13745" width="11.44140625" style="98" hidden="1" customWidth="1"/>
    <col min="13746" max="13746" width="7.109375" style="98" customWidth="1"/>
    <col min="13747" max="13747" width="11.44140625" style="98" hidden="1" customWidth="1"/>
    <col min="13748" max="13748" width="6.44140625" style="98" customWidth="1"/>
    <col min="13749" max="13750" width="11.44140625" style="98" hidden="1" customWidth="1"/>
    <col min="13751" max="13751" width="6.88671875" style="98" customWidth="1"/>
    <col min="13752" max="13753" width="11.44140625" style="98" hidden="1" customWidth="1"/>
    <col min="13754" max="13754" width="6.88671875" style="98" customWidth="1"/>
    <col min="13755" max="13756" width="11.44140625" style="98" hidden="1" customWidth="1"/>
    <col min="13757" max="13757" width="6.44140625" style="98" customWidth="1"/>
    <col min="13758" max="13762" width="11.44140625" style="98" hidden="1" customWidth="1"/>
    <col min="13763" max="13763" width="6.44140625" style="98" customWidth="1"/>
    <col min="13764" max="13765" width="11.44140625" style="98" hidden="1" customWidth="1"/>
    <col min="13766" max="13766" width="7.5546875" style="98" customWidth="1"/>
    <col min="13767" max="13767" width="11.44140625" style="98" hidden="1" customWidth="1"/>
    <col min="13768" max="13768" width="9.44140625" style="98" customWidth="1"/>
    <col min="13769" max="13800" width="11.44140625" style="98" hidden="1" customWidth="1"/>
    <col min="13801" max="13801" width="9" style="98" customWidth="1"/>
    <col min="13802" max="13803" width="11.44140625" style="98" hidden="1" customWidth="1"/>
    <col min="13804" max="13804" width="8.5546875" style="98" customWidth="1"/>
    <col min="13805" max="13806" width="11.44140625" style="98" hidden="1" customWidth="1"/>
    <col min="13807" max="13807" width="6.44140625" style="98" customWidth="1"/>
    <col min="13808" max="13809" width="11.44140625" style="98" hidden="1" customWidth="1"/>
    <col min="13810" max="13810" width="7" style="98" customWidth="1"/>
    <col min="13811" max="13812" width="11.44140625" style="98" hidden="1" customWidth="1"/>
    <col min="13813" max="13815" width="7" style="98" customWidth="1"/>
    <col min="13816" max="13817" width="11.44140625" style="98" hidden="1" customWidth="1"/>
    <col min="13818" max="13818" width="7.5546875" style="98" customWidth="1"/>
    <col min="13819" max="13820" width="11.44140625" style="98" hidden="1" customWidth="1"/>
    <col min="13821" max="13821" width="7" style="98" customWidth="1"/>
    <col min="13822" max="13823" width="11.44140625" style="98" hidden="1" customWidth="1"/>
    <col min="13824" max="13824" width="7" style="98" customWidth="1"/>
    <col min="13825" max="13826" width="11.44140625" style="98" hidden="1" customWidth="1"/>
    <col min="13827" max="13827" width="7" style="98" customWidth="1"/>
    <col min="13828" max="13828" width="11.44140625" style="98" hidden="1" customWidth="1"/>
    <col min="13829" max="13829" width="6.44140625" style="98" customWidth="1"/>
    <col min="13830" max="13839" width="11.44140625" style="98" hidden="1" customWidth="1"/>
    <col min="13840" max="13842" width="11.44140625" style="98" hidden="1"/>
    <col min="13843" max="13843" width="41.44140625" style="98" customWidth="1"/>
    <col min="13844" max="13844" width="6.44140625" style="98" customWidth="1"/>
    <col min="13845" max="13845" width="14.6640625" style="98" customWidth="1"/>
    <col min="13846" max="13846" width="11.44140625" style="98" customWidth="1"/>
    <col min="13847" max="13847" width="13" style="98" customWidth="1"/>
    <col min="13848" max="13848" width="15.88671875" style="98" customWidth="1"/>
    <col min="13849" max="13858" width="9.44140625" style="98" customWidth="1"/>
    <col min="13859" max="13859" width="8.88671875" style="98" customWidth="1"/>
    <col min="13860" max="13860" width="9.44140625" style="98" customWidth="1"/>
    <col min="13861" max="13861" width="10.109375" style="98" customWidth="1"/>
    <col min="13862" max="13874" width="11.44140625" style="98" hidden="1" customWidth="1"/>
    <col min="13875" max="13875" width="11.44140625" style="98" customWidth="1"/>
    <col min="13876" max="13876" width="16.33203125" style="98" customWidth="1"/>
    <col min="13877" max="13877" width="56.88671875" style="98" customWidth="1"/>
    <col min="13878" max="13878" width="9.109375" style="98" bestFit="1" customWidth="1"/>
    <col min="13879" max="13879" width="32.109375" style="98" customWidth="1"/>
    <col min="13880" max="13880" width="9.88671875" style="98" customWidth="1"/>
    <col min="13881" max="13881" width="24.109375" style="98" customWidth="1"/>
    <col min="13882" max="13882" width="5" style="98" customWidth="1"/>
    <col min="13883" max="13884" width="11.44140625" style="98" hidden="1" customWidth="1"/>
    <col min="13885" max="13885" width="5" style="98" customWidth="1"/>
    <col min="13886" max="13887" width="11.44140625" style="98" hidden="1" customWidth="1"/>
    <col min="13888" max="13888" width="5" style="98" customWidth="1"/>
    <col min="13889" max="13890" width="11.44140625" style="98" hidden="1" customWidth="1"/>
    <col min="13891" max="13891" width="5" style="98" customWidth="1"/>
    <col min="13892" max="13893" width="11.44140625" style="98" hidden="1" customWidth="1"/>
    <col min="13894" max="13894" width="5" style="98" customWidth="1"/>
    <col min="13895" max="13959" width="11.44140625" style="98" hidden="1" customWidth="1"/>
    <col min="13960" max="13960" width="9.44140625" style="98" customWidth="1"/>
    <col min="13961" max="13961" width="11.44140625" style="98" hidden="1" customWidth="1"/>
    <col min="13962" max="13962" width="5" style="98" customWidth="1"/>
    <col min="13963" max="13978" width="11.44140625" style="98" hidden="1" customWidth="1"/>
    <col min="13979" max="13979" width="6.44140625" style="98" customWidth="1"/>
    <col min="13980" max="13980" width="11.44140625" style="98" hidden="1" customWidth="1"/>
    <col min="13981" max="13981" width="7.109375" style="98" customWidth="1"/>
    <col min="13982" max="13983" width="11.44140625" style="98" hidden="1" customWidth="1"/>
    <col min="13984" max="13984" width="7.109375" style="98" customWidth="1"/>
    <col min="13985" max="13986" width="11.44140625" style="98" hidden="1" customWidth="1"/>
    <col min="13987" max="13987" width="7.109375" style="98" customWidth="1"/>
    <col min="13988" max="13989" width="11.44140625" style="98" hidden="1" customWidth="1"/>
    <col min="13990" max="13990" width="7.109375" style="98" customWidth="1"/>
    <col min="13991" max="13992" width="11.44140625" style="98" hidden="1" customWidth="1"/>
    <col min="13993" max="13993" width="7.109375" style="98" customWidth="1"/>
    <col min="13994" max="13995" width="11.44140625" style="98" hidden="1" customWidth="1"/>
    <col min="13996" max="13996" width="7.109375" style="98" customWidth="1"/>
    <col min="13997" max="13998" width="11.44140625" style="98" hidden="1" customWidth="1"/>
    <col min="13999" max="13999" width="7.109375" style="98" customWidth="1"/>
    <col min="14000" max="14001" width="11.44140625" style="98" hidden="1" customWidth="1"/>
    <col min="14002" max="14002" width="7.109375" style="98" customWidth="1"/>
    <col min="14003" max="14003" width="11.44140625" style="98" hidden="1" customWidth="1"/>
    <col min="14004" max="14004" width="6.44140625" style="98" customWidth="1"/>
    <col min="14005" max="14006" width="11.44140625" style="98" hidden="1" customWidth="1"/>
    <col min="14007" max="14007" width="6.88671875" style="98" customWidth="1"/>
    <col min="14008" max="14009" width="11.44140625" style="98" hidden="1" customWidth="1"/>
    <col min="14010" max="14010" width="6.88671875" style="98" customWidth="1"/>
    <col min="14011" max="14012" width="11.44140625" style="98" hidden="1" customWidth="1"/>
    <col min="14013" max="14013" width="6.44140625" style="98" customWidth="1"/>
    <col min="14014" max="14018" width="11.44140625" style="98" hidden="1" customWidth="1"/>
    <col min="14019" max="14019" width="6.44140625" style="98" customWidth="1"/>
    <col min="14020" max="14021" width="11.44140625" style="98" hidden="1" customWidth="1"/>
    <col min="14022" max="14022" width="7.5546875" style="98" customWidth="1"/>
    <col min="14023" max="14023" width="11.44140625" style="98" hidden="1" customWidth="1"/>
    <col min="14024" max="14024" width="9.44140625" style="98" customWidth="1"/>
    <col min="14025" max="14056" width="11.44140625" style="98" hidden="1" customWidth="1"/>
    <col min="14057" max="14057" width="9" style="98" customWidth="1"/>
    <col min="14058" max="14059" width="11.44140625" style="98" hidden="1" customWidth="1"/>
    <col min="14060" max="14060" width="8.5546875" style="98" customWidth="1"/>
    <col min="14061" max="14062" width="11.44140625" style="98" hidden="1" customWidth="1"/>
    <col min="14063" max="14063" width="6.44140625" style="98" customWidth="1"/>
    <col min="14064" max="14065" width="11.44140625" style="98" hidden="1" customWidth="1"/>
    <col min="14066" max="14066" width="7" style="98" customWidth="1"/>
    <col min="14067" max="14068" width="11.44140625" style="98" hidden="1" customWidth="1"/>
    <col min="14069" max="14071" width="7" style="98" customWidth="1"/>
    <col min="14072" max="14073" width="11.44140625" style="98" hidden="1" customWidth="1"/>
    <col min="14074" max="14074" width="7.5546875" style="98" customWidth="1"/>
    <col min="14075" max="14076" width="11.44140625" style="98" hidden="1" customWidth="1"/>
    <col min="14077" max="14077" width="7" style="98" customWidth="1"/>
    <col min="14078" max="14079" width="11.44140625" style="98" hidden="1" customWidth="1"/>
    <col min="14080" max="14080" width="7" style="98" customWidth="1"/>
    <col min="14081" max="14082" width="11.44140625" style="98" hidden="1" customWidth="1"/>
    <col min="14083" max="14083" width="7" style="98" customWidth="1"/>
    <col min="14084" max="14084" width="11.44140625" style="98" hidden="1" customWidth="1"/>
    <col min="14085" max="14085" width="6.44140625" style="98" customWidth="1"/>
    <col min="14086" max="14095" width="11.44140625" style="98" hidden="1" customWidth="1"/>
    <col min="14096" max="14098" width="11.44140625" style="98" hidden="1"/>
    <col min="14099" max="14099" width="41.44140625" style="98" customWidth="1"/>
    <col min="14100" max="14100" width="6.44140625" style="98" customWidth="1"/>
    <col min="14101" max="14101" width="14.6640625" style="98" customWidth="1"/>
    <col min="14102" max="14102" width="11.44140625" style="98" customWidth="1"/>
    <col min="14103" max="14103" width="13" style="98" customWidth="1"/>
    <col min="14104" max="14104" width="15.88671875" style="98" customWidth="1"/>
    <col min="14105" max="14114" width="9.44140625" style="98" customWidth="1"/>
    <col min="14115" max="14115" width="8.88671875" style="98" customWidth="1"/>
    <col min="14116" max="14116" width="9.44140625" style="98" customWidth="1"/>
    <col min="14117" max="14117" width="10.109375" style="98" customWidth="1"/>
    <col min="14118" max="14130" width="11.44140625" style="98" hidden="1" customWidth="1"/>
    <col min="14131" max="14131" width="11.44140625" style="98" customWidth="1"/>
    <col min="14132" max="14132" width="16.33203125" style="98" customWidth="1"/>
    <col min="14133" max="14133" width="56.88671875" style="98" customWidth="1"/>
    <col min="14134" max="14134" width="9.109375" style="98" bestFit="1" customWidth="1"/>
    <col min="14135" max="14135" width="32.109375" style="98" customWidth="1"/>
    <col min="14136" max="14136" width="9.88671875" style="98" customWidth="1"/>
    <col min="14137" max="14137" width="24.109375" style="98" customWidth="1"/>
    <col min="14138" max="14138" width="5" style="98" customWidth="1"/>
    <col min="14139" max="14140" width="11.44140625" style="98" hidden="1" customWidth="1"/>
    <col min="14141" max="14141" width="5" style="98" customWidth="1"/>
    <col min="14142" max="14143" width="11.44140625" style="98" hidden="1" customWidth="1"/>
    <col min="14144" max="14144" width="5" style="98" customWidth="1"/>
    <col min="14145" max="14146" width="11.44140625" style="98" hidden="1" customWidth="1"/>
    <col min="14147" max="14147" width="5" style="98" customWidth="1"/>
    <col min="14148" max="14149" width="11.44140625" style="98" hidden="1" customWidth="1"/>
    <col min="14150" max="14150" width="5" style="98" customWidth="1"/>
    <col min="14151" max="14215" width="11.44140625" style="98" hidden="1" customWidth="1"/>
    <col min="14216" max="14216" width="9.44140625" style="98" customWidth="1"/>
    <col min="14217" max="14217" width="11.44140625" style="98" hidden="1" customWidth="1"/>
    <col min="14218" max="14218" width="5" style="98" customWidth="1"/>
    <col min="14219" max="14234" width="11.44140625" style="98" hidden="1" customWidth="1"/>
    <col min="14235" max="14235" width="6.44140625" style="98" customWidth="1"/>
    <col min="14236" max="14236" width="11.44140625" style="98" hidden="1" customWidth="1"/>
    <col min="14237" max="14237" width="7.109375" style="98" customWidth="1"/>
    <col min="14238" max="14239" width="11.44140625" style="98" hidden="1" customWidth="1"/>
    <col min="14240" max="14240" width="7.109375" style="98" customWidth="1"/>
    <col min="14241" max="14242" width="11.44140625" style="98" hidden="1" customWidth="1"/>
    <col min="14243" max="14243" width="7.109375" style="98" customWidth="1"/>
    <col min="14244" max="14245" width="11.44140625" style="98" hidden="1" customWidth="1"/>
    <col min="14246" max="14246" width="7.109375" style="98" customWidth="1"/>
    <col min="14247" max="14248" width="11.44140625" style="98" hidden="1" customWidth="1"/>
    <col min="14249" max="14249" width="7.109375" style="98" customWidth="1"/>
    <col min="14250" max="14251" width="11.44140625" style="98" hidden="1" customWidth="1"/>
    <col min="14252" max="14252" width="7.109375" style="98" customWidth="1"/>
    <col min="14253" max="14254" width="11.44140625" style="98" hidden="1" customWidth="1"/>
    <col min="14255" max="14255" width="7.109375" style="98" customWidth="1"/>
    <col min="14256" max="14257" width="11.44140625" style="98" hidden="1" customWidth="1"/>
    <col min="14258" max="14258" width="7.109375" style="98" customWidth="1"/>
    <col min="14259" max="14259" width="11.44140625" style="98" hidden="1" customWidth="1"/>
    <col min="14260" max="14260" width="6.44140625" style="98" customWidth="1"/>
    <col min="14261" max="14262" width="11.44140625" style="98" hidden="1" customWidth="1"/>
    <col min="14263" max="14263" width="6.88671875" style="98" customWidth="1"/>
    <col min="14264" max="14265" width="11.44140625" style="98" hidden="1" customWidth="1"/>
    <col min="14266" max="14266" width="6.88671875" style="98" customWidth="1"/>
    <col min="14267" max="14268" width="11.44140625" style="98" hidden="1" customWidth="1"/>
    <col min="14269" max="14269" width="6.44140625" style="98" customWidth="1"/>
    <col min="14270" max="14274" width="11.44140625" style="98" hidden="1" customWidth="1"/>
    <col min="14275" max="14275" width="6.44140625" style="98" customWidth="1"/>
    <col min="14276" max="14277" width="11.44140625" style="98" hidden="1" customWidth="1"/>
    <col min="14278" max="14278" width="7.5546875" style="98" customWidth="1"/>
    <col min="14279" max="14279" width="11.44140625" style="98" hidden="1" customWidth="1"/>
    <col min="14280" max="14280" width="9.44140625" style="98" customWidth="1"/>
    <col min="14281" max="14312" width="11.44140625" style="98" hidden="1" customWidth="1"/>
    <col min="14313" max="14313" width="9" style="98" customWidth="1"/>
    <col min="14314" max="14315" width="11.44140625" style="98" hidden="1" customWidth="1"/>
    <col min="14316" max="14316" width="8.5546875" style="98" customWidth="1"/>
    <col min="14317" max="14318" width="11.44140625" style="98" hidden="1" customWidth="1"/>
    <col min="14319" max="14319" width="6.44140625" style="98" customWidth="1"/>
    <col min="14320" max="14321" width="11.44140625" style="98" hidden="1" customWidth="1"/>
    <col min="14322" max="14322" width="7" style="98" customWidth="1"/>
    <col min="14323" max="14324" width="11.44140625" style="98" hidden="1" customWidth="1"/>
    <col min="14325" max="14327" width="7" style="98" customWidth="1"/>
    <col min="14328" max="14329" width="11.44140625" style="98" hidden="1" customWidth="1"/>
    <col min="14330" max="14330" width="7.5546875" style="98" customWidth="1"/>
    <col min="14331" max="14332" width="11.44140625" style="98" hidden="1" customWidth="1"/>
    <col min="14333" max="14333" width="7" style="98" customWidth="1"/>
    <col min="14334" max="14335" width="11.44140625" style="98" hidden="1" customWidth="1"/>
    <col min="14336" max="14336" width="7" style="98" customWidth="1"/>
    <col min="14337" max="14338" width="11.44140625" style="98" hidden="1" customWidth="1"/>
    <col min="14339" max="14339" width="7" style="98" customWidth="1"/>
    <col min="14340" max="14340" width="11.44140625" style="98" hidden="1" customWidth="1"/>
    <col min="14341" max="14341" width="6.44140625" style="98" customWidth="1"/>
    <col min="14342" max="14351" width="11.44140625" style="98" hidden="1" customWidth="1"/>
    <col min="14352" max="14354" width="11.44140625" style="98" hidden="1"/>
    <col min="14355" max="14355" width="41.44140625" style="98" customWidth="1"/>
    <col min="14356" max="14356" width="6.44140625" style="98" customWidth="1"/>
    <col min="14357" max="14357" width="14.6640625" style="98" customWidth="1"/>
    <col min="14358" max="14358" width="11.44140625" style="98" customWidth="1"/>
    <col min="14359" max="14359" width="13" style="98" customWidth="1"/>
    <col min="14360" max="14360" width="15.88671875" style="98" customWidth="1"/>
    <col min="14361" max="14370" width="9.44140625" style="98" customWidth="1"/>
    <col min="14371" max="14371" width="8.88671875" style="98" customWidth="1"/>
    <col min="14372" max="14372" width="9.44140625" style="98" customWidth="1"/>
    <col min="14373" max="14373" width="10.109375" style="98" customWidth="1"/>
    <col min="14374" max="14386" width="11.44140625" style="98" hidden="1" customWidth="1"/>
    <col min="14387" max="14387" width="11.44140625" style="98" customWidth="1"/>
    <col min="14388" max="14388" width="16.33203125" style="98" customWidth="1"/>
    <col min="14389" max="14389" width="56.88671875" style="98" customWidth="1"/>
    <col min="14390" max="14390" width="9.109375" style="98" bestFit="1" customWidth="1"/>
    <col min="14391" max="14391" width="32.109375" style="98" customWidth="1"/>
    <col min="14392" max="14392" width="9.88671875" style="98" customWidth="1"/>
    <col min="14393" max="14393" width="24.109375" style="98" customWidth="1"/>
    <col min="14394" max="14394" width="5" style="98" customWidth="1"/>
    <col min="14395" max="14396" width="11.44140625" style="98" hidden="1" customWidth="1"/>
    <col min="14397" max="14397" width="5" style="98" customWidth="1"/>
    <col min="14398" max="14399" width="11.44140625" style="98" hidden="1" customWidth="1"/>
    <col min="14400" max="14400" width="5" style="98" customWidth="1"/>
    <col min="14401" max="14402" width="11.44140625" style="98" hidden="1" customWidth="1"/>
    <col min="14403" max="14403" width="5" style="98" customWidth="1"/>
    <col min="14404" max="14405" width="11.44140625" style="98" hidden="1" customWidth="1"/>
    <col min="14406" max="14406" width="5" style="98" customWidth="1"/>
    <col min="14407" max="14471" width="11.44140625" style="98" hidden="1" customWidth="1"/>
    <col min="14472" max="14472" width="9.44140625" style="98" customWidth="1"/>
    <col min="14473" max="14473" width="11.44140625" style="98" hidden="1" customWidth="1"/>
    <col min="14474" max="14474" width="5" style="98" customWidth="1"/>
    <col min="14475" max="14490" width="11.44140625" style="98" hidden="1" customWidth="1"/>
    <col min="14491" max="14491" width="6.44140625" style="98" customWidth="1"/>
    <col min="14492" max="14492" width="11.44140625" style="98" hidden="1" customWidth="1"/>
    <col min="14493" max="14493" width="7.109375" style="98" customWidth="1"/>
    <col min="14494" max="14495" width="11.44140625" style="98" hidden="1" customWidth="1"/>
    <col min="14496" max="14496" width="7.109375" style="98" customWidth="1"/>
    <col min="14497" max="14498" width="11.44140625" style="98" hidden="1" customWidth="1"/>
    <col min="14499" max="14499" width="7.109375" style="98" customWidth="1"/>
    <col min="14500" max="14501" width="11.44140625" style="98" hidden="1" customWidth="1"/>
    <col min="14502" max="14502" width="7.109375" style="98" customWidth="1"/>
    <col min="14503" max="14504" width="11.44140625" style="98" hidden="1" customWidth="1"/>
    <col min="14505" max="14505" width="7.109375" style="98" customWidth="1"/>
    <col min="14506" max="14507" width="11.44140625" style="98" hidden="1" customWidth="1"/>
    <col min="14508" max="14508" width="7.109375" style="98" customWidth="1"/>
    <col min="14509" max="14510" width="11.44140625" style="98" hidden="1" customWidth="1"/>
    <col min="14511" max="14511" width="7.109375" style="98" customWidth="1"/>
    <col min="14512" max="14513" width="11.44140625" style="98" hidden="1" customWidth="1"/>
    <col min="14514" max="14514" width="7.109375" style="98" customWidth="1"/>
    <col min="14515" max="14515" width="11.44140625" style="98" hidden="1" customWidth="1"/>
    <col min="14516" max="14516" width="6.44140625" style="98" customWidth="1"/>
    <col min="14517" max="14518" width="11.44140625" style="98" hidden="1" customWidth="1"/>
    <col min="14519" max="14519" width="6.88671875" style="98" customWidth="1"/>
    <col min="14520" max="14521" width="11.44140625" style="98" hidden="1" customWidth="1"/>
    <col min="14522" max="14522" width="6.88671875" style="98" customWidth="1"/>
    <col min="14523" max="14524" width="11.44140625" style="98" hidden="1" customWidth="1"/>
    <col min="14525" max="14525" width="6.44140625" style="98" customWidth="1"/>
    <col min="14526" max="14530" width="11.44140625" style="98" hidden="1" customWidth="1"/>
    <col min="14531" max="14531" width="6.44140625" style="98" customWidth="1"/>
    <col min="14532" max="14533" width="11.44140625" style="98" hidden="1" customWidth="1"/>
    <col min="14534" max="14534" width="7.5546875" style="98" customWidth="1"/>
    <col min="14535" max="14535" width="11.44140625" style="98" hidden="1" customWidth="1"/>
    <col min="14536" max="14536" width="9.44140625" style="98" customWidth="1"/>
    <col min="14537" max="14568" width="11.44140625" style="98" hidden="1" customWidth="1"/>
    <col min="14569" max="14569" width="9" style="98" customWidth="1"/>
    <col min="14570" max="14571" width="11.44140625" style="98" hidden="1" customWidth="1"/>
    <col min="14572" max="14572" width="8.5546875" style="98" customWidth="1"/>
    <col min="14573" max="14574" width="11.44140625" style="98" hidden="1" customWidth="1"/>
    <col min="14575" max="14575" width="6.44140625" style="98" customWidth="1"/>
    <col min="14576" max="14577" width="11.44140625" style="98" hidden="1" customWidth="1"/>
    <col min="14578" max="14578" width="7" style="98" customWidth="1"/>
    <col min="14579" max="14580" width="11.44140625" style="98" hidden="1" customWidth="1"/>
    <col min="14581" max="14583" width="7" style="98" customWidth="1"/>
    <col min="14584" max="14585" width="11.44140625" style="98" hidden="1" customWidth="1"/>
    <col min="14586" max="14586" width="7.5546875" style="98" customWidth="1"/>
    <col min="14587" max="14588" width="11.44140625" style="98" hidden="1" customWidth="1"/>
    <col min="14589" max="14589" width="7" style="98" customWidth="1"/>
    <col min="14590" max="14591" width="11.44140625" style="98" hidden="1" customWidth="1"/>
    <col min="14592" max="14592" width="7" style="98" customWidth="1"/>
    <col min="14593" max="14594" width="11.44140625" style="98" hidden="1" customWidth="1"/>
    <col min="14595" max="14595" width="7" style="98" customWidth="1"/>
    <col min="14596" max="14596" width="11.44140625" style="98" hidden="1" customWidth="1"/>
    <col min="14597" max="14597" width="6.44140625" style="98" customWidth="1"/>
    <col min="14598" max="14607" width="11.44140625" style="98" hidden="1" customWidth="1"/>
    <col min="14608" max="14610" width="11.44140625" style="98" hidden="1"/>
    <col min="14611" max="14611" width="41.44140625" style="98" customWidth="1"/>
    <col min="14612" max="14612" width="6.44140625" style="98" customWidth="1"/>
    <col min="14613" max="14613" width="14.6640625" style="98" customWidth="1"/>
    <col min="14614" max="14614" width="11.44140625" style="98" customWidth="1"/>
    <col min="14615" max="14615" width="13" style="98" customWidth="1"/>
    <col min="14616" max="14616" width="15.88671875" style="98" customWidth="1"/>
    <col min="14617" max="14626" width="9.44140625" style="98" customWidth="1"/>
    <col min="14627" max="14627" width="8.88671875" style="98" customWidth="1"/>
    <col min="14628" max="14628" width="9.44140625" style="98" customWidth="1"/>
    <col min="14629" max="14629" width="10.109375" style="98" customWidth="1"/>
    <col min="14630" max="14642" width="11.44140625" style="98" hidden="1" customWidth="1"/>
    <col min="14643" max="14643" width="11.44140625" style="98" customWidth="1"/>
    <col min="14644" max="14644" width="16.33203125" style="98" customWidth="1"/>
    <col min="14645" max="14645" width="56.88671875" style="98" customWidth="1"/>
    <col min="14646" max="14646" width="9.109375" style="98" bestFit="1" customWidth="1"/>
    <col min="14647" max="14647" width="32.109375" style="98" customWidth="1"/>
    <col min="14648" max="14648" width="9.88671875" style="98" customWidth="1"/>
    <col min="14649" max="14649" width="24.109375" style="98" customWidth="1"/>
    <col min="14650" max="14650" width="5" style="98" customWidth="1"/>
    <col min="14651" max="14652" width="11.44140625" style="98" hidden="1" customWidth="1"/>
    <col min="14653" max="14653" width="5" style="98" customWidth="1"/>
    <col min="14654" max="14655" width="11.44140625" style="98" hidden="1" customWidth="1"/>
    <col min="14656" max="14656" width="5" style="98" customWidth="1"/>
    <col min="14657" max="14658" width="11.44140625" style="98" hidden="1" customWidth="1"/>
    <col min="14659" max="14659" width="5" style="98" customWidth="1"/>
    <col min="14660" max="14661" width="11.44140625" style="98" hidden="1" customWidth="1"/>
    <col min="14662" max="14662" width="5" style="98" customWidth="1"/>
    <col min="14663" max="14727" width="11.44140625" style="98" hidden="1" customWidth="1"/>
    <col min="14728" max="14728" width="9.44140625" style="98" customWidth="1"/>
    <col min="14729" max="14729" width="11.44140625" style="98" hidden="1" customWidth="1"/>
    <col min="14730" max="14730" width="5" style="98" customWidth="1"/>
    <col min="14731" max="14746" width="11.44140625" style="98" hidden="1" customWidth="1"/>
    <col min="14747" max="14747" width="6.44140625" style="98" customWidth="1"/>
    <col min="14748" max="14748" width="11.44140625" style="98" hidden="1" customWidth="1"/>
    <col min="14749" max="14749" width="7.109375" style="98" customWidth="1"/>
    <col min="14750" max="14751" width="11.44140625" style="98" hidden="1" customWidth="1"/>
    <col min="14752" max="14752" width="7.109375" style="98" customWidth="1"/>
    <col min="14753" max="14754" width="11.44140625" style="98" hidden="1" customWidth="1"/>
    <col min="14755" max="14755" width="7.109375" style="98" customWidth="1"/>
    <col min="14756" max="14757" width="11.44140625" style="98" hidden="1" customWidth="1"/>
    <col min="14758" max="14758" width="7.109375" style="98" customWidth="1"/>
    <col min="14759" max="14760" width="11.44140625" style="98" hidden="1" customWidth="1"/>
    <col min="14761" max="14761" width="7.109375" style="98" customWidth="1"/>
    <col min="14762" max="14763" width="11.44140625" style="98" hidden="1" customWidth="1"/>
    <col min="14764" max="14764" width="7.109375" style="98" customWidth="1"/>
    <col min="14765" max="14766" width="11.44140625" style="98" hidden="1" customWidth="1"/>
    <col min="14767" max="14767" width="7.109375" style="98" customWidth="1"/>
    <col min="14768" max="14769" width="11.44140625" style="98" hidden="1" customWidth="1"/>
    <col min="14770" max="14770" width="7.109375" style="98" customWidth="1"/>
    <col min="14771" max="14771" width="11.44140625" style="98" hidden="1" customWidth="1"/>
    <col min="14772" max="14772" width="6.44140625" style="98" customWidth="1"/>
    <col min="14773" max="14774" width="11.44140625" style="98" hidden="1" customWidth="1"/>
    <col min="14775" max="14775" width="6.88671875" style="98" customWidth="1"/>
    <col min="14776" max="14777" width="11.44140625" style="98" hidden="1" customWidth="1"/>
    <col min="14778" max="14778" width="6.88671875" style="98" customWidth="1"/>
    <col min="14779" max="14780" width="11.44140625" style="98" hidden="1" customWidth="1"/>
    <col min="14781" max="14781" width="6.44140625" style="98" customWidth="1"/>
    <col min="14782" max="14786" width="11.44140625" style="98" hidden="1" customWidth="1"/>
    <col min="14787" max="14787" width="6.44140625" style="98" customWidth="1"/>
    <col min="14788" max="14789" width="11.44140625" style="98" hidden="1" customWidth="1"/>
    <col min="14790" max="14790" width="7.5546875" style="98" customWidth="1"/>
    <col min="14791" max="14791" width="11.44140625" style="98" hidden="1" customWidth="1"/>
    <col min="14792" max="14792" width="9.44140625" style="98" customWidth="1"/>
    <col min="14793" max="14824" width="11.44140625" style="98" hidden="1" customWidth="1"/>
    <col min="14825" max="14825" width="9" style="98" customWidth="1"/>
    <col min="14826" max="14827" width="11.44140625" style="98" hidden="1" customWidth="1"/>
    <col min="14828" max="14828" width="8.5546875" style="98" customWidth="1"/>
    <col min="14829" max="14830" width="11.44140625" style="98" hidden="1" customWidth="1"/>
    <col min="14831" max="14831" width="6.44140625" style="98" customWidth="1"/>
    <col min="14832" max="14833" width="11.44140625" style="98" hidden="1" customWidth="1"/>
    <col min="14834" max="14834" width="7" style="98" customWidth="1"/>
    <col min="14835" max="14836" width="11.44140625" style="98" hidden="1" customWidth="1"/>
    <col min="14837" max="14839" width="7" style="98" customWidth="1"/>
    <col min="14840" max="14841" width="11.44140625" style="98" hidden="1" customWidth="1"/>
    <col min="14842" max="14842" width="7.5546875" style="98" customWidth="1"/>
    <col min="14843" max="14844" width="11.44140625" style="98" hidden="1" customWidth="1"/>
    <col min="14845" max="14845" width="7" style="98" customWidth="1"/>
    <col min="14846" max="14847" width="11.44140625" style="98" hidden="1" customWidth="1"/>
    <col min="14848" max="14848" width="7" style="98" customWidth="1"/>
    <col min="14849" max="14850" width="11.44140625" style="98" hidden="1" customWidth="1"/>
    <col min="14851" max="14851" width="7" style="98" customWidth="1"/>
    <col min="14852" max="14852" width="11.44140625" style="98" hidden="1" customWidth="1"/>
    <col min="14853" max="14853" width="6.44140625" style="98" customWidth="1"/>
    <col min="14854" max="14863" width="11.44140625" style="98" hidden="1" customWidth="1"/>
    <col min="14864" max="14866" width="11.44140625" style="98" hidden="1"/>
    <col min="14867" max="14867" width="41.44140625" style="98" customWidth="1"/>
    <col min="14868" max="14868" width="6.44140625" style="98" customWidth="1"/>
    <col min="14869" max="14869" width="14.6640625" style="98" customWidth="1"/>
    <col min="14870" max="14870" width="11.44140625" style="98" customWidth="1"/>
    <col min="14871" max="14871" width="13" style="98" customWidth="1"/>
    <col min="14872" max="14872" width="15.88671875" style="98" customWidth="1"/>
    <col min="14873" max="14882" width="9.44140625" style="98" customWidth="1"/>
    <col min="14883" max="14883" width="8.88671875" style="98" customWidth="1"/>
    <col min="14884" max="14884" width="9.44140625" style="98" customWidth="1"/>
    <col min="14885" max="14885" width="10.109375" style="98" customWidth="1"/>
    <col min="14886" max="14898" width="11.44140625" style="98" hidden="1" customWidth="1"/>
    <col min="14899" max="14899" width="11.44140625" style="98" customWidth="1"/>
    <col min="14900" max="14900" width="16.33203125" style="98" customWidth="1"/>
    <col min="14901" max="14901" width="56.88671875" style="98" customWidth="1"/>
    <col min="14902" max="14902" width="9.109375" style="98" bestFit="1" customWidth="1"/>
    <col min="14903" max="14903" width="32.109375" style="98" customWidth="1"/>
    <col min="14904" max="14904" width="9.88671875" style="98" customWidth="1"/>
    <col min="14905" max="14905" width="24.109375" style="98" customWidth="1"/>
    <col min="14906" max="14906" width="5" style="98" customWidth="1"/>
    <col min="14907" max="14908" width="11.44140625" style="98" hidden="1" customWidth="1"/>
    <col min="14909" max="14909" width="5" style="98" customWidth="1"/>
    <col min="14910" max="14911" width="11.44140625" style="98" hidden="1" customWidth="1"/>
    <col min="14912" max="14912" width="5" style="98" customWidth="1"/>
    <col min="14913" max="14914" width="11.44140625" style="98" hidden="1" customWidth="1"/>
    <col min="14915" max="14915" width="5" style="98" customWidth="1"/>
    <col min="14916" max="14917" width="11.44140625" style="98" hidden="1" customWidth="1"/>
    <col min="14918" max="14918" width="5" style="98" customWidth="1"/>
    <col min="14919" max="14983" width="11.44140625" style="98" hidden="1" customWidth="1"/>
    <col min="14984" max="14984" width="9.44140625" style="98" customWidth="1"/>
    <col min="14985" max="14985" width="11.44140625" style="98" hidden="1" customWidth="1"/>
    <col min="14986" max="14986" width="5" style="98" customWidth="1"/>
    <col min="14987" max="15002" width="11.44140625" style="98" hidden="1" customWidth="1"/>
    <col min="15003" max="15003" width="6.44140625" style="98" customWidth="1"/>
    <col min="15004" max="15004" width="11.44140625" style="98" hidden="1" customWidth="1"/>
    <col min="15005" max="15005" width="7.109375" style="98" customWidth="1"/>
    <col min="15006" max="15007" width="11.44140625" style="98" hidden="1" customWidth="1"/>
    <col min="15008" max="15008" width="7.109375" style="98" customWidth="1"/>
    <col min="15009" max="15010" width="11.44140625" style="98" hidden="1" customWidth="1"/>
    <col min="15011" max="15011" width="7.109375" style="98" customWidth="1"/>
    <col min="15012" max="15013" width="11.44140625" style="98" hidden="1" customWidth="1"/>
    <col min="15014" max="15014" width="7.109375" style="98" customWidth="1"/>
    <col min="15015" max="15016" width="11.44140625" style="98" hidden="1" customWidth="1"/>
    <col min="15017" max="15017" width="7.109375" style="98" customWidth="1"/>
    <col min="15018" max="15019" width="11.44140625" style="98" hidden="1" customWidth="1"/>
    <col min="15020" max="15020" width="7.109375" style="98" customWidth="1"/>
    <col min="15021" max="15022" width="11.44140625" style="98" hidden="1" customWidth="1"/>
    <col min="15023" max="15023" width="7.109375" style="98" customWidth="1"/>
    <col min="15024" max="15025" width="11.44140625" style="98" hidden="1" customWidth="1"/>
    <col min="15026" max="15026" width="7.109375" style="98" customWidth="1"/>
    <col min="15027" max="15027" width="11.44140625" style="98" hidden="1" customWidth="1"/>
    <col min="15028" max="15028" width="6.44140625" style="98" customWidth="1"/>
    <col min="15029" max="15030" width="11.44140625" style="98" hidden="1" customWidth="1"/>
    <col min="15031" max="15031" width="6.88671875" style="98" customWidth="1"/>
    <col min="15032" max="15033" width="11.44140625" style="98" hidden="1" customWidth="1"/>
    <col min="15034" max="15034" width="6.88671875" style="98" customWidth="1"/>
    <col min="15035" max="15036" width="11.44140625" style="98" hidden="1" customWidth="1"/>
    <col min="15037" max="15037" width="6.44140625" style="98" customWidth="1"/>
    <col min="15038" max="15042" width="11.44140625" style="98" hidden="1" customWidth="1"/>
    <col min="15043" max="15043" width="6.44140625" style="98" customWidth="1"/>
    <col min="15044" max="15045" width="11.44140625" style="98" hidden="1" customWidth="1"/>
    <col min="15046" max="15046" width="7.5546875" style="98" customWidth="1"/>
    <col min="15047" max="15047" width="11.44140625" style="98" hidden="1" customWidth="1"/>
    <col min="15048" max="15048" width="9.44140625" style="98" customWidth="1"/>
    <col min="15049" max="15080" width="11.44140625" style="98" hidden="1" customWidth="1"/>
    <col min="15081" max="15081" width="9" style="98" customWidth="1"/>
    <col min="15082" max="15083" width="11.44140625" style="98" hidden="1" customWidth="1"/>
    <col min="15084" max="15084" width="8.5546875" style="98" customWidth="1"/>
    <col min="15085" max="15086" width="11.44140625" style="98" hidden="1" customWidth="1"/>
    <col min="15087" max="15087" width="6.44140625" style="98" customWidth="1"/>
    <col min="15088" max="15089" width="11.44140625" style="98" hidden="1" customWidth="1"/>
    <col min="15090" max="15090" width="7" style="98" customWidth="1"/>
    <col min="15091" max="15092" width="11.44140625" style="98" hidden="1" customWidth="1"/>
    <col min="15093" max="15095" width="7" style="98" customWidth="1"/>
    <col min="15096" max="15097" width="11.44140625" style="98" hidden="1" customWidth="1"/>
    <col min="15098" max="15098" width="7.5546875" style="98" customWidth="1"/>
    <col min="15099" max="15100" width="11.44140625" style="98" hidden="1" customWidth="1"/>
    <col min="15101" max="15101" width="7" style="98" customWidth="1"/>
    <col min="15102" max="15103" width="11.44140625" style="98" hidden="1" customWidth="1"/>
    <col min="15104" max="15104" width="7" style="98" customWidth="1"/>
    <col min="15105" max="15106" width="11.44140625" style="98" hidden="1" customWidth="1"/>
    <col min="15107" max="15107" width="7" style="98" customWidth="1"/>
    <col min="15108" max="15108" width="11.44140625" style="98" hidden="1" customWidth="1"/>
    <col min="15109" max="15109" width="6.44140625" style="98" customWidth="1"/>
    <col min="15110" max="15119" width="11.44140625" style="98" hidden="1" customWidth="1"/>
    <col min="15120" max="15122" width="11.44140625" style="98" hidden="1"/>
    <col min="15123" max="15123" width="41.44140625" style="98" customWidth="1"/>
    <col min="15124" max="15124" width="6.44140625" style="98" customWidth="1"/>
    <col min="15125" max="15125" width="14.6640625" style="98" customWidth="1"/>
    <col min="15126" max="15126" width="11.44140625" style="98" customWidth="1"/>
    <col min="15127" max="15127" width="13" style="98" customWidth="1"/>
    <col min="15128" max="15128" width="15.88671875" style="98" customWidth="1"/>
    <col min="15129" max="15138" width="9.44140625" style="98" customWidth="1"/>
    <col min="15139" max="15139" width="8.88671875" style="98" customWidth="1"/>
    <col min="15140" max="15140" width="9.44140625" style="98" customWidth="1"/>
    <col min="15141" max="15141" width="10.109375" style="98" customWidth="1"/>
    <col min="15142" max="15154" width="11.44140625" style="98" hidden="1" customWidth="1"/>
    <col min="15155" max="15155" width="11.44140625" style="98" customWidth="1"/>
    <col min="15156" max="15156" width="16.33203125" style="98" customWidth="1"/>
    <col min="15157" max="15157" width="56.88671875" style="98" customWidth="1"/>
    <col min="15158" max="15158" width="9.109375" style="98" bestFit="1" customWidth="1"/>
    <col min="15159" max="15159" width="32.109375" style="98" customWidth="1"/>
    <col min="15160" max="15160" width="9.88671875" style="98" customWidth="1"/>
    <col min="15161" max="15161" width="24.109375" style="98" customWidth="1"/>
    <col min="15162" max="15162" width="5" style="98" customWidth="1"/>
    <col min="15163" max="15164" width="11.44140625" style="98" hidden="1" customWidth="1"/>
    <col min="15165" max="15165" width="5" style="98" customWidth="1"/>
    <col min="15166" max="15167" width="11.44140625" style="98" hidden="1" customWidth="1"/>
    <col min="15168" max="15168" width="5" style="98" customWidth="1"/>
    <col min="15169" max="15170" width="11.44140625" style="98" hidden="1" customWidth="1"/>
    <col min="15171" max="15171" width="5" style="98" customWidth="1"/>
    <col min="15172" max="15173" width="11.44140625" style="98" hidden="1" customWidth="1"/>
    <col min="15174" max="15174" width="5" style="98" customWidth="1"/>
    <col min="15175" max="15239" width="11.44140625" style="98" hidden="1" customWidth="1"/>
    <col min="15240" max="15240" width="9.44140625" style="98" customWidth="1"/>
    <col min="15241" max="15241" width="11.44140625" style="98" hidden="1" customWidth="1"/>
    <col min="15242" max="15242" width="5" style="98" customWidth="1"/>
    <col min="15243" max="15258" width="11.44140625" style="98" hidden="1" customWidth="1"/>
    <col min="15259" max="15259" width="6.44140625" style="98" customWidth="1"/>
    <col min="15260" max="15260" width="11.44140625" style="98" hidden="1" customWidth="1"/>
    <col min="15261" max="15261" width="7.109375" style="98" customWidth="1"/>
    <col min="15262" max="15263" width="11.44140625" style="98" hidden="1" customWidth="1"/>
    <col min="15264" max="15264" width="7.109375" style="98" customWidth="1"/>
    <col min="15265" max="15266" width="11.44140625" style="98" hidden="1" customWidth="1"/>
    <col min="15267" max="15267" width="7.109375" style="98" customWidth="1"/>
    <col min="15268" max="15269" width="11.44140625" style="98" hidden="1" customWidth="1"/>
    <col min="15270" max="15270" width="7.109375" style="98" customWidth="1"/>
    <col min="15271" max="15272" width="11.44140625" style="98" hidden="1" customWidth="1"/>
    <col min="15273" max="15273" width="7.109375" style="98" customWidth="1"/>
    <col min="15274" max="15275" width="11.44140625" style="98" hidden="1" customWidth="1"/>
    <col min="15276" max="15276" width="7.109375" style="98" customWidth="1"/>
    <col min="15277" max="15278" width="11.44140625" style="98" hidden="1" customWidth="1"/>
    <col min="15279" max="15279" width="7.109375" style="98" customWidth="1"/>
    <col min="15280" max="15281" width="11.44140625" style="98" hidden="1" customWidth="1"/>
    <col min="15282" max="15282" width="7.109375" style="98" customWidth="1"/>
    <col min="15283" max="15283" width="11.44140625" style="98" hidden="1" customWidth="1"/>
    <col min="15284" max="15284" width="6.44140625" style="98" customWidth="1"/>
    <col min="15285" max="15286" width="11.44140625" style="98" hidden="1" customWidth="1"/>
    <col min="15287" max="15287" width="6.88671875" style="98" customWidth="1"/>
    <col min="15288" max="15289" width="11.44140625" style="98" hidden="1" customWidth="1"/>
    <col min="15290" max="15290" width="6.88671875" style="98" customWidth="1"/>
    <col min="15291" max="15292" width="11.44140625" style="98" hidden="1" customWidth="1"/>
    <col min="15293" max="15293" width="6.44140625" style="98" customWidth="1"/>
    <col min="15294" max="15298" width="11.44140625" style="98" hidden="1" customWidth="1"/>
    <col min="15299" max="15299" width="6.44140625" style="98" customWidth="1"/>
    <col min="15300" max="15301" width="11.44140625" style="98" hidden="1" customWidth="1"/>
    <col min="15302" max="15302" width="7.5546875" style="98" customWidth="1"/>
    <col min="15303" max="15303" width="11.44140625" style="98" hidden="1" customWidth="1"/>
    <col min="15304" max="15304" width="9.44140625" style="98" customWidth="1"/>
    <col min="15305" max="15336" width="11.44140625" style="98" hidden="1" customWidth="1"/>
    <col min="15337" max="15337" width="9" style="98" customWidth="1"/>
    <col min="15338" max="15339" width="11.44140625" style="98" hidden="1" customWidth="1"/>
    <col min="15340" max="15340" width="8.5546875" style="98" customWidth="1"/>
    <col min="15341" max="15342" width="11.44140625" style="98" hidden="1" customWidth="1"/>
    <col min="15343" max="15343" width="6.44140625" style="98" customWidth="1"/>
    <col min="15344" max="15345" width="11.44140625" style="98" hidden="1" customWidth="1"/>
    <col min="15346" max="15346" width="7" style="98" customWidth="1"/>
    <col min="15347" max="15348" width="11.44140625" style="98" hidden="1" customWidth="1"/>
    <col min="15349" max="15351" width="7" style="98" customWidth="1"/>
    <col min="15352" max="15353" width="11.44140625" style="98" hidden="1" customWidth="1"/>
    <col min="15354" max="15354" width="7.5546875" style="98" customWidth="1"/>
    <col min="15355" max="15356" width="11.44140625" style="98" hidden="1" customWidth="1"/>
    <col min="15357" max="15357" width="7" style="98" customWidth="1"/>
    <col min="15358" max="15359" width="11.44140625" style="98" hidden="1" customWidth="1"/>
    <col min="15360" max="15360" width="7" style="98" customWidth="1"/>
    <col min="15361" max="15362" width="11.44140625" style="98" hidden="1" customWidth="1"/>
    <col min="15363" max="15363" width="7" style="98" customWidth="1"/>
    <col min="15364" max="15364" width="11.44140625" style="98" hidden="1" customWidth="1"/>
    <col min="15365" max="15365" width="6.44140625" style="98" customWidth="1"/>
    <col min="15366" max="15375" width="11.44140625" style="98" hidden="1" customWidth="1"/>
    <col min="15376" max="15378" width="11.44140625" style="98" hidden="1"/>
    <col min="15379" max="15379" width="41.44140625" style="98" customWidth="1"/>
    <col min="15380" max="15380" width="6.44140625" style="98" customWidth="1"/>
    <col min="15381" max="15381" width="14.6640625" style="98" customWidth="1"/>
    <col min="15382" max="15382" width="11.44140625" style="98" customWidth="1"/>
    <col min="15383" max="15383" width="13" style="98" customWidth="1"/>
    <col min="15384" max="15384" width="15.88671875" style="98" customWidth="1"/>
    <col min="15385" max="15394" width="9.44140625" style="98" customWidth="1"/>
    <col min="15395" max="15395" width="8.88671875" style="98" customWidth="1"/>
    <col min="15396" max="15396" width="9.44140625" style="98" customWidth="1"/>
    <col min="15397" max="15397" width="10.109375" style="98" customWidth="1"/>
    <col min="15398" max="15410" width="11.44140625" style="98" hidden="1" customWidth="1"/>
    <col min="15411" max="15411" width="11.44140625" style="98" customWidth="1"/>
    <col min="15412" max="15412" width="16.33203125" style="98" customWidth="1"/>
    <col min="15413" max="15413" width="56.88671875" style="98" customWidth="1"/>
    <col min="15414" max="15414" width="9.109375" style="98" bestFit="1" customWidth="1"/>
    <col min="15415" max="15415" width="32.109375" style="98" customWidth="1"/>
    <col min="15416" max="15416" width="9.88671875" style="98" customWidth="1"/>
    <col min="15417" max="15417" width="24.109375" style="98" customWidth="1"/>
    <col min="15418" max="15418" width="5" style="98" customWidth="1"/>
    <col min="15419" max="15420" width="11.44140625" style="98" hidden="1" customWidth="1"/>
    <col min="15421" max="15421" width="5" style="98" customWidth="1"/>
    <col min="15422" max="15423" width="11.44140625" style="98" hidden="1" customWidth="1"/>
    <col min="15424" max="15424" width="5" style="98" customWidth="1"/>
    <col min="15425" max="15426" width="11.44140625" style="98" hidden="1" customWidth="1"/>
    <col min="15427" max="15427" width="5" style="98" customWidth="1"/>
    <col min="15428" max="15429" width="11.44140625" style="98" hidden="1" customWidth="1"/>
    <col min="15430" max="15430" width="5" style="98" customWidth="1"/>
    <col min="15431" max="15495" width="11.44140625" style="98" hidden="1" customWidth="1"/>
    <col min="15496" max="15496" width="9.44140625" style="98" customWidth="1"/>
    <col min="15497" max="15497" width="11.44140625" style="98" hidden="1" customWidth="1"/>
    <col min="15498" max="15498" width="5" style="98" customWidth="1"/>
    <col min="15499" max="15514" width="11.44140625" style="98" hidden="1" customWidth="1"/>
    <col min="15515" max="15515" width="6.44140625" style="98" customWidth="1"/>
    <col min="15516" max="15516" width="11.44140625" style="98" hidden="1" customWidth="1"/>
    <col min="15517" max="15517" width="7.109375" style="98" customWidth="1"/>
    <col min="15518" max="15519" width="11.44140625" style="98" hidden="1" customWidth="1"/>
    <col min="15520" max="15520" width="7.109375" style="98" customWidth="1"/>
    <col min="15521" max="15522" width="11.44140625" style="98" hidden="1" customWidth="1"/>
    <col min="15523" max="15523" width="7.109375" style="98" customWidth="1"/>
    <col min="15524" max="15525" width="11.44140625" style="98" hidden="1" customWidth="1"/>
    <col min="15526" max="15526" width="7.109375" style="98" customWidth="1"/>
    <col min="15527" max="15528" width="11.44140625" style="98" hidden="1" customWidth="1"/>
    <col min="15529" max="15529" width="7.109375" style="98" customWidth="1"/>
    <col min="15530" max="15531" width="11.44140625" style="98" hidden="1" customWidth="1"/>
    <col min="15532" max="15532" width="7.109375" style="98" customWidth="1"/>
    <col min="15533" max="15534" width="11.44140625" style="98" hidden="1" customWidth="1"/>
    <col min="15535" max="15535" width="7.109375" style="98" customWidth="1"/>
    <col min="15536" max="15537" width="11.44140625" style="98" hidden="1" customWidth="1"/>
    <col min="15538" max="15538" width="7.109375" style="98" customWidth="1"/>
    <col min="15539" max="15539" width="11.44140625" style="98" hidden="1" customWidth="1"/>
    <col min="15540" max="15540" width="6.44140625" style="98" customWidth="1"/>
    <col min="15541" max="15542" width="11.44140625" style="98" hidden="1" customWidth="1"/>
    <col min="15543" max="15543" width="6.88671875" style="98" customWidth="1"/>
    <col min="15544" max="15545" width="11.44140625" style="98" hidden="1" customWidth="1"/>
    <col min="15546" max="15546" width="6.88671875" style="98" customWidth="1"/>
    <col min="15547" max="15548" width="11.44140625" style="98" hidden="1" customWidth="1"/>
    <col min="15549" max="15549" width="6.44140625" style="98" customWidth="1"/>
    <col min="15550" max="15554" width="11.44140625" style="98" hidden="1" customWidth="1"/>
    <col min="15555" max="15555" width="6.44140625" style="98" customWidth="1"/>
    <col min="15556" max="15557" width="11.44140625" style="98" hidden="1" customWidth="1"/>
    <col min="15558" max="15558" width="7.5546875" style="98" customWidth="1"/>
    <col min="15559" max="15559" width="11.44140625" style="98" hidden="1" customWidth="1"/>
    <col min="15560" max="15560" width="9.44140625" style="98" customWidth="1"/>
    <col min="15561" max="15592" width="11.44140625" style="98" hidden="1" customWidth="1"/>
    <col min="15593" max="15593" width="9" style="98" customWidth="1"/>
    <col min="15594" max="15595" width="11.44140625" style="98" hidden="1" customWidth="1"/>
    <col min="15596" max="15596" width="8.5546875" style="98" customWidth="1"/>
    <col min="15597" max="15598" width="11.44140625" style="98" hidden="1" customWidth="1"/>
    <col min="15599" max="15599" width="6.44140625" style="98" customWidth="1"/>
    <col min="15600" max="15601" width="11.44140625" style="98" hidden="1" customWidth="1"/>
    <col min="15602" max="15602" width="7" style="98" customWidth="1"/>
    <col min="15603" max="15604" width="11.44140625" style="98" hidden="1" customWidth="1"/>
    <col min="15605" max="15607" width="7" style="98" customWidth="1"/>
    <col min="15608" max="15609" width="11.44140625" style="98" hidden="1" customWidth="1"/>
    <col min="15610" max="15610" width="7.5546875" style="98" customWidth="1"/>
    <col min="15611" max="15612" width="11.44140625" style="98" hidden="1" customWidth="1"/>
    <col min="15613" max="15613" width="7" style="98" customWidth="1"/>
    <col min="15614" max="15615" width="11.44140625" style="98" hidden="1" customWidth="1"/>
    <col min="15616" max="15616" width="7" style="98" customWidth="1"/>
    <col min="15617" max="15618" width="11.44140625" style="98" hidden="1" customWidth="1"/>
    <col min="15619" max="15619" width="7" style="98" customWidth="1"/>
    <col min="15620" max="15620" width="11.44140625" style="98" hidden="1" customWidth="1"/>
    <col min="15621" max="15621" width="6.44140625" style="98" customWidth="1"/>
    <col min="15622" max="15631" width="11.44140625" style="98" hidden="1" customWidth="1"/>
    <col min="15632" max="15634" width="11.44140625" style="98" hidden="1"/>
    <col min="15635" max="15635" width="41.44140625" style="98" customWidth="1"/>
    <col min="15636" max="15636" width="6.44140625" style="98" customWidth="1"/>
    <col min="15637" max="15637" width="14.6640625" style="98" customWidth="1"/>
    <col min="15638" max="15638" width="11.44140625" style="98" customWidth="1"/>
    <col min="15639" max="15639" width="13" style="98" customWidth="1"/>
    <col min="15640" max="15640" width="15.88671875" style="98" customWidth="1"/>
    <col min="15641" max="15650" width="9.44140625" style="98" customWidth="1"/>
    <col min="15651" max="15651" width="8.88671875" style="98" customWidth="1"/>
    <col min="15652" max="15652" width="9.44140625" style="98" customWidth="1"/>
    <col min="15653" max="15653" width="10.109375" style="98" customWidth="1"/>
    <col min="15654" max="15666" width="11.44140625" style="98" hidden="1" customWidth="1"/>
    <col min="15667" max="15667" width="11.44140625" style="98" customWidth="1"/>
    <col min="15668" max="15668" width="16.33203125" style="98" customWidth="1"/>
    <col min="15669" max="15669" width="56.88671875" style="98" customWidth="1"/>
    <col min="15670" max="15670" width="9.109375" style="98" bestFit="1" customWidth="1"/>
    <col min="15671" max="15671" width="32.109375" style="98" customWidth="1"/>
    <col min="15672" max="15672" width="9.88671875" style="98" customWidth="1"/>
    <col min="15673" max="15673" width="24.109375" style="98" customWidth="1"/>
    <col min="15674" max="15674" width="5" style="98" customWidth="1"/>
    <col min="15675" max="15676" width="11.44140625" style="98" hidden="1" customWidth="1"/>
    <col min="15677" max="15677" width="5" style="98" customWidth="1"/>
    <col min="15678" max="15679" width="11.44140625" style="98" hidden="1" customWidth="1"/>
    <col min="15680" max="15680" width="5" style="98" customWidth="1"/>
    <col min="15681" max="15682" width="11.44140625" style="98" hidden="1" customWidth="1"/>
    <col min="15683" max="15683" width="5" style="98" customWidth="1"/>
    <col min="15684" max="15685" width="11.44140625" style="98" hidden="1" customWidth="1"/>
    <col min="15686" max="15686" width="5" style="98" customWidth="1"/>
    <col min="15687" max="15751" width="11.44140625" style="98" hidden="1" customWidth="1"/>
    <col min="15752" max="15752" width="9.44140625" style="98" customWidth="1"/>
    <col min="15753" max="15753" width="11.44140625" style="98" hidden="1" customWidth="1"/>
    <col min="15754" max="15754" width="5" style="98" customWidth="1"/>
    <col min="15755" max="15770" width="11.44140625" style="98" hidden="1" customWidth="1"/>
    <col min="15771" max="15771" width="6.44140625" style="98" customWidth="1"/>
    <col min="15772" max="15772" width="11.44140625" style="98" hidden="1" customWidth="1"/>
    <col min="15773" max="15773" width="7.109375" style="98" customWidth="1"/>
    <col min="15774" max="15775" width="11.44140625" style="98" hidden="1" customWidth="1"/>
    <col min="15776" max="15776" width="7.109375" style="98" customWidth="1"/>
    <col min="15777" max="15778" width="11.44140625" style="98" hidden="1" customWidth="1"/>
    <col min="15779" max="15779" width="7.109375" style="98" customWidth="1"/>
    <col min="15780" max="15781" width="11.44140625" style="98" hidden="1" customWidth="1"/>
    <col min="15782" max="15782" width="7.109375" style="98" customWidth="1"/>
    <col min="15783" max="15784" width="11.44140625" style="98" hidden="1" customWidth="1"/>
    <col min="15785" max="15785" width="7.109375" style="98" customWidth="1"/>
    <col min="15786" max="15787" width="11.44140625" style="98" hidden="1" customWidth="1"/>
    <col min="15788" max="15788" width="7.109375" style="98" customWidth="1"/>
    <col min="15789" max="15790" width="11.44140625" style="98" hidden="1" customWidth="1"/>
    <col min="15791" max="15791" width="7.109375" style="98" customWidth="1"/>
    <col min="15792" max="15793" width="11.44140625" style="98" hidden="1" customWidth="1"/>
    <col min="15794" max="15794" width="7.109375" style="98" customWidth="1"/>
    <col min="15795" max="15795" width="11.44140625" style="98" hidden="1" customWidth="1"/>
    <col min="15796" max="15796" width="6.44140625" style="98" customWidth="1"/>
    <col min="15797" max="15798" width="11.44140625" style="98" hidden="1" customWidth="1"/>
    <col min="15799" max="15799" width="6.88671875" style="98" customWidth="1"/>
    <col min="15800" max="15801" width="11.44140625" style="98" hidden="1" customWidth="1"/>
    <col min="15802" max="15802" width="6.88671875" style="98" customWidth="1"/>
    <col min="15803" max="15804" width="11.44140625" style="98" hidden="1" customWidth="1"/>
    <col min="15805" max="15805" width="6.44140625" style="98" customWidth="1"/>
    <col min="15806" max="15810" width="11.44140625" style="98" hidden="1" customWidth="1"/>
    <col min="15811" max="15811" width="6.44140625" style="98" customWidth="1"/>
    <col min="15812" max="15813" width="11.44140625" style="98" hidden="1" customWidth="1"/>
    <col min="15814" max="15814" width="7.5546875" style="98" customWidth="1"/>
    <col min="15815" max="15815" width="11.44140625" style="98" hidden="1" customWidth="1"/>
    <col min="15816" max="15816" width="9.44140625" style="98" customWidth="1"/>
    <col min="15817" max="15848" width="11.44140625" style="98" hidden="1" customWidth="1"/>
    <col min="15849" max="15849" width="9" style="98" customWidth="1"/>
    <col min="15850" max="15851" width="11.44140625" style="98" hidden="1" customWidth="1"/>
    <col min="15852" max="15852" width="8.5546875" style="98" customWidth="1"/>
    <col min="15853" max="15854" width="11.44140625" style="98" hidden="1" customWidth="1"/>
    <col min="15855" max="15855" width="6.44140625" style="98" customWidth="1"/>
    <col min="15856" max="15857" width="11.44140625" style="98" hidden="1" customWidth="1"/>
    <col min="15858" max="15858" width="7" style="98" customWidth="1"/>
    <col min="15859" max="15860" width="11.44140625" style="98" hidden="1" customWidth="1"/>
    <col min="15861" max="15863" width="7" style="98" customWidth="1"/>
    <col min="15864" max="15865" width="11.44140625" style="98" hidden="1" customWidth="1"/>
    <col min="15866" max="15866" width="7.5546875" style="98" customWidth="1"/>
    <col min="15867" max="15868" width="11.44140625" style="98" hidden="1" customWidth="1"/>
    <col min="15869" max="15869" width="7" style="98" customWidth="1"/>
    <col min="15870" max="15871" width="11.44140625" style="98" hidden="1" customWidth="1"/>
    <col min="15872" max="15872" width="7" style="98" customWidth="1"/>
    <col min="15873" max="15874" width="11.44140625" style="98" hidden="1" customWidth="1"/>
    <col min="15875" max="15875" width="7" style="98" customWidth="1"/>
    <col min="15876" max="15876" width="11.44140625" style="98" hidden="1" customWidth="1"/>
    <col min="15877" max="15877" width="6.44140625" style="98" customWidth="1"/>
    <col min="15878" max="15887" width="11.44140625" style="98" hidden="1" customWidth="1"/>
    <col min="15888" max="15890" width="11.44140625" style="98" hidden="1"/>
    <col min="15891" max="15891" width="41.44140625" style="98" customWidth="1"/>
    <col min="15892" max="15892" width="6.44140625" style="98" customWidth="1"/>
    <col min="15893" max="15893" width="14.6640625" style="98" customWidth="1"/>
    <col min="15894" max="15894" width="11.44140625" style="98" customWidth="1"/>
    <col min="15895" max="15895" width="13" style="98" customWidth="1"/>
    <col min="15896" max="15896" width="15.88671875" style="98" customWidth="1"/>
    <col min="15897" max="15906" width="9.44140625" style="98" customWidth="1"/>
    <col min="15907" max="15907" width="8.88671875" style="98" customWidth="1"/>
    <col min="15908" max="15908" width="9.44140625" style="98" customWidth="1"/>
    <col min="15909" max="15909" width="10.109375" style="98" customWidth="1"/>
    <col min="15910" max="15922" width="11.44140625" style="98" hidden="1" customWidth="1"/>
    <col min="15923" max="15923" width="11.44140625" style="98" customWidth="1"/>
    <col min="15924" max="15924" width="16.33203125" style="98" customWidth="1"/>
    <col min="15925" max="15925" width="56.88671875" style="98" customWidth="1"/>
    <col min="15926" max="15926" width="9.109375" style="98" bestFit="1" customWidth="1"/>
    <col min="15927" max="15927" width="32.109375" style="98" customWidth="1"/>
    <col min="15928" max="15928" width="9.88671875" style="98" customWidth="1"/>
    <col min="15929" max="15929" width="24.109375" style="98" customWidth="1"/>
    <col min="15930" max="15930" width="5" style="98" customWidth="1"/>
    <col min="15931" max="15932" width="11.44140625" style="98" hidden="1" customWidth="1"/>
    <col min="15933" max="15933" width="5" style="98" customWidth="1"/>
    <col min="15934" max="15935" width="11.44140625" style="98" hidden="1" customWidth="1"/>
    <col min="15936" max="15936" width="5" style="98" customWidth="1"/>
    <col min="15937" max="15938" width="11.44140625" style="98" hidden="1" customWidth="1"/>
    <col min="15939" max="15939" width="5" style="98" customWidth="1"/>
    <col min="15940" max="15941" width="11.44140625" style="98" hidden="1" customWidth="1"/>
    <col min="15942" max="15942" width="5" style="98" customWidth="1"/>
    <col min="15943" max="16007" width="11.44140625" style="98" hidden="1" customWidth="1"/>
    <col min="16008" max="16008" width="9.44140625" style="98" customWidth="1"/>
    <col min="16009" max="16009" width="11.44140625" style="98" hidden="1" customWidth="1"/>
    <col min="16010" max="16010" width="5" style="98" customWidth="1"/>
    <col min="16011" max="16026" width="11.44140625" style="98" hidden="1" customWidth="1"/>
    <col min="16027" max="16027" width="6.44140625" style="98" customWidth="1"/>
    <col min="16028" max="16028" width="11.44140625" style="98" hidden="1" customWidth="1"/>
    <col min="16029" max="16029" width="7.109375" style="98" customWidth="1"/>
    <col min="16030" max="16031" width="11.44140625" style="98" hidden="1" customWidth="1"/>
    <col min="16032" max="16032" width="7.109375" style="98" customWidth="1"/>
    <col min="16033" max="16034" width="11.44140625" style="98" hidden="1" customWidth="1"/>
    <col min="16035" max="16035" width="7.109375" style="98" customWidth="1"/>
    <col min="16036" max="16037" width="11.44140625" style="98" hidden="1" customWidth="1"/>
    <col min="16038" max="16038" width="7.109375" style="98" customWidth="1"/>
    <col min="16039" max="16040" width="11.44140625" style="98" hidden="1" customWidth="1"/>
    <col min="16041" max="16041" width="7.109375" style="98" customWidth="1"/>
    <col min="16042" max="16043" width="11.44140625" style="98" hidden="1" customWidth="1"/>
    <col min="16044" max="16044" width="7.109375" style="98" customWidth="1"/>
    <col min="16045" max="16046" width="11.44140625" style="98" hidden="1" customWidth="1"/>
    <col min="16047" max="16047" width="7.109375" style="98" customWidth="1"/>
    <col min="16048" max="16049" width="11.44140625" style="98" hidden="1" customWidth="1"/>
    <col min="16050" max="16050" width="7.109375" style="98" customWidth="1"/>
    <col min="16051" max="16051" width="11.44140625" style="98" hidden="1" customWidth="1"/>
    <col min="16052" max="16052" width="6.44140625" style="98" customWidth="1"/>
    <col min="16053" max="16054" width="11.44140625" style="98" hidden="1" customWidth="1"/>
    <col min="16055" max="16055" width="6.88671875" style="98" customWidth="1"/>
    <col min="16056" max="16057" width="11.44140625" style="98" hidden="1" customWidth="1"/>
    <col min="16058" max="16058" width="6.88671875" style="98" customWidth="1"/>
    <col min="16059" max="16060" width="11.44140625" style="98" hidden="1" customWidth="1"/>
    <col min="16061" max="16061" width="6.44140625" style="98" customWidth="1"/>
    <col min="16062" max="16066" width="11.44140625" style="98" hidden="1" customWidth="1"/>
    <col min="16067" max="16067" width="6.44140625" style="98" customWidth="1"/>
    <col min="16068" max="16069" width="11.44140625" style="98" hidden="1" customWidth="1"/>
    <col min="16070" max="16070" width="7.5546875" style="98" customWidth="1"/>
    <col min="16071" max="16071" width="11.44140625" style="98" hidden="1" customWidth="1"/>
    <col min="16072" max="16072" width="9.44140625" style="98" customWidth="1"/>
    <col min="16073" max="16104" width="11.44140625" style="98" hidden="1" customWidth="1"/>
    <col min="16105" max="16105" width="9" style="98" customWidth="1"/>
    <col min="16106" max="16107" width="11.44140625" style="98" hidden="1" customWidth="1"/>
    <col min="16108" max="16108" width="8.5546875" style="98" customWidth="1"/>
    <col min="16109" max="16110" width="11.44140625" style="98" hidden="1" customWidth="1"/>
    <col min="16111" max="16111" width="6.44140625" style="98" customWidth="1"/>
    <col min="16112" max="16113" width="11.44140625" style="98" hidden="1" customWidth="1"/>
    <col min="16114" max="16114" width="7" style="98" customWidth="1"/>
    <col min="16115" max="16116" width="11.44140625" style="98" hidden="1" customWidth="1"/>
    <col min="16117" max="16119" width="7" style="98" customWidth="1"/>
    <col min="16120" max="16121" width="11.44140625" style="98" hidden="1" customWidth="1"/>
    <col min="16122" max="16122" width="7.5546875" style="98" customWidth="1"/>
    <col min="16123" max="16124" width="11.44140625" style="98" hidden="1" customWidth="1"/>
    <col min="16125" max="16125" width="7" style="98" customWidth="1"/>
    <col min="16126" max="16127" width="11.44140625" style="98" hidden="1" customWidth="1"/>
    <col min="16128" max="16128" width="7" style="98" customWidth="1"/>
    <col min="16129" max="16130" width="11.44140625" style="98" hidden="1" customWidth="1"/>
    <col min="16131" max="16131" width="7" style="98" customWidth="1"/>
    <col min="16132" max="16132" width="11.44140625" style="98" hidden="1" customWidth="1"/>
    <col min="16133" max="16133" width="6.44140625" style="98" customWidth="1"/>
    <col min="16134" max="16143" width="11.44140625" style="98" hidden="1" customWidth="1"/>
    <col min="16144" max="16384" width="11.44140625" style="98" hidden="1"/>
  </cols>
  <sheetData>
    <row r="1" spans="1:16" s="89" customFormat="1" ht="18.75" customHeight="1" x14ac:dyDescent="0.25">
      <c r="A1" s="166">
        <v>45435</v>
      </c>
      <c r="B1" s="88"/>
      <c r="C1" s="2" t="s">
        <v>365</v>
      </c>
      <c r="D1" s="100"/>
      <c r="E1" s="101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s="91" customFormat="1" ht="44.25" customHeight="1" x14ac:dyDescent="0.3">
      <c r="A2" s="200" t="s">
        <v>1</v>
      </c>
      <c r="B2" s="118" t="s">
        <v>411</v>
      </c>
      <c r="C2" s="119" t="s">
        <v>2</v>
      </c>
      <c r="D2" s="165" t="s">
        <v>346</v>
      </c>
      <c r="E2" s="165" t="s">
        <v>345</v>
      </c>
      <c r="F2" s="3" t="s">
        <v>426</v>
      </c>
      <c r="G2" s="123" t="s">
        <v>427</v>
      </c>
      <c r="H2" s="123" t="s">
        <v>428</v>
      </c>
      <c r="I2" s="123" t="s">
        <v>429</v>
      </c>
      <c r="J2" s="123" t="s">
        <v>430</v>
      </c>
      <c r="K2" s="124" t="s">
        <v>431</v>
      </c>
      <c r="L2" s="124" t="s">
        <v>432</v>
      </c>
      <c r="M2" s="124" t="s">
        <v>433</v>
      </c>
      <c r="N2" s="124" t="s">
        <v>434</v>
      </c>
      <c r="O2" s="123" t="s">
        <v>425</v>
      </c>
      <c r="P2" s="123" t="s">
        <v>435</v>
      </c>
    </row>
    <row r="3" spans="1:16" s="92" customFormat="1" hidden="1" x14ac:dyDescent="0.3">
      <c r="A3" s="199"/>
      <c r="B3" s="90"/>
      <c r="C3" s="4"/>
      <c r="D3" s="102"/>
      <c r="E3" s="103"/>
      <c r="F3" s="4"/>
      <c r="G3" s="123"/>
      <c r="H3" s="123"/>
      <c r="I3" s="123"/>
      <c r="J3" s="123"/>
      <c r="K3" s="124"/>
      <c r="L3" s="124"/>
      <c r="M3" s="124"/>
      <c r="N3" s="124"/>
      <c r="O3" s="123"/>
      <c r="P3" s="123"/>
    </row>
    <row r="4" spans="1:16" s="94" customFormat="1" ht="21.75" customHeight="1" x14ac:dyDescent="0.3">
      <c r="A4" s="22" t="s">
        <v>73</v>
      </c>
      <c r="B4" s="93" t="s">
        <v>412</v>
      </c>
      <c r="C4" s="7">
        <v>10</v>
      </c>
      <c r="D4" s="104">
        <v>12500</v>
      </c>
      <c r="E4" s="105">
        <v>125000</v>
      </c>
      <c r="F4" s="125" t="e">
        <v>#REF!</v>
      </c>
      <c r="G4" s="26"/>
      <c r="H4" s="26"/>
      <c r="I4" s="26"/>
      <c r="J4" s="26"/>
      <c r="K4" s="126"/>
      <c r="L4" s="126"/>
      <c r="M4" s="126"/>
      <c r="N4" s="126"/>
      <c r="O4" s="26">
        <v>0</v>
      </c>
      <c r="P4" s="127">
        <v>10</v>
      </c>
    </row>
    <row r="5" spans="1:16" s="94" customFormat="1" ht="36" hidden="1" customHeight="1" x14ac:dyDescent="0.3">
      <c r="A5" s="23" t="s">
        <v>74</v>
      </c>
      <c r="B5" s="93" t="s">
        <v>413</v>
      </c>
      <c r="C5" s="7"/>
      <c r="D5" s="104"/>
      <c r="E5" s="105"/>
      <c r="F5" s="125" t="e">
        <v>#REF!</v>
      </c>
      <c r="G5" s="26"/>
      <c r="H5" s="26"/>
      <c r="I5" s="26"/>
      <c r="J5" s="26"/>
      <c r="K5" s="126"/>
      <c r="L5" s="126"/>
      <c r="M5" s="126"/>
      <c r="N5" s="126"/>
      <c r="O5" s="26">
        <v>0</v>
      </c>
      <c r="P5" s="128">
        <v>10</v>
      </c>
    </row>
    <row r="6" spans="1:16" s="94" customFormat="1" ht="21.75" hidden="1" customHeight="1" x14ac:dyDescent="0.3">
      <c r="A6" s="22" t="s">
        <v>75</v>
      </c>
      <c r="B6" s="93" t="s">
        <v>412</v>
      </c>
      <c r="C6" s="7"/>
      <c r="D6" s="104"/>
      <c r="E6" s="105"/>
      <c r="F6" s="125" t="e">
        <v>#REF!</v>
      </c>
      <c r="G6" s="26"/>
      <c r="H6" s="26"/>
      <c r="I6" s="26"/>
      <c r="J6" s="26"/>
      <c r="K6" s="126"/>
      <c r="L6" s="126"/>
      <c r="M6" s="126"/>
      <c r="N6" s="126"/>
      <c r="O6" s="26">
        <v>0</v>
      </c>
      <c r="P6" s="127">
        <v>10</v>
      </c>
    </row>
    <row r="7" spans="1:16" s="94" customFormat="1" ht="18" hidden="1" customHeight="1" x14ac:dyDescent="0.3">
      <c r="A7" s="22" t="s">
        <v>196</v>
      </c>
      <c r="B7" s="93" t="s">
        <v>412</v>
      </c>
      <c r="C7" s="7"/>
      <c r="D7" s="104"/>
      <c r="E7" s="105"/>
      <c r="F7" s="125" t="e">
        <v>#REF!</v>
      </c>
      <c r="G7" s="26"/>
      <c r="H7" s="26"/>
      <c r="I7" s="26"/>
      <c r="J7" s="26"/>
      <c r="K7" s="126"/>
      <c r="L7" s="126"/>
      <c r="M7" s="126"/>
      <c r="N7" s="126"/>
      <c r="O7" s="26">
        <v>0</v>
      </c>
      <c r="P7" s="128">
        <v>12</v>
      </c>
    </row>
    <row r="8" spans="1:16" s="94" customFormat="1" ht="40.200000000000003" hidden="1" customHeight="1" x14ac:dyDescent="0.3">
      <c r="A8" s="10" t="s">
        <v>197</v>
      </c>
      <c r="B8" s="93" t="s">
        <v>413</v>
      </c>
      <c r="C8" s="7"/>
      <c r="D8" s="104"/>
      <c r="E8" s="105"/>
      <c r="F8" s="125" t="e">
        <v>#REF!</v>
      </c>
      <c r="G8" s="26"/>
      <c r="H8" s="26"/>
      <c r="I8" s="26"/>
      <c r="J8" s="26"/>
      <c r="K8" s="126"/>
      <c r="L8" s="126"/>
      <c r="M8" s="126"/>
      <c r="N8" s="126"/>
      <c r="O8" s="26">
        <v>0</v>
      </c>
      <c r="P8" s="127">
        <v>12</v>
      </c>
    </row>
    <row r="9" spans="1:16" s="94" customFormat="1" ht="21.75" hidden="1" customHeight="1" x14ac:dyDescent="0.3">
      <c r="A9" s="29" t="s">
        <v>293</v>
      </c>
      <c r="B9" s="93" t="s">
        <v>412</v>
      </c>
      <c r="C9" s="7"/>
      <c r="D9" s="106"/>
      <c r="E9" s="105"/>
      <c r="F9" s="125" t="e">
        <v>#REF!</v>
      </c>
      <c r="G9" s="26">
        <v>0</v>
      </c>
      <c r="H9" s="26"/>
      <c r="I9" s="26"/>
      <c r="J9" s="26"/>
      <c r="K9" s="26">
        <v>0</v>
      </c>
      <c r="L9" s="126"/>
      <c r="M9" s="126"/>
      <c r="N9" s="126"/>
      <c r="O9" s="26">
        <v>0</v>
      </c>
      <c r="P9" s="127">
        <v>20</v>
      </c>
    </row>
    <row r="10" spans="1:16" s="94" customFormat="1" ht="21.75" hidden="1" customHeight="1" x14ac:dyDescent="0.3">
      <c r="A10" s="22" t="s">
        <v>294</v>
      </c>
      <c r="B10" s="93" t="s">
        <v>412</v>
      </c>
      <c r="C10" s="7"/>
      <c r="D10" s="104"/>
      <c r="E10" s="105"/>
      <c r="F10" s="125" t="e">
        <v>#REF!</v>
      </c>
      <c r="G10" s="26"/>
      <c r="H10" s="26"/>
      <c r="I10" s="26"/>
      <c r="J10" s="26"/>
      <c r="K10" s="126"/>
      <c r="L10" s="126"/>
      <c r="M10" s="126"/>
      <c r="N10" s="126"/>
      <c r="O10" s="26">
        <v>0</v>
      </c>
      <c r="P10" s="128">
        <v>12</v>
      </c>
    </row>
    <row r="11" spans="1:16" s="94" customFormat="1" ht="32.4" hidden="1" customHeight="1" x14ac:dyDescent="0.3">
      <c r="A11" s="22" t="s">
        <v>198</v>
      </c>
      <c r="B11" s="93" t="s">
        <v>412</v>
      </c>
      <c r="C11" s="7"/>
      <c r="D11" s="104"/>
      <c r="E11" s="105"/>
      <c r="F11" s="125" t="e">
        <v>#REF!</v>
      </c>
      <c r="G11" s="26"/>
      <c r="H11" s="26"/>
      <c r="I11" s="26"/>
      <c r="J11" s="26"/>
      <c r="K11" s="126"/>
      <c r="L11" s="126"/>
      <c r="M11" s="126"/>
      <c r="N11" s="126"/>
      <c r="O11" s="26">
        <v>0</v>
      </c>
      <c r="P11" s="128">
        <v>12</v>
      </c>
    </row>
    <row r="12" spans="1:16" s="94" customFormat="1" ht="20.25" hidden="1" customHeight="1" x14ac:dyDescent="0.3">
      <c r="A12" s="8" t="s">
        <v>351</v>
      </c>
      <c r="B12" s="93" t="s">
        <v>414</v>
      </c>
      <c r="C12" s="7"/>
      <c r="D12" s="104"/>
      <c r="E12" s="105"/>
      <c r="F12" s="125" t="e">
        <v>#REF!</v>
      </c>
      <c r="G12" s="26">
        <v>0</v>
      </c>
      <c r="H12" s="26"/>
      <c r="I12" s="26"/>
      <c r="J12" s="26"/>
      <c r="K12" s="126">
        <v>0</v>
      </c>
      <c r="L12" s="126"/>
      <c r="M12" s="126"/>
      <c r="N12" s="126"/>
      <c r="O12" s="26">
        <v>0</v>
      </c>
      <c r="P12" s="128">
        <v>20</v>
      </c>
    </row>
    <row r="13" spans="1:16" s="94" customFormat="1" ht="65.400000000000006" hidden="1" customHeight="1" x14ac:dyDescent="0.3">
      <c r="A13" s="10" t="s">
        <v>51</v>
      </c>
      <c r="B13" s="93" t="s">
        <v>412</v>
      </c>
      <c r="C13" s="7"/>
      <c r="D13" s="104"/>
      <c r="E13" s="105"/>
      <c r="F13" s="125" t="e">
        <v>#REF!</v>
      </c>
      <c r="G13" s="26"/>
      <c r="H13" s="26"/>
      <c r="I13" s="26"/>
      <c r="J13" s="26"/>
      <c r="K13" s="126"/>
      <c r="L13" s="126"/>
      <c r="M13" s="126"/>
      <c r="N13" s="126"/>
      <c r="O13" s="26">
        <v>0</v>
      </c>
      <c r="P13" s="127">
        <v>20</v>
      </c>
    </row>
    <row r="14" spans="1:16" s="94" customFormat="1" ht="20.25" hidden="1" customHeight="1" x14ac:dyDescent="0.3">
      <c r="A14" s="10" t="s">
        <v>52</v>
      </c>
      <c r="B14" s="93" t="s">
        <v>412</v>
      </c>
      <c r="C14" s="7"/>
      <c r="D14" s="104"/>
      <c r="E14" s="105"/>
      <c r="F14" s="125" t="e">
        <v>#REF!</v>
      </c>
      <c r="G14" s="26"/>
      <c r="H14" s="26"/>
      <c r="I14" s="26"/>
      <c r="J14" s="26"/>
      <c r="K14" s="126"/>
      <c r="L14" s="126"/>
      <c r="M14" s="126"/>
      <c r="N14" s="126"/>
      <c r="O14" s="26">
        <v>0</v>
      </c>
      <c r="P14" s="127">
        <v>20</v>
      </c>
    </row>
    <row r="15" spans="1:16" s="94" customFormat="1" ht="39.9" hidden="1" customHeight="1" x14ac:dyDescent="0.3">
      <c r="A15" s="5" t="s">
        <v>53</v>
      </c>
      <c r="B15" s="93" t="s">
        <v>415</v>
      </c>
      <c r="C15" s="7"/>
      <c r="D15" s="104"/>
      <c r="E15" s="105"/>
      <c r="F15" s="125" t="e">
        <v>#REF!</v>
      </c>
      <c r="G15" s="26"/>
      <c r="H15" s="26"/>
      <c r="I15" s="26"/>
      <c r="J15" s="26"/>
      <c r="K15" s="126"/>
      <c r="L15" s="126"/>
      <c r="M15" s="126"/>
      <c r="N15" s="126"/>
      <c r="O15" s="26">
        <v>0</v>
      </c>
      <c r="P15" s="127">
        <v>15</v>
      </c>
    </row>
    <row r="16" spans="1:16" s="94" customFormat="1" ht="21.75" customHeight="1" x14ac:dyDescent="0.3">
      <c r="A16" s="5" t="s">
        <v>206</v>
      </c>
      <c r="B16" s="93" t="s">
        <v>412</v>
      </c>
      <c r="C16" s="7">
        <v>3</v>
      </c>
      <c r="D16" s="104">
        <v>15500</v>
      </c>
      <c r="E16" s="105">
        <v>46500</v>
      </c>
      <c r="F16" s="125" t="e">
        <v>#REF!</v>
      </c>
      <c r="G16" s="26"/>
      <c r="H16" s="26"/>
      <c r="I16" s="26"/>
      <c r="J16" s="26"/>
      <c r="K16" s="126"/>
      <c r="L16" s="126"/>
      <c r="M16" s="126"/>
      <c r="N16" s="126"/>
      <c r="O16" s="26">
        <v>0</v>
      </c>
      <c r="P16" s="127">
        <v>15</v>
      </c>
    </row>
    <row r="17" spans="1:16" s="94" customFormat="1" ht="21.75" hidden="1" customHeight="1" x14ac:dyDescent="0.3">
      <c r="A17" s="10" t="s">
        <v>117</v>
      </c>
      <c r="B17" s="93" t="s">
        <v>412</v>
      </c>
      <c r="C17" s="7"/>
      <c r="D17" s="104"/>
      <c r="E17" s="105"/>
      <c r="F17" s="125" t="e">
        <v>#REF!</v>
      </c>
      <c r="G17" s="26"/>
      <c r="H17" s="26"/>
      <c r="I17" s="26"/>
      <c r="J17" s="26"/>
      <c r="K17" s="126"/>
      <c r="L17" s="126"/>
      <c r="M17" s="126"/>
      <c r="N17" s="126"/>
      <c r="O17" s="26">
        <v>0</v>
      </c>
      <c r="P17" s="127"/>
    </row>
    <row r="18" spans="1:16" s="94" customFormat="1" ht="36.6" hidden="1" customHeight="1" x14ac:dyDescent="0.3">
      <c r="A18" s="10" t="s">
        <v>286</v>
      </c>
      <c r="B18" s="93" t="s">
        <v>412</v>
      </c>
      <c r="C18" s="7"/>
      <c r="D18" s="104"/>
      <c r="E18" s="107"/>
      <c r="F18" s="125" t="e">
        <v>#REF!</v>
      </c>
      <c r="G18" s="26"/>
      <c r="H18" s="26"/>
      <c r="I18" s="26"/>
      <c r="J18" s="26"/>
      <c r="K18" s="126"/>
      <c r="L18" s="126"/>
      <c r="M18" s="126"/>
      <c r="N18" s="126"/>
      <c r="O18" s="26">
        <v>0</v>
      </c>
      <c r="P18" s="127">
        <v>20</v>
      </c>
    </row>
    <row r="19" spans="1:16" s="94" customFormat="1" ht="21.75" customHeight="1" x14ac:dyDescent="0.3">
      <c r="A19" s="24" t="s">
        <v>287</v>
      </c>
      <c r="B19" s="93" t="s">
        <v>415</v>
      </c>
      <c r="C19" s="7">
        <v>70</v>
      </c>
      <c r="D19" s="104">
        <v>3500</v>
      </c>
      <c r="E19" s="105">
        <v>245000</v>
      </c>
      <c r="F19" s="125" t="e">
        <v>#REF!</v>
      </c>
      <c r="G19" s="26">
        <v>140</v>
      </c>
      <c r="H19" s="26"/>
      <c r="I19" s="26"/>
      <c r="J19" s="26"/>
      <c r="K19" s="26">
        <v>140</v>
      </c>
      <c r="L19" s="126"/>
      <c r="M19" s="126"/>
      <c r="N19" s="126"/>
      <c r="O19" s="26">
        <v>140</v>
      </c>
      <c r="P19" s="127">
        <v>20</v>
      </c>
    </row>
    <row r="20" spans="1:16" s="94" customFormat="1" ht="42.6" hidden="1" customHeight="1" x14ac:dyDescent="0.3">
      <c r="A20" s="8" t="s">
        <v>288</v>
      </c>
      <c r="B20" s="93" t="s">
        <v>412</v>
      </c>
      <c r="C20" s="7"/>
      <c r="D20" s="104"/>
      <c r="E20" s="105"/>
      <c r="F20" s="125" t="e">
        <v>#REF!</v>
      </c>
      <c r="G20" s="26"/>
      <c r="H20" s="26"/>
      <c r="I20" s="26"/>
      <c r="J20" s="26"/>
      <c r="K20" s="126"/>
      <c r="L20" s="126"/>
      <c r="M20" s="126"/>
      <c r="N20" s="126"/>
      <c r="O20" s="26">
        <v>0</v>
      </c>
      <c r="P20" s="127">
        <v>20</v>
      </c>
    </row>
    <row r="21" spans="1:16" s="94" customFormat="1" ht="21.75" hidden="1" customHeight="1" x14ac:dyDescent="0.3">
      <c r="A21" s="10" t="s">
        <v>120</v>
      </c>
      <c r="B21" s="93" t="s">
        <v>412</v>
      </c>
      <c r="C21" s="7"/>
      <c r="D21" s="104"/>
      <c r="E21" s="105"/>
      <c r="F21" s="125" t="e">
        <v>#REF!</v>
      </c>
      <c r="G21" s="26"/>
      <c r="H21" s="26"/>
      <c r="I21" s="26"/>
      <c r="J21" s="26"/>
      <c r="K21" s="126"/>
      <c r="L21" s="126"/>
      <c r="M21" s="126"/>
      <c r="N21" s="126"/>
      <c r="O21" s="26">
        <v>0</v>
      </c>
      <c r="P21" s="127">
        <v>15</v>
      </c>
    </row>
    <row r="22" spans="1:16" s="94" customFormat="1" ht="21.75" hidden="1" customHeight="1" x14ac:dyDescent="0.3">
      <c r="A22" s="5" t="s">
        <v>60</v>
      </c>
      <c r="B22" s="93" t="s">
        <v>415</v>
      </c>
      <c r="C22" s="7"/>
      <c r="D22" s="104"/>
      <c r="E22" s="105"/>
      <c r="F22" s="125" t="e">
        <v>#REF!</v>
      </c>
      <c r="G22" s="26"/>
      <c r="H22" s="26"/>
      <c r="I22" s="26"/>
      <c r="J22" s="26"/>
      <c r="K22" s="126"/>
      <c r="L22" s="126"/>
      <c r="M22" s="126"/>
      <c r="N22" s="126"/>
      <c r="O22" s="26">
        <v>0</v>
      </c>
      <c r="P22" s="127">
        <v>5</v>
      </c>
    </row>
    <row r="23" spans="1:16" s="94" customFormat="1" ht="20.25" hidden="1" customHeight="1" x14ac:dyDescent="0.3">
      <c r="A23" s="5" t="s">
        <v>61</v>
      </c>
      <c r="B23" s="93" t="s">
        <v>412</v>
      </c>
      <c r="C23" s="7"/>
      <c r="D23" s="104"/>
      <c r="E23" s="105"/>
      <c r="F23" s="125" t="e">
        <v>#REF!</v>
      </c>
      <c r="G23" s="26"/>
      <c r="H23" s="26"/>
      <c r="I23" s="26"/>
      <c r="J23" s="26"/>
      <c r="K23" s="126"/>
      <c r="L23" s="126"/>
      <c r="M23" s="126"/>
      <c r="N23" s="126"/>
      <c r="O23" s="26">
        <v>0</v>
      </c>
      <c r="P23" s="127">
        <v>5</v>
      </c>
    </row>
    <row r="24" spans="1:16" s="94" customFormat="1" ht="21.75" hidden="1" customHeight="1" x14ac:dyDescent="0.3">
      <c r="A24" s="10" t="s">
        <v>270</v>
      </c>
      <c r="B24" s="93" t="s">
        <v>412</v>
      </c>
      <c r="C24" s="7"/>
      <c r="D24" s="104"/>
      <c r="E24" s="105"/>
      <c r="F24" s="125" t="e">
        <v>#REF!</v>
      </c>
      <c r="G24" s="26"/>
      <c r="H24" s="26"/>
      <c r="I24" s="26"/>
      <c r="J24" s="26"/>
      <c r="K24" s="126"/>
      <c r="L24" s="126"/>
      <c r="M24" s="126"/>
      <c r="N24" s="126"/>
      <c r="O24" s="26">
        <v>0</v>
      </c>
      <c r="P24" s="128">
        <v>20</v>
      </c>
    </row>
    <row r="25" spans="1:16" s="94" customFormat="1" ht="21.75" hidden="1" customHeight="1" x14ac:dyDescent="0.3">
      <c r="A25" s="10" t="s">
        <v>271</v>
      </c>
      <c r="B25" s="93" t="s">
        <v>415</v>
      </c>
      <c r="C25" s="7"/>
      <c r="D25" s="104"/>
      <c r="E25" s="105"/>
      <c r="F25" s="125" t="e">
        <v>#REF!</v>
      </c>
      <c r="G25" s="26"/>
      <c r="H25" s="26"/>
      <c r="I25" s="26"/>
      <c r="J25" s="26"/>
      <c r="K25" s="126"/>
      <c r="L25" s="126"/>
      <c r="M25" s="126"/>
      <c r="N25" s="126"/>
      <c r="O25" s="26">
        <v>0</v>
      </c>
      <c r="P25" s="128">
        <v>20</v>
      </c>
    </row>
    <row r="26" spans="1:16" s="94" customFormat="1" ht="21.75" customHeight="1" x14ac:dyDescent="0.3">
      <c r="A26" s="10" t="s">
        <v>272</v>
      </c>
      <c r="B26" s="93" t="s">
        <v>412</v>
      </c>
      <c r="C26" s="7">
        <v>86</v>
      </c>
      <c r="D26" s="104">
        <v>10000</v>
      </c>
      <c r="E26" s="105">
        <v>860000</v>
      </c>
      <c r="F26" s="125" t="e">
        <v>#REF!</v>
      </c>
      <c r="G26" s="26"/>
      <c r="H26" s="26"/>
      <c r="I26" s="26"/>
      <c r="J26" s="26"/>
      <c r="K26" s="126"/>
      <c r="L26" s="126"/>
      <c r="M26" s="126"/>
      <c r="N26" s="126"/>
      <c r="O26" s="26">
        <v>0</v>
      </c>
      <c r="P26" s="127">
        <v>20</v>
      </c>
    </row>
    <row r="27" spans="1:16" s="94" customFormat="1" ht="21.75" hidden="1" customHeight="1" x14ac:dyDescent="0.3">
      <c r="A27" s="10" t="s">
        <v>273</v>
      </c>
      <c r="B27" s="93" t="s">
        <v>415</v>
      </c>
      <c r="C27" s="7"/>
      <c r="D27" s="104"/>
      <c r="E27" s="105"/>
      <c r="F27" s="125" t="e">
        <v>#REF!</v>
      </c>
      <c r="G27" s="26">
        <v>223</v>
      </c>
      <c r="H27" s="26"/>
      <c r="I27" s="26"/>
      <c r="J27" s="26"/>
      <c r="K27" s="126">
        <v>223</v>
      </c>
      <c r="L27" s="126"/>
      <c r="M27" s="126"/>
      <c r="N27" s="126"/>
      <c r="O27" s="26">
        <v>223</v>
      </c>
      <c r="P27" s="127">
        <v>40</v>
      </c>
    </row>
    <row r="28" spans="1:16" s="94" customFormat="1" ht="21.75" hidden="1" customHeight="1" x14ac:dyDescent="0.3">
      <c r="A28" s="10" t="s">
        <v>274</v>
      </c>
      <c r="B28" s="93" t="s">
        <v>412</v>
      </c>
      <c r="C28" s="7"/>
      <c r="D28" s="104"/>
      <c r="E28" s="105"/>
      <c r="F28" s="125" t="e">
        <v>#REF!</v>
      </c>
      <c r="G28" s="26"/>
      <c r="H28" s="26"/>
      <c r="I28" s="26"/>
      <c r="J28" s="26"/>
      <c r="K28" s="126"/>
      <c r="L28" s="126"/>
      <c r="M28" s="126"/>
      <c r="N28" s="126"/>
      <c r="O28" s="26">
        <v>0</v>
      </c>
      <c r="P28" s="127">
        <v>15</v>
      </c>
    </row>
    <row r="29" spans="1:16" s="94" customFormat="1" ht="21.75" customHeight="1" x14ac:dyDescent="0.3">
      <c r="A29" s="10" t="s">
        <v>64</v>
      </c>
      <c r="B29" s="93" t="s">
        <v>412</v>
      </c>
      <c r="C29" s="7">
        <v>178</v>
      </c>
      <c r="D29" s="104">
        <v>22000</v>
      </c>
      <c r="E29" s="105">
        <v>3916000</v>
      </c>
      <c r="F29" s="125" t="e">
        <v>#REF!</v>
      </c>
      <c r="G29" s="26"/>
      <c r="H29" s="26"/>
      <c r="I29" s="26"/>
      <c r="J29" s="26"/>
      <c r="K29" s="126"/>
      <c r="L29" s="126"/>
      <c r="M29" s="126"/>
      <c r="N29" s="126"/>
      <c r="O29" s="26">
        <v>0</v>
      </c>
      <c r="P29" s="127">
        <v>20</v>
      </c>
    </row>
    <row r="30" spans="1:16" s="94" customFormat="1" ht="20.25" hidden="1" customHeight="1" x14ac:dyDescent="0.3">
      <c r="A30" s="5" t="s">
        <v>65</v>
      </c>
      <c r="B30" s="93" t="s">
        <v>412</v>
      </c>
      <c r="C30" s="7"/>
      <c r="D30" s="104"/>
      <c r="E30" s="105"/>
      <c r="F30" s="125" t="e">
        <v>#REF!</v>
      </c>
      <c r="G30" s="26"/>
      <c r="H30" s="26"/>
      <c r="I30" s="26"/>
      <c r="J30" s="26"/>
      <c r="K30" s="126"/>
      <c r="L30" s="126"/>
      <c r="M30" s="126"/>
      <c r="N30" s="126"/>
      <c r="O30" s="26">
        <v>0</v>
      </c>
      <c r="P30" s="127">
        <v>20</v>
      </c>
    </row>
    <row r="31" spans="1:16" s="94" customFormat="1" ht="21.75" customHeight="1" x14ac:dyDescent="0.3">
      <c r="A31" s="5" t="s">
        <v>66</v>
      </c>
      <c r="B31" s="93" t="s">
        <v>412</v>
      </c>
      <c r="C31" s="7">
        <v>284</v>
      </c>
      <c r="D31" s="104">
        <v>15000</v>
      </c>
      <c r="E31" s="105">
        <v>4260000</v>
      </c>
      <c r="F31" s="125" t="e">
        <v>#REF!</v>
      </c>
      <c r="G31" s="26"/>
      <c r="H31" s="26"/>
      <c r="I31" s="26"/>
      <c r="J31" s="26"/>
      <c r="K31" s="126"/>
      <c r="L31" s="126"/>
      <c r="M31" s="126"/>
      <c r="N31" s="126"/>
      <c r="O31" s="26">
        <v>0</v>
      </c>
      <c r="P31" s="127">
        <v>20</v>
      </c>
    </row>
    <row r="32" spans="1:16" s="94" customFormat="1" ht="21.75" hidden="1" customHeight="1" x14ac:dyDescent="0.3">
      <c r="A32" s="10" t="s">
        <v>228</v>
      </c>
      <c r="B32" s="93" t="s">
        <v>412</v>
      </c>
      <c r="C32" s="7"/>
      <c r="D32" s="104"/>
      <c r="E32" s="135"/>
      <c r="F32" s="125" t="e">
        <v>#REF!</v>
      </c>
      <c r="G32" s="26">
        <v>123</v>
      </c>
      <c r="H32" s="26"/>
      <c r="I32" s="26"/>
      <c r="J32" s="26"/>
      <c r="K32" s="126">
        <v>123</v>
      </c>
      <c r="L32" s="126"/>
      <c r="M32" s="126"/>
      <c r="N32" s="126"/>
      <c r="O32" s="26"/>
      <c r="P32" s="127">
        <v>5</v>
      </c>
    </row>
    <row r="33" spans="1:16" s="94" customFormat="1" ht="21.75" customHeight="1" x14ac:dyDescent="0.3">
      <c r="A33" s="10" t="s">
        <v>229</v>
      </c>
      <c r="B33" s="93" t="s">
        <v>416</v>
      </c>
      <c r="C33" s="7">
        <v>5</v>
      </c>
      <c r="D33" s="104">
        <v>13000</v>
      </c>
      <c r="E33" s="105">
        <v>65000</v>
      </c>
      <c r="F33" s="125" t="e">
        <v>#REF!</v>
      </c>
      <c r="G33" s="26">
        <v>80</v>
      </c>
      <c r="H33" s="26"/>
      <c r="I33" s="26"/>
      <c r="J33" s="26"/>
      <c r="K33" s="126">
        <v>80</v>
      </c>
      <c r="L33" s="126"/>
      <c r="M33" s="126"/>
      <c r="N33" s="126"/>
      <c r="O33" s="26">
        <v>80</v>
      </c>
      <c r="P33" s="128">
        <v>20</v>
      </c>
    </row>
    <row r="34" spans="1:16" s="94" customFormat="1" ht="21.75" hidden="1" customHeight="1" x14ac:dyDescent="0.3">
      <c r="A34" s="8" t="s">
        <v>230</v>
      </c>
      <c r="B34" s="93" t="s">
        <v>412</v>
      </c>
      <c r="C34" s="12"/>
      <c r="D34" s="104"/>
      <c r="E34" s="105"/>
      <c r="F34" s="125" t="e">
        <v>#REF!</v>
      </c>
      <c r="G34" s="26">
        <v>0</v>
      </c>
      <c r="H34" s="26"/>
      <c r="I34" s="26"/>
      <c r="J34" s="26"/>
      <c r="K34" s="126">
        <v>0</v>
      </c>
      <c r="L34" s="126"/>
      <c r="M34" s="126"/>
      <c r="N34" s="126"/>
      <c r="O34" s="26"/>
      <c r="P34" s="127">
        <v>5</v>
      </c>
    </row>
    <row r="35" spans="1:16" s="94" customFormat="1" ht="21.75" hidden="1" customHeight="1" x14ac:dyDescent="0.3">
      <c r="A35" s="8" t="s">
        <v>231</v>
      </c>
      <c r="B35" s="93" t="s">
        <v>412</v>
      </c>
      <c r="C35" s="12"/>
      <c r="D35" s="104"/>
      <c r="E35" s="105"/>
      <c r="F35" s="125" t="e">
        <v>#REF!</v>
      </c>
      <c r="G35" s="26">
        <v>15</v>
      </c>
      <c r="H35" s="26"/>
      <c r="I35" s="26"/>
      <c r="J35" s="26"/>
      <c r="K35" s="126">
        <v>15</v>
      </c>
      <c r="L35" s="126"/>
      <c r="M35" s="126"/>
      <c r="N35" s="126"/>
      <c r="O35" s="26"/>
      <c r="P35" s="127">
        <v>5</v>
      </c>
    </row>
    <row r="36" spans="1:16" s="94" customFormat="1" ht="20.25" hidden="1" customHeight="1" x14ac:dyDescent="0.3">
      <c r="A36" s="10" t="s">
        <v>121</v>
      </c>
      <c r="B36" s="93" t="s">
        <v>412</v>
      </c>
      <c r="C36" s="7"/>
      <c r="D36" s="104"/>
      <c r="E36" s="105"/>
      <c r="F36" s="125" t="e">
        <v>#REF!</v>
      </c>
      <c r="G36" s="26"/>
      <c r="H36" s="26"/>
      <c r="I36" s="26"/>
      <c r="J36" s="26"/>
      <c r="K36" s="126"/>
      <c r="L36" s="126"/>
      <c r="M36" s="126"/>
      <c r="N36" s="126"/>
      <c r="O36" s="26">
        <v>0</v>
      </c>
      <c r="P36" s="128">
        <v>10</v>
      </c>
    </row>
    <row r="37" spans="1:16" s="94" customFormat="1" ht="21.75" hidden="1" customHeight="1" x14ac:dyDescent="0.3">
      <c r="A37" s="10" t="s">
        <v>149</v>
      </c>
      <c r="B37" s="93" t="s">
        <v>412</v>
      </c>
      <c r="C37" s="7"/>
      <c r="D37" s="104"/>
      <c r="E37" s="105"/>
      <c r="F37" s="125" t="e">
        <v>#REF!</v>
      </c>
      <c r="G37" s="26"/>
      <c r="H37" s="26"/>
      <c r="I37" s="26"/>
      <c r="J37" s="26"/>
      <c r="K37" s="126"/>
      <c r="L37" s="126"/>
      <c r="M37" s="126"/>
      <c r="N37" s="126"/>
      <c r="O37" s="26">
        <v>0</v>
      </c>
      <c r="P37" s="127"/>
    </row>
    <row r="38" spans="1:16" s="94" customFormat="1" ht="20.25" hidden="1" customHeight="1" x14ac:dyDescent="0.3">
      <c r="A38" s="14" t="s">
        <v>96</v>
      </c>
      <c r="B38" s="93" t="s">
        <v>417</v>
      </c>
      <c r="C38" s="7"/>
      <c r="D38" s="104"/>
      <c r="E38" s="105"/>
      <c r="F38" s="125" t="e">
        <v>#REF!</v>
      </c>
      <c r="G38" s="26">
        <v>0</v>
      </c>
      <c r="H38" s="26"/>
      <c r="I38" s="26"/>
      <c r="J38" s="26"/>
      <c r="K38" s="26">
        <v>0</v>
      </c>
      <c r="L38" s="126"/>
      <c r="M38" s="126"/>
      <c r="N38" s="126"/>
      <c r="O38" s="26">
        <v>0</v>
      </c>
      <c r="P38" s="127"/>
    </row>
    <row r="39" spans="1:16" s="94" customFormat="1" ht="20.25" hidden="1" customHeight="1" x14ac:dyDescent="0.3">
      <c r="A39" s="10" t="s">
        <v>97</v>
      </c>
      <c r="B39" s="93" t="s">
        <v>412</v>
      </c>
      <c r="C39" s="7"/>
      <c r="D39" s="104"/>
      <c r="E39" s="105"/>
      <c r="F39" s="125" t="e">
        <v>#REF!</v>
      </c>
      <c r="G39" s="26" t="e">
        <v>#REF!</v>
      </c>
      <c r="H39" s="26"/>
      <c r="I39" s="26" t="e">
        <v>#REF!</v>
      </c>
      <c r="J39" s="26"/>
      <c r="K39" s="126" t="e">
        <v>#REF!</v>
      </c>
      <c r="L39" s="126"/>
      <c r="M39" s="126" t="e">
        <v>#REF!</v>
      </c>
      <c r="N39" s="126"/>
      <c r="O39" s="26"/>
      <c r="P39" s="129">
        <v>8</v>
      </c>
    </row>
    <row r="40" spans="1:16" s="94" customFormat="1" ht="21.75" hidden="1" customHeight="1" x14ac:dyDescent="0.3">
      <c r="A40" s="10" t="s">
        <v>98</v>
      </c>
      <c r="B40" s="93" t="s">
        <v>418</v>
      </c>
      <c r="C40" s="7"/>
      <c r="D40" s="104"/>
      <c r="E40" s="105"/>
      <c r="F40" s="125" t="e">
        <v>#REF!</v>
      </c>
      <c r="G40" s="26"/>
      <c r="H40" s="26"/>
      <c r="I40" s="26"/>
      <c r="J40" s="26"/>
      <c r="K40" s="126"/>
      <c r="L40" s="126"/>
      <c r="M40" s="126"/>
      <c r="N40" s="126"/>
      <c r="O40" s="26">
        <v>0</v>
      </c>
      <c r="P40" s="127">
        <v>10</v>
      </c>
    </row>
    <row r="41" spans="1:16" s="94" customFormat="1" ht="21.75" hidden="1" customHeight="1" x14ac:dyDescent="0.3">
      <c r="A41" s="10" t="s">
        <v>275</v>
      </c>
      <c r="B41" s="93" t="s">
        <v>412</v>
      </c>
      <c r="C41" s="7"/>
      <c r="D41" s="104"/>
      <c r="E41" s="105"/>
      <c r="F41" s="125" t="e">
        <v>#REF!</v>
      </c>
      <c r="G41" s="26"/>
      <c r="H41" s="26"/>
      <c r="I41" s="26"/>
      <c r="J41" s="26"/>
      <c r="K41" s="126"/>
      <c r="L41" s="126"/>
      <c r="M41" s="126"/>
      <c r="N41" s="126"/>
      <c r="O41" s="26">
        <v>0</v>
      </c>
      <c r="P41" s="127"/>
    </row>
    <row r="42" spans="1:16" s="94" customFormat="1" ht="21.75" hidden="1" customHeight="1" x14ac:dyDescent="0.3">
      <c r="A42" s="10" t="s">
        <v>276</v>
      </c>
      <c r="B42" s="93" t="s">
        <v>412</v>
      </c>
      <c r="C42" s="7"/>
      <c r="D42" s="104"/>
      <c r="E42" s="105"/>
      <c r="F42" s="125" t="e">
        <v>#REF!</v>
      </c>
      <c r="G42" s="26">
        <v>1059</v>
      </c>
      <c r="H42" s="26"/>
      <c r="I42" s="26"/>
      <c r="J42" s="26"/>
      <c r="K42" s="126">
        <v>1059</v>
      </c>
      <c r="L42" s="126"/>
      <c r="M42" s="126"/>
      <c r="N42" s="126"/>
      <c r="O42" s="26"/>
      <c r="P42" s="129">
        <v>8</v>
      </c>
    </row>
    <row r="43" spans="1:16" s="94" customFormat="1" ht="20.25" hidden="1" customHeight="1" x14ac:dyDescent="0.3">
      <c r="A43" s="24" t="s">
        <v>277</v>
      </c>
      <c r="B43" s="93" t="s">
        <v>418</v>
      </c>
      <c r="C43" s="7"/>
      <c r="D43" s="104"/>
      <c r="E43" s="105"/>
      <c r="F43" s="125" t="e">
        <v>#REF!</v>
      </c>
      <c r="G43" s="26">
        <v>0</v>
      </c>
      <c r="H43" s="26"/>
      <c r="I43" s="26"/>
      <c r="J43" s="26"/>
      <c r="K43" s="126">
        <v>0</v>
      </c>
      <c r="L43" s="126"/>
      <c r="M43" s="126"/>
      <c r="N43" s="126"/>
      <c r="O43" s="26">
        <v>0</v>
      </c>
      <c r="P43" s="127">
        <v>15</v>
      </c>
    </row>
    <row r="44" spans="1:16" s="94" customFormat="1" ht="20.25" hidden="1" customHeight="1" x14ac:dyDescent="0.3">
      <c r="A44" s="8" t="s">
        <v>122</v>
      </c>
      <c r="B44" s="93" t="s">
        <v>412</v>
      </c>
      <c r="C44" s="7"/>
      <c r="D44" s="104"/>
      <c r="E44" s="105"/>
      <c r="F44" s="125" t="e">
        <v>#REF!</v>
      </c>
      <c r="G44" s="26"/>
      <c r="H44" s="26"/>
      <c r="I44" s="26"/>
      <c r="J44" s="26"/>
      <c r="K44" s="126"/>
      <c r="L44" s="126"/>
      <c r="M44" s="126"/>
      <c r="N44" s="126"/>
      <c r="O44" s="26">
        <v>0</v>
      </c>
      <c r="P44" s="127">
        <v>20</v>
      </c>
    </row>
    <row r="45" spans="1:16" s="94" customFormat="1" ht="20.25" hidden="1" customHeight="1" x14ac:dyDescent="0.3">
      <c r="A45" s="24" t="s">
        <v>123</v>
      </c>
      <c r="B45" s="93" t="s">
        <v>417</v>
      </c>
      <c r="C45" s="7"/>
      <c r="D45" s="104"/>
      <c r="E45" s="105"/>
      <c r="F45" s="125" t="e">
        <v>#REF!</v>
      </c>
      <c r="G45" s="26"/>
      <c r="H45" s="26"/>
      <c r="I45" s="26"/>
      <c r="J45" s="26"/>
      <c r="K45" s="126"/>
      <c r="L45" s="126"/>
      <c r="M45" s="126"/>
      <c r="N45" s="126"/>
      <c r="O45" s="26">
        <v>0</v>
      </c>
      <c r="P45" s="127">
        <v>10</v>
      </c>
    </row>
    <row r="46" spans="1:16" s="94" customFormat="1" ht="20.25" hidden="1" customHeight="1" x14ac:dyDescent="0.3">
      <c r="A46" s="10" t="s">
        <v>278</v>
      </c>
      <c r="B46" s="93" t="s">
        <v>412</v>
      </c>
      <c r="C46" s="7"/>
      <c r="D46" s="104"/>
      <c r="E46" s="105"/>
      <c r="F46" s="125" t="e">
        <v>#REF!</v>
      </c>
      <c r="G46" s="26"/>
      <c r="H46" s="26"/>
      <c r="I46" s="26">
        <v>0</v>
      </c>
      <c r="J46" s="26"/>
      <c r="K46" s="126"/>
      <c r="L46" s="126"/>
      <c r="M46" s="126">
        <v>0</v>
      </c>
      <c r="N46" s="126"/>
      <c r="O46" s="26"/>
      <c r="P46" s="129">
        <v>8</v>
      </c>
    </row>
    <row r="47" spans="1:16" s="94" customFormat="1" ht="21.75" hidden="1" customHeight="1" x14ac:dyDescent="0.3">
      <c r="A47" s="10" t="s">
        <v>279</v>
      </c>
      <c r="B47" s="93" t="s">
        <v>412</v>
      </c>
      <c r="C47" s="7"/>
      <c r="D47" s="104"/>
      <c r="E47" s="105"/>
      <c r="F47" s="125" t="e">
        <v>#REF!</v>
      </c>
      <c r="G47" s="26">
        <v>33</v>
      </c>
      <c r="H47" s="26"/>
      <c r="I47" s="26"/>
      <c r="J47" s="26"/>
      <c r="K47" s="126">
        <v>33</v>
      </c>
      <c r="L47" s="126"/>
      <c r="M47" s="126"/>
      <c r="N47" s="126"/>
      <c r="O47" s="26"/>
      <c r="P47" s="129">
        <v>8</v>
      </c>
    </row>
    <row r="48" spans="1:16" s="94" customFormat="1" ht="21.75" hidden="1" customHeight="1" x14ac:dyDescent="0.3">
      <c r="A48" s="5" t="s">
        <v>113</v>
      </c>
      <c r="B48" s="93" t="s">
        <v>412</v>
      </c>
      <c r="C48" s="7"/>
      <c r="D48" s="109"/>
      <c r="E48" s="105"/>
      <c r="F48" s="125" t="e">
        <v>#REF!</v>
      </c>
      <c r="G48" s="26"/>
      <c r="H48" s="26"/>
      <c r="I48" s="26"/>
      <c r="J48" s="26"/>
      <c r="K48" s="126"/>
      <c r="L48" s="126"/>
      <c r="M48" s="126"/>
      <c r="N48" s="126"/>
      <c r="O48" s="26">
        <v>0</v>
      </c>
      <c r="P48" s="129">
        <v>20</v>
      </c>
    </row>
    <row r="49" spans="1:16" s="94" customFormat="1" ht="21.75" hidden="1" customHeight="1" x14ac:dyDescent="0.3">
      <c r="A49" s="18" t="s">
        <v>151</v>
      </c>
      <c r="B49" s="93" t="s">
        <v>412</v>
      </c>
      <c r="C49" s="7"/>
      <c r="D49" s="109"/>
      <c r="E49" s="105"/>
      <c r="F49" s="125" t="e">
        <v>#REF!</v>
      </c>
      <c r="G49" s="26"/>
      <c r="H49" s="26">
        <v>8</v>
      </c>
      <c r="I49" s="26"/>
      <c r="J49" s="26"/>
      <c r="K49" s="126"/>
      <c r="L49" s="126">
        <v>8</v>
      </c>
      <c r="M49" s="126"/>
      <c r="N49" s="126"/>
      <c r="O49" s="26">
        <v>8</v>
      </c>
      <c r="P49" s="127">
        <v>15</v>
      </c>
    </row>
    <row r="50" spans="1:16" s="94" customFormat="1" ht="21.75" hidden="1" customHeight="1" x14ac:dyDescent="0.3">
      <c r="A50" s="14" t="s">
        <v>152</v>
      </c>
      <c r="B50" s="93" t="s">
        <v>419</v>
      </c>
      <c r="C50" s="7"/>
      <c r="D50" s="104"/>
      <c r="E50" s="105"/>
      <c r="F50" s="125" t="e">
        <v>#REF!</v>
      </c>
      <c r="G50" s="26"/>
      <c r="H50" s="26"/>
      <c r="I50" s="26"/>
      <c r="J50" s="26"/>
      <c r="K50" s="126"/>
      <c r="L50" s="126"/>
      <c r="M50" s="126"/>
      <c r="N50" s="126"/>
      <c r="O50" s="26">
        <v>0</v>
      </c>
      <c r="P50" s="127"/>
    </row>
    <row r="51" spans="1:16" s="94" customFormat="1" ht="21.75" hidden="1" customHeight="1" x14ac:dyDescent="0.3">
      <c r="A51" s="14" t="s">
        <v>153</v>
      </c>
      <c r="B51" s="93" t="s">
        <v>419</v>
      </c>
      <c r="C51" s="7"/>
      <c r="D51" s="104"/>
      <c r="E51" s="105"/>
      <c r="F51" s="125" t="e">
        <v>#REF!</v>
      </c>
      <c r="G51" s="26"/>
      <c r="H51" s="26"/>
      <c r="I51" s="26"/>
      <c r="J51" s="26"/>
      <c r="K51" s="126"/>
      <c r="L51" s="126"/>
      <c r="M51" s="126"/>
      <c r="N51" s="126"/>
      <c r="O51" s="26">
        <v>0</v>
      </c>
      <c r="P51" s="127"/>
    </row>
    <row r="52" spans="1:16" s="94" customFormat="1" ht="21.75" hidden="1" customHeight="1" x14ac:dyDescent="0.3">
      <c r="A52" s="14" t="s">
        <v>154</v>
      </c>
      <c r="B52" s="93" t="s">
        <v>412</v>
      </c>
      <c r="C52" s="7"/>
      <c r="D52" s="109"/>
      <c r="E52" s="105"/>
      <c r="F52" s="125" t="e">
        <v>#REF!</v>
      </c>
      <c r="G52" s="26"/>
      <c r="H52" s="26">
        <v>0</v>
      </c>
      <c r="I52" s="26"/>
      <c r="J52" s="26"/>
      <c r="K52" s="126"/>
      <c r="L52" s="126">
        <v>0</v>
      </c>
      <c r="M52" s="126"/>
      <c r="N52" s="126"/>
      <c r="O52" s="26">
        <v>0</v>
      </c>
      <c r="P52" s="127">
        <v>10</v>
      </c>
    </row>
    <row r="53" spans="1:16" s="94" customFormat="1" ht="20.25" hidden="1" customHeight="1" x14ac:dyDescent="0.3">
      <c r="A53" s="10" t="s">
        <v>155</v>
      </c>
      <c r="B53" s="93" t="s">
        <v>412</v>
      </c>
      <c r="C53" s="7"/>
      <c r="D53" s="109"/>
      <c r="E53" s="105"/>
      <c r="F53" s="125" t="e">
        <v>#REF!</v>
      </c>
      <c r="G53" s="26"/>
      <c r="H53" s="26"/>
      <c r="I53" s="26"/>
      <c r="J53" s="26"/>
      <c r="K53" s="126"/>
      <c r="L53" s="126"/>
      <c r="M53" s="126"/>
      <c r="N53" s="126"/>
      <c r="O53" s="26">
        <v>0</v>
      </c>
      <c r="P53" s="127">
        <v>40</v>
      </c>
    </row>
    <row r="54" spans="1:16" s="94" customFormat="1" ht="20.25" hidden="1" customHeight="1" x14ac:dyDescent="0.3">
      <c r="A54" s="8" t="s">
        <v>156</v>
      </c>
      <c r="B54" s="93" t="s">
        <v>412</v>
      </c>
      <c r="C54" s="7"/>
      <c r="D54" s="104"/>
      <c r="E54" s="105"/>
      <c r="F54" s="125" t="e">
        <v>#REF!</v>
      </c>
      <c r="G54" s="26"/>
      <c r="H54" s="26"/>
      <c r="I54" s="26"/>
      <c r="J54" s="26"/>
      <c r="K54" s="126"/>
      <c r="L54" s="126"/>
      <c r="M54" s="126"/>
      <c r="N54" s="126"/>
      <c r="O54" s="26">
        <v>0</v>
      </c>
      <c r="P54" s="127">
        <v>12</v>
      </c>
    </row>
    <row r="55" spans="1:16" s="94" customFormat="1" ht="20.25" hidden="1" customHeight="1" x14ac:dyDescent="0.3">
      <c r="A55" s="10" t="s">
        <v>157</v>
      </c>
      <c r="B55" s="93" t="s">
        <v>412</v>
      </c>
      <c r="C55" s="7"/>
      <c r="D55" s="109"/>
      <c r="E55" s="105"/>
      <c r="F55" s="125" t="e">
        <v>#REF!</v>
      </c>
      <c r="G55" s="26"/>
      <c r="H55" s="26">
        <v>0</v>
      </c>
      <c r="I55" s="26"/>
      <c r="J55" s="26"/>
      <c r="K55" s="126"/>
      <c r="L55" s="126">
        <v>0</v>
      </c>
      <c r="M55" s="126"/>
      <c r="N55" s="126"/>
      <c r="O55" s="26">
        <v>0</v>
      </c>
      <c r="P55" s="127">
        <v>15</v>
      </c>
    </row>
    <row r="56" spans="1:16" s="94" customFormat="1" ht="20.25" hidden="1" customHeight="1" x14ac:dyDescent="0.3">
      <c r="A56" s="10" t="s">
        <v>158</v>
      </c>
      <c r="B56" s="93" t="s">
        <v>412</v>
      </c>
      <c r="C56" s="7"/>
      <c r="D56" s="104"/>
      <c r="E56" s="105"/>
      <c r="F56" s="125" t="e">
        <v>#REF!</v>
      </c>
      <c r="G56" s="26"/>
      <c r="H56" s="26"/>
      <c r="I56" s="26"/>
      <c r="J56" s="26"/>
      <c r="K56" s="126"/>
      <c r="L56" s="126"/>
      <c r="M56" s="126"/>
      <c r="N56" s="126"/>
      <c r="O56" s="26">
        <v>0</v>
      </c>
      <c r="P56" s="127">
        <v>30</v>
      </c>
    </row>
    <row r="57" spans="1:16" s="94" customFormat="1" ht="20.25" hidden="1" customHeight="1" x14ac:dyDescent="0.3">
      <c r="A57" s="14" t="s">
        <v>76</v>
      </c>
      <c r="B57" s="93" t="s">
        <v>419</v>
      </c>
      <c r="C57" s="7"/>
      <c r="D57" s="104"/>
      <c r="E57" s="105"/>
      <c r="F57" s="125" t="e">
        <v>#REF!</v>
      </c>
      <c r="G57" s="26"/>
      <c r="H57" s="26"/>
      <c r="I57" s="26"/>
      <c r="J57" s="26"/>
      <c r="K57" s="126"/>
      <c r="L57" s="126"/>
      <c r="M57" s="126"/>
      <c r="N57" s="126"/>
      <c r="O57" s="26">
        <v>0</v>
      </c>
      <c r="P57" s="128">
        <v>10</v>
      </c>
    </row>
    <row r="58" spans="1:16" s="94" customFormat="1" ht="21.75" customHeight="1" x14ac:dyDescent="0.3">
      <c r="A58" s="10" t="s">
        <v>114</v>
      </c>
      <c r="B58" s="93" t="s">
        <v>416</v>
      </c>
      <c r="C58" s="7">
        <v>80</v>
      </c>
      <c r="D58" s="104">
        <v>24000</v>
      </c>
      <c r="E58" s="105">
        <v>1920000</v>
      </c>
      <c r="F58" s="125" t="e">
        <v>#REF!</v>
      </c>
      <c r="G58" s="26"/>
      <c r="H58" s="26">
        <v>100</v>
      </c>
      <c r="I58" s="26"/>
      <c r="J58" s="26"/>
      <c r="K58" s="126"/>
      <c r="L58" s="126">
        <v>100</v>
      </c>
      <c r="M58" s="126"/>
      <c r="N58" s="126"/>
      <c r="O58" s="26">
        <v>100</v>
      </c>
      <c r="P58" s="127">
        <v>17</v>
      </c>
    </row>
    <row r="59" spans="1:16" s="94" customFormat="1" ht="20.25" hidden="1" customHeight="1" x14ac:dyDescent="0.3">
      <c r="A59" s="34" t="s">
        <v>295</v>
      </c>
      <c r="B59" s="93" t="s">
        <v>412</v>
      </c>
      <c r="C59" s="7"/>
      <c r="D59" s="104"/>
      <c r="E59" s="105"/>
      <c r="F59" s="125" t="e">
        <v>#REF!</v>
      </c>
      <c r="G59" s="26"/>
      <c r="H59" s="26"/>
      <c r="I59" s="26"/>
      <c r="J59" s="26"/>
      <c r="K59" s="126"/>
      <c r="L59" s="126"/>
      <c r="M59" s="126"/>
      <c r="N59" s="126"/>
      <c r="O59" s="26">
        <v>0</v>
      </c>
      <c r="P59" s="127">
        <v>15</v>
      </c>
    </row>
    <row r="60" spans="1:16" s="94" customFormat="1" ht="21.75" hidden="1" customHeight="1" x14ac:dyDescent="0.3">
      <c r="A60" s="10" t="s">
        <v>159</v>
      </c>
      <c r="B60" s="93" t="s">
        <v>412</v>
      </c>
      <c r="C60" s="7"/>
      <c r="D60" s="109"/>
      <c r="E60" s="105"/>
      <c r="F60" s="125" t="e">
        <v>#REF!</v>
      </c>
      <c r="G60" s="26"/>
      <c r="H60" s="26">
        <v>0</v>
      </c>
      <c r="I60" s="26"/>
      <c r="J60" s="26"/>
      <c r="K60" s="126"/>
      <c r="L60" s="126">
        <v>0</v>
      </c>
      <c r="M60" s="126"/>
      <c r="N60" s="126"/>
      <c r="O60" s="26">
        <v>0</v>
      </c>
      <c r="P60" s="127">
        <v>10</v>
      </c>
    </row>
    <row r="61" spans="1:16" s="94" customFormat="1" ht="21.75" hidden="1" customHeight="1" x14ac:dyDescent="0.3">
      <c r="A61" s="10" t="s">
        <v>160</v>
      </c>
      <c r="B61" s="93" t="s">
        <v>412</v>
      </c>
      <c r="C61" s="7"/>
      <c r="D61" s="109"/>
      <c r="E61" s="105"/>
      <c r="F61" s="125" t="e">
        <v>#REF!</v>
      </c>
      <c r="G61" s="26"/>
      <c r="H61" s="26"/>
      <c r="I61" s="26"/>
      <c r="J61" s="26"/>
      <c r="K61" s="126"/>
      <c r="L61" s="126"/>
      <c r="M61" s="126"/>
      <c r="N61" s="126"/>
      <c r="O61" s="26">
        <v>0</v>
      </c>
      <c r="P61" s="127"/>
    </row>
    <row r="62" spans="1:16" s="94" customFormat="1" ht="21.75" hidden="1" customHeight="1" x14ac:dyDescent="0.3">
      <c r="A62" s="9" t="s">
        <v>161</v>
      </c>
      <c r="B62" s="93" t="s">
        <v>412</v>
      </c>
      <c r="C62" s="7"/>
      <c r="D62" s="109"/>
      <c r="E62" s="105"/>
      <c r="F62" s="125" t="e">
        <v>#REF!</v>
      </c>
      <c r="G62" s="26"/>
      <c r="H62" s="26">
        <v>0</v>
      </c>
      <c r="I62" s="26"/>
      <c r="J62" s="26"/>
      <c r="K62" s="126"/>
      <c r="L62" s="126">
        <v>0</v>
      </c>
      <c r="M62" s="126"/>
      <c r="N62" s="126"/>
      <c r="O62" s="26">
        <v>0</v>
      </c>
      <c r="P62" s="127">
        <v>15</v>
      </c>
    </row>
    <row r="63" spans="1:16" s="94" customFormat="1" ht="21.75" hidden="1" customHeight="1" x14ac:dyDescent="0.3">
      <c r="A63" s="41" t="s">
        <v>296</v>
      </c>
      <c r="B63" s="93" t="s">
        <v>412</v>
      </c>
      <c r="C63" s="7"/>
      <c r="D63" s="104"/>
      <c r="E63" s="105"/>
      <c r="F63" s="125" t="e">
        <v>#REF!</v>
      </c>
      <c r="G63" s="26"/>
      <c r="H63" s="26"/>
      <c r="I63" s="26"/>
      <c r="J63" s="26"/>
      <c r="K63" s="126"/>
      <c r="L63" s="126"/>
      <c r="M63" s="126"/>
      <c r="N63" s="126"/>
      <c r="O63" s="26">
        <v>0</v>
      </c>
      <c r="P63" s="127">
        <v>5</v>
      </c>
    </row>
    <row r="64" spans="1:16" s="94" customFormat="1" ht="21.75" hidden="1" customHeight="1" x14ac:dyDescent="0.3">
      <c r="A64" s="5" t="s">
        <v>3</v>
      </c>
      <c r="B64" s="93" t="s">
        <v>419</v>
      </c>
      <c r="C64" s="7"/>
      <c r="D64" s="104"/>
      <c r="E64" s="105"/>
      <c r="F64" s="125" t="e">
        <v>#REF!</v>
      </c>
      <c r="G64" s="26">
        <v>266</v>
      </c>
      <c r="H64" s="26"/>
      <c r="I64" s="26"/>
      <c r="J64" s="26"/>
      <c r="K64" s="126"/>
      <c r="L64" s="126"/>
      <c r="M64" s="126"/>
      <c r="N64" s="126"/>
      <c r="O64" s="26">
        <v>266</v>
      </c>
      <c r="P64" s="127">
        <v>30</v>
      </c>
    </row>
    <row r="65" spans="1:16" s="94" customFormat="1" ht="20.25" hidden="1" customHeight="1" x14ac:dyDescent="0.3">
      <c r="A65" s="8" t="s">
        <v>4</v>
      </c>
      <c r="B65" s="93" t="s">
        <v>412</v>
      </c>
      <c r="C65" s="7"/>
      <c r="D65" s="104"/>
      <c r="E65" s="105"/>
      <c r="F65" s="125" t="e">
        <v>#REF!</v>
      </c>
      <c r="G65" s="26"/>
      <c r="H65" s="26"/>
      <c r="I65" s="26"/>
      <c r="J65" s="26"/>
      <c r="K65" s="126"/>
      <c r="L65" s="126"/>
      <c r="M65" s="126"/>
      <c r="N65" s="126"/>
      <c r="O65" s="26">
        <v>0</v>
      </c>
      <c r="P65" s="127">
        <v>15</v>
      </c>
    </row>
    <row r="66" spans="1:16" s="94" customFormat="1" ht="21.75" customHeight="1" x14ac:dyDescent="0.3">
      <c r="A66" s="5" t="s">
        <v>5</v>
      </c>
      <c r="B66" s="93" t="s">
        <v>412</v>
      </c>
      <c r="C66" s="7">
        <v>2</v>
      </c>
      <c r="D66" s="104">
        <v>32000</v>
      </c>
      <c r="E66" s="105">
        <v>64000</v>
      </c>
      <c r="F66" s="125" t="e">
        <v>#REF!</v>
      </c>
      <c r="G66" s="26"/>
      <c r="H66" s="26"/>
      <c r="I66" s="26"/>
      <c r="J66" s="26"/>
      <c r="K66" s="126"/>
      <c r="L66" s="126"/>
      <c r="M66" s="126"/>
      <c r="N66" s="126"/>
      <c r="O66" s="26">
        <v>0</v>
      </c>
      <c r="P66" s="127">
        <v>8</v>
      </c>
    </row>
    <row r="67" spans="1:16" s="94" customFormat="1" ht="20.25" hidden="1" customHeight="1" x14ac:dyDescent="0.3">
      <c r="A67" s="5" t="s">
        <v>6</v>
      </c>
      <c r="B67" s="93" t="s">
        <v>412</v>
      </c>
      <c r="C67" s="7"/>
      <c r="D67" s="104"/>
      <c r="E67" s="105"/>
      <c r="F67" s="125" t="e">
        <v>#REF!</v>
      </c>
      <c r="G67" s="26"/>
      <c r="H67" s="26"/>
      <c r="I67" s="26">
        <v>0</v>
      </c>
      <c r="J67" s="26"/>
      <c r="K67" s="126"/>
      <c r="L67" s="126"/>
      <c r="M67" s="126"/>
      <c r="N67" s="126"/>
      <c r="O67" s="26">
        <v>0</v>
      </c>
      <c r="P67" s="127">
        <v>30</v>
      </c>
    </row>
    <row r="68" spans="1:16" s="94" customFormat="1" ht="21.75" hidden="1" customHeight="1" x14ac:dyDescent="0.3">
      <c r="A68" s="5" t="s">
        <v>7</v>
      </c>
      <c r="B68" s="93" t="s">
        <v>419</v>
      </c>
      <c r="C68" s="7"/>
      <c r="D68" s="104"/>
      <c r="E68" s="105"/>
      <c r="F68" s="125" t="e">
        <v>#REF!</v>
      </c>
      <c r="G68" s="26"/>
      <c r="H68" s="26"/>
      <c r="I68" s="26"/>
      <c r="J68" s="26"/>
      <c r="K68" s="126"/>
      <c r="L68" s="126"/>
      <c r="M68" s="126"/>
      <c r="N68" s="126"/>
      <c r="O68" s="26">
        <v>0</v>
      </c>
      <c r="P68" s="127">
        <v>12</v>
      </c>
    </row>
    <row r="69" spans="1:16" s="94" customFormat="1" ht="20.25" hidden="1" customHeight="1" x14ac:dyDescent="0.3">
      <c r="A69" s="9" t="s">
        <v>8</v>
      </c>
      <c r="B69" s="93" t="s">
        <v>412</v>
      </c>
      <c r="C69" s="7"/>
      <c r="D69" s="104"/>
      <c r="E69" s="105"/>
      <c r="F69" s="125" t="e">
        <v>#REF!</v>
      </c>
      <c r="G69" s="26"/>
      <c r="H69" s="26"/>
      <c r="I69" s="26"/>
      <c r="J69" s="26"/>
      <c r="K69" s="126"/>
      <c r="L69" s="126"/>
      <c r="M69" s="126"/>
      <c r="N69" s="126"/>
      <c r="O69" s="26">
        <v>0</v>
      </c>
      <c r="P69" s="127">
        <v>12</v>
      </c>
    </row>
    <row r="70" spans="1:16" s="94" customFormat="1" ht="20.25" hidden="1" customHeight="1" x14ac:dyDescent="0.3">
      <c r="A70" s="10" t="s">
        <v>9</v>
      </c>
      <c r="B70" s="93" t="s">
        <v>419</v>
      </c>
      <c r="C70" s="7"/>
      <c r="D70" s="104"/>
      <c r="E70" s="105"/>
      <c r="F70" s="125" t="e">
        <v>#REF!</v>
      </c>
      <c r="G70" s="26"/>
      <c r="H70" s="26"/>
      <c r="I70" s="26"/>
      <c r="J70" s="26"/>
      <c r="K70" s="126"/>
      <c r="L70" s="126"/>
      <c r="M70" s="126"/>
      <c r="N70" s="126"/>
      <c r="O70" s="26">
        <v>0</v>
      </c>
      <c r="P70" s="127">
        <v>10</v>
      </c>
    </row>
    <row r="71" spans="1:16" s="94" customFormat="1" ht="21.75" hidden="1" customHeight="1" x14ac:dyDescent="0.3">
      <c r="A71" s="10" t="s">
        <v>115</v>
      </c>
      <c r="B71" s="93" t="s">
        <v>417</v>
      </c>
      <c r="C71" s="7"/>
      <c r="D71" s="104"/>
      <c r="E71" s="105"/>
      <c r="F71" s="125" t="e">
        <v>#REF!</v>
      </c>
      <c r="G71" s="26"/>
      <c r="H71" s="26"/>
      <c r="I71" s="26"/>
      <c r="J71" s="26"/>
      <c r="K71" s="126"/>
      <c r="L71" s="126"/>
      <c r="M71" s="126"/>
      <c r="N71" s="126"/>
      <c r="O71" s="26">
        <v>0</v>
      </c>
      <c r="P71" s="127">
        <v>20</v>
      </c>
    </row>
    <row r="72" spans="1:16" s="94" customFormat="1" ht="20.25" hidden="1" customHeight="1" x14ac:dyDescent="0.3">
      <c r="A72" s="5" t="s">
        <v>116</v>
      </c>
      <c r="B72" s="93" t="s">
        <v>412</v>
      </c>
      <c r="C72" s="7"/>
      <c r="D72" s="104"/>
      <c r="E72" s="105"/>
      <c r="F72" s="125" t="e">
        <v>#REF!</v>
      </c>
      <c r="G72" s="26"/>
      <c r="H72" s="26"/>
      <c r="I72" s="26"/>
      <c r="J72" s="26"/>
      <c r="K72" s="126"/>
      <c r="L72" s="126"/>
      <c r="M72" s="126"/>
      <c r="N72" s="126"/>
      <c r="O72" s="26">
        <v>0</v>
      </c>
      <c r="P72" s="127">
        <v>20</v>
      </c>
    </row>
    <row r="73" spans="1:16" s="94" customFormat="1" ht="21.75" hidden="1" customHeight="1" x14ac:dyDescent="0.3">
      <c r="A73" s="10" t="s">
        <v>168</v>
      </c>
      <c r="B73" s="93" t="s">
        <v>412</v>
      </c>
      <c r="C73" s="7"/>
      <c r="D73" s="104"/>
      <c r="E73" s="105"/>
      <c r="F73" s="125" t="e">
        <v>#REF!</v>
      </c>
      <c r="G73" s="26"/>
      <c r="H73" s="26"/>
      <c r="I73" s="26"/>
      <c r="J73" s="26"/>
      <c r="K73" s="126"/>
      <c r="L73" s="126"/>
      <c r="M73" s="126"/>
      <c r="N73" s="126"/>
      <c r="O73" s="26">
        <v>0</v>
      </c>
      <c r="P73" s="129">
        <v>20</v>
      </c>
    </row>
    <row r="74" spans="1:16" s="94" customFormat="1" ht="22.8" hidden="1" x14ac:dyDescent="0.3">
      <c r="A74" s="24" t="s">
        <v>169</v>
      </c>
      <c r="B74" s="93" t="s">
        <v>417</v>
      </c>
      <c r="C74" s="7"/>
      <c r="D74" s="104"/>
      <c r="E74" s="105"/>
      <c r="F74" s="125" t="e">
        <v>#REF!</v>
      </c>
      <c r="G74" s="26"/>
      <c r="H74" s="26"/>
      <c r="I74" s="26"/>
      <c r="J74" s="26"/>
      <c r="K74" s="126"/>
      <c r="L74" s="126"/>
      <c r="M74" s="126"/>
      <c r="N74" s="126"/>
      <c r="O74" s="26">
        <v>0</v>
      </c>
      <c r="P74" s="127"/>
    </row>
    <row r="75" spans="1:16" s="94" customFormat="1" ht="22.8" hidden="1" x14ac:dyDescent="0.3">
      <c r="A75" s="10" t="s">
        <v>170</v>
      </c>
      <c r="B75" s="93" t="s">
        <v>420</v>
      </c>
      <c r="C75" s="7"/>
      <c r="D75" s="104"/>
      <c r="E75" s="105"/>
      <c r="F75" s="125" t="e">
        <v>#REF!</v>
      </c>
      <c r="G75" s="26"/>
      <c r="H75" s="26"/>
      <c r="I75" s="26"/>
      <c r="J75" s="26"/>
      <c r="K75" s="126"/>
      <c r="L75" s="126"/>
      <c r="M75" s="126"/>
      <c r="N75" s="126"/>
      <c r="O75" s="26">
        <v>0</v>
      </c>
      <c r="P75" s="129">
        <v>20</v>
      </c>
    </row>
    <row r="76" spans="1:16" s="94" customFormat="1" ht="21.75" customHeight="1" x14ac:dyDescent="0.3">
      <c r="A76" s="10" t="s">
        <v>171</v>
      </c>
      <c r="B76" s="93" t="s">
        <v>412</v>
      </c>
      <c r="C76" s="7">
        <v>52</v>
      </c>
      <c r="D76" s="104">
        <v>26000</v>
      </c>
      <c r="E76" s="105">
        <v>1352000</v>
      </c>
      <c r="F76" s="125" t="e">
        <v>#REF!</v>
      </c>
      <c r="G76" s="26">
        <v>30</v>
      </c>
      <c r="H76" s="26"/>
      <c r="I76" s="26"/>
      <c r="J76" s="26"/>
      <c r="K76" s="126">
        <v>30</v>
      </c>
      <c r="L76" s="126"/>
      <c r="M76" s="126"/>
      <c r="N76" s="126"/>
      <c r="O76" s="26">
        <v>30</v>
      </c>
      <c r="P76" s="127">
        <v>20</v>
      </c>
    </row>
    <row r="77" spans="1:16" s="94" customFormat="1" ht="20.25" hidden="1" customHeight="1" x14ac:dyDescent="0.3">
      <c r="A77" s="10" t="s">
        <v>172</v>
      </c>
      <c r="B77" s="93" t="s">
        <v>412</v>
      </c>
      <c r="C77" s="7"/>
      <c r="D77" s="104"/>
      <c r="E77" s="105"/>
      <c r="F77" s="125" t="e">
        <v>#REF!</v>
      </c>
      <c r="G77" s="26">
        <v>0</v>
      </c>
      <c r="H77" s="26"/>
      <c r="I77" s="26"/>
      <c r="J77" s="26"/>
      <c r="K77" s="126">
        <v>0</v>
      </c>
      <c r="L77" s="126"/>
      <c r="M77" s="126"/>
      <c r="N77" s="126"/>
      <c r="O77" s="26">
        <v>0</v>
      </c>
      <c r="P77" s="127">
        <v>20</v>
      </c>
    </row>
    <row r="78" spans="1:16" s="94" customFormat="1" ht="21.75" hidden="1" customHeight="1" x14ac:dyDescent="0.3">
      <c r="A78" s="5" t="s">
        <v>10</v>
      </c>
      <c r="B78" s="93" t="s">
        <v>412</v>
      </c>
      <c r="C78" s="12"/>
      <c r="D78" s="104"/>
      <c r="E78" s="105"/>
      <c r="F78" s="125" t="e">
        <v>#REF!</v>
      </c>
      <c r="G78" s="26"/>
      <c r="H78" s="26"/>
      <c r="I78" s="26"/>
      <c r="J78" s="26"/>
      <c r="K78" s="126"/>
      <c r="L78" s="126"/>
      <c r="M78" s="126"/>
      <c r="N78" s="126"/>
      <c r="O78" s="26">
        <v>0</v>
      </c>
      <c r="P78" s="127">
        <v>20</v>
      </c>
    </row>
    <row r="79" spans="1:16" s="94" customFormat="1" ht="21.75" hidden="1" customHeight="1" x14ac:dyDescent="0.3">
      <c r="A79" s="5" t="s">
        <v>11</v>
      </c>
      <c r="B79" s="93" t="s">
        <v>412</v>
      </c>
      <c r="C79" s="12"/>
      <c r="D79" s="104"/>
      <c r="E79" s="105"/>
      <c r="F79" s="125" t="e">
        <v>#REF!</v>
      </c>
      <c r="G79" s="26"/>
      <c r="H79" s="26"/>
      <c r="I79" s="26"/>
      <c r="J79" s="26"/>
      <c r="K79" s="126"/>
      <c r="L79" s="126"/>
      <c r="M79" s="126"/>
      <c r="N79" s="126"/>
      <c r="O79" s="26">
        <v>0</v>
      </c>
      <c r="P79" s="127">
        <v>20</v>
      </c>
    </row>
    <row r="80" spans="1:16" s="94" customFormat="1" ht="21.75" hidden="1" customHeight="1" x14ac:dyDescent="0.3">
      <c r="A80" s="5" t="s">
        <v>12</v>
      </c>
      <c r="B80" s="93" t="s">
        <v>417</v>
      </c>
      <c r="C80" s="12"/>
      <c r="D80" s="104"/>
      <c r="E80" s="105"/>
      <c r="F80" s="125" t="e">
        <v>#REF!</v>
      </c>
      <c r="G80" s="26"/>
      <c r="H80" s="26"/>
      <c r="I80" s="26"/>
      <c r="J80" s="26"/>
      <c r="K80" s="126"/>
      <c r="L80" s="126"/>
      <c r="M80" s="126"/>
      <c r="N80" s="126"/>
      <c r="O80" s="26">
        <v>0</v>
      </c>
      <c r="P80" s="127">
        <v>20</v>
      </c>
    </row>
    <row r="81" spans="1:16" s="94" customFormat="1" ht="21.75" hidden="1" customHeight="1" x14ac:dyDescent="0.3">
      <c r="A81" s="10" t="s">
        <v>82</v>
      </c>
      <c r="B81" s="93" t="s">
        <v>412</v>
      </c>
      <c r="C81" s="7"/>
      <c r="D81" s="104"/>
      <c r="E81" s="105"/>
      <c r="F81" s="125" t="e">
        <v>#REF!</v>
      </c>
      <c r="G81" s="26"/>
      <c r="H81" s="26"/>
      <c r="I81" s="26"/>
      <c r="J81" s="26"/>
      <c r="K81" s="126"/>
      <c r="L81" s="126"/>
      <c r="M81" s="126"/>
      <c r="N81" s="126"/>
      <c r="O81" s="26">
        <v>0</v>
      </c>
      <c r="P81" s="128">
        <v>18</v>
      </c>
    </row>
    <row r="82" spans="1:16" s="94" customFormat="1" ht="21.75" customHeight="1" x14ac:dyDescent="0.3">
      <c r="A82" s="10" t="s">
        <v>83</v>
      </c>
      <c r="B82" s="93" t="s">
        <v>412</v>
      </c>
      <c r="C82" s="7">
        <v>25</v>
      </c>
      <c r="D82" s="104">
        <v>11000</v>
      </c>
      <c r="E82" s="105">
        <v>275000</v>
      </c>
      <c r="F82" s="125" t="e">
        <v>#REF!</v>
      </c>
      <c r="G82" s="26"/>
      <c r="H82" s="26"/>
      <c r="I82" s="26"/>
      <c r="J82" s="26"/>
      <c r="K82" s="126"/>
      <c r="L82" s="126"/>
      <c r="M82" s="126"/>
      <c r="N82" s="126"/>
      <c r="O82" s="26">
        <v>0</v>
      </c>
      <c r="P82" s="127">
        <v>20</v>
      </c>
    </row>
    <row r="83" spans="1:16" s="94" customFormat="1" ht="20.25" hidden="1" customHeight="1" x14ac:dyDescent="0.3">
      <c r="A83" s="10" t="s">
        <v>84</v>
      </c>
      <c r="B83" s="93" t="s">
        <v>416</v>
      </c>
      <c r="C83" s="7"/>
      <c r="D83" s="104"/>
      <c r="E83" s="105"/>
      <c r="F83" s="125" t="e">
        <v>#REF!</v>
      </c>
      <c r="G83" s="26"/>
      <c r="H83" s="26">
        <v>349</v>
      </c>
      <c r="I83" s="26"/>
      <c r="J83" s="26"/>
      <c r="K83" s="126"/>
      <c r="L83" s="126">
        <v>349</v>
      </c>
      <c r="M83" s="126"/>
      <c r="N83" s="126"/>
      <c r="O83" s="26">
        <v>349</v>
      </c>
      <c r="P83" s="127">
        <v>40</v>
      </c>
    </row>
    <row r="84" spans="1:16" s="94" customFormat="1" ht="20.25" hidden="1" customHeight="1" x14ac:dyDescent="0.3">
      <c r="A84" s="10" t="s">
        <v>85</v>
      </c>
      <c r="B84" s="93" t="s">
        <v>412</v>
      </c>
      <c r="C84" s="7"/>
      <c r="D84" s="104"/>
      <c r="E84" s="105"/>
      <c r="F84" s="125" t="e">
        <v>#REF!</v>
      </c>
      <c r="G84" s="26"/>
      <c r="H84" s="26"/>
      <c r="I84" s="26"/>
      <c r="J84" s="26"/>
      <c r="K84" s="126"/>
      <c r="L84" s="126"/>
      <c r="M84" s="126"/>
      <c r="N84" s="126"/>
      <c r="O84" s="26">
        <v>0</v>
      </c>
      <c r="P84" s="127">
        <v>20</v>
      </c>
    </row>
    <row r="85" spans="1:16" s="94" customFormat="1" ht="20.25" hidden="1" customHeight="1" x14ac:dyDescent="0.3">
      <c r="A85" s="10" t="s">
        <v>86</v>
      </c>
      <c r="B85" s="93" t="s">
        <v>416</v>
      </c>
      <c r="C85" s="7"/>
      <c r="D85" s="104"/>
      <c r="E85" s="105"/>
      <c r="F85" s="125" t="e">
        <v>#REF!</v>
      </c>
      <c r="G85" s="26"/>
      <c r="H85" s="26"/>
      <c r="I85" s="26"/>
      <c r="J85" s="26">
        <v>0</v>
      </c>
      <c r="K85" s="126"/>
      <c r="L85" s="126"/>
      <c r="M85" s="126"/>
      <c r="N85" s="126">
        <v>0</v>
      </c>
      <c r="O85" s="26">
        <v>0</v>
      </c>
      <c r="P85" s="127">
        <v>18</v>
      </c>
    </row>
    <row r="86" spans="1:16" s="94" customFormat="1" ht="20.25" hidden="1" customHeight="1" x14ac:dyDescent="0.3">
      <c r="A86" s="10" t="s">
        <v>194</v>
      </c>
      <c r="B86" s="93" t="s">
        <v>412</v>
      </c>
      <c r="C86" s="7"/>
      <c r="D86" s="104"/>
      <c r="E86" s="105"/>
      <c r="F86" s="125" t="e">
        <v>#REF!</v>
      </c>
      <c r="G86" s="26"/>
      <c r="H86" s="26"/>
      <c r="I86" s="26"/>
      <c r="J86" s="26"/>
      <c r="K86" s="126"/>
      <c r="L86" s="126"/>
      <c r="M86" s="126"/>
      <c r="N86" s="126"/>
      <c r="O86" s="26">
        <v>0</v>
      </c>
      <c r="P86" s="128">
        <v>12</v>
      </c>
    </row>
    <row r="87" spans="1:16" s="94" customFormat="1" ht="20.25" hidden="1" customHeight="1" x14ac:dyDescent="0.3">
      <c r="A87" s="13" t="s">
        <v>195</v>
      </c>
      <c r="B87" s="93" t="s">
        <v>414</v>
      </c>
      <c r="C87" s="7"/>
      <c r="D87" s="104"/>
      <c r="E87" s="105"/>
      <c r="F87" s="125" t="e">
        <v>#REF!</v>
      </c>
      <c r="G87" s="26">
        <v>50</v>
      </c>
      <c r="H87" s="26"/>
      <c r="I87" s="26"/>
      <c r="J87" s="26"/>
      <c r="K87" s="126">
        <v>0</v>
      </c>
      <c r="L87" s="126"/>
      <c r="M87" s="126"/>
      <c r="N87" s="126"/>
      <c r="O87" s="26">
        <v>50</v>
      </c>
      <c r="P87" s="127">
        <v>15</v>
      </c>
    </row>
    <row r="88" spans="1:16" s="94" customFormat="1" ht="21.75" hidden="1" customHeight="1" x14ac:dyDescent="0.3">
      <c r="A88" s="13" t="s">
        <v>177</v>
      </c>
      <c r="B88" s="93" t="s">
        <v>419</v>
      </c>
      <c r="C88" s="7"/>
      <c r="D88" s="104"/>
      <c r="E88" s="105"/>
      <c r="F88" s="125" t="e">
        <v>#REF!</v>
      </c>
      <c r="G88" s="26">
        <v>0</v>
      </c>
      <c r="H88" s="26"/>
      <c r="I88" s="26"/>
      <c r="J88" s="26"/>
      <c r="K88" s="126"/>
      <c r="L88" s="126"/>
      <c r="M88" s="126"/>
      <c r="N88" s="126"/>
      <c r="O88" s="26">
        <v>0</v>
      </c>
      <c r="P88" s="127">
        <v>20</v>
      </c>
    </row>
    <row r="89" spans="1:16" s="95" customFormat="1" ht="20.25" hidden="1" customHeight="1" x14ac:dyDescent="0.3">
      <c r="A89" s="13" t="s">
        <v>178</v>
      </c>
      <c r="B89" s="93" t="s">
        <v>419</v>
      </c>
      <c r="C89" s="7"/>
      <c r="D89" s="104"/>
      <c r="E89" s="105"/>
      <c r="F89" s="125" t="e">
        <v>#REF!</v>
      </c>
      <c r="G89" s="26">
        <v>10</v>
      </c>
      <c r="H89" s="26"/>
      <c r="I89" s="26"/>
      <c r="J89" s="26"/>
      <c r="K89" s="126"/>
      <c r="L89" s="126"/>
      <c r="M89" s="126"/>
      <c r="N89" s="126"/>
      <c r="O89" s="26">
        <v>10</v>
      </c>
      <c r="P89" s="127">
        <v>20</v>
      </c>
    </row>
    <row r="90" spans="1:16" s="95" customFormat="1" ht="20.25" hidden="1" customHeight="1" x14ac:dyDescent="0.3">
      <c r="A90" s="8" t="s">
        <v>179</v>
      </c>
      <c r="B90" s="93" t="s">
        <v>412</v>
      </c>
      <c r="C90" s="7"/>
      <c r="D90" s="104"/>
      <c r="E90" s="105"/>
      <c r="F90" s="125" t="e">
        <v>#REF!</v>
      </c>
      <c r="G90" s="26"/>
      <c r="H90" s="26"/>
      <c r="I90" s="26"/>
      <c r="J90" s="26"/>
      <c r="K90" s="126"/>
      <c r="L90" s="126"/>
      <c r="M90" s="126"/>
      <c r="N90" s="126"/>
      <c r="O90" s="26">
        <v>0</v>
      </c>
      <c r="P90" s="128">
        <v>10</v>
      </c>
    </row>
    <row r="91" spans="1:16" s="94" customFormat="1" ht="21.75" hidden="1" customHeight="1" x14ac:dyDescent="0.3">
      <c r="A91" s="24" t="s">
        <v>173</v>
      </c>
      <c r="B91" s="93" t="s">
        <v>417</v>
      </c>
      <c r="C91" s="7"/>
      <c r="D91" s="104"/>
      <c r="E91" s="105"/>
      <c r="F91" s="125" t="e">
        <v>#REF!</v>
      </c>
      <c r="G91" s="26">
        <v>90</v>
      </c>
      <c r="H91" s="26"/>
      <c r="I91" s="26"/>
      <c r="J91" s="26"/>
      <c r="K91" s="26">
        <v>90</v>
      </c>
      <c r="L91" s="126"/>
      <c r="M91" s="126"/>
      <c r="N91" s="126"/>
      <c r="O91" s="26">
        <v>90</v>
      </c>
      <c r="P91" s="127"/>
    </row>
    <row r="92" spans="1:16" s="94" customFormat="1" ht="21.75" hidden="1" customHeight="1" x14ac:dyDescent="0.3">
      <c r="A92" s="10" t="s">
        <v>13</v>
      </c>
      <c r="B92" s="93" t="s">
        <v>412</v>
      </c>
      <c r="C92" s="7"/>
      <c r="D92" s="104"/>
      <c r="E92" s="105"/>
      <c r="F92" s="125" t="e">
        <v>#REF!</v>
      </c>
      <c r="G92" s="26"/>
      <c r="H92" s="26"/>
      <c r="I92" s="26"/>
      <c r="J92" s="26"/>
      <c r="K92" s="126"/>
      <c r="L92" s="126"/>
      <c r="M92" s="126"/>
      <c r="N92" s="126"/>
      <c r="O92" s="26">
        <v>0</v>
      </c>
      <c r="P92" s="127">
        <v>10</v>
      </c>
    </row>
    <row r="93" spans="1:16" s="94" customFormat="1" ht="21.75" hidden="1" customHeight="1" x14ac:dyDescent="0.3">
      <c r="A93" s="10" t="s">
        <v>14</v>
      </c>
      <c r="B93" s="93" t="s">
        <v>416</v>
      </c>
      <c r="C93" s="7"/>
      <c r="D93" s="104"/>
      <c r="E93" s="105"/>
      <c r="F93" s="125" t="e">
        <v>#REF!</v>
      </c>
      <c r="G93" s="26"/>
      <c r="H93" s="26"/>
      <c r="I93" s="26">
        <v>8</v>
      </c>
      <c r="J93" s="26"/>
      <c r="K93" s="126"/>
      <c r="L93" s="126"/>
      <c r="M93" s="126"/>
      <c r="N93" s="126"/>
      <c r="O93" s="26">
        <v>8</v>
      </c>
      <c r="P93" s="127">
        <v>20</v>
      </c>
    </row>
    <row r="94" spans="1:16" s="94" customFormat="1" ht="21.75" hidden="1" customHeight="1" x14ac:dyDescent="0.3">
      <c r="A94" s="8" t="s">
        <v>348</v>
      </c>
      <c r="B94" s="93" t="s">
        <v>416</v>
      </c>
      <c r="C94" s="7"/>
      <c r="D94" s="104"/>
      <c r="E94" s="105"/>
      <c r="F94" s="125" t="e">
        <v>#REF!</v>
      </c>
      <c r="G94" s="26"/>
      <c r="H94" s="26"/>
      <c r="I94" s="26"/>
      <c r="J94" s="26"/>
      <c r="K94" s="126"/>
      <c r="L94" s="126"/>
      <c r="M94" s="126"/>
      <c r="N94" s="126"/>
      <c r="O94" s="26">
        <v>0</v>
      </c>
      <c r="P94" s="127"/>
    </row>
    <row r="95" spans="1:16" s="94" customFormat="1" ht="21.75" hidden="1" customHeight="1" x14ac:dyDescent="0.3">
      <c r="A95" s="10" t="s">
        <v>15</v>
      </c>
      <c r="B95" s="93" t="s">
        <v>412</v>
      </c>
      <c r="C95" s="12"/>
      <c r="D95" s="104"/>
      <c r="E95" s="105"/>
      <c r="F95" s="125" t="e">
        <v>#REF!</v>
      </c>
      <c r="G95" s="26"/>
      <c r="H95" s="26"/>
      <c r="I95" s="26"/>
      <c r="J95" s="26"/>
      <c r="K95" s="126"/>
      <c r="L95" s="126"/>
      <c r="M95" s="126"/>
      <c r="N95" s="126"/>
      <c r="O95" s="26">
        <v>0</v>
      </c>
      <c r="P95" s="127">
        <v>15</v>
      </c>
    </row>
    <row r="96" spans="1:16" s="94" customFormat="1" ht="21.75" hidden="1" customHeight="1" x14ac:dyDescent="0.3">
      <c r="A96" s="8" t="s">
        <v>16</v>
      </c>
      <c r="B96" s="93" t="s">
        <v>416</v>
      </c>
      <c r="C96" s="7"/>
      <c r="D96" s="104"/>
      <c r="E96" s="105"/>
      <c r="F96" s="125" t="e">
        <v>#REF!</v>
      </c>
      <c r="G96" s="26"/>
      <c r="H96" s="26"/>
      <c r="I96" s="26"/>
      <c r="J96" s="26"/>
      <c r="K96" s="126"/>
      <c r="L96" s="126"/>
      <c r="M96" s="126"/>
      <c r="N96" s="126"/>
      <c r="O96" s="26">
        <v>0</v>
      </c>
      <c r="P96" s="127">
        <v>12</v>
      </c>
    </row>
    <row r="97" spans="1:16" s="94" customFormat="1" ht="21.75" hidden="1" customHeight="1" x14ac:dyDescent="0.3">
      <c r="A97" s="13" t="s">
        <v>17</v>
      </c>
      <c r="B97" s="93" t="s">
        <v>416</v>
      </c>
      <c r="C97" s="7"/>
      <c r="D97" s="104"/>
      <c r="E97" s="105"/>
      <c r="F97" s="125" t="e">
        <v>#REF!</v>
      </c>
      <c r="G97" s="26"/>
      <c r="H97" s="26"/>
      <c r="I97" s="26"/>
      <c r="J97" s="26"/>
      <c r="K97" s="126"/>
      <c r="L97" s="126"/>
      <c r="M97" s="126"/>
      <c r="N97" s="126"/>
      <c r="O97" s="26">
        <v>0</v>
      </c>
      <c r="P97" s="127">
        <v>5</v>
      </c>
    </row>
    <row r="98" spans="1:16" s="94" customFormat="1" ht="21.75" hidden="1" customHeight="1" x14ac:dyDescent="0.3">
      <c r="A98" s="8" t="s">
        <v>297</v>
      </c>
      <c r="B98" s="93" t="s">
        <v>412</v>
      </c>
      <c r="C98" s="7"/>
      <c r="D98" s="104"/>
      <c r="E98" s="105"/>
      <c r="F98" s="125" t="e">
        <v>#REF!</v>
      </c>
      <c r="G98" s="26">
        <v>0</v>
      </c>
      <c r="H98" s="26"/>
      <c r="I98" s="26"/>
      <c r="J98" s="26"/>
      <c r="K98" s="26">
        <v>0</v>
      </c>
      <c r="L98" s="126"/>
      <c r="M98" s="126"/>
      <c r="N98" s="126"/>
      <c r="O98" s="26">
        <v>0</v>
      </c>
      <c r="P98" s="127">
        <v>20</v>
      </c>
    </row>
    <row r="99" spans="1:16" s="94" customFormat="1" ht="20.25" hidden="1" customHeight="1" x14ac:dyDescent="0.3">
      <c r="A99" s="10" t="s">
        <v>47</v>
      </c>
      <c r="B99" s="93" t="s">
        <v>412</v>
      </c>
      <c r="C99" s="7"/>
      <c r="D99" s="104"/>
      <c r="E99" s="105"/>
      <c r="F99" s="125" t="e">
        <v>#REF!</v>
      </c>
      <c r="G99" s="26"/>
      <c r="H99" s="26"/>
      <c r="I99" s="26"/>
      <c r="J99" s="26"/>
      <c r="K99" s="126"/>
      <c r="L99" s="126"/>
      <c r="M99" s="126"/>
      <c r="N99" s="126"/>
      <c r="O99" s="26">
        <v>0</v>
      </c>
      <c r="P99" s="128">
        <v>10</v>
      </c>
    </row>
    <row r="100" spans="1:16" s="94" customFormat="1" ht="20.25" hidden="1" customHeight="1" x14ac:dyDescent="0.3">
      <c r="A100" s="14" t="s">
        <v>48</v>
      </c>
      <c r="B100" s="93" t="s">
        <v>413</v>
      </c>
      <c r="C100" s="7"/>
      <c r="D100" s="104"/>
      <c r="E100" s="105"/>
      <c r="F100" s="125" t="e">
        <v>#REF!</v>
      </c>
      <c r="G100" s="26"/>
      <c r="H100" s="26"/>
      <c r="I100" s="26"/>
      <c r="J100" s="26"/>
      <c r="K100" s="126"/>
      <c r="L100" s="126"/>
      <c r="M100" s="126"/>
      <c r="N100" s="126"/>
      <c r="O100" s="26">
        <v>0</v>
      </c>
      <c r="P100" s="127">
        <v>10</v>
      </c>
    </row>
    <row r="101" spans="1:16" s="94" customFormat="1" ht="20.25" hidden="1" customHeight="1" x14ac:dyDescent="0.3">
      <c r="A101" s="10" t="s">
        <v>192</v>
      </c>
      <c r="B101" s="93" t="s">
        <v>412</v>
      </c>
      <c r="C101" s="7"/>
      <c r="D101" s="104"/>
      <c r="E101" s="105"/>
      <c r="F101" s="125" t="e">
        <v>#REF!</v>
      </c>
      <c r="G101" s="26"/>
      <c r="H101" s="26"/>
      <c r="I101" s="26"/>
      <c r="J101" s="26"/>
      <c r="K101" s="126"/>
      <c r="L101" s="126"/>
      <c r="M101" s="126"/>
      <c r="N101" s="126"/>
      <c r="O101" s="26">
        <v>0</v>
      </c>
      <c r="P101" s="127">
        <v>10</v>
      </c>
    </row>
    <row r="102" spans="1:16" s="94" customFormat="1" ht="20.25" hidden="1" customHeight="1" x14ac:dyDescent="0.3">
      <c r="A102" s="10" t="s">
        <v>193</v>
      </c>
      <c r="B102" s="93" t="s">
        <v>413</v>
      </c>
      <c r="C102" s="7"/>
      <c r="D102" s="104"/>
      <c r="E102" s="105"/>
      <c r="F102" s="125" t="e">
        <v>#REF!</v>
      </c>
      <c r="G102" s="26"/>
      <c r="H102" s="26"/>
      <c r="I102" s="26"/>
      <c r="J102" s="26"/>
      <c r="K102" s="126"/>
      <c r="L102" s="126"/>
      <c r="M102" s="126"/>
      <c r="N102" s="126"/>
      <c r="O102" s="26">
        <v>0</v>
      </c>
      <c r="P102" s="127">
        <v>5</v>
      </c>
    </row>
    <row r="103" spans="1:16" s="94" customFormat="1" ht="21.75" hidden="1" customHeight="1" x14ac:dyDescent="0.3">
      <c r="A103" s="42" t="s">
        <v>49</v>
      </c>
      <c r="B103" s="93" t="s">
        <v>412</v>
      </c>
      <c r="C103" s="7"/>
      <c r="D103" s="104"/>
      <c r="E103" s="105"/>
      <c r="F103" s="125" t="e">
        <v>#REF!</v>
      </c>
      <c r="G103" s="26">
        <v>0</v>
      </c>
      <c r="H103" s="26"/>
      <c r="I103" s="26"/>
      <c r="J103" s="26"/>
      <c r="K103" s="126">
        <v>0</v>
      </c>
      <c r="L103" s="126"/>
      <c r="M103" s="126"/>
      <c r="N103" s="126"/>
      <c r="O103" s="26">
        <v>0</v>
      </c>
      <c r="P103" s="127">
        <v>10</v>
      </c>
    </row>
    <row r="104" spans="1:16" s="94" customFormat="1" ht="20.25" hidden="1" customHeight="1" x14ac:dyDescent="0.3">
      <c r="A104" s="43" t="s">
        <v>298</v>
      </c>
      <c r="B104" s="93" t="s">
        <v>421</v>
      </c>
      <c r="C104" s="7"/>
      <c r="D104" s="104"/>
      <c r="E104" s="105"/>
      <c r="F104" s="125" t="e">
        <v>#REF!</v>
      </c>
      <c r="G104" s="26"/>
      <c r="H104" s="26"/>
      <c r="I104" s="26"/>
      <c r="J104" s="26"/>
      <c r="K104" s="126"/>
      <c r="L104" s="126"/>
      <c r="M104" s="126"/>
      <c r="N104" s="126"/>
      <c r="O104" s="26">
        <v>0</v>
      </c>
      <c r="P104" s="127">
        <v>15</v>
      </c>
    </row>
    <row r="105" spans="1:16" s="94" customFormat="1" ht="20.25" hidden="1" customHeight="1" x14ac:dyDescent="0.3">
      <c r="A105" s="28" t="s">
        <v>50</v>
      </c>
      <c r="B105" s="93" t="s">
        <v>412</v>
      </c>
      <c r="C105" s="7"/>
      <c r="D105" s="104"/>
      <c r="E105" s="105"/>
      <c r="F105" s="125" t="e">
        <v>#REF!</v>
      </c>
      <c r="G105" s="26"/>
      <c r="H105" s="26"/>
      <c r="I105" s="26"/>
      <c r="J105" s="26"/>
      <c r="K105" s="126"/>
      <c r="L105" s="126"/>
      <c r="M105" s="126"/>
      <c r="N105" s="126"/>
      <c r="O105" s="26">
        <v>0</v>
      </c>
      <c r="P105" s="127">
        <v>10</v>
      </c>
    </row>
    <row r="106" spans="1:16" s="94" customFormat="1" ht="20.25" hidden="1" customHeight="1" x14ac:dyDescent="0.3">
      <c r="A106" s="10" t="s">
        <v>20</v>
      </c>
      <c r="B106" s="93" t="s">
        <v>412</v>
      </c>
      <c r="C106" s="7"/>
      <c r="D106" s="104"/>
      <c r="E106" s="105"/>
      <c r="F106" s="125" t="e">
        <v>#REF!</v>
      </c>
      <c r="G106" s="26"/>
      <c r="H106" s="26"/>
      <c r="I106" s="26"/>
      <c r="J106" s="26"/>
      <c r="K106" s="126"/>
      <c r="L106" s="126"/>
      <c r="M106" s="126"/>
      <c r="N106" s="126"/>
      <c r="O106" s="26">
        <v>0</v>
      </c>
      <c r="P106" s="128">
        <v>10</v>
      </c>
    </row>
    <row r="107" spans="1:16" s="94" customFormat="1" ht="20.25" hidden="1" customHeight="1" x14ac:dyDescent="0.3">
      <c r="A107" s="10" t="s">
        <v>21</v>
      </c>
      <c r="B107" s="93" t="s">
        <v>412</v>
      </c>
      <c r="C107" s="7"/>
      <c r="D107" s="104"/>
      <c r="E107" s="105"/>
      <c r="F107" s="125" t="e">
        <v>#REF!</v>
      </c>
      <c r="G107" s="26"/>
      <c r="H107" s="26"/>
      <c r="I107" s="26"/>
      <c r="J107" s="26"/>
      <c r="K107" s="126"/>
      <c r="L107" s="126"/>
      <c r="M107" s="126"/>
      <c r="N107" s="126"/>
      <c r="O107" s="26">
        <v>0</v>
      </c>
      <c r="P107" s="127">
        <v>10</v>
      </c>
    </row>
    <row r="108" spans="1:16" s="94" customFormat="1" ht="20.25" hidden="1" customHeight="1" x14ac:dyDescent="0.3">
      <c r="A108" s="10" t="s">
        <v>22</v>
      </c>
      <c r="B108" s="93" t="s">
        <v>418</v>
      </c>
      <c r="C108" s="7"/>
      <c r="D108" s="104"/>
      <c r="E108" s="105"/>
      <c r="F108" s="125" t="e">
        <v>#REF!</v>
      </c>
      <c r="G108" s="26">
        <v>95</v>
      </c>
      <c r="H108" s="26"/>
      <c r="I108" s="26"/>
      <c r="J108" s="26"/>
      <c r="K108" s="126"/>
      <c r="L108" s="126"/>
      <c r="M108" s="126"/>
      <c r="N108" s="126"/>
      <c r="O108" s="26">
        <v>95</v>
      </c>
      <c r="P108" s="127">
        <v>15</v>
      </c>
    </row>
    <row r="109" spans="1:16" s="94" customFormat="1" ht="21.75" hidden="1" customHeight="1" x14ac:dyDescent="0.3">
      <c r="A109" s="10" t="s">
        <v>208</v>
      </c>
      <c r="B109" s="93" t="s">
        <v>412</v>
      </c>
      <c r="C109" s="7"/>
      <c r="D109" s="104"/>
      <c r="E109" s="105"/>
      <c r="F109" s="125" t="e">
        <v>#REF!</v>
      </c>
      <c r="G109" s="26"/>
      <c r="H109" s="26"/>
      <c r="I109" s="26"/>
      <c r="J109" s="26"/>
      <c r="K109" s="126"/>
      <c r="L109" s="126"/>
      <c r="M109" s="126"/>
      <c r="N109" s="126"/>
      <c r="O109" s="26">
        <v>0</v>
      </c>
      <c r="P109" s="127">
        <v>10</v>
      </c>
    </row>
    <row r="110" spans="1:16" s="94" customFormat="1" ht="21.75" hidden="1" customHeight="1" x14ac:dyDescent="0.3">
      <c r="A110" s="10" t="s">
        <v>209</v>
      </c>
      <c r="B110" s="93" t="s">
        <v>412</v>
      </c>
      <c r="C110" s="7"/>
      <c r="D110" s="104"/>
      <c r="E110" s="105"/>
      <c r="F110" s="125" t="e">
        <v>#REF!</v>
      </c>
      <c r="G110" s="26"/>
      <c r="H110" s="26"/>
      <c r="I110" s="26"/>
      <c r="J110" s="26"/>
      <c r="K110" s="126"/>
      <c r="L110" s="126"/>
      <c r="M110" s="126"/>
      <c r="N110" s="126"/>
      <c r="O110" s="26">
        <v>0</v>
      </c>
      <c r="P110" s="127"/>
    </row>
    <row r="111" spans="1:16" s="94" customFormat="1" ht="21.75" hidden="1" customHeight="1" x14ac:dyDescent="0.3">
      <c r="A111" s="10" t="s">
        <v>210</v>
      </c>
      <c r="B111" s="93" t="s">
        <v>417</v>
      </c>
      <c r="C111" s="7"/>
      <c r="D111" s="104"/>
      <c r="E111" s="105"/>
      <c r="F111" s="125" t="e">
        <v>#REF!</v>
      </c>
      <c r="G111" s="26"/>
      <c r="H111" s="26"/>
      <c r="I111" s="26"/>
      <c r="J111" s="26"/>
      <c r="K111" s="126"/>
      <c r="L111" s="126"/>
      <c r="M111" s="126"/>
      <c r="N111" s="126"/>
      <c r="O111" s="26">
        <v>0</v>
      </c>
      <c r="P111" s="127"/>
    </row>
    <row r="112" spans="1:16" s="94" customFormat="1" ht="21.75" hidden="1" customHeight="1" x14ac:dyDescent="0.3">
      <c r="A112" s="10" t="s">
        <v>211</v>
      </c>
      <c r="B112" s="93" t="s">
        <v>412</v>
      </c>
      <c r="C112" s="7"/>
      <c r="D112" s="104"/>
      <c r="E112" s="105"/>
      <c r="F112" s="125" t="e">
        <v>#REF!</v>
      </c>
      <c r="G112" s="26"/>
      <c r="H112" s="26"/>
      <c r="I112" s="26"/>
      <c r="J112" s="26"/>
      <c r="K112" s="126"/>
      <c r="L112" s="126"/>
      <c r="M112" s="126"/>
      <c r="N112" s="126"/>
      <c r="O112" s="26">
        <v>0</v>
      </c>
      <c r="P112" s="127">
        <v>20</v>
      </c>
    </row>
    <row r="113" spans="1:16" s="94" customFormat="1" ht="21.75" hidden="1" customHeight="1" x14ac:dyDescent="0.3">
      <c r="A113" s="8" t="s">
        <v>18</v>
      </c>
      <c r="B113" s="93" t="s">
        <v>412</v>
      </c>
      <c r="C113" s="7"/>
      <c r="D113" s="104"/>
      <c r="E113" s="105"/>
      <c r="F113" s="125" t="e">
        <v>#REF!</v>
      </c>
      <c r="G113" s="26"/>
      <c r="H113" s="26"/>
      <c r="I113" s="26"/>
      <c r="J113" s="26"/>
      <c r="K113" s="126"/>
      <c r="L113" s="126"/>
      <c r="M113" s="126"/>
      <c r="N113" s="126"/>
      <c r="O113" s="26">
        <v>0</v>
      </c>
      <c r="P113" s="128">
        <v>12</v>
      </c>
    </row>
    <row r="114" spans="1:16" s="94" customFormat="1" ht="21.75" hidden="1" customHeight="1" x14ac:dyDescent="0.3">
      <c r="A114" s="13" t="s">
        <v>19</v>
      </c>
      <c r="B114" s="93" t="s">
        <v>415</v>
      </c>
      <c r="C114" s="7"/>
      <c r="D114" s="104"/>
      <c r="E114" s="105"/>
      <c r="F114" s="125" t="e">
        <v>#REF!</v>
      </c>
      <c r="G114" s="26">
        <v>400</v>
      </c>
      <c r="H114" s="26"/>
      <c r="I114" s="26"/>
      <c r="J114" s="26"/>
      <c r="K114" s="126"/>
      <c r="L114" s="126"/>
      <c r="M114" s="126"/>
      <c r="N114" s="126"/>
      <c r="O114" s="26">
        <v>400</v>
      </c>
      <c r="P114" s="127">
        <v>5</v>
      </c>
    </row>
    <row r="115" spans="1:16" s="94" customFormat="1" ht="21.75" hidden="1" customHeight="1" x14ac:dyDescent="0.3">
      <c r="A115" s="10" t="s">
        <v>299</v>
      </c>
      <c r="B115" s="93" t="s">
        <v>422</v>
      </c>
      <c r="C115" s="7"/>
      <c r="D115" s="104"/>
      <c r="E115" s="105"/>
      <c r="F115" s="125" t="e">
        <v>#REF!</v>
      </c>
      <c r="G115" s="26">
        <v>0</v>
      </c>
      <c r="H115" s="26"/>
      <c r="I115" s="26"/>
      <c r="J115" s="26"/>
      <c r="K115" s="26">
        <v>0</v>
      </c>
      <c r="L115" s="126"/>
      <c r="M115" s="126"/>
      <c r="N115" s="126"/>
      <c r="O115" s="26">
        <v>0</v>
      </c>
      <c r="P115" s="127"/>
    </row>
    <row r="116" spans="1:16" s="94" customFormat="1" ht="21.75" hidden="1" customHeight="1" x14ac:dyDescent="0.3">
      <c r="A116" s="8" t="s">
        <v>300</v>
      </c>
      <c r="B116" s="93" t="s">
        <v>422</v>
      </c>
      <c r="C116" s="7"/>
      <c r="D116" s="104"/>
      <c r="E116" s="105"/>
      <c r="F116" s="125" t="e">
        <v>#REF!</v>
      </c>
      <c r="G116" s="26"/>
      <c r="H116" s="26"/>
      <c r="I116" s="26"/>
      <c r="J116" s="26"/>
      <c r="K116" s="126"/>
      <c r="L116" s="126"/>
      <c r="M116" s="126"/>
      <c r="N116" s="126"/>
      <c r="O116" s="26">
        <v>0</v>
      </c>
      <c r="P116" s="127">
        <v>15</v>
      </c>
    </row>
    <row r="117" spans="1:16" s="94" customFormat="1" ht="21.75" hidden="1" customHeight="1" x14ac:dyDescent="0.3">
      <c r="A117" s="8" t="s">
        <v>301</v>
      </c>
      <c r="B117" s="93" t="s">
        <v>422</v>
      </c>
      <c r="C117" s="7"/>
      <c r="D117" s="104"/>
      <c r="E117" s="105"/>
      <c r="F117" s="125" t="e">
        <v>#REF!</v>
      </c>
      <c r="G117" s="26"/>
      <c r="H117" s="26"/>
      <c r="I117" s="26"/>
      <c r="J117" s="26"/>
      <c r="K117" s="126"/>
      <c r="L117" s="126"/>
      <c r="M117" s="126"/>
      <c r="N117" s="126"/>
      <c r="O117" s="26">
        <v>0</v>
      </c>
      <c r="P117" s="127">
        <v>15</v>
      </c>
    </row>
    <row r="118" spans="1:16" s="94" customFormat="1" ht="21.75" hidden="1" customHeight="1" x14ac:dyDescent="0.3">
      <c r="A118" s="10" t="s">
        <v>95</v>
      </c>
      <c r="B118" s="93" t="s">
        <v>412</v>
      </c>
      <c r="C118" s="7"/>
      <c r="D118" s="104"/>
      <c r="E118" s="105"/>
      <c r="F118" s="125" t="e">
        <v>#REF!</v>
      </c>
      <c r="G118" s="26"/>
      <c r="H118" s="26"/>
      <c r="I118" s="26"/>
      <c r="J118" s="26"/>
      <c r="K118" s="126"/>
      <c r="L118" s="126"/>
      <c r="M118" s="126"/>
      <c r="N118" s="126"/>
      <c r="O118" s="26">
        <v>0</v>
      </c>
      <c r="P118" s="128">
        <v>10</v>
      </c>
    </row>
    <row r="119" spans="1:16" s="94" customFormat="1" ht="21.75" hidden="1" customHeight="1" x14ac:dyDescent="0.3">
      <c r="A119" s="10" t="s">
        <v>212</v>
      </c>
      <c r="B119" s="93" t="s">
        <v>417</v>
      </c>
      <c r="C119" s="7"/>
      <c r="D119" s="104"/>
      <c r="E119" s="105"/>
      <c r="F119" s="125" t="e">
        <v>#REF!</v>
      </c>
      <c r="G119" s="26"/>
      <c r="H119" s="26"/>
      <c r="I119" s="26"/>
      <c r="J119" s="26"/>
      <c r="K119" s="126"/>
      <c r="L119" s="126"/>
      <c r="M119" s="126"/>
      <c r="N119" s="126"/>
      <c r="O119" s="26">
        <v>0</v>
      </c>
      <c r="P119" s="127">
        <v>10</v>
      </c>
    </row>
    <row r="120" spans="1:16" s="94" customFormat="1" ht="21.75" hidden="1" customHeight="1" x14ac:dyDescent="0.3">
      <c r="A120" s="29" t="s">
        <v>124</v>
      </c>
      <c r="B120" s="93" t="s">
        <v>412</v>
      </c>
      <c r="C120" s="7"/>
      <c r="D120" s="104"/>
      <c r="E120" s="105"/>
      <c r="F120" s="125" t="e">
        <v>#REF!</v>
      </c>
      <c r="G120" s="26"/>
      <c r="H120" s="26"/>
      <c r="I120" s="26"/>
      <c r="J120" s="26"/>
      <c r="K120" s="126"/>
      <c r="L120" s="126"/>
      <c r="M120" s="126"/>
      <c r="N120" s="126"/>
      <c r="O120" s="26">
        <v>0</v>
      </c>
      <c r="P120" s="127">
        <v>20</v>
      </c>
    </row>
    <row r="121" spans="1:16" s="94" customFormat="1" ht="20.25" hidden="1" customHeight="1" x14ac:dyDescent="0.3">
      <c r="A121" s="24" t="s">
        <v>125</v>
      </c>
      <c r="B121" s="93" t="s">
        <v>419</v>
      </c>
      <c r="C121" s="7"/>
      <c r="D121" s="104"/>
      <c r="E121" s="105"/>
      <c r="F121" s="125" t="e">
        <v>#REF!</v>
      </c>
      <c r="G121" s="26">
        <v>11</v>
      </c>
      <c r="H121" s="26"/>
      <c r="I121" s="26"/>
      <c r="J121" s="26"/>
      <c r="K121" s="26">
        <v>11</v>
      </c>
      <c r="L121" s="126"/>
      <c r="M121" s="126"/>
      <c r="N121" s="126"/>
      <c r="O121" s="26">
        <v>11</v>
      </c>
      <c r="P121" s="127"/>
    </row>
    <row r="122" spans="1:16" s="94" customFormat="1" ht="23.4" hidden="1" customHeight="1" x14ac:dyDescent="0.3">
      <c r="A122" s="5" t="s">
        <v>126</v>
      </c>
      <c r="B122" s="93" t="s">
        <v>419</v>
      </c>
      <c r="C122" s="12"/>
      <c r="D122" s="104"/>
      <c r="E122" s="105"/>
      <c r="F122" s="125" t="e">
        <v>#REF!</v>
      </c>
      <c r="G122" s="26">
        <v>0</v>
      </c>
      <c r="H122" s="26"/>
      <c r="I122" s="26"/>
      <c r="J122" s="26"/>
      <c r="K122" s="126">
        <v>0</v>
      </c>
      <c r="L122" s="126"/>
      <c r="M122" s="126"/>
      <c r="N122" s="126"/>
      <c r="O122" s="26">
        <v>0</v>
      </c>
      <c r="P122" s="127">
        <v>15</v>
      </c>
    </row>
    <row r="123" spans="1:16" s="94" customFormat="1" ht="21.75" hidden="1" customHeight="1" x14ac:dyDescent="0.3">
      <c r="A123" s="5" t="s">
        <v>127</v>
      </c>
      <c r="B123" s="93" t="s">
        <v>412</v>
      </c>
      <c r="C123" s="12"/>
      <c r="D123" s="104"/>
      <c r="E123" s="105"/>
      <c r="F123" s="125" t="e">
        <v>#REF!</v>
      </c>
      <c r="G123" s="26">
        <v>0</v>
      </c>
      <c r="H123" s="26"/>
      <c r="I123" s="26"/>
      <c r="J123" s="26"/>
      <c r="K123" s="126">
        <v>0</v>
      </c>
      <c r="L123" s="126"/>
      <c r="M123" s="126"/>
      <c r="N123" s="126"/>
      <c r="O123" s="26">
        <v>0</v>
      </c>
      <c r="P123" s="127">
        <v>15</v>
      </c>
    </row>
    <row r="124" spans="1:16" s="94" customFormat="1" ht="48.6" hidden="1" customHeight="1" x14ac:dyDescent="0.3">
      <c r="A124" s="5" t="s">
        <v>128</v>
      </c>
      <c r="B124" s="93" t="s">
        <v>412</v>
      </c>
      <c r="C124" s="12"/>
      <c r="D124" s="104"/>
      <c r="E124" s="105"/>
      <c r="F124" s="125" t="e">
        <v>#REF!</v>
      </c>
      <c r="G124" s="26">
        <v>0</v>
      </c>
      <c r="H124" s="26"/>
      <c r="I124" s="26"/>
      <c r="J124" s="26"/>
      <c r="K124" s="126">
        <v>0</v>
      </c>
      <c r="L124" s="126"/>
      <c r="M124" s="126"/>
      <c r="N124" s="126"/>
      <c r="O124" s="26">
        <v>0</v>
      </c>
      <c r="P124" s="127">
        <v>15</v>
      </c>
    </row>
    <row r="125" spans="1:16" s="94" customFormat="1" ht="21.75" hidden="1" customHeight="1" x14ac:dyDescent="0.3">
      <c r="A125" s="5" t="s">
        <v>129</v>
      </c>
      <c r="B125" s="93" t="s">
        <v>412</v>
      </c>
      <c r="C125" s="31"/>
      <c r="D125" s="104"/>
      <c r="E125" s="105"/>
      <c r="F125" s="125" t="e">
        <v>#REF!</v>
      </c>
      <c r="G125" s="26"/>
      <c r="H125" s="26"/>
      <c r="I125" s="26"/>
      <c r="J125" s="26"/>
      <c r="K125" s="126"/>
      <c r="L125" s="126"/>
      <c r="M125" s="126"/>
      <c r="N125" s="126"/>
      <c r="O125" s="26">
        <v>0</v>
      </c>
      <c r="P125" s="127">
        <v>15</v>
      </c>
    </row>
    <row r="126" spans="1:16" s="94" customFormat="1" ht="21.75" hidden="1" customHeight="1" x14ac:dyDescent="0.3">
      <c r="A126" s="33" t="s">
        <v>280</v>
      </c>
      <c r="B126" s="93" t="s">
        <v>417</v>
      </c>
      <c r="C126" s="7"/>
      <c r="D126" s="104"/>
      <c r="E126" s="105"/>
      <c r="F126" s="125" t="e">
        <v>#REF!</v>
      </c>
      <c r="G126" s="26"/>
      <c r="H126" s="26"/>
      <c r="I126" s="26">
        <v>0</v>
      </c>
      <c r="J126" s="26"/>
      <c r="K126" s="126"/>
      <c r="L126" s="126"/>
      <c r="M126" s="126">
        <v>0</v>
      </c>
      <c r="N126" s="126"/>
      <c r="O126" s="26">
        <v>0</v>
      </c>
      <c r="P126" s="127">
        <v>25</v>
      </c>
    </row>
    <row r="127" spans="1:16" s="94" customFormat="1" ht="20.25" hidden="1" customHeight="1" x14ac:dyDescent="0.3">
      <c r="A127" s="5" t="s">
        <v>281</v>
      </c>
      <c r="B127" s="93" t="s">
        <v>412</v>
      </c>
      <c r="C127" s="12"/>
      <c r="D127" s="104"/>
      <c r="E127" s="105"/>
      <c r="F127" s="125" t="e">
        <v>#REF!</v>
      </c>
      <c r="G127" s="26"/>
      <c r="H127" s="26"/>
      <c r="I127" s="26"/>
      <c r="J127" s="26"/>
      <c r="K127" s="126"/>
      <c r="L127" s="126"/>
      <c r="M127" s="126"/>
      <c r="N127" s="126"/>
      <c r="O127" s="26">
        <v>0</v>
      </c>
      <c r="P127" s="127">
        <v>10</v>
      </c>
    </row>
    <row r="128" spans="1:16" s="94" customFormat="1" ht="21.75" hidden="1" customHeight="1" x14ac:dyDescent="0.3">
      <c r="A128" s="10" t="s">
        <v>282</v>
      </c>
      <c r="B128" s="93" t="s">
        <v>412</v>
      </c>
      <c r="C128" s="7"/>
      <c r="D128" s="104"/>
      <c r="E128" s="105"/>
      <c r="F128" s="125" t="e">
        <v>#REF!</v>
      </c>
      <c r="G128" s="26"/>
      <c r="H128" s="26"/>
      <c r="I128" s="26"/>
      <c r="J128" s="26"/>
      <c r="K128" s="126"/>
      <c r="L128" s="126"/>
      <c r="M128" s="126"/>
      <c r="N128" s="126"/>
      <c r="O128" s="26">
        <v>0</v>
      </c>
      <c r="P128" s="128">
        <v>15</v>
      </c>
    </row>
    <row r="129" spans="1:16" s="94" customFormat="1" ht="21.75" hidden="1" customHeight="1" x14ac:dyDescent="0.3">
      <c r="A129" s="10" t="s">
        <v>283</v>
      </c>
      <c r="B129" s="93" t="s">
        <v>414</v>
      </c>
      <c r="C129" s="7"/>
      <c r="D129" s="104"/>
      <c r="E129" s="105"/>
      <c r="F129" s="125" t="e">
        <v>#REF!</v>
      </c>
      <c r="G129" s="26"/>
      <c r="H129" s="26"/>
      <c r="I129" s="26"/>
      <c r="J129" s="26"/>
      <c r="K129" s="126"/>
      <c r="L129" s="126"/>
      <c r="M129" s="126"/>
      <c r="N129" s="126"/>
      <c r="O129" s="26">
        <v>0</v>
      </c>
      <c r="P129" s="127">
        <v>20</v>
      </c>
    </row>
    <row r="130" spans="1:16" s="94" customFormat="1" ht="20.25" hidden="1" customHeight="1" x14ac:dyDescent="0.3">
      <c r="A130" s="10" t="s">
        <v>213</v>
      </c>
      <c r="B130" s="93" t="s">
        <v>417</v>
      </c>
      <c r="C130" s="7"/>
      <c r="D130" s="104"/>
      <c r="E130" s="105"/>
      <c r="F130" s="125" t="e">
        <v>#REF!</v>
      </c>
      <c r="G130" s="26"/>
      <c r="H130" s="26"/>
      <c r="I130" s="26"/>
      <c r="J130" s="26"/>
      <c r="K130" s="126"/>
      <c r="L130" s="126"/>
      <c r="M130" s="126"/>
      <c r="N130" s="126"/>
      <c r="O130" s="26">
        <v>0</v>
      </c>
      <c r="P130" s="127">
        <v>20</v>
      </c>
    </row>
    <row r="131" spans="1:16" s="94" customFormat="1" ht="20.25" hidden="1" customHeight="1" x14ac:dyDescent="0.3">
      <c r="A131" s="10" t="s">
        <v>36</v>
      </c>
      <c r="B131" s="93" t="s">
        <v>412</v>
      </c>
      <c r="C131" s="7"/>
      <c r="D131" s="104"/>
      <c r="E131" s="105"/>
      <c r="F131" s="125" t="e">
        <v>#REF!</v>
      </c>
      <c r="G131" s="26"/>
      <c r="H131" s="26"/>
      <c r="I131" s="26"/>
      <c r="J131" s="26"/>
      <c r="K131" s="126"/>
      <c r="L131" s="126"/>
      <c r="M131" s="126"/>
      <c r="N131" s="126"/>
      <c r="O131" s="26">
        <v>0</v>
      </c>
      <c r="P131" s="128">
        <v>20</v>
      </c>
    </row>
    <row r="132" spans="1:16" s="94" customFormat="1" ht="21.75" hidden="1" customHeight="1" x14ac:dyDescent="0.3">
      <c r="A132" s="14" t="s">
        <v>37</v>
      </c>
      <c r="B132" s="93" t="s">
        <v>416</v>
      </c>
      <c r="C132" s="7"/>
      <c r="D132" s="104"/>
      <c r="E132" s="105"/>
      <c r="F132" s="125" t="e">
        <v>#REF!</v>
      </c>
      <c r="G132" s="26"/>
      <c r="H132" s="26"/>
      <c r="I132" s="26"/>
      <c r="J132" s="26"/>
      <c r="K132" s="126"/>
      <c r="L132" s="126"/>
      <c r="M132" s="126"/>
      <c r="N132" s="126"/>
      <c r="O132" s="26">
        <v>0</v>
      </c>
      <c r="P132" s="127">
        <v>20</v>
      </c>
    </row>
    <row r="133" spans="1:16" s="94" customFormat="1" ht="20.25" hidden="1" customHeight="1" x14ac:dyDescent="0.3">
      <c r="A133" s="5" t="s">
        <v>214</v>
      </c>
      <c r="B133" s="93" t="s">
        <v>412</v>
      </c>
      <c r="C133" s="7"/>
      <c r="D133" s="104"/>
      <c r="E133" s="105"/>
      <c r="F133" s="125" t="e">
        <v>#REF!</v>
      </c>
      <c r="G133" s="26"/>
      <c r="H133" s="26"/>
      <c r="I133" s="26"/>
      <c r="J133" s="26"/>
      <c r="K133" s="126"/>
      <c r="L133" s="126"/>
      <c r="M133" s="126"/>
      <c r="N133" s="126"/>
      <c r="O133" s="26">
        <v>0</v>
      </c>
      <c r="P133" s="127">
        <v>15</v>
      </c>
    </row>
    <row r="134" spans="1:16" s="94" customFormat="1" ht="20.25" hidden="1" customHeight="1" x14ac:dyDescent="0.3">
      <c r="A134" s="5" t="s">
        <v>215</v>
      </c>
      <c r="B134" s="93" t="s">
        <v>416</v>
      </c>
      <c r="C134" s="7"/>
      <c r="D134" s="104"/>
      <c r="E134" s="105"/>
      <c r="F134" s="125" t="e">
        <v>#REF!</v>
      </c>
      <c r="G134" s="26"/>
      <c r="H134" s="26"/>
      <c r="I134" s="26"/>
      <c r="J134" s="26"/>
      <c r="K134" s="126"/>
      <c r="L134" s="126"/>
      <c r="M134" s="126"/>
      <c r="N134" s="126"/>
      <c r="O134" s="26">
        <v>0</v>
      </c>
      <c r="P134" s="127">
        <v>15</v>
      </c>
    </row>
    <row r="135" spans="1:16" s="94" customFormat="1" ht="21.75" hidden="1" customHeight="1" x14ac:dyDescent="0.3">
      <c r="A135" s="10" t="s">
        <v>216</v>
      </c>
      <c r="B135" s="93" t="s">
        <v>412</v>
      </c>
      <c r="C135" s="7"/>
      <c r="D135" s="104"/>
      <c r="E135" s="105"/>
      <c r="F135" s="125" t="e">
        <v>#REF!</v>
      </c>
      <c r="G135" s="26"/>
      <c r="H135" s="26"/>
      <c r="I135" s="26"/>
      <c r="J135" s="26"/>
      <c r="K135" s="126"/>
      <c r="L135" s="126"/>
      <c r="M135" s="126"/>
      <c r="N135" s="126"/>
      <c r="O135" s="26">
        <v>0</v>
      </c>
      <c r="P135" s="127"/>
    </row>
    <row r="136" spans="1:16" s="94" customFormat="1" ht="52.95" hidden="1" customHeight="1" x14ac:dyDescent="0.3">
      <c r="A136" s="10" t="s">
        <v>101</v>
      </c>
      <c r="B136" s="93" t="s">
        <v>412</v>
      </c>
      <c r="C136" s="12"/>
      <c r="D136" s="104"/>
      <c r="E136" s="105"/>
      <c r="F136" s="125" t="e">
        <v>#REF!</v>
      </c>
      <c r="G136" s="26">
        <v>0</v>
      </c>
      <c r="H136" s="26"/>
      <c r="I136" s="26"/>
      <c r="J136" s="26"/>
      <c r="K136" s="126">
        <v>0</v>
      </c>
      <c r="L136" s="126"/>
      <c r="M136" s="126"/>
      <c r="N136" s="126"/>
      <c r="O136" s="26">
        <v>0</v>
      </c>
      <c r="P136" s="127">
        <v>25</v>
      </c>
    </row>
    <row r="137" spans="1:16" s="94" customFormat="1" ht="20.25" hidden="1" customHeight="1" x14ac:dyDescent="0.3">
      <c r="A137" s="10" t="s">
        <v>102</v>
      </c>
      <c r="B137" s="93" t="s">
        <v>417</v>
      </c>
      <c r="C137" s="12"/>
      <c r="D137" s="104"/>
      <c r="E137" s="105"/>
      <c r="F137" s="125" t="e">
        <v>#REF!</v>
      </c>
      <c r="G137" s="26">
        <v>0</v>
      </c>
      <c r="H137" s="26"/>
      <c r="I137" s="26"/>
      <c r="J137" s="26"/>
      <c r="K137" s="126">
        <v>0</v>
      </c>
      <c r="L137" s="126"/>
      <c r="M137" s="126"/>
      <c r="N137" s="126"/>
      <c r="O137" s="26">
        <v>0</v>
      </c>
      <c r="P137" s="127"/>
    </row>
    <row r="138" spans="1:16" s="94" customFormat="1" ht="21.75" hidden="1" customHeight="1" x14ac:dyDescent="0.3">
      <c r="A138" s="10" t="s">
        <v>302</v>
      </c>
      <c r="B138" s="93"/>
      <c r="C138" s="7"/>
      <c r="D138" s="104"/>
      <c r="E138" s="105"/>
      <c r="F138" s="125" t="e">
        <v>#REF!</v>
      </c>
      <c r="G138" s="26">
        <v>0</v>
      </c>
      <c r="H138" s="26"/>
      <c r="I138" s="26"/>
      <c r="J138" s="26"/>
      <c r="K138" s="26">
        <v>0</v>
      </c>
      <c r="L138" s="126"/>
      <c r="M138" s="126"/>
      <c r="N138" s="126"/>
      <c r="O138" s="26">
        <v>0</v>
      </c>
      <c r="P138" s="127"/>
    </row>
    <row r="139" spans="1:16" s="94" customFormat="1" ht="21.75" customHeight="1" x14ac:dyDescent="0.3">
      <c r="A139" s="10" t="s">
        <v>103</v>
      </c>
      <c r="B139" s="93" t="s">
        <v>412</v>
      </c>
      <c r="C139" s="12">
        <v>0.9</v>
      </c>
      <c r="D139" s="104">
        <v>70000</v>
      </c>
      <c r="E139" s="105">
        <v>63000</v>
      </c>
      <c r="F139" s="125" t="e">
        <v>#REF!</v>
      </c>
      <c r="G139" s="26">
        <v>0.1</v>
      </c>
      <c r="H139" s="26"/>
      <c r="I139" s="26"/>
      <c r="J139" s="26"/>
      <c r="K139" s="126">
        <v>0.1</v>
      </c>
      <c r="L139" s="126"/>
      <c r="M139" s="126"/>
      <c r="N139" s="126"/>
      <c r="O139" s="26">
        <v>0.1</v>
      </c>
      <c r="P139" s="127">
        <v>25</v>
      </c>
    </row>
    <row r="140" spans="1:16" s="94" customFormat="1" ht="20.25" hidden="1" customHeight="1" x14ac:dyDescent="0.3">
      <c r="A140" s="10" t="s">
        <v>104</v>
      </c>
      <c r="B140" s="93" t="s">
        <v>417</v>
      </c>
      <c r="C140" s="12"/>
      <c r="D140" s="104"/>
      <c r="E140" s="105"/>
      <c r="F140" s="125" t="e">
        <v>#REF!</v>
      </c>
      <c r="G140" s="26">
        <v>0</v>
      </c>
      <c r="H140" s="26"/>
      <c r="I140" s="26"/>
      <c r="J140" s="26"/>
      <c r="K140" s="126">
        <v>0</v>
      </c>
      <c r="L140" s="126"/>
      <c r="M140" s="126"/>
      <c r="N140" s="126"/>
      <c r="O140" s="26">
        <v>0</v>
      </c>
      <c r="P140" s="127"/>
    </row>
    <row r="141" spans="1:16" s="94" customFormat="1" ht="20.25" hidden="1" customHeight="1" x14ac:dyDescent="0.3">
      <c r="A141" s="10" t="s">
        <v>105</v>
      </c>
      <c r="B141" s="93" t="s">
        <v>412</v>
      </c>
      <c r="C141" s="12"/>
      <c r="D141" s="104"/>
      <c r="E141" s="105"/>
      <c r="F141" s="125" t="e">
        <v>#REF!</v>
      </c>
      <c r="G141" s="26">
        <v>1.8</v>
      </c>
      <c r="H141" s="26"/>
      <c r="I141" s="26"/>
      <c r="J141" s="26"/>
      <c r="K141" s="126">
        <v>1.8</v>
      </c>
      <c r="L141" s="126"/>
      <c r="M141" s="126"/>
      <c r="N141" s="126"/>
      <c r="O141" s="26">
        <v>1.8</v>
      </c>
      <c r="P141" s="127">
        <v>25</v>
      </c>
    </row>
    <row r="142" spans="1:16" s="94" customFormat="1" ht="20.25" hidden="1" customHeight="1" x14ac:dyDescent="0.3">
      <c r="A142" s="10" t="s">
        <v>106</v>
      </c>
      <c r="B142" s="93" t="s">
        <v>417</v>
      </c>
      <c r="C142" s="12"/>
      <c r="D142" s="104"/>
      <c r="E142" s="105"/>
      <c r="F142" s="125" t="e">
        <v>#REF!</v>
      </c>
      <c r="G142" s="26">
        <v>0</v>
      </c>
      <c r="H142" s="26"/>
      <c r="I142" s="26"/>
      <c r="J142" s="26"/>
      <c r="K142" s="126">
        <v>0</v>
      </c>
      <c r="L142" s="126"/>
      <c r="M142" s="126"/>
      <c r="N142" s="126"/>
      <c r="O142" s="26">
        <v>0</v>
      </c>
      <c r="P142" s="127"/>
    </row>
    <row r="143" spans="1:16" s="94" customFormat="1" ht="20.25" hidden="1" customHeight="1" x14ac:dyDescent="0.3">
      <c r="A143" s="10" t="s">
        <v>130</v>
      </c>
      <c r="B143" s="93" t="s">
        <v>412</v>
      </c>
      <c r="C143" s="12"/>
      <c r="D143" s="104"/>
      <c r="E143" s="105"/>
      <c r="F143" s="125" t="e">
        <v>#REF!</v>
      </c>
      <c r="G143" s="26">
        <v>1.5</v>
      </c>
      <c r="H143" s="26"/>
      <c r="I143" s="26"/>
      <c r="J143" s="26"/>
      <c r="K143" s="126">
        <v>0</v>
      </c>
      <c r="L143" s="126"/>
      <c r="M143" s="126"/>
      <c r="N143" s="126"/>
      <c r="O143" s="26">
        <v>1.5</v>
      </c>
      <c r="P143" s="127"/>
    </row>
    <row r="144" spans="1:16" s="94" customFormat="1" ht="41.4" hidden="1" customHeight="1" x14ac:dyDescent="0.3">
      <c r="A144" s="10" t="s">
        <v>107</v>
      </c>
      <c r="B144" s="93" t="s">
        <v>412</v>
      </c>
      <c r="C144" s="12"/>
      <c r="D144" s="104"/>
      <c r="E144" s="105"/>
      <c r="F144" s="125" t="e">
        <v>#REF!</v>
      </c>
      <c r="G144" s="26">
        <v>0</v>
      </c>
      <c r="H144" s="26"/>
      <c r="I144" s="26"/>
      <c r="J144" s="26"/>
      <c r="K144" s="126">
        <v>0</v>
      </c>
      <c r="L144" s="126"/>
      <c r="M144" s="126"/>
      <c r="N144" s="126"/>
      <c r="O144" s="26">
        <v>0</v>
      </c>
      <c r="P144" s="127"/>
    </row>
    <row r="145" spans="1:16" s="94" customFormat="1" ht="41.4" hidden="1" customHeight="1" x14ac:dyDescent="0.3">
      <c r="A145" s="10" t="s">
        <v>108</v>
      </c>
      <c r="B145" s="93" t="s">
        <v>412</v>
      </c>
      <c r="C145" s="12"/>
      <c r="D145" s="104"/>
      <c r="E145" s="105"/>
      <c r="F145" s="125" t="e">
        <v>#REF!</v>
      </c>
      <c r="G145" s="26">
        <v>1</v>
      </c>
      <c r="H145" s="26"/>
      <c r="I145" s="26"/>
      <c r="J145" s="26"/>
      <c r="K145" s="126">
        <v>1</v>
      </c>
      <c r="L145" s="126"/>
      <c r="M145" s="126"/>
      <c r="N145" s="126"/>
      <c r="O145" s="26">
        <v>1</v>
      </c>
      <c r="P145" s="127">
        <v>25</v>
      </c>
    </row>
    <row r="146" spans="1:16" s="94" customFormat="1" ht="21.75" hidden="1" customHeight="1" x14ac:dyDescent="0.3">
      <c r="A146" s="10" t="s">
        <v>109</v>
      </c>
      <c r="B146" s="93" t="s">
        <v>417</v>
      </c>
      <c r="C146" s="12"/>
      <c r="D146" s="104"/>
      <c r="E146" s="105"/>
      <c r="F146" s="125" t="e">
        <v>#REF!</v>
      </c>
      <c r="G146" s="26">
        <v>0</v>
      </c>
      <c r="H146" s="26"/>
      <c r="I146" s="26"/>
      <c r="J146" s="26"/>
      <c r="K146" s="126">
        <v>0</v>
      </c>
      <c r="L146" s="126"/>
      <c r="M146" s="126"/>
      <c r="N146" s="126"/>
      <c r="O146" s="26">
        <v>0</v>
      </c>
      <c r="P146" s="127"/>
    </row>
    <row r="147" spans="1:16" s="94" customFormat="1" ht="21.75" hidden="1" customHeight="1" x14ac:dyDescent="0.3">
      <c r="A147" s="10" t="s">
        <v>162</v>
      </c>
      <c r="B147" s="93" t="s">
        <v>412</v>
      </c>
      <c r="C147" s="7"/>
      <c r="D147" s="104"/>
      <c r="E147" s="105"/>
      <c r="F147" s="125" t="e">
        <v>#REF!</v>
      </c>
      <c r="G147" s="26"/>
      <c r="H147" s="26"/>
      <c r="I147" s="26"/>
      <c r="J147" s="26"/>
      <c r="K147" s="126"/>
      <c r="L147" s="126"/>
      <c r="M147" s="126"/>
      <c r="N147" s="126"/>
      <c r="O147" s="26">
        <v>0</v>
      </c>
      <c r="P147" s="127"/>
    </row>
    <row r="148" spans="1:16" s="94" customFormat="1" ht="21.75" hidden="1" customHeight="1" x14ac:dyDescent="0.3">
      <c r="A148" s="10" t="s">
        <v>163</v>
      </c>
      <c r="B148" s="93" t="s">
        <v>412</v>
      </c>
      <c r="C148" s="7"/>
      <c r="D148" s="104"/>
      <c r="E148" s="105"/>
      <c r="F148" s="125" t="e">
        <v>#REF!</v>
      </c>
      <c r="G148" s="26"/>
      <c r="H148" s="26"/>
      <c r="I148" s="26"/>
      <c r="J148" s="26"/>
      <c r="K148" s="126"/>
      <c r="L148" s="126"/>
      <c r="M148" s="126"/>
      <c r="N148" s="126"/>
      <c r="O148" s="26">
        <v>0</v>
      </c>
      <c r="P148" s="127"/>
    </row>
    <row r="149" spans="1:16" s="94" customFormat="1" ht="21.75" customHeight="1" x14ac:dyDescent="0.3">
      <c r="A149" s="10" t="s">
        <v>164</v>
      </c>
      <c r="B149" s="93" t="s">
        <v>412</v>
      </c>
      <c r="C149" s="7">
        <v>6.5</v>
      </c>
      <c r="D149" s="104">
        <v>16000</v>
      </c>
      <c r="E149" s="105">
        <v>104000</v>
      </c>
      <c r="F149" s="125" t="e">
        <v>#REF!</v>
      </c>
      <c r="G149" s="26"/>
      <c r="H149" s="26"/>
      <c r="I149" s="26"/>
      <c r="J149" s="26"/>
      <c r="K149" s="126"/>
      <c r="L149" s="126"/>
      <c r="M149" s="126"/>
      <c r="N149" s="126"/>
      <c r="O149" s="26">
        <v>0</v>
      </c>
      <c r="P149" s="127">
        <v>10</v>
      </c>
    </row>
    <row r="150" spans="1:16" s="94" customFormat="1" ht="20.25" hidden="1" customHeight="1" x14ac:dyDescent="0.3">
      <c r="A150" s="10" t="s">
        <v>165</v>
      </c>
      <c r="B150" s="93" t="s">
        <v>416</v>
      </c>
      <c r="C150" s="7"/>
      <c r="D150" s="104"/>
      <c r="E150" s="105"/>
      <c r="F150" s="125" t="e">
        <v>#REF!</v>
      </c>
      <c r="G150" s="26"/>
      <c r="H150" s="26"/>
      <c r="I150" s="26"/>
      <c r="J150" s="26">
        <v>0</v>
      </c>
      <c r="K150" s="126"/>
      <c r="L150" s="126"/>
      <c r="M150" s="126"/>
      <c r="N150" s="126"/>
      <c r="O150" s="26">
        <v>0</v>
      </c>
      <c r="P150" s="127">
        <v>20</v>
      </c>
    </row>
    <row r="151" spans="1:16" s="94" customFormat="1" ht="20.25" hidden="1" customHeight="1" x14ac:dyDescent="0.3">
      <c r="A151" s="10" t="s">
        <v>166</v>
      </c>
      <c r="B151" s="93" t="s">
        <v>416</v>
      </c>
      <c r="C151" s="7"/>
      <c r="D151" s="104"/>
      <c r="E151" s="105"/>
      <c r="F151" s="125" t="e">
        <v>#REF!</v>
      </c>
      <c r="G151" s="26"/>
      <c r="H151" s="26">
        <v>0</v>
      </c>
      <c r="I151" s="26"/>
      <c r="J151" s="26"/>
      <c r="K151" s="126"/>
      <c r="L151" s="126"/>
      <c r="M151" s="126"/>
      <c r="N151" s="126"/>
      <c r="O151" s="26">
        <v>0</v>
      </c>
      <c r="P151" s="127">
        <v>20</v>
      </c>
    </row>
    <row r="152" spans="1:16" s="94" customFormat="1" ht="40.950000000000003" hidden="1" customHeight="1" x14ac:dyDescent="0.3">
      <c r="A152" s="14" t="s">
        <v>167</v>
      </c>
      <c r="B152" s="93" t="s">
        <v>416</v>
      </c>
      <c r="C152" s="7"/>
      <c r="D152" s="104"/>
      <c r="E152" s="105"/>
      <c r="F152" s="125" t="e">
        <v>#REF!</v>
      </c>
      <c r="G152" s="26"/>
      <c r="H152" s="26">
        <v>30</v>
      </c>
      <c r="I152" s="26"/>
      <c r="J152" s="26"/>
      <c r="K152" s="126"/>
      <c r="L152" s="126"/>
      <c r="M152" s="126"/>
      <c r="N152" s="126"/>
      <c r="O152" s="26">
        <v>30</v>
      </c>
      <c r="P152" s="127">
        <v>20</v>
      </c>
    </row>
    <row r="153" spans="1:16" s="94" customFormat="1" ht="20.25" hidden="1" customHeight="1" x14ac:dyDescent="0.3">
      <c r="A153" s="10" t="s">
        <v>289</v>
      </c>
      <c r="B153" s="93" t="s">
        <v>412</v>
      </c>
      <c r="C153" s="7"/>
      <c r="D153" s="104"/>
      <c r="E153" s="105"/>
      <c r="F153" s="125" t="e">
        <v>#REF!</v>
      </c>
      <c r="G153" s="26"/>
      <c r="H153" s="26"/>
      <c r="I153" s="26"/>
      <c r="J153" s="26"/>
      <c r="K153" s="126"/>
      <c r="L153" s="126"/>
      <c r="M153" s="126"/>
      <c r="N153" s="126"/>
      <c r="O153" s="26">
        <v>0</v>
      </c>
      <c r="P153" s="127">
        <v>10</v>
      </c>
    </row>
    <row r="154" spans="1:16" s="94" customFormat="1" ht="21.75" hidden="1" customHeight="1" x14ac:dyDescent="0.3">
      <c r="A154" s="10" t="s">
        <v>290</v>
      </c>
      <c r="B154" s="93" t="s">
        <v>412</v>
      </c>
      <c r="C154" s="7"/>
      <c r="D154" s="104"/>
      <c r="E154" s="105"/>
      <c r="F154" s="125" t="e">
        <v>#REF!</v>
      </c>
      <c r="G154" s="26"/>
      <c r="H154" s="26"/>
      <c r="I154" s="26"/>
      <c r="J154" s="26"/>
      <c r="K154" s="126"/>
      <c r="L154" s="126"/>
      <c r="M154" s="126"/>
      <c r="N154" s="126"/>
      <c r="O154" s="26">
        <v>0</v>
      </c>
      <c r="P154" s="127">
        <v>10</v>
      </c>
    </row>
    <row r="155" spans="1:16" s="94" customFormat="1" ht="21.75" hidden="1" customHeight="1" x14ac:dyDescent="0.3">
      <c r="A155" s="10" t="s">
        <v>291</v>
      </c>
      <c r="B155" s="93" t="s">
        <v>416</v>
      </c>
      <c r="C155" s="7"/>
      <c r="D155" s="104"/>
      <c r="E155" s="107"/>
      <c r="F155" s="125" t="e">
        <v>#REF!</v>
      </c>
      <c r="G155" s="26"/>
      <c r="H155" s="26"/>
      <c r="I155" s="26"/>
      <c r="J155" s="26">
        <v>0</v>
      </c>
      <c r="K155" s="126"/>
      <c r="L155" s="126"/>
      <c r="M155" s="126"/>
      <c r="N155" s="126"/>
      <c r="O155" s="26">
        <v>0</v>
      </c>
      <c r="P155" s="127">
        <v>30</v>
      </c>
    </row>
    <row r="156" spans="1:16" s="94" customFormat="1" ht="63" hidden="1" customHeight="1" x14ac:dyDescent="0.3">
      <c r="A156" s="10" t="s">
        <v>292</v>
      </c>
      <c r="B156" s="93" t="s">
        <v>416</v>
      </c>
      <c r="C156" s="7"/>
      <c r="D156" s="104"/>
      <c r="E156" s="107"/>
      <c r="F156" s="125" t="e">
        <v>#REF!</v>
      </c>
      <c r="G156" s="26"/>
      <c r="H156" s="26">
        <v>10</v>
      </c>
      <c r="I156" s="26"/>
      <c r="J156" s="26"/>
      <c r="K156" s="126"/>
      <c r="L156" s="126"/>
      <c r="M156" s="126"/>
      <c r="N156" s="126"/>
      <c r="O156" s="26">
        <v>10</v>
      </c>
      <c r="P156" s="127">
        <v>30</v>
      </c>
    </row>
    <row r="157" spans="1:16" s="94" customFormat="1" ht="57" hidden="1" customHeight="1" x14ac:dyDescent="0.3">
      <c r="A157" s="10" t="s">
        <v>110</v>
      </c>
      <c r="B157" s="93" t="s">
        <v>416</v>
      </c>
      <c r="C157" s="12"/>
      <c r="D157" s="104"/>
      <c r="E157" s="105"/>
      <c r="F157" s="125" t="e">
        <v>#REF!</v>
      </c>
      <c r="G157" s="26">
        <v>0</v>
      </c>
      <c r="H157" s="26"/>
      <c r="I157" s="26"/>
      <c r="J157" s="26"/>
      <c r="K157" s="126">
        <v>0</v>
      </c>
      <c r="L157" s="126"/>
      <c r="M157" s="126"/>
      <c r="N157" s="126"/>
      <c r="O157" s="26">
        <v>0</v>
      </c>
      <c r="P157" s="127"/>
    </row>
    <row r="158" spans="1:16" s="94" customFormat="1" ht="21.75" hidden="1" customHeight="1" x14ac:dyDescent="0.3">
      <c r="A158" s="10" t="s">
        <v>111</v>
      </c>
      <c r="B158" s="93" t="s">
        <v>412</v>
      </c>
      <c r="C158" s="12"/>
      <c r="D158" s="104"/>
      <c r="E158" s="105"/>
      <c r="F158" s="125" t="e">
        <v>#REF!</v>
      </c>
      <c r="G158" s="26">
        <v>1</v>
      </c>
      <c r="H158" s="26"/>
      <c r="I158" s="26"/>
      <c r="J158" s="26"/>
      <c r="K158" s="126">
        <v>1</v>
      </c>
      <c r="L158" s="126"/>
      <c r="M158" s="126"/>
      <c r="N158" s="126"/>
      <c r="O158" s="26">
        <v>1</v>
      </c>
      <c r="P158" s="127">
        <v>25</v>
      </c>
    </row>
    <row r="159" spans="1:16" s="94" customFormat="1" ht="21.75" hidden="1" customHeight="1" x14ac:dyDescent="0.3">
      <c r="A159" s="18" t="s">
        <v>112</v>
      </c>
      <c r="B159" s="93" t="s">
        <v>417</v>
      </c>
      <c r="C159" s="12"/>
      <c r="D159" s="104"/>
      <c r="E159" s="105"/>
      <c r="F159" s="125" t="e">
        <v>#REF!</v>
      </c>
      <c r="G159" s="26">
        <v>0</v>
      </c>
      <c r="H159" s="26"/>
      <c r="I159" s="26"/>
      <c r="J159" s="26"/>
      <c r="K159" s="126">
        <v>0</v>
      </c>
      <c r="L159" s="126"/>
      <c r="M159" s="126"/>
      <c r="N159" s="126"/>
      <c r="O159" s="26">
        <v>0</v>
      </c>
      <c r="P159" s="127"/>
    </row>
    <row r="160" spans="1:16" s="94" customFormat="1" ht="20.25" hidden="1" customHeight="1" x14ac:dyDescent="0.3">
      <c r="A160" s="10" t="s">
        <v>303</v>
      </c>
      <c r="B160" s="93" t="s">
        <v>417</v>
      </c>
      <c r="C160" s="7"/>
      <c r="D160" s="104"/>
      <c r="E160" s="105"/>
      <c r="F160" s="125" t="e">
        <v>#REF!</v>
      </c>
      <c r="G160" s="26">
        <v>0</v>
      </c>
      <c r="H160" s="26"/>
      <c r="I160" s="26"/>
      <c r="J160" s="26"/>
      <c r="K160" s="26">
        <v>0</v>
      </c>
      <c r="L160" s="126"/>
      <c r="M160" s="126"/>
      <c r="N160" s="126"/>
      <c r="O160" s="26">
        <v>0</v>
      </c>
      <c r="P160" s="127">
        <v>20</v>
      </c>
    </row>
    <row r="161" spans="1:16" s="94" customFormat="1" ht="21.75" hidden="1" customHeight="1" x14ac:dyDescent="0.3">
      <c r="A161" s="10" t="s">
        <v>54</v>
      </c>
      <c r="B161" s="93" t="s">
        <v>412</v>
      </c>
      <c r="C161" s="7"/>
      <c r="D161" s="104"/>
      <c r="E161" s="105"/>
      <c r="F161" s="125" t="e">
        <v>#REF!</v>
      </c>
      <c r="G161" s="26"/>
      <c r="H161" s="26"/>
      <c r="I161" s="26"/>
      <c r="J161" s="26"/>
      <c r="K161" s="126"/>
      <c r="L161" s="126"/>
      <c r="M161" s="126"/>
      <c r="N161" s="126"/>
      <c r="O161" s="26">
        <v>0</v>
      </c>
      <c r="P161" s="128">
        <v>20</v>
      </c>
    </row>
    <row r="162" spans="1:16" s="94" customFormat="1" ht="21.75" hidden="1" customHeight="1" x14ac:dyDescent="0.3">
      <c r="A162" s="14" t="s">
        <v>55</v>
      </c>
      <c r="B162" s="93" t="s">
        <v>417</v>
      </c>
      <c r="C162" s="7"/>
      <c r="D162" s="104"/>
      <c r="E162" s="105"/>
      <c r="F162" s="125" t="e">
        <v>#REF!</v>
      </c>
      <c r="G162" s="26"/>
      <c r="H162" s="26"/>
      <c r="I162" s="26"/>
      <c r="J162" s="26"/>
      <c r="K162" s="126"/>
      <c r="L162" s="126"/>
      <c r="M162" s="126"/>
      <c r="N162" s="126"/>
      <c r="O162" s="26">
        <v>0</v>
      </c>
      <c r="P162" s="128">
        <v>20</v>
      </c>
    </row>
    <row r="163" spans="1:16" s="94" customFormat="1" ht="21.75" hidden="1" customHeight="1" x14ac:dyDescent="0.3">
      <c r="A163" s="5" t="s">
        <v>199</v>
      </c>
      <c r="B163" s="93" t="s">
        <v>412</v>
      </c>
      <c r="C163" s="7"/>
      <c r="D163" s="104"/>
      <c r="E163" s="105"/>
      <c r="F163" s="125" t="e">
        <v>#REF!</v>
      </c>
      <c r="G163" s="26"/>
      <c r="H163" s="26"/>
      <c r="I163" s="26"/>
      <c r="J163" s="26"/>
      <c r="K163" s="126"/>
      <c r="L163" s="126"/>
      <c r="M163" s="126"/>
      <c r="N163" s="126"/>
      <c r="O163" s="26">
        <v>0</v>
      </c>
      <c r="P163" s="127">
        <v>13</v>
      </c>
    </row>
    <row r="164" spans="1:16" s="94" customFormat="1" ht="21.75" customHeight="1" x14ac:dyDescent="0.3">
      <c r="A164" s="10" t="s">
        <v>200</v>
      </c>
      <c r="B164" s="93" t="s">
        <v>417</v>
      </c>
      <c r="C164" s="7">
        <v>453</v>
      </c>
      <c r="D164" s="104">
        <v>5500</v>
      </c>
      <c r="E164" s="105">
        <v>2491500</v>
      </c>
      <c r="F164" s="125" t="e">
        <v>#REF!</v>
      </c>
      <c r="G164" s="26">
        <v>834</v>
      </c>
      <c r="H164" s="26"/>
      <c r="I164" s="26"/>
      <c r="J164" s="26"/>
      <c r="K164" s="126"/>
      <c r="L164" s="126"/>
      <c r="M164" s="126"/>
      <c r="N164" s="126"/>
      <c r="O164" s="26">
        <v>834</v>
      </c>
      <c r="P164" s="127">
        <v>25</v>
      </c>
    </row>
    <row r="165" spans="1:16" s="96" customFormat="1" ht="20.25" hidden="1" customHeight="1" x14ac:dyDescent="0.3">
      <c r="A165" s="32" t="s">
        <v>201</v>
      </c>
      <c r="B165" s="93" t="s">
        <v>417</v>
      </c>
      <c r="C165" s="7"/>
      <c r="D165" s="104"/>
      <c r="E165" s="107"/>
      <c r="F165" s="125" t="e">
        <v>#REF!</v>
      </c>
      <c r="G165" s="26"/>
      <c r="H165" s="26"/>
      <c r="I165" s="26">
        <v>0</v>
      </c>
      <c r="J165" s="26"/>
      <c r="K165" s="126"/>
      <c r="L165" s="126"/>
      <c r="M165" s="126"/>
      <c r="N165" s="126"/>
      <c r="O165" s="26">
        <v>0</v>
      </c>
      <c r="P165" s="127">
        <v>25</v>
      </c>
    </row>
    <row r="166" spans="1:16" s="94" customFormat="1" ht="21.75" customHeight="1" x14ac:dyDescent="0.3">
      <c r="A166" s="10" t="s">
        <v>202</v>
      </c>
      <c r="B166" s="93" t="s">
        <v>412</v>
      </c>
      <c r="C166" s="7">
        <v>42</v>
      </c>
      <c r="D166" s="104">
        <v>11000</v>
      </c>
      <c r="E166" s="105">
        <v>462000</v>
      </c>
      <c r="F166" s="125" t="e">
        <v>#REF!</v>
      </c>
      <c r="G166" s="26">
        <v>140</v>
      </c>
      <c r="H166" s="26"/>
      <c r="I166" s="26"/>
      <c r="J166" s="26"/>
      <c r="K166" s="126"/>
      <c r="L166" s="126"/>
      <c r="M166" s="126"/>
      <c r="N166" s="126"/>
      <c r="O166" s="26">
        <v>140</v>
      </c>
      <c r="P166" s="127">
        <v>13</v>
      </c>
    </row>
    <row r="167" spans="1:16" s="94" customFormat="1" ht="20.25" hidden="1" customHeight="1" x14ac:dyDescent="0.3">
      <c r="A167" s="10" t="s">
        <v>203</v>
      </c>
      <c r="B167" s="93" t="s">
        <v>412</v>
      </c>
      <c r="C167" s="7"/>
      <c r="D167" s="104"/>
      <c r="E167" s="105"/>
      <c r="F167" s="125" t="e">
        <v>#REF!</v>
      </c>
      <c r="G167" s="26"/>
      <c r="H167" s="26"/>
      <c r="I167" s="26"/>
      <c r="J167" s="26"/>
      <c r="K167" s="126"/>
      <c r="L167" s="126"/>
      <c r="M167" s="126"/>
      <c r="N167" s="126"/>
      <c r="O167" s="26">
        <v>0</v>
      </c>
      <c r="P167" s="127">
        <v>20</v>
      </c>
    </row>
    <row r="168" spans="1:16" s="94" customFormat="1" ht="33.6" hidden="1" customHeight="1" x14ac:dyDescent="0.3">
      <c r="A168" s="9" t="s">
        <v>204</v>
      </c>
      <c r="B168" s="93" t="s">
        <v>412</v>
      </c>
      <c r="C168" s="7"/>
      <c r="D168" s="104"/>
      <c r="E168" s="105"/>
      <c r="F168" s="125" t="e">
        <v>#REF!</v>
      </c>
      <c r="G168" s="26"/>
      <c r="H168" s="26"/>
      <c r="I168" s="26">
        <v>0</v>
      </c>
      <c r="J168" s="26"/>
      <c r="K168" s="126"/>
      <c r="L168" s="126"/>
      <c r="M168" s="126"/>
      <c r="N168" s="126"/>
      <c r="O168" s="26">
        <v>0</v>
      </c>
      <c r="P168" s="127">
        <v>25</v>
      </c>
    </row>
    <row r="169" spans="1:16" s="94" customFormat="1" ht="20.25" hidden="1" customHeight="1" x14ac:dyDescent="0.3">
      <c r="A169" s="10" t="s">
        <v>62</v>
      </c>
      <c r="B169" s="93" t="s">
        <v>416</v>
      </c>
      <c r="C169" s="7"/>
      <c r="D169" s="104"/>
      <c r="E169" s="105"/>
      <c r="F169" s="125" t="e">
        <v>#REF!</v>
      </c>
      <c r="G169" s="26"/>
      <c r="H169" s="26"/>
      <c r="I169" s="26"/>
      <c r="J169" s="26"/>
      <c r="K169" s="126"/>
      <c r="L169" s="126"/>
      <c r="M169" s="126"/>
      <c r="N169" s="126"/>
      <c r="O169" s="26">
        <v>0</v>
      </c>
      <c r="P169" s="127"/>
    </row>
    <row r="170" spans="1:16" s="94" customFormat="1" ht="21.75" hidden="1" customHeight="1" x14ac:dyDescent="0.3">
      <c r="A170" s="19" t="s">
        <v>63</v>
      </c>
      <c r="B170" s="97" t="s">
        <v>412</v>
      </c>
      <c r="C170" s="21"/>
      <c r="D170" s="111"/>
      <c r="E170" s="112"/>
      <c r="F170" s="131" t="e">
        <v>#REF!</v>
      </c>
      <c r="G170" s="130"/>
      <c r="H170" s="130"/>
      <c r="I170" s="130"/>
      <c r="J170" s="130"/>
      <c r="K170" s="130"/>
      <c r="L170" s="130"/>
      <c r="M170" s="130"/>
      <c r="N170" s="130"/>
      <c r="O170" s="130">
        <v>0</v>
      </c>
      <c r="P170" s="132"/>
    </row>
    <row r="171" spans="1:16" s="94" customFormat="1" ht="21.75" hidden="1" customHeight="1" x14ac:dyDescent="0.3">
      <c r="A171" s="8" t="s">
        <v>304</v>
      </c>
      <c r="B171" s="93" t="s">
        <v>412</v>
      </c>
      <c r="C171" s="7"/>
      <c r="D171" s="104"/>
      <c r="E171" s="105"/>
      <c r="F171" s="125" t="e">
        <v>#REF!</v>
      </c>
      <c r="G171" s="26">
        <v>0</v>
      </c>
      <c r="H171" s="26"/>
      <c r="I171" s="26"/>
      <c r="J171" s="26"/>
      <c r="K171" s="26">
        <v>0</v>
      </c>
      <c r="L171" s="126"/>
      <c r="M171" s="126"/>
      <c r="N171" s="126"/>
      <c r="O171" s="26">
        <v>0</v>
      </c>
      <c r="P171" s="127">
        <v>20</v>
      </c>
    </row>
    <row r="172" spans="1:16" s="94" customFormat="1" ht="21.75" hidden="1" customHeight="1" x14ac:dyDescent="0.3">
      <c r="A172" s="10" t="s">
        <v>87</v>
      </c>
      <c r="B172" s="93" t="s">
        <v>412</v>
      </c>
      <c r="C172" s="7"/>
      <c r="D172" s="104"/>
      <c r="E172" s="105"/>
      <c r="F172" s="125" t="e">
        <v>#REF!</v>
      </c>
      <c r="G172" s="26"/>
      <c r="H172" s="26"/>
      <c r="I172" s="26"/>
      <c r="J172" s="26"/>
      <c r="K172" s="126"/>
      <c r="L172" s="126"/>
      <c r="M172" s="126"/>
      <c r="N172" s="126"/>
      <c r="O172" s="26">
        <v>0</v>
      </c>
      <c r="P172" s="127">
        <v>10</v>
      </c>
    </row>
    <row r="173" spans="1:16" s="94" customFormat="1" ht="21.75" hidden="1" customHeight="1" x14ac:dyDescent="0.3">
      <c r="A173" s="10" t="s">
        <v>38</v>
      </c>
      <c r="B173" s="93" t="s">
        <v>412</v>
      </c>
      <c r="C173" s="7"/>
      <c r="D173" s="104"/>
      <c r="E173" s="105"/>
      <c r="F173" s="125" t="e">
        <v>#REF!</v>
      </c>
      <c r="G173" s="26"/>
      <c r="H173" s="26"/>
      <c r="I173" s="26"/>
      <c r="J173" s="26"/>
      <c r="K173" s="126"/>
      <c r="L173" s="126"/>
      <c r="M173" s="126"/>
      <c r="N173" s="126"/>
      <c r="O173" s="26">
        <v>0</v>
      </c>
      <c r="P173" s="127"/>
    </row>
    <row r="174" spans="1:16" s="94" customFormat="1" ht="20.25" hidden="1" customHeight="1" x14ac:dyDescent="0.3">
      <c r="A174" s="5" t="s">
        <v>240</v>
      </c>
      <c r="B174" s="93" t="s">
        <v>412</v>
      </c>
      <c r="C174" s="7"/>
      <c r="D174" s="104"/>
      <c r="E174" s="105"/>
      <c r="F174" s="125" t="e">
        <v>#REF!</v>
      </c>
      <c r="G174" s="26"/>
      <c r="H174" s="26"/>
      <c r="I174" s="26"/>
      <c r="J174" s="26"/>
      <c r="K174" s="126"/>
      <c r="L174" s="126"/>
      <c r="M174" s="126"/>
      <c r="N174" s="126"/>
      <c r="O174" s="26">
        <v>0</v>
      </c>
      <c r="P174" s="128">
        <v>10</v>
      </c>
    </row>
    <row r="175" spans="1:16" s="94" customFormat="1" ht="21.75" hidden="1" customHeight="1" x14ac:dyDescent="0.3">
      <c r="A175" s="10" t="s">
        <v>241</v>
      </c>
      <c r="B175" s="93" t="s">
        <v>412</v>
      </c>
      <c r="C175" s="7"/>
      <c r="D175" s="104"/>
      <c r="E175" s="105"/>
      <c r="F175" s="125" t="e">
        <v>#REF!</v>
      </c>
      <c r="G175" s="26"/>
      <c r="H175" s="26"/>
      <c r="I175" s="26"/>
      <c r="J175" s="26"/>
      <c r="K175" s="126"/>
      <c r="L175" s="126"/>
      <c r="M175" s="126"/>
      <c r="N175" s="126"/>
      <c r="O175" s="26">
        <v>0</v>
      </c>
      <c r="P175" s="127">
        <v>20</v>
      </c>
    </row>
    <row r="176" spans="1:16" s="94" customFormat="1" ht="20.25" hidden="1" customHeight="1" x14ac:dyDescent="0.3">
      <c r="A176" s="10" t="s">
        <v>242</v>
      </c>
      <c r="B176" s="93" t="s">
        <v>412</v>
      </c>
      <c r="C176" s="7"/>
      <c r="D176" s="104"/>
      <c r="E176" s="105"/>
      <c r="F176" s="125" t="e">
        <v>#REF!</v>
      </c>
      <c r="G176" s="26"/>
      <c r="H176" s="26"/>
      <c r="I176" s="26"/>
      <c r="J176" s="26"/>
      <c r="K176" s="126"/>
      <c r="L176" s="126"/>
      <c r="M176" s="126"/>
      <c r="N176" s="126"/>
      <c r="O176" s="26">
        <v>0</v>
      </c>
      <c r="P176" s="127">
        <v>20</v>
      </c>
    </row>
    <row r="177" spans="1:16" s="94" customFormat="1" ht="21.75" hidden="1" customHeight="1" x14ac:dyDescent="0.3">
      <c r="A177" s="5" t="s">
        <v>180</v>
      </c>
      <c r="B177" s="93" t="s">
        <v>412</v>
      </c>
      <c r="C177" s="7"/>
      <c r="D177" s="104"/>
      <c r="E177" s="105"/>
      <c r="F177" s="125" t="e">
        <v>#REF!</v>
      </c>
      <c r="G177" s="26"/>
      <c r="H177" s="26"/>
      <c r="I177" s="26"/>
      <c r="J177" s="26"/>
      <c r="K177" s="126"/>
      <c r="L177" s="126"/>
      <c r="M177" s="126"/>
      <c r="N177" s="126"/>
      <c r="O177" s="26">
        <v>0</v>
      </c>
      <c r="P177" s="127">
        <v>20</v>
      </c>
    </row>
    <row r="178" spans="1:16" s="94" customFormat="1" ht="21.75" hidden="1" customHeight="1" x14ac:dyDescent="0.3">
      <c r="A178" s="5" t="s">
        <v>181</v>
      </c>
      <c r="B178" s="93" t="s">
        <v>412</v>
      </c>
      <c r="C178" s="7"/>
      <c r="D178" s="104"/>
      <c r="E178" s="105"/>
      <c r="F178" s="125" t="e">
        <v>#REF!</v>
      </c>
      <c r="G178" s="26"/>
      <c r="H178" s="26"/>
      <c r="I178" s="26"/>
      <c r="J178" s="26"/>
      <c r="K178" s="126"/>
      <c r="L178" s="126"/>
      <c r="M178" s="126"/>
      <c r="N178" s="126"/>
      <c r="O178" s="26">
        <v>0</v>
      </c>
      <c r="P178" s="127">
        <v>20</v>
      </c>
    </row>
    <row r="179" spans="1:16" s="94" customFormat="1" ht="21.75" hidden="1" customHeight="1" x14ac:dyDescent="0.3">
      <c r="A179" s="5" t="s">
        <v>182</v>
      </c>
      <c r="B179" s="93" t="s">
        <v>412</v>
      </c>
      <c r="C179" s="7"/>
      <c r="D179" s="104"/>
      <c r="E179" s="105"/>
      <c r="F179" s="125" t="e">
        <v>#REF!</v>
      </c>
      <c r="G179" s="26"/>
      <c r="H179" s="26"/>
      <c r="I179" s="26"/>
      <c r="J179" s="26"/>
      <c r="K179" s="126"/>
      <c r="L179" s="126"/>
      <c r="M179" s="126"/>
      <c r="N179" s="126"/>
      <c r="O179" s="26">
        <v>0</v>
      </c>
      <c r="P179" s="128">
        <v>20</v>
      </c>
    </row>
    <row r="180" spans="1:16" s="94" customFormat="1" ht="21.75" customHeight="1" x14ac:dyDescent="0.3">
      <c r="A180" s="10" t="s">
        <v>183</v>
      </c>
      <c r="B180" s="93" t="s">
        <v>416</v>
      </c>
      <c r="C180" s="7">
        <v>120</v>
      </c>
      <c r="D180" s="104">
        <v>2100</v>
      </c>
      <c r="E180" s="105">
        <v>252000</v>
      </c>
      <c r="F180" s="125" t="e">
        <v>#REF!</v>
      </c>
      <c r="G180" s="26"/>
      <c r="H180" s="26">
        <v>95</v>
      </c>
      <c r="I180" s="26"/>
      <c r="J180" s="26"/>
      <c r="K180" s="126"/>
      <c r="L180" s="126">
        <v>95</v>
      </c>
      <c r="M180" s="126"/>
      <c r="N180" s="126"/>
      <c r="O180" s="26">
        <v>95</v>
      </c>
      <c r="P180" s="127">
        <v>30</v>
      </c>
    </row>
    <row r="181" spans="1:16" s="94" customFormat="1" ht="21.75" hidden="1" customHeight="1" x14ac:dyDescent="0.3">
      <c r="A181" s="5" t="s">
        <v>184</v>
      </c>
      <c r="B181" s="93" t="s">
        <v>412</v>
      </c>
      <c r="C181" s="7"/>
      <c r="D181" s="104"/>
      <c r="E181" s="105"/>
      <c r="F181" s="125" t="e">
        <v>#REF!</v>
      </c>
      <c r="G181" s="26"/>
      <c r="H181" s="26"/>
      <c r="I181" s="26"/>
      <c r="J181" s="26"/>
      <c r="K181" s="126"/>
      <c r="L181" s="126"/>
      <c r="M181" s="126"/>
      <c r="N181" s="126"/>
      <c r="O181" s="26">
        <v>0</v>
      </c>
      <c r="P181" s="127">
        <v>20</v>
      </c>
    </row>
    <row r="182" spans="1:16" s="94" customFormat="1" ht="21.75" hidden="1" customHeight="1" x14ac:dyDescent="0.3">
      <c r="A182" s="5" t="s">
        <v>185</v>
      </c>
      <c r="B182" s="93" t="s">
        <v>412</v>
      </c>
      <c r="C182" s="7"/>
      <c r="D182" s="104"/>
      <c r="E182" s="105"/>
      <c r="F182" s="125" t="e">
        <v>#REF!</v>
      </c>
      <c r="G182" s="26"/>
      <c r="H182" s="26"/>
      <c r="I182" s="26"/>
      <c r="J182" s="26"/>
      <c r="K182" s="126"/>
      <c r="L182" s="126"/>
      <c r="M182" s="126"/>
      <c r="N182" s="126"/>
      <c r="O182" s="26">
        <v>0</v>
      </c>
      <c r="P182" s="127">
        <v>20</v>
      </c>
    </row>
    <row r="183" spans="1:16" s="94" customFormat="1" ht="20.25" hidden="1" customHeight="1" x14ac:dyDescent="0.3">
      <c r="A183" s="5" t="s">
        <v>186</v>
      </c>
      <c r="B183" s="93" t="s">
        <v>416</v>
      </c>
      <c r="C183" s="7"/>
      <c r="D183" s="104"/>
      <c r="E183" s="105"/>
      <c r="F183" s="125" t="e">
        <v>#REF!</v>
      </c>
      <c r="G183" s="26"/>
      <c r="H183" s="26">
        <v>0</v>
      </c>
      <c r="I183" s="26"/>
      <c r="J183" s="26"/>
      <c r="K183" s="126"/>
      <c r="L183" s="126">
        <v>0</v>
      </c>
      <c r="M183" s="126"/>
      <c r="N183" s="126"/>
      <c r="O183" s="26">
        <v>0</v>
      </c>
      <c r="P183" s="127">
        <v>30</v>
      </c>
    </row>
    <row r="184" spans="1:16" s="94" customFormat="1" ht="20.25" hidden="1" customHeight="1" x14ac:dyDescent="0.3">
      <c r="A184" s="10" t="s">
        <v>187</v>
      </c>
      <c r="B184" s="93" t="s">
        <v>416</v>
      </c>
      <c r="C184" s="7"/>
      <c r="D184" s="104"/>
      <c r="E184" s="105"/>
      <c r="F184" s="125" t="e">
        <v>#REF!</v>
      </c>
      <c r="G184" s="26"/>
      <c r="H184" s="26"/>
      <c r="I184" s="26"/>
      <c r="J184" s="26">
        <v>0</v>
      </c>
      <c r="K184" s="126"/>
      <c r="L184" s="126"/>
      <c r="M184" s="126"/>
      <c r="N184" s="126">
        <v>0</v>
      </c>
      <c r="O184" s="26">
        <v>0</v>
      </c>
      <c r="P184" s="127">
        <v>30</v>
      </c>
    </row>
    <row r="185" spans="1:16" s="94" customFormat="1" ht="20.25" hidden="1" customHeight="1" x14ac:dyDescent="0.3">
      <c r="A185" s="14" t="s">
        <v>305</v>
      </c>
      <c r="B185" s="93" t="s">
        <v>412</v>
      </c>
      <c r="C185" s="7"/>
      <c r="D185" s="104"/>
      <c r="E185" s="105"/>
      <c r="F185" s="125" t="e">
        <v>#REF!</v>
      </c>
      <c r="G185" s="26">
        <v>50</v>
      </c>
      <c r="H185" s="26"/>
      <c r="I185" s="26"/>
      <c r="J185" s="26"/>
      <c r="K185" s="26">
        <v>50</v>
      </c>
      <c r="L185" s="126"/>
      <c r="M185" s="126"/>
      <c r="N185" s="126"/>
      <c r="O185" s="26">
        <v>50</v>
      </c>
      <c r="P185" s="127">
        <v>20</v>
      </c>
    </row>
    <row r="186" spans="1:16" s="94" customFormat="1" ht="20.25" hidden="1" customHeight="1" x14ac:dyDescent="0.3">
      <c r="A186" s="14" t="s">
        <v>306</v>
      </c>
      <c r="B186" s="93" t="s">
        <v>412</v>
      </c>
      <c r="C186" s="7"/>
      <c r="D186" s="104"/>
      <c r="E186" s="105"/>
      <c r="F186" s="125" t="e">
        <v>#REF!</v>
      </c>
      <c r="G186" s="26">
        <v>0</v>
      </c>
      <c r="H186" s="26"/>
      <c r="I186" s="26"/>
      <c r="J186" s="26"/>
      <c r="K186" s="26">
        <v>0</v>
      </c>
      <c r="L186" s="126"/>
      <c r="M186" s="126"/>
      <c r="N186" s="126"/>
      <c r="O186" s="26">
        <v>0</v>
      </c>
      <c r="P186" s="127">
        <v>20</v>
      </c>
    </row>
    <row r="187" spans="1:16" s="94" customFormat="1" ht="20.25" hidden="1" customHeight="1" x14ac:dyDescent="0.3">
      <c r="A187" s="14" t="s">
        <v>307</v>
      </c>
      <c r="B187" s="93" t="s">
        <v>412</v>
      </c>
      <c r="C187" s="7"/>
      <c r="D187" s="104"/>
      <c r="E187" s="105"/>
      <c r="F187" s="125" t="e">
        <v>#REF!</v>
      </c>
      <c r="G187" s="26">
        <v>0</v>
      </c>
      <c r="H187" s="26"/>
      <c r="I187" s="26"/>
      <c r="J187" s="26"/>
      <c r="K187" s="26">
        <v>0</v>
      </c>
      <c r="L187" s="126"/>
      <c r="M187" s="126"/>
      <c r="N187" s="126"/>
      <c r="O187" s="26">
        <v>0</v>
      </c>
      <c r="P187" s="127">
        <v>20</v>
      </c>
    </row>
    <row r="188" spans="1:16" s="94" customFormat="1" ht="20.25" hidden="1" customHeight="1" x14ac:dyDescent="0.3">
      <c r="A188" s="14" t="s">
        <v>308</v>
      </c>
      <c r="B188" s="93" t="s">
        <v>416</v>
      </c>
      <c r="C188" s="7"/>
      <c r="D188" s="104"/>
      <c r="E188" s="105"/>
      <c r="F188" s="125" t="e">
        <v>#REF!</v>
      </c>
      <c r="G188" s="26">
        <v>4</v>
      </c>
      <c r="H188" s="26"/>
      <c r="I188" s="26"/>
      <c r="J188" s="26"/>
      <c r="K188" s="26">
        <v>4</v>
      </c>
      <c r="L188" s="126"/>
      <c r="M188" s="126"/>
      <c r="N188" s="126"/>
      <c r="O188" s="26">
        <v>4</v>
      </c>
      <c r="P188" s="127">
        <v>20</v>
      </c>
    </row>
    <row r="189" spans="1:16" s="94" customFormat="1" ht="21.75" hidden="1" customHeight="1" x14ac:dyDescent="0.3">
      <c r="A189" s="5" t="s">
        <v>39</v>
      </c>
      <c r="B189" s="93" t="s">
        <v>412</v>
      </c>
      <c r="C189" s="7"/>
      <c r="D189" s="104"/>
      <c r="E189" s="105"/>
      <c r="F189" s="125" t="e">
        <v>#REF!</v>
      </c>
      <c r="G189" s="26"/>
      <c r="H189" s="26"/>
      <c r="I189" s="26"/>
      <c r="J189" s="26"/>
      <c r="K189" s="126"/>
      <c r="L189" s="126"/>
      <c r="M189" s="126"/>
      <c r="N189" s="126"/>
      <c r="O189" s="26">
        <v>0</v>
      </c>
      <c r="P189" s="127">
        <v>20</v>
      </c>
    </row>
    <row r="190" spans="1:16" s="94" customFormat="1" ht="21.75" hidden="1" customHeight="1" x14ac:dyDescent="0.3">
      <c r="A190" s="10" t="s">
        <v>309</v>
      </c>
      <c r="B190" s="93" t="s">
        <v>416</v>
      </c>
      <c r="C190" s="7"/>
      <c r="D190" s="104"/>
      <c r="E190" s="105"/>
      <c r="F190" s="125" t="e">
        <v>#REF!</v>
      </c>
      <c r="G190" s="26"/>
      <c r="H190" s="26"/>
      <c r="I190" s="26"/>
      <c r="J190" s="26"/>
      <c r="K190" s="126"/>
      <c r="L190" s="126"/>
      <c r="M190" s="126"/>
      <c r="N190" s="126"/>
      <c r="O190" s="26">
        <v>0</v>
      </c>
      <c r="P190" s="127"/>
    </row>
    <row r="191" spans="1:16" s="94" customFormat="1" ht="21.75" hidden="1" customHeight="1" x14ac:dyDescent="0.3">
      <c r="A191" s="36" t="s">
        <v>310</v>
      </c>
      <c r="B191" s="93" t="s">
        <v>416</v>
      </c>
      <c r="C191" s="7"/>
      <c r="D191" s="104"/>
      <c r="E191" s="105"/>
      <c r="F191" s="125" t="e">
        <v>#REF!</v>
      </c>
      <c r="G191" s="26"/>
      <c r="H191" s="26"/>
      <c r="I191" s="26"/>
      <c r="J191" s="26"/>
      <c r="K191" s="126"/>
      <c r="L191" s="126"/>
      <c r="M191" s="126"/>
      <c r="N191" s="126"/>
      <c r="O191" s="26">
        <v>0</v>
      </c>
      <c r="P191" s="127">
        <v>5</v>
      </c>
    </row>
    <row r="192" spans="1:16" s="94" customFormat="1" ht="20.25" hidden="1" customHeight="1" x14ac:dyDescent="0.3">
      <c r="A192" s="36" t="s">
        <v>311</v>
      </c>
      <c r="B192" s="93" t="s">
        <v>416</v>
      </c>
      <c r="C192" s="7"/>
      <c r="D192" s="104"/>
      <c r="E192" s="105"/>
      <c r="F192" s="125" t="e">
        <v>#REF!</v>
      </c>
      <c r="G192" s="26"/>
      <c r="H192" s="26"/>
      <c r="I192" s="26">
        <v>0</v>
      </c>
      <c r="J192" s="26"/>
      <c r="K192" s="126"/>
      <c r="L192" s="126"/>
      <c r="M192" s="126"/>
      <c r="N192" s="126"/>
      <c r="O192" s="26">
        <v>0</v>
      </c>
      <c r="P192" s="127">
        <v>20</v>
      </c>
    </row>
    <row r="193" spans="1:16" s="94" customFormat="1" ht="20.25" hidden="1" customHeight="1" x14ac:dyDescent="0.3">
      <c r="A193" s="36" t="s">
        <v>312</v>
      </c>
      <c r="B193" s="93" t="s">
        <v>416</v>
      </c>
      <c r="C193" s="7"/>
      <c r="D193" s="104"/>
      <c r="E193" s="105"/>
      <c r="F193" s="125" t="e">
        <v>#REF!</v>
      </c>
      <c r="G193" s="26"/>
      <c r="H193" s="26"/>
      <c r="I193" s="26">
        <v>0</v>
      </c>
      <c r="J193" s="26"/>
      <c r="K193" s="126"/>
      <c r="L193" s="126"/>
      <c r="M193" s="126"/>
      <c r="N193" s="126"/>
      <c r="O193" s="26">
        <v>0</v>
      </c>
      <c r="P193" s="127">
        <v>20</v>
      </c>
    </row>
    <row r="194" spans="1:16" s="94" customFormat="1" ht="20.25" hidden="1" customHeight="1" x14ac:dyDescent="0.3">
      <c r="A194" s="36" t="s">
        <v>313</v>
      </c>
      <c r="B194" s="93" t="s">
        <v>416</v>
      </c>
      <c r="C194" s="7"/>
      <c r="D194" s="104"/>
      <c r="E194" s="105"/>
      <c r="F194" s="125" t="e">
        <v>#REF!</v>
      </c>
      <c r="G194" s="26">
        <v>0</v>
      </c>
      <c r="H194" s="26"/>
      <c r="I194" s="26"/>
      <c r="J194" s="26"/>
      <c r="K194" s="126"/>
      <c r="L194" s="126"/>
      <c r="M194" s="126"/>
      <c r="N194" s="126"/>
      <c r="O194" s="26">
        <v>0</v>
      </c>
      <c r="P194" s="127">
        <v>20</v>
      </c>
    </row>
    <row r="195" spans="1:16" s="94" customFormat="1" ht="20.25" hidden="1" customHeight="1" x14ac:dyDescent="0.3">
      <c r="A195" s="10" t="s">
        <v>56</v>
      </c>
      <c r="B195" s="93" t="s">
        <v>412</v>
      </c>
      <c r="C195" s="7"/>
      <c r="D195" s="104"/>
      <c r="E195" s="105"/>
      <c r="F195" s="125" t="e">
        <v>#REF!</v>
      </c>
      <c r="G195" s="26"/>
      <c r="H195" s="26"/>
      <c r="I195" s="26"/>
      <c r="J195" s="26"/>
      <c r="K195" s="126"/>
      <c r="L195" s="126"/>
      <c r="M195" s="126"/>
      <c r="N195" s="126"/>
      <c r="O195" s="26">
        <v>0</v>
      </c>
      <c r="P195" s="127">
        <v>12</v>
      </c>
    </row>
    <row r="196" spans="1:16" s="94" customFormat="1" ht="21.75" hidden="1" customHeight="1" x14ac:dyDescent="0.3">
      <c r="A196" s="17" t="s">
        <v>57</v>
      </c>
      <c r="B196" s="93" t="s">
        <v>417</v>
      </c>
      <c r="C196" s="7"/>
      <c r="D196" s="104"/>
      <c r="E196" s="105"/>
      <c r="F196" s="125" t="e">
        <v>#REF!</v>
      </c>
      <c r="G196" s="26"/>
      <c r="H196" s="26"/>
      <c r="I196" s="26"/>
      <c r="J196" s="26"/>
      <c r="K196" s="126"/>
      <c r="L196" s="126"/>
      <c r="M196" s="126"/>
      <c r="N196" s="126"/>
      <c r="O196" s="26">
        <v>0</v>
      </c>
      <c r="P196" s="127"/>
    </row>
    <row r="197" spans="1:16" s="94" customFormat="1" ht="21.75" customHeight="1" x14ac:dyDescent="0.3">
      <c r="A197" s="10" t="s">
        <v>67</v>
      </c>
      <c r="B197" s="93" t="s">
        <v>412</v>
      </c>
      <c r="C197" s="7">
        <v>280</v>
      </c>
      <c r="D197" s="104">
        <v>22000</v>
      </c>
      <c r="E197" s="105">
        <v>6160000</v>
      </c>
      <c r="F197" s="125" t="e">
        <v>#REF!</v>
      </c>
      <c r="G197" s="26"/>
      <c r="H197" s="26"/>
      <c r="I197" s="26"/>
      <c r="J197" s="26">
        <v>230</v>
      </c>
      <c r="K197" s="126"/>
      <c r="L197" s="126"/>
      <c r="M197" s="126"/>
      <c r="N197" s="126"/>
      <c r="O197" s="26">
        <v>230</v>
      </c>
      <c r="P197" s="127">
        <v>30</v>
      </c>
    </row>
    <row r="198" spans="1:16" s="94" customFormat="1" ht="21.75" customHeight="1" x14ac:dyDescent="0.3">
      <c r="A198" s="5" t="s">
        <v>68</v>
      </c>
      <c r="B198" s="93" t="s">
        <v>412</v>
      </c>
      <c r="C198" s="7">
        <v>380</v>
      </c>
      <c r="D198" s="104">
        <v>20000</v>
      </c>
      <c r="E198" s="105">
        <v>7600000</v>
      </c>
      <c r="F198" s="125" t="e">
        <v>#REF!</v>
      </c>
      <c r="G198" s="26"/>
      <c r="H198" s="26"/>
      <c r="I198" s="26"/>
      <c r="J198" s="26"/>
      <c r="K198" s="126"/>
      <c r="L198" s="126"/>
      <c r="M198" s="126"/>
      <c r="N198" s="126"/>
      <c r="O198" s="26">
        <v>0</v>
      </c>
      <c r="P198" s="127">
        <v>30</v>
      </c>
    </row>
    <row r="199" spans="1:16" s="94" customFormat="1" ht="20.25" hidden="1" customHeight="1" x14ac:dyDescent="0.3">
      <c r="A199" s="10" t="s">
        <v>70</v>
      </c>
      <c r="B199" s="93" t="s">
        <v>416</v>
      </c>
      <c r="C199" s="7"/>
      <c r="D199" s="104"/>
      <c r="E199" s="105"/>
      <c r="F199" s="125" t="e">
        <v>#REF!</v>
      </c>
      <c r="G199" s="26"/>
      <c r="H199" s="26">
        <v>5</v>
      </c>
      <c r="I199" s="26"/>
      <c r="J199" s="26"/>
      <c r="K199" s="126"/>
      <c r="L199" s="126">
        <v>5</v>
      </c>
      <c r="M199" s="126"/>
      <c r="N199" s="126"/>
      <c r="O199" s="26">
        <v>5</v>
      </c>
      <c r="P199" s="127">
        <v>30</v>
      </c>
    </row>
    <row r="200" spans="1:16" s="94" customFormat="1" ht="21.75" hidden="1" customHeight="1" x14ac:dyDescent="0.3">
      <c r="A200" s="10" t="s">
        <v>146</v>
      </c>
      <c r="B200" s="93" t="s">
        <v>412</v>
      </c>
      <c r="C200" s="7"/>
      <c r="D200" s="113"/>
      <c r="E200" s="105"/>
      <c r="F200" s="125" t="e">
        <v>#REF!</v>
      </c>
      <c r="G200" s="26"/>
      <c r="H200" s="26"/>
      <c r="I200" s="26"/>
      <c r="J200" s="26"/>
      <c r="K200" s="126"/>
      <c r="L200" s="126"/>
      <c r="M200" s="126"/>
      <c r="N200" s="126"/>
      <c r="O200" s="26">
        <v>0</v>
      </c>
      <c r="P200" s="128">
        <v>20</v>
      </c>
    </row>
    <row r="201" spans="1:16" s="94" customFormat="1" ht="20.25" hidden="1" customHeight="1" x14ac:dyDescent="0.3">
      <c r="A201" s="27" t="s">
        <v>147</v>
      </c>
      <c r="B201" s="93" t="s">
        <v>416</v>
      </c>
      <c r="C201" s="7"/>
      <c r="D201" s="104"/>
      <c r="E201" s="105"/>
      <c r="F201" s="125" t="e">
        <v>#REF!</v>
      </c>
      <c r="G201" s="26"/>
      <c r="H201" s="26">
        <v>0</v>
      </c>
      <c r="I201" s="26"/>
      <c r="J201" s="26"/>
      <c r="K201" s="126"/>
      <c r="L201" s="126">
        <v>0</v>
      </c>
      <c r="M201" s="126"/>
      <c r="N201" s="126"/>
      <c r="O201" s="26">
        <v>0</v>
      </c>
      <c r="P201" s="127"/>
    </row>
    <row r="202" spans="1:16" s="94" customFormat="1" ht="20.25" hidden="1" customHeight="1" x14ac:dyDescent="0.3">
      <c r="A202" s="27" t="s">
        <v>148</v>
      </c>
      <c r="B202" s="93" t="s">
        <v>416</v>
      </c>
      <c r="C202" s="7"/>
      <c r="D202" s="104"/>
      <c r="E202" s="105"/>
      <c r="F202" s="125" t="e">
        <v>#REF!</v>
      </c>
      <c r="G202" s="26"/>
      <c r="H202" s="26">
        <v>0</v>
      </c>
      <c r="I202" s="26"/>
      <c r="J202" s="26"/>
      <c r="K202" s="126"/>
      <c r="L202" s="126">
        <v>0</v>
      </c>
      <c r="M202" s="126"/>
      <c r="N202" s="126"/>
      <c r="O202" s="26">
        <v>0</v>
      </c>
      <c r="P202" s="127"/>
    </row>
    <row r="203" spans="1:16" s="94" customFormat="1" ht="21.75" hidden="1" customHeight="1" x14ac:dyDescent="0.3">
      <c r="A203" s="10" t="s">
        <v>217</v>
      </c>
      <c r="B203" s="93" t="s">
        <v>412</v>
      </c>
      <c r="C203" s="7"/>
      <c r="D203" s="104"/>
      <c r="E203" s="105"/>
      <c r="F203" s="125" t="e">
        <v>#REF!</v>
      </c>
      <c r="G203" s="26"/>
      <c r="H203" s="26"/>
      <c r="I203" s="26"/>
      <c r="J203" s="26"/>
      <c r="K203" s="126"/>
      <c r="L203" s="126"/>
      <c r="M203" s="126"/>
      <c r="N203" s="126"/>
      <c r="O203" s="26">
        <v>0</v>
      </c>
      <c r="P203" s="127">
        <v>20</v>
      </c>
    </row>
    <row r="204" spans="1:16" s="94" customFormat="1" ht="41.4" hidden="1" customHeight="1" x14ac:dyDescent="0.3">
      <c r="A204" s="8" t="s">
        <v>218</v>
      </c>
      <c r="B204" s="93" t="s">
        <v>412</v>
      </c>
      <c r="C204" s="7"/>
      <c r="D204" s="104"/>
      <c r="E204" s="105"/>
      <c r="F204" s="125" t="e">
        <v>#REF!</v>
      </c>
      <c r="G204" s="26"/>
      <c r="H204" s="26"/>
      <c r="I204" s="26"/>
      <c r="J204" s="26"/>
      <c r="K204" s="126"/>
      <c r="L204" s="126"/>
      <c r="M204" s="126"/>
      <c r="N204" s="126"/>
      <c r="O204" s="26">
        <v>0</v>
      </c>
      <c r="P204" s="127">
        <v>10</v>
      </c>
    </row>
    <row r="205" spans="1:16" s="94" customFormat="1" ht="21.75" hidden="1" customHeight="1" x14ac:dyDescent="0.3">
      <c r="A205" s="10" t="s">
        <v>219</v>
      </c>
      <c r="B205" s="93" t="s">
        <v>412</v>
      </c>
      <c r="C205" s="7"/>
      <c r="D205" s="114"/>
      <c r="E205" s="115"/>
      <c r="F205" s="125" t="e">
        <v>#REF!</v>
      </c>
      <c r="G205" s="26"/>
      <c r="H205" s="26"/>
      <c r="I205" s="26"/>
      <c r="J205" s="26"/>
      <c r="K205" s="126"/>
      <c r="L205" s="126"/>
      <c r="M205" s="126"/>
      <c r="N205" s="126"/>
      <c r="O205" s="26">
        <v>0</v>
      </c>
      <c r="P205" s="127">
        <v>15</v>
      </c>
    </row>
    <row r="206" spans="1:16" s="94" customFormat="1" ht="21.75" customHeight="1" x14ac:dyDescent="0.3">
      <c r="A206" s="10" t="s">
        <v>188</v>
      </c>
      <c r="B206" s="93" t="s">
        <v>412</v>
      </c>
      <c r="C206" s="7">
        <v>25</v>
      </c>
      <c r="D206" s="104">
        <v>10000</v>
      </c>
      <c r="E206" s="105">
        <v>250000</v>
      </c>
      <c r="F206" s="125" t="e">
        <v>#REF!</v>
      </c>
      <c r="G206" s="26"/>
      <c r="H206" s="26">
        <v>12</v>
      </c>
      <c r="I206" s="26"/>
      <c r="J206" s="26"/>
      <c r="K206" s="126"/>
      <c r="L206" s="126">
        <v>12</v>
      </c>
      <c r="M206" s="126"/>
      <c r="N206" s="126"/>
      <c r="O206" s="26">
        <v>12</v>
      </c>
      <c r="P206" s="127">
        <v>20</v>
      </c>
    </row>
    <row r="207" spans="1:16" s="94" customFormat="1" ht="21.6" hidden="1" customHeight="1" x14ac:dyDescent="0.3">
      <c r="A207" s="10" t="s">
        <v>189</v>
      </c>
      <c r="B207" s="93" t="s">
        <v>416</v>
      </c>
      <c r="C207" s="7"/>
      <c r="D207" s="114"/>
      <c r="E207" s="115"/>
      <c r="F207" s="125" t="e">
        <v>#REF!</v>
      </c>
      <c r="G207" s="26"/>
      <c r="H207" s="26">
        <v>4</v>
      </c>
      <c r="I207" s="26"/>
      <c r="J207" s="26"/>
      <c r="K207" s="126"/>
      <c r="L207" s="126">
        <v>4</v>
      </c>
      <c r="M207" s="126"/>
      <c r="N207" s="126"/>
      <c r="O207" s="26">
        <v>4</v>
      </c>
      <c r="P207" s="127">
        <v>20</v>
      </c>
    </row>
    <row r="208" spans="1:16" s="94" customFormat="1" ht="36" hidden="1" customHeight="1" x14ac:dyDescent="0.3">
      <c r="A208" s="10" t="s">
        <v>41</v>
      </c>
      <c r="B208" s="93" t="s">
        <v>412</v>
      </c>
      <c r="C208" s="7"/>
      <c r="D208" s="114"/>
      <c r="E208" s="115"/>
      <c r="F208" s="125" t="e">
        <v>#REF!</v>
      </c>
      <c r="G208" s="26"/>
      <c r="H208" s="26"/>
      <c r="I208" s="26"/>
      <c r="J208" s="26"/>
      <c r="K208" s="126"/>
      <c r="L208" s="126"/>
      <c r="M208" s="126"/>
      <c r="N208" s="126"/>
      <c r="O208" s="26">
        <v>0</v>
      </c>
      <c r="P208" s="128">
        <v>20</v>
      </c>
    </row>
    <row r="209" spans="1:16" s="94" customFormat="1" ht="20.25" hidden="1" customHeight="1" x14ac:dyDescent="0.3">
      <c r="A209" s="15" t="s">
        <v>42</v>
      </c>
      <c r="B209" s="93" t="s">
        <v>416</v>
      </c>
      <c r="C209" s="7"/>
      <c r="D209" s="104"/>
      <c r="E209" s="105"/>
      <c r="F209" s="125" t="e">
        <v>#REF!</v>
      </c>
      <c r="G209" s="26">
        <v>0</v>
      </c>
      <c r="H209" s="26"/>
      <c r="I209" s="26"/>
      <c r="J209" s="26"/>
      <c r="K209" s="126">
        <v>0</v>
      </c>
      <c r="L209" s="126"/>
      <c r="M209" s="126"/>
      <c r="N209" s="126"/>
      <c r="O209" s="26">
        <v>0</v>
      </c>
      <c r="P209" s="127">
        <v>40</v>
      </c>
    </row>
    <row r="210" spans="1:16" s="94" customFormat="1" ht="21.75" hidden="1" customHeight="1" x14ac:dyDescent="0.3">
      <c r="A210" s="10" t="s">
        <v>43</v>
      </c>
      <c r="B210" s="93" t="s">
        <v>412</v>
      </c>
      <c r="C210" s="7"/>
      <c r="D210" s="104"/>
      <c r="E210" s="105"/>
      <c r="F210" s="125" t="e">
        <v>#REF!</v>
      </c>
      <c r="G210" s="26">
        <v>0</v>
      </c>
      <c r="H210" s="26"/>
      <c r="I210" s="26"/>
      <c r="J210" s="26"/>
      <c r="K210" s="126"/>
      <c r="L210" s="126"/>
      <c r="M210" s="126"/>
      <c r="N210" s="126"/>
      <c r="O210" s="26">
        <v>0</v>
      </c>
      <c r="P210" s="127">
        <v>20</v>
      </c>
    </row>
    <row r="211" spans="1:16" s="94" customFormat="1" ht="21.75" hidden="1" customHeight="1" x14ac:dyDescent="0.3">
      <c r="A211" s="10" t="s">
        <v>44</v>
      </c>
      <c r="B211" s="93" t="s">
        <v>412</v>
      </c>
      <c r="C211" s="7"/>
      <c r="D211" s="104"/>
      <c r="E211" s="105"/>
      <c r="F211" s="125" t="e">
        <v>#REF!</v>
      </c>
      <c r="G211" s="26"/>
      <c r="H211" s="26"/>
      <c r="I211" s="26"/>
      <c r="J211" s="26"/>
      <c r="K211" s="126"/>
      <c r="L211" s="126"/>
      <c r="M211" s="126"/>
      <c r="N211" s="126"/>
      <c r="O211" s="26">
        <v>0</v>
      </c>
      <c r="P211" s="128">
        <v>20</v>
      </c>
    </row>
    <row r="212" spans="1:16" s="94" customFormat="1" ht="21.75" hidden="1" customHeight="1" x14ac:dyDescent="0.3">
      <c r="A212" s="10" t="s">
        <v>45</v>
      </c>
      <c r="B212" s="93" t="s">
        <v>416</v>
      </c>
      <c r="C212" s="7"/>
      <c r="D212" s="104"/>
      <c r="E212" s="105"/>
      <c r="F212" s="125" t="e">
        <v>#REF!</v>
      </c>
      <c r="G212" s="26"/>
      <c r="H212" s="26">
        <v>114</v>
      </c>
      <c r="I212" s="26"/>
      <c r="J212" s="26"/>
      <c r="K212" s="126"/>
      <c r="L212" s="126">
        <v>114</v>
      </c>
      <c r="M212" s="126"/>
      <c r="N212" s="126"/>
      <c r="O212" s="26">
        <v>114</v>
      </c>
      <c r="P212" s="127">
        <v>30</v>
      </c>
    </row>
    <row r="213" spans="1:16" s="94" customFormat="1" ht="21.75" hidden="1" customHeight="1" x14ac:dyDescent="0.3">
      <c r="A213" s="10" t="s">
        <v>46</v>
      </c>
      <c r="B213" s="93" t="s">
        <v>416</v>
      </c>
      <c r="C213" s="7"/>
      <c r="D213" s="104"/>
      <c r="E213" s="105"/>
      <c r="F213" s="125" t="e">
        <v>#REF!</v>
      </c>
      <c r="G213" s="26">
        <v>20</v>
      </c>
      <c r="H213" s="26"/>
      <c r="I213" s="26"/>
      <c r="J213" s="26"/>
      <c r="K213" s="126">
        <v>20</v>
      </c>
      <c r="L213" s="126"/>
      <c r="M213" s="126"/>
      <c r="N213" s="126"/>
      <c r="O213" s="26">
        <v>20</v>
      </c>
      <c r="P213" s="127">
        <v>40</v>
      </c>
    </row>
    <row r="214" spans="1:16" s="94" customFormat="1" ht="21.75" hidden="1" customHeight="1" x14ac:dyDescent="0.3">
      <c r="A214" s="14" t="s">
        <v>131</v>
      </c>
      <c r="B214" s="93" t="s">
        <v>412</v>
      </c>
      <c r="C214" s="7"/>
      <c r="D214" s="104"/>
      <c r="E214" s="105"/>
      <c r="F214" s="125" t="e">
        <v>#REF!</v>
      </c>
      <c r="G214" s="26"/>
      <c r="H214" s="26"/>
      <c r="I214" s="26"/>
      <c r="J214" s="26"/>
      <c r="K214" s="126"/>
      <c r="L214" s="126"/>
      <c r="M214" s="126"/>
      <c r="N214" s="126"/>
      <c r="O214" s="26">
        <v>0</v>
      </c>
      <c r="P214" s="127">
        <v>12</v>
      </c>
    </row>
    <row r="215" spans="1:16" s="94" customFormat="1" ht="21.75" hidden="1" customHeight="1" x14ac:dyDescent="0.3">
      <c r="A215" s="14" t="s">
        <v>132</v>
      </c>
      <c r="B215" s="93" t="s">
        <v>416</v>
      </c>
      <c r="C215" s="7"/>
      <c r="D215" s="104"/>
      <c r="E215" s="105"/>
      <c r="F215" s="125" t="e">
        <v>#REF!</v>
      </c>
      <c r="G215" s="26"/>
      <c r="H215" s="26"/>
      <c r="I215" s="26"/>
      <c r="J215" s="26"/>
      <c r="K215" s="126"/>
      <c r="L215" s="126"/>
      <c r="M215" s="126"/>
      <c r="N215" s="126"/>
      <c r="O215" s="26">
        <v>0</v>
      </c>
      <c r="P215" s="127">
        <v>12</v>
      </c>
    </row>
    <row r="216" spans="1:16" s="94" customFormat="1" ht="21.75" hidden="1" customHeight="1" x14ac:dyDescent="0.3">
      <c r="A216" s="14" t="s">
        <v>133</v>
      </c>
      <c r="B216" s="93" t="s">
        <v>412</v>
      </c>
      <c r="C216" s="7"/>
      <c r="D216" s="104"/>
      <c r="E216" s="105"/>
      <c r="F216" s="125" t="e">
        <v>#REF!</v>
      </c>
      <c r="G216" s="26"/>
      <c r="H216" s="26"/>
      <c r="I216" s="26"/>
      <c r="J216" s="26"/>
      <c r="K216" s="126"/>
      <c r="L216" s="126"/>
      <c r="M216" s="126"/>
      <c r="N216" s="126"/>
      <c r="O216" s="26">
        <v>0</v>
      </c>
      <c r="P216" s="127">
        <v>12</v>
      </c>
    </row>
    <row r="217" spans="1:16" s="94" customFormat="1" ht="21.75" hidden="1" customHeight="1" x14ac:dyDescent="0.3">
      <c r="A217" s="14" t="s">
        <v>134</v>
      </c>
      <c r="B217" s="93" t="s">
        <v>416</v>
      </c>
      <c r="C217" s="7"/>
      <c r="D217" s="104"/>
      <c r="E217" s="105"/>
      <c r="F217" s="125" t="e">
        <v>#REF!</v>
      </c>
      <c r="G217" s="26"/>
      <c r="H217" s="26"/>
      <c r="I217" s="26"/>
      <c r="J217" s="26"/>
      <c r="K217" s="126"/>
      <c r="L217" s="126"/>
      <c r="M217" s="126"/>
      <c r="N217" s="126"/>
      <c r="O217" s="26">
        <v>0</v>
      </c>
      <c r="P217" s="127">
        <v>12</v>
      </c>
    </row>
    <row r="218" spans="1:16" s="94" customFormat="1" ht="21.75" hidden="1" customHeight="1" x14ac:dyDescent="0.3">
      <c r="A218" s="10" t="s">
        <v>135</v>
      </c>
      <c r="B218" s="93" t="s">
        <v>412</v>
      </c>
      <c r="C218" s="7"/>
      <c r="D218" s="104"/>
      <c r="E218" s="105"/>
      <c r="F218" s="125" t="e">
        <v>#REF!</v>
      </c>
      <c r="G218" s="26"/>
      <c r="H218" s="26"/>
      <c r="I218" s="26"/>
      <c r="J218" s="26"/>
      <c r="K218" s="126"/>
      <c r="L218" s="126"/>
      <c r="M218" s="126"/>
      <c r="N218" s="126"/>
      <c r="O218" s="26">
        <v>0</v>
      </c>
      <c r="P218" s="127">
        <v>12</v>
      </c>
    </row>
    <row r="219" spans="1:16" s="94" customFormat="1" ht="21.75" hidden="1" customHeight="1" x14ac:dyDescent="0.3">
      <c r="A219" s="10" t="s">
        <v>136</v>
      </c>
      <c r="B219" s="93" t="s">
        <v>412</v>
      </c>
      <c r="C219" s="7"/>
      <c r="D219" s="104"/>
      <c r="E219" s="105"/>
      <c r="F219" s="125" t="e">
        <v>#REF!</v>
      </c>
      <c r="G219" s="26"/>
      <c r="H219" s="26"/>
      <c r="I219" s="26"/>
      <c r="J219" s="26"/>
      <c r="K219" s="126"/>
      <c r="L219" s="126"/>
      <c r="M219" s="126"/>
      <c r="N219" s="126"/>
      <c r="O219" s="26">
        <v>0</v>
      </c>
      <c r="P219" s="127">
        <v>12</v>
      </c>
    </row>
    <row r="220" spans="1:16" s="94" customFormat="1" ht="21.75" hidden="1" customHeight="1" x14ac:dyDescent="0.3">
      <c r="A220" s="14" t="s">
        <v>137</v>
      </c>
      <c r="B220" s="93" t="s">
        <v>416</v>
      </c>
      <c r="C220" s="7"/>
      <c r="D220" s="104"/>
      <c r="E220" s="105"/>
      <c r="F220" s="125" t="e">
        <v>#REF!</v>
      </c>
      <c r="G220" s="26"/>
      <c r="H220" s="26"/>
      <c r="I220" s="26"/>
      <c r="J220" s="26"/>
      <c r="K220" s="126"/>
      <c r="L220" s="126"/>
      <c r="M220" s="126"/>
      <c r="N220" s="126"/>
      <c r="O220" s="26">
        <v>0</v>
      </c>
      <c r="P220" s="127">
        <v>12</v>
      </c>
    </row>
    <row r="221" spans="1:16" s="94" customFormat="1" ht="20.25" hidden="1" customHeight="1" x14ac:dyDescent="0.3">
      <c r="A221" s="14" t="s">
        <v>138</v>
      </c>
      <c r="B221" s="93" t="s">
        <v>416</v>
      </c>
      <c r="C221" s="7"/>
      <c r="D221" s="104"/>
      <c r="E221" s="105"/>
      <c r="F221" s="125" t="e">
        <v>#REF!</v>
      </c>
      <c r="G221" s="26"/>
      <c r="H221" s="26"/>
      <c r="I221" s="26"/>
      <c r="J221" s="26"/>
      <c r="K221" s="126"/>
      <c r="L221" s="126"/>
      <c r="M221" s="126"/>
      <c r="N221" s="126"/>
      <c r="O221" s="26">
        <v>0</v>
      </c>
      <c r="P221" s="127">
        <v>12</v>
      </c>
    </row>
    <row r="222" spans="1:16" s="94" customFormat="1" ht="20.25" hidden="1" customHeight="1" x14ac:dyDescent="0.3">
      <c r="A222" s="8" t="s">
        <v>314</v>
      </c>
      <c r="B222" s="93" t="s">
        <v>412</v>
      </c>
      <c r="C222" s="7"/>
      <c r="D222" s="104"/>
      <c r="E222" s="105"/>
      <c r="F222" s="125" t="e">
        <v>#REF!</v>
      </c>
      <c r="G222" s="26">
        <v>0</v>
      </c>
      <c r="H222" s="26"/>
      <c r="I222" s="26"/>
      <c r="J222" s="26"/>
      <c r="K222" s="26">
        <v>0</v>
      </c>
      <c r="L222" s="126"/>
      <c r="M222" s="126"/>
      <c r="N222" s="126"/>
      <c r="O222" s="26">
        <v>0</v>
      </c>
      <c r="P222" s="127">
        <v>20</v>
      </c>
    </row>
    <row r="223" spans="1:16" s="94" customFormat="1" ht="21.75" hidden="1" customHeight="1" x14ac:dyDescent="0.3">
      <c r="A223" s="5" t="s">
        <v>205</v>
      </c>
      <c r="B223" s="93" t="s">
        <v>419</v>
      </c>
      <c r="C223" s="7"/>
      <c r="D223" s="104"/>
      <c r="E223" s="105"/>
      <c r="F223" s="125" t="e">
        <v>#REF!</v>
      </c>
      <c r="G223" s="26"/>
      <c r="H223" s="26"/>
      <c r="I223" s="26"/>
      <c r="J223" s="26"/>
      <c r="K223" s="126"/>
      <c r="L223" s="126"/>
      <c r="M223" s="126"/>
      <c r="N223" s="126"/>
      <c r="O223" s="26">
        <v>0</v>
      </c>
      <c r="P223" s="127">
        <v>20</v>
      </c>
    </row>
    <row r="224" spans="1:16" s="94" customFormat="1" ht="21.75" customHeight="1" x14ac:dyDescent="0.3">
      <c r="A224" s="8" t="s">
        <v>315</v>
      </c>
      <c r="B224" s="93" t="s">
        <v>419</v>
      </c>
      <c r="C224" s="7">
        <v>100</v>
      </c>
      <c r="D224" s="104">
        <v>8500</v>
      </c>
      <c r="E224" s="105">
        <v>850000</v>
      </c>
      <c r="F224" s="125" t="e">
        <v>#REF!</v>
      </c>
      <c r="G224" s="26">
        <v>707</v>
      </c>
      <c r="H224" s="26"/>
      <c r="I224" s="26"/>
      <c r="J224" s="26"/>
      <c r="K224" s="26">
        <v>707</v>
      </c>
      <c r="L224" s="126"/>
      <c r="M224" s="126"/>
      <c r="N224" s="126"/>
      <c r="O224" s="26">
        <v>707</v>
      </c>
      <c r="P224" s="127">
        <v>20</v>
      </c>
    </row>
    <row r="225" spans="1:16" s="94" customFormat="1" ht="40.200000000000003" hidden="1" customHeight="1" x14ac:dyDescent="0.3">
      <c r="A225" s="14" t="s">
        <v>362</v>
      </c>
      <c r="B225" s="93" t="s">
        <v>412</v>
      </c>
      <c r="C225" s="7"/>
      <c r="D225" s="104"/>
      <c r="E225" s="105"/>
      <c r="F225" s="125" t="e">
        <v>#REF!</v>
      </c>
      <c r="G225" s="26"/>
      <c r="H225" s="26"/>
      <c r="I225" s="26"/>
      <c r="J225" s="26">
        <v>480</v>
      </c>
      <c r="K225" s="126"/>
      <c r="L225" s="126"/>
      <c r="M225" s="126"/>
      <c r="N225" s="126">
        <v>0</v>
      </c>
      <c r="O225" s="26">
        <v>480</v>
      </c>
      <c r="P225" s="127">
        <v>20</v>
      </c>
    </row>
    <row r="226" spans="1:16" s="94" customFormat="1" ht="50.4" hidden="1" customHeight="1" x14ac:dyDescent="0.3">
      <c r="A226" s="8" t="s">
        <v>316</v>
      </c>
      <c r="B226" s="93" t="s">
        <v>412</v>
      </c>
      <c r="C226" s="7"/>
      <c r="D226" s="104"/>
      <c r="E226" s="105"/>
      <c r="F226" s="125" t="e">
        <v>#REF!</v>
      </c>
      <c r="G226" s="26"/>
      <c r="H226" s="26"/>
      <c r="I226" s="26"/>
      <c r="J226" s="26"/>
      <c r="K226" s="126"/>
      <c r="L226" s="126"/>
      <c r="M226" s="126"/>
      <c r="N226" s="126"/>
      <c r="O226" s="26">
        <v>0</v>
      </c>
      <c r="P226" s="127">
        <v>15</v>
      </c>
    </row>
    <row r="227" spans="1:16" s="94" customFormat="1" ht="20.25" hidden="1" customHeight="1" x14ac:dyDescent="0.3">
      <c r="A227" s="8" t="s">
        <v>317</v>
      </c>
      <c r="B227" s="93" t="s">
        <v>421</v>
      </c>
      <c r="C227" s="7"/>
      <c r="D227" s="104"/>
      <c r="E227" s="105"/>
      <c r="F227" s="125" t="e">
        <v>#REF!</v>
      </c>
      <c r="G227" s="26"/>
      <c r="H227" s="26"/>
      <c r="I227" s="26"/>
      <c r="J227" s="26"/>
      <c r="K227" s="126"/>
      <c r="L227" s="126"/>
      <c r="M227" s="126"/>
      <c r="N227" s="126"/>
      <c r="O227" s="26">
        <v>0</v>
      </c>
      <c r="P227" s="127">
        <v>15</v>
      </c>
    </row>
    <row r="228" spans="1:16" s="94" customFormat="1" ht="21.75" hidden="1" customHeight="1" x14ac:dyDescent="0.3">
      <c r="A228" s="10" t="s">
        <v>318</v>
      </c>
      <c r="B228" s="93" t="s">
        <v>412</v>
      </c>
      <c r="C228" s="7"/>
      <c r="D228" s="104"/>
      <c r="E228" s="105"/>
      <c r="F228" s="125" t="e">
        <v>#REF!</v>
      </c>
      <c r="G228" s="26"/>
      <c r="H228" s="26"/>
      <c r="I228" s="26"/>
      <c r="J228" s="26"/>
      <c r="K228" s="126"/>
      <c r="L228" s="126"/>
      <c r="M228" s="126"/>
      <c r="N228" s="126"/>
      <c r="O228" s="26">
        <v>0</v>
      </c>
      <c r="P228" s="127">
        <v>15</v>
      </c>
    </row>
    <row r="229" spans="1:16" s="94" customFormat="1" ht="21.75" hidden="1" customHeight="1" x14ac:dyDescent="0.3">
      <c r="A229" s="10" t="s">
        <v>319</v>
      </c>
      <c r="B229" s="93" t="s">
        <v>412</v>
      </c>
      <c r="C229" s="7"/>
      <c r="D229" s="104"/>
      <c r="E229" s="105"/>
      <c r="F229" s="125" t="e">
        <v>#REF!</v>
      </c>
      <c r="G229" s="26"/>
      <c r="H229" s="26"/>
      <c r="I229" s="26"/>
      <c r="J229" s="26"/>
      <c r="K229" s="126"/>
      <c r="L229" s="126"/>
      <c r="M229" s="126"/>
      <c r="N229" s="126"/>
      <c r="O229" s="26">
        <v>0</v>
      </c>
      <c r="P229" s="127">
        <v>20</v>
      </c>
    </row>
    <row r="230" spans="1:16" s="94" customFormat="1" ht="20.25" hidden="1" customHeight="1" x14ac:dyDescent="0.3">
      <c r="A230" s="8" t="s">
        <v>320</v>
      </c>
      <c r="B230" s="93" t="s">
        <v>412</v>
      </c>
      <c r="C230" s="7"/>
      <c r="D230" s="104"/>
      <c r="E230" s="105"/>
      <c r="F230" s="125" t="e">
        <v>#REF!</v>
      </c>
      <c r="G230" s="26">
        <v>0</v>
      </c>
      <c r="H230" s="26"/>
      <c r="I230" s="26"/>
      <c r="J230" s="26"/>
      <c r="K230" s="26">
        <v>0</v>
      </c>
      <c r="L230" s="126"/>
      <c r="M230" s="126"/>
      <c r="N230" s="126"/>
      <c r="O230" s="26">
        <v>0</v>
      </c>
      <c r="P230" s="127">
        <v>20</v>
      </c>
    </row>
    <row r="231" spans="1:16" s="94" customFormat="1" ht="21.75" hidden="1" customHeight="1" x14ac:dyDescent="0.3">
      <c r="A231" s="27" t="s">
        <v>88</v>
      </c>
      <c r="B231" s="93" t="s">
        <v>412</v>
      </c>
      <c r="C231" s="7"/>
      <c r="D231" s="104"/>
      <c r="E231" s="105"/>
      <c r="F231" s="125" t="e">
        <v>#REF!</v>
      </c>
      <c r="G231" s="26"/>
      <c r="H231" s="26"/>
      <c r="I231" s="26"/>
      <c r="J231" s="26"/>
      <c r="K231" s="126"/>
      <c r="L231" s="126"/>
      <c r="M231" s="126"/>
      <c r="N231" s="126"/>
      <c r="O231" s="26">
        <v>0</v>
      </c>
      <c r="P231" s="127">
        <v>20</v>
      </c>
    </row>
    <row r="232" spans="1:16" s="94" customFormat="1" ht="20.25" hidden="1" customHeight="1" x14ac:dyDescent="0.3">
      <c r="A232" s="10" t="s">
        <v>58</v>
      </c>
      <c r="B232" s="93" t="s">
        <v>412</v>
      </c>
      <c r="C232" s="7"/>
      <c r="D232" s="104"/>
      <c r="E232" s="105"/>
      <c r="F232" s="125" t="e">
        <v>#REF!</v>
      </c>
      <c r="G232" s="26"/>
      <c r="H232" s="26"/>
      <c r="I232" s="26"/>
      <c r="J232" s="26"/>
      <c r="K232" s="126"/>
      <c r="L232" s="126"/>
      <c r="M232" s="126"/>
      <c r="N232" s="126"/>
      <c r="O232" s="26">
        <v>0</v>
      </c>
      <c r="P232" s="127">
        <v>12</v>
      </c>
    </row>
    <row r="233" spans="1:16" s="94" customFormat="1" ht="20.25" hidden="1" customHeight="1" x14ac:dyDescent="0.3">
      <c r="A233" s="10" t="s">
        <v>59</v>
      </c>
      <c r="B233" s="93" t="s">
        <v>415</v>
      </c>
      <c r="C233" s="7"/>
      <c r="D233" s="104"/>
      <c r="E233" s="105"/>
      <c r="F233" s="125" t="e">
        <v>#REF!</v>
      </c>
      <c r="G233" s="26">
        <v>0</v>
      </c>
      <c r="H233" s="26"/>
      <c r="I233" s="26"/>
      <c r="J233" s="26"/>
      <c r="K233" s="126">
        <v>0</v>
      </c>
      <c r="L233" s="126"/>
      <c r="M233" s="126"/>
      <c r="N233" s="126"/>
      <c r="O233" s="26">
        <v>0</v>
      </c>
      <c r="P233" s="127">
        <v>20</v>
      </c>
    </row>
    <row r="234" spans="1:16" s="94" customFormat="1" ht="47.4" hidden="1" customHeight="1" x14ac:dyDescent="0.3">
      <c r="A234" s="24" t="s">
        <v>321</v>
      </c>
      <c r="B234" s="93" t="s">
        <v>419</v>
      </c>
      <c r="C234" s="7"/>
      <c r="D234" s="104"/>
      <c r="E234" s="105"/>
      <c r="F234" s="125" t="e">
        <v>#REF!</v>
      </c>
      <c r="G234" s="26"/>
      <c r="H234" s="26"/>
      <c r="I234" s="26"/>
      <c r="J234" s="26"/>
      <c r="K234" s="126"/>
      <c r="L234" s="126"/>
      <c r="M234" s="126"/>
      <c r="N234" s="126"/>
      <c r="O234" s="26">
        <v>0</v>
      </c>
      <c r="P234" s="127">
        <v>15</v>
      </c>
    </row>
    <row r="235" spans="1:16" s="94" customFormat="1" ht="20.25" hidden="1" customHeight="1" x14ac:dyDescent="0.3">
      <c r="A235" s="24" t="s">
        <v>322</v>
      </c>
      <c r="B235" s="93" t="s">
        <v>419</v>
      </c>
      <c r="C235" s="7"/>
      <c r="D235" s="104"/>
      <c r="E235" s="105"/>
      <c r="F235" s="125" t="e">
        <v>#REF!</v>
      </c>
      <c r="G235" s="26"/>
      <c r="H235" s="26"/>
      <c r="I235" s="26"/>
      <c r="J235" s="26"/>
      <c r="K235" s="126"/>
      <c r="L235" s="126"/>
      <c r="M235" s="126"/>
      <c r="N235" s="126"/>
      <c r="O235" s="26">
        <v>0</v>
      </c>
      <c r="P235" s="127">
        <v>15</v>
      </c>
    </row>
    <row r="236" spans="1:16" s="94" customFormat="1" ht="21.75" hidden="1" customHeight="1" x14ac:dyDescent="0.3">
      <c r="A236" s="36" t="s">
        <v>323</v>
      </c>
      <c r="B236" s="93" t="s">
        <v>416</v>
      </c>
      <c r="C236" s="7"/>
      <c r="D236" s="104"/>
      <c r="E236" s="105"/>
      <c r="F236" s="125" t="e">
        <v>#REF!</v>
      </c>
      <c r="G236" s="26">
        <v>0</v>
      </c>
      <c r="H236" s="26"/>
      <c r="I236" s="26"/>
      <c r="J236" s="26"/>
      <c r="K236" s="126"/>
      <c r="L236" s="126"/>
      <c r="M236" s="126"/>
      <c r="N236" s="126"/>
      <c r="O236" s="26">
        <v>0</v>
      </c>
      <c r="P236" s="127">
        <v>5</v>
      </c>
    </row>
    <row r="237" spans="1:16" s="94" customFormat="1" ht="21.75" hidden="1" customHeight="1" x14ac:dyDescent="0.3">
      <c r="A237" s="10" t="s">
        <v>89</v>
      </c>
      <c r="B237" s="93" t="s">
        <v>412</v>
      </c>
      <c r="C237" s="7"/>
      <c r="D237" s="104"/>
      <c r="E237" s="105"/>
      <c r="F237" s="125" t="e">
        <v>#REF!</v>
      </c>
      <c r="G237" s="26"/>
      <c r="H237" s="26"/>
      <c r="I237" s="26"/>
      <c r="J237" s="26"/>
      <c r="K237" s="126"/>
      <c r="L237" s="126"/>
      <c r="M237" s="126"/>
      <c r="N237" s="126"/>
      <c r="O237" s="26">
        <v>0</v>
      </c>
      <c r="P237" s="127">
        <v>10</v>
      </c>
    </row>
    <row r="238" spans="1:16" s="94" customFormat="1" ht="20.25" hidden="1" customHeight="1" x14ac:dyDescent="0.3">
      <c r="A238" s="10" t="s">
        <v>90</v>
      </c>
      <c r="B238" s="93" t="s">
        <v>416</v>
      </c>
      <c r="C238" s="7"/>
      <c r="D238" s="104"/>
      <c r="E238" s="105"/>
      <c r="F238" s="125" t="e">
        <v>#REF!</v>
      </c>
      <c r="G238" s="26">
        <v>90</v>
      </c>
      <c r="H238" s="26"/>
      <c r="I238" s="26"/>
      <c r="J238" s="26"/>
      <c r="K238" s="26">
        <v>90</v>
      </c>
      <c r="L238" s="126"/>
      <c r="M238" s="126"/>
      <c r="N238" s="126"/>
      <c r="O238" s="26">
        <v>90</v>
      </c>
      <c r="P238" s="127">
        <v>20</v>
      </c>
    </row>
    <row r="239" spans="1:16" s="94" customFormat="1" ht="20.25" hidden="1" customHeight="1" x14ac:dyDescent="0.3">
      <c r="A239" s="10" t="s">
        <v>139</v>
      </c>
      <c r="B239" s="93" t="s">
        <v>412</v>
      </c>
      <c r="C239" s="12"/>
      <c r="D239" s="104"/>
      <c r="E239" s="105"/>
      <c r="F239" s="125" t="e">
        <v>#REF!</v>
      </c>
      <c r="G239" s="26"/>
      <c r="H239" s="26"/>
      <c r="I239" s="26"/>
      <c r="J239" s="26"/>
      <c r="K239" s="126"/>
      <c r="L239" s="126"/>
      <c r="M239" s="126"/>
      <c r="N239" s="126"/>
      <c r="O239" s="26">
        <v>0</v>
      </c>
      <c r="P239" s="127">
        <v>8</v>
      </c>
    </row>
    <row r="240" spans="1:16" s="94" customFormat="1" ht="20.25" hidden="1" customHeight="1" x14ac:dyDescent="0.3">
      <c r="A240" s="36" t="s">
        <v>324</v>
      </c>
      <c r="B240" s="93" t="s">
        <v>416</v>
      </c>
      <c r="C240" s="7"/>
      <c r="D240" s="104"/>
      <c r="E240" s="105"/>
      <c r="F240" s="125" t="e">
        <v>#REF!</v>
      </c>
      <c r="G240" s="26"/>
      <c r="H240" s="26"/>
      <c r="I240" s="26">
        <v>0</v>
      </c>
      <c r="J240" s="26"/>
      <c r="K240" s="126"/>
      <c r="L240" s="126"/>
      <c r="M240" s="126"/>
      <c r="N240" s="126"/>
      <c r="O240" s="26">
        <v>0</v>
      </c>
      <c r="P240" s="127">
        <v>5</v>
      </c>
    </row>
    <row r="241" spans="1:16" s="94" customFormat="1" ht="20.25" hidden="1" customHeight="1" x14ac:dyDescent="0.3">
      <c r="A241" s="10" t="s">
        <v>140</v>
      </c>
      <c r="B241" s="93" t="s">
        <v>416</v>
      </c>
      <c r="C241" s="12"/>
      <c r="D241" s="104"/>
      <c r="E241" s="105"/>
      <c r="F241" s="125" t="e">
        <v>#REF!</v>
      </c>
      <c r="G241" s="26"/>
      <c r="H241" s="26"/>
      <c r="I241" s="26"/>
      <c r="J241" s="26"/>
      <c r="K241" s="126"/>
      <c r="L241" s="126"/>
      <c r="M241" s="126"/>
      <c r="N241" s="126"/>
      <c r="O241" s="26">
        <v>0</v>
      </c>
      <c r="P241" s="127"/>
    </row>
    <row r="242" spans="1:16" s="94" customFormat="1" ht="21.75" customHeight="1" x14ac:dyDescent="0.3">
      <c r="A242" s="10" t="s">
        <v>220</v>
      </c>
      <c r="B242" s="93" t="s">
        <v>412</v>
      </c>
      <c r="C242" s="7">
        <v>6</v>
      </c>
      <c r="D242" s="104">
        <v>14000</v>
      </c>
      <c r="E242" s="105">
        <v>84000</v>
      </c>
      <c r="F242" s="125" t="e">
        <v>#REF!</v>
      </c>
      <c r="G242" s="26"/>
      <c r="H242" s="26"/>
      <c r="I242" s="26"/>
      <c r="J242" s="26"/>
      <c r="K242" s="126"/>
      <c r="L242" s="126"/>
      <c r="M242" s="126"/>
      <c r="N242" s="126"/>
      <c r="O242" s="26">
        <v>0</v>
      </c>
      <c r="P242" s="127">
        <v>15</v>
      </c>
    </row>
    <row r="243" spans="1:16" s="94" customFormat="1" ht="20.25" hidden="1" customHeight="1" x14ac:dyDescent="0.3">
      <c r="A243" s="8" t="s">
        <v>221</v>
      </c>
      <c r="B243" s="93" t="s">
        <v>412</v>
      </c>
      <c r="C243" s="7"/>
      <c r="D243" s="104"/>
      <c r="E243" s="105"/>
      <c r="F243" s="125" t="e">
        <v>#REF!</v>
      </c>
      <c r="G243" s="26"/>
      <c r="H243" s="26"/>
      <c r="I243" s="26"/>
      <c r="J243" s="26"/>
      <c r="K243" s="126"/>
      <c r="L243" s="126"/>
      <c r="M243" s="126"/>
      <c r="N243" s="126"/>
      <c r="O243" s="26">
        <v>0</v>
      </c>
      <c r="P243" s="127">
        <v>20</v>
      </c>
    </row>
    <row r="244" spans="1:16" s="94" customFormat="1" ht="21.75" hidden="1" customHeight="1" x14ac:dyDescent="0.3">
      <c r="A244" s="8" t="s">
        <v>23</v>
      </c>
      <c r="B244" s="93" t="s">
        <v>417</v>
      </c>
      <c r="C244" s="7"/>
      <c r="D244" s="104"/>
      <c r="E244" s="105"/>
      <c r="F244" s="125" t="e">
        <v>#REF!</v>
      </c>
      <c r="G244" s="26"/>
      <c r="H244" s="26"/>
      <c r="I244" s="26"/>
      <c r="J244" s="26"/>
      <c r="K244" s="126"/>
      <c r="L244" s="126"/>
      <c r="M244" s="126"/>
      <c r="N244" s="126"/>
      <c r="O244" s="26">
        <v>0</v>
      </c>
      <c r="P244" s="127"/>
    </row>
    <row r="245" spans="1:16" s="94" customFormat="1" ht="21.75" customHeight="1" x14ac:dyDescent="0.3">
      <c r="A245" s="10" t="s">
        <v>24</v>
      </c>
      <c r="B245" s="93" t="s">
        <v>412</v>
      </c>
      <c r="C245" s="7">
        <v>149</v>
      </c>
      <c r="D245" s="104">
        <v>24000</v>
      </c>
      <c r="E245" s="105">
        <v>3576000</v>
      </c>
      <c r="F245" s="125" t="e">
        <v>#REF!</v>
      </c>
      <c r="G245" s="26"/>
      <c r="H245" s="26"/>
      <c r="I245" s="26">
        <v>68</v>
      </c>
      <c r="J245" s="26"/>
      <c r="K245" s="126"/>
      <c r="L245" s="126"/>
      <c r="M245" s="126">
        <v>68</v>
      </c>
      <c r="N245" s="126"/>
      <c r="O245" s="26"/>
      <c r="P245" s="128">
        <v>10</v>
      </c>
    </row>
    <row r="246" spans="1:16" s="94" customFormat="1" ht="33" hidden="1" customHeight="1" x14ac:dyDescent="0.3">
      <c r="A246" s="10" t="s">
        <v>25</v>
      </c>
      <c r="B246" s="93" t="s">
        <v>412</v>
      </c>
      <c r="C246" s="7"/>
      <c r="D246" s="104"/>
      <c r="E246" s="105"/>
      <c r="F246" s="125" t="e">
        <v>#REF!</v>
      </c>
      <c r="G246" s="26"/>
      <c r="H246" s="26"/>
      <c r="I246" s="26"/>
      <c r="J246" s="26"/>
      <c r="K246" s="126"/>
      <c r="L246" s="126"/>
      <c r="M246" s="126"/>
      <c r="N246" s="126"/>
      <c r="O246" s="26">
        <v>0</v>
      </c>
      <c r="P246" s="127">
        <v>10</v>
      </c>
    </row>
    <row r="247" spans="1:16" s="94" customFormat="1" ht="21.75" hidden="1" customHeight="1" x14ac:dyDescent="0.3">
      <c r="A247" s="10" t="s">
        <v>26</v>
      </c>
      <c r="B247" s="93" t="s">
        <v>415</v>
      </c>
      <c r="C247" s="7"/>
      <c r="D247" s="104"/>
      <c r="E247" s="105"/>
      <c r="F247" s="125" t="e">
        <v>#REF!</v>
      </c>
      <c r="G247" s="26">
        <v>228</v>
      </c>
      <c r="H247" s="26"/>
      <c r="I247" s="26"/>
      <c r="J247" s="26"/>
      <c r="K247" s="126">
        <v>228</v>
      </c>
      <c r="L247" s="126"/>
      <c r="M247" s="126"/>
      <c r="N247" s="126"/>
      <c r="O247" s="26">
        <v>228</v>
      </c>
      <c r="P247" s="127">
        <v>40</v>
      </c>
    </row>
    <row r="248" spans="1:16" s="94" customFormat="1" ht="21.75" customHeight="1" x14ac:dyDescent="0.3">
      <c r="A248" s="10" t="s">
        <v>27</v>
      </c>
      <c r="B248" s="93" t="s">
        <v>417</v>
      </c>
      <c r="C248" s="7">
        <v>88</v>
      </c>
      <c r="D248" s="104">
        <v>11000</v>
      </c>
      <c r="E248" s="105">
        <v>968000</v>
      </c>
      <c r="F248" s="125" t="e">
        <v>#REF!</v>
      </c>
      <c r="G248" s="26">
        <v>115</v>
      </c>
      <c r="H248" s="26"/>
      <c r="I248" s="26"/>
      <c r="J248" s="26"/>
      <c r="K248" s="126">
        <v>115</v>
      </c>
      <c r="L248" s="126"/>
      <c r="M248" s="126"/>
      <c r="N248" s="126"/>
      <c r="O248" s="26">
        <v>115</v>
      </c>
      <c r="P248" s="127">
        <v>20</v>
      </c>
    </row>
    <row r="249" spans="1:16" s="94" customFormat="1" ht="21.75" hidden="1" customHeight="1" x14ac:dyDescent="0.3">
      <c r="A249" s="10" t="s">
        <v>28</v>
      </c>
      <c r="B249" s="93" t="s">
        <v>412</v>
      </c>
      <c r="C249" s="7"/>
      <c r="D249" s="104"/>
      <c r="E249" s="105"/>
      <c r="F249" s="125" t="e">
        <v>#REF!</v>
      </c>
      <c r="G249" s="26"/>
      <c r="H249" s="26"/>
      <c r="I249" s="26"/>
      <c r="J249" s="26"/>
      <c r="K249" s="126"/>
      <c r="L249" s="126"/>
      <c r="M249" s="126"/>
      <c r="N249" s="126"/>
      <c r="O249" s="26">
        <v>0</v>
      </c>
      <c r="P249" s="127"/>
    </row>
    <row r="250" spans="1:16" s="94" customFormat="1" ht="57" hidden="1" customHeight="1" x14ac:dyDescent="0.3">
      <c r="A250" s="14" t="s">
        <v>232</v>
      </c>
      <c r="B250" s="93" t="s">
        <v>412</v>
      </c>
      <c r="C250" s="7"/>
      <c r="D250" s="104"/>
      <c r="E250" s="105"/>
      <c r="F250" s="125" t="e">
        <v>#REF!</v>
      </c>
      <c r="G250" s="26">
        <v>0</v>
      </c>
      <c r="H250" s="26"/>
      <c r="I250" s="26"/>
      <c r="J250" s="26"/>
      <c r="K250" s="126"/>
      <c r="L250" s="126"/>
      <c r="M250" s="126"/>
      <c r="N250" s="126"/>
      <c r="O250" s="26">
        <v>0</v>
      </c>
      <c r="P250" s="127">
        <v>20</v>
      </c>
    </row>
    <row r="251" spans="1:16" s="94" customFormat="1" ht="39.9" hidden="1" customHeight="1" x14ac:dyDescent="0.3">
      <c r="A251" s="13" t="s">
        <v>233</v>
      </c>
      <c r="B251" s="93" t="s">
        <v>412</v>
      </c>
      <c r="C251" s="7"/>
      <c r="D251" s="104"/>
      <c r="E251" s="105"/>
      <c r="F251" s="125" t="e">
        <v>#REF!</v>
      </c>
      <c r="G251" s="26"/>
      <c r="H251" s="26"/>
      <c r="I251" s="26"/>
      <c r="J251" s="26"/>
      <c r="K251" s="126"/>
      <c r="L251" s="126"/>
      <c r="M251" s="126"/>
      <c r="N251" s="126"/>
      <c r="O251" s="26">
        <v>0</v>
      </c>
      <c r="P251" s="127">
        <v>12</v>
      </c>
    </row>
    <row r="252" spans="1:16" s="94" customFormat="1" ht="39.9" hidden="1" customHeight="1" x14ac:dyDescent="0.3">
      <c r="A252" s="13" t="s">
        <v>234</v>
      </c>
      <c r="B252" s="93" t="s">
        <v>412</v>
      </c>
      <c r="C252" s="7"/>
      <c r="D252" s="104"/>
      <c r="E252" s="105"/>
      <c r="F252" s="125" t="e">
        <v>#REF!</v>
      </c>
      <c r="G252" s="26"/>
      <c r="H252" s="26"/>
      <c r="I252" s="26"/>
      <c r="J252" s="26"/>
      <c r="K252" s="126"/>
      <c r="L252" s="126"/>
      <c r="M252" s="126"/>
      <c r="N252" s="126"/>
      <c r="O252" s="26">
        <v>0</v>
      </c>
      <c r="P252" s="127">
        <v>20</v>
      </c>
    </row>
    <row r="253" spans="1:16" s="94" customFormat="1" ht="21.75" customHeight="1" x14ac:dyDescent="0.3">
      <c r="A253" s="10" t="s">
        <v>29</v>
      </c>
      <c r="B253" s="93" t="s">
        <v>412</v>
      </c>
      <c r="C253" s="7">
        <v>55</v>
      </c>
      <c r="D253" s="104">
        <v>36000</v>
      </c>
      <c r="E253" s="105">
        <v>1980000</v>
      </c>
      <c r="F253" s="125" t="e">
        <v>#REF!</v>
      </c>
      <c r="G253" s="26"/>
      <c r="H253" s="26"/>
      <c r="I253" s="26">
        <v>60</v>
      </c>
      <c r="J253" s="26"/>
      <c r="K253" s="126"/>
      <c r="L253" s="126"/>
      <c r="M253" s="126">
        <v>60</v>
      </c>
      <c r="N253" s="126"/>
      <c r="O253" s="26"/>
      <c r="P253" s="128">
        <v>10</v>
      </c>
    </row>
    <row r="254" spans="1:16" s="94" customFormat="1" ht="20.25" hidden="1" customHeight="1" x14ac:dyDescent="0.3">
      <c r="A254" s="10" t="s">
        <v>30</v>
      </c>
      <c r="B254" s="93" t="s">
        <v>412</v>
      </c>
      <c r="C254" s="7"/>
      <c r="D254" s="104"/>
      <c r="E254" s="105"/>
      <c r="F254" s="125" t="e">
        <v>#REF!</v>
      </c>
      <c r="G254" s="26"/>
      <c r="H254" s="26"/>
      <c r="I254" s="26"/>
      <c r="J254" s="26"/>
      <c r="K254" s="126"/>
      <c r="L254" s="126"/>
      <c r="M254" s="126"/>
      <c r="N254" s="126"/>
      <c r="O254" s="26">
        <v>0</v>
      </c>
      <c r="P254" s="127">
        <v>10</v>
      </c>
    </row>
    <row r="255" spans="1:16" s="94" customFormat="1" ht="21.75" hidden="1" customHeight="1" x14ac:dyDescent="0.3">
      <c r="A255" s="10" t="s">
        <v>31</v>
      </c>
      <c r="B255" s="93" t="s">
        <v>415</v>
      </c>
      <c r="C255" s="7"/>
      <c r="D255" s="104"/>
      <c r="E255" s="105"/>
      <c r="F255" s="125" t="e">
        <v>#REF!</v>
      </c>
      <c r="G255" s="26">
        <v>135</v>
      </c>
      <c r="H255" s="26"/>
      <c r="I255" s="26"/>
      <c r="J255" s="26"/>
      <c r="K255" s="126">
        <v>135</v>
      </c>
      <c r="L255" s="126"/>
      <c r="M255" s="126"/>
      <c r="N255" s="126"/>
      <c r="O255" s="26">
        <v>135</v>
      </c>
      <c r="P255" s="127">
        <v>40</v>
      </c>
    </row>
    <row r="256" spans="1:16" s="94" customFormat="1" ht="20.25" hidden="1" customHeight="1" x14ac:dyDescent="0.3">
      <c r="A256" s="10" t="s">
        <v>32</v>
      </c>
      <c r="B256" s="93" t="s">
        <v>417</v>
      </c>
      <c r="C256" s="7"/>
      <c r="D256" s="104"/>
      <c r="E256" s="105"/>
      <c r="F256" s="125" t="e">
        <v>#REF!</v>
      </c>
      <c r="G256" s="26"/>
      <c r="H256" s="26"/>
      <c r="I256" s="26">
        <v>0</v>
      </c>
      <c r="J256" s="26"/>
      <c r="K256" s="126"/>
      <c r="L256" s="126"/>
      <c r="M256" s="126"/>
      <c r="N256" s="126"/>
      <c r="O256" s="26">
        <v>0</v>
      </c>
      <c r="P256" s="127"/>
    </row>
    <row r="257" spans="1:16" s="94" customFormat="1" ht="21.75" customHeight="1" x14ac:dyDescent="0.3">
      <c r="A257" s="10" t="s">
        <v>33</v>
      </c>
      <c r="B257" s="93" t="s">
        <v>412</v>
      </c>
      <c r="C257" s="7">
        <v>67</v>
      </c>
      <c r="D257" s="104">
        <v>22000</v>
      </c>
      <c r="E257" s="105">
        <v>1474000</v>
      </c>
      <c r="F257" s="125" t="e">
        <v>#REF!</v>
      </c>
      <c r="G257" s="26"/>
      <c r="H257" s="26"/>
      <c r="I257" s="26">
        <v>40</v>
      </c>
      <c r="J257" s="26"/>
      <c r="K257" s="126"/>
      <c r="L257" s="126"/>
      <c r="M257" s="126">
        <v>40</v>
      </c>
      <c r="N257" s="126"/>
      <c r="O257" s="26"/>
      <c r="P257" s="128">
        <v>10</v>
      </c>
    </row>
    <row r="258" spans="1:16" s="94" customFormat="1" ht="20.25" hidden="1" customHeight="1" x14ac:dyDescent="0.3">
      <c r="A258" s="10" t="s">
        <v>34</v>
      </c>
      <c r="B258" s="93" t="s">
        <v>412</v>
      </c>
      <c r="C258" s="7"/>
      <c r="D258" s="104"/>
      <c r="E258" s="105"/>
      <c r="F258" s="125" t="e">
        <v>#REF!</v>
      </c>
      <c r="G258" s="26"/>
      <c r="H258" s="26"/>
      <c r="I258" s="26"/>
      <c r="J258" s="26"/>
      <c r="K258" s="126"/>
      <c r="L258" s="126"/>
      <c r="M258" s="126"/>
      <c r="N258" s="126"/>
      <c r="O258" s="26">
        <v>0</v>
      </c>
      <c r="P258" s="127">
        <v>10</v>
      </c>
    </row>
    <row r="259" spans="1:16" s="94" customFormat="1" ht="20.25" hidden="1" customHeight="1" x14ac:dyDescent="0.3">
      <c r="A259" s="10" t="s">
        <v>35</v>
      </c>
      <c r="B259" s="93" t="s">
        <v>415</v>
      </c>
      <c r="C259" s="7"/>
      <c r="D259" s="104"/>
      <c r="E259" s="105"/>
      <c r="F259" s="125" t="e">
        <v>#REF!</v>
      </c>
      <c r="G259" s="26">
        <v>139</v>
      </c>
      <c r="H259" s="26"/>
      <c r="I259" s="26"/>
      <c r="J259" s="26"/>
      <c r="K259" s="126">
        <v>139</v>
      </c>
      <c r="L259" s="126"/>
      <c r="M259" s="126"/>
      <c r="N259" s="126"/>
      <c r="O259" s="26">
        <v>139</v>
      </c>
      <c r="P259" s="127">
        <v>40</v>
      </c>
    </row>
    <row r="260" spans="1:16" s="94" customFormat="1" ht="20.25" hidden="1" customHeight="1" x14ac:dyDescent="0.3">
      <c r="A260" s="10" t="s">
        <v>91</v>
      </c>
      <c r="B260" s="93" t="s">
        <v>412</v>
      </c>
      <c r="C260" s="12"/>
      <c r="D260" s="104"/>
      <c r="E260" s="105"/>
      <c r="F260" s="125" t="e">
        <v>#REF!</v>
      </c>
      <c r="G260" s="26"/>
      <c r="H260" s="26"/>
      <c r="I260" s="26"/>
      <c r="J260" s="26"/>
      <c r="K260" s="126"/>
      <c r="L260" s="126"/>
      <c r="M260" s="126"/>
      <c r="N260" s="126"/>
      <c r="O260" s="26">
        <v>0</v>
      </c>
      <c r="P260" s="127">
        <v>10</v>
      </c>
    </row>
    <row r="261" spans="1:16" s="94" customFormat="1" ht="21.75" hidden="1" customHeight="1" x14ac:dyDescent="0.3">
      <c r="A261" s="24" t="s">
        <v>92</v>
      </c>
      <c r="B261" s="93" t="s">
        <v>412</v>
      </c>
      <c r="C261" s="7"/>
      <c r="D261" s="104"/>
      <c r="E261" s="105"/>
      <c r="F261" s="125" t="e">
        <v>#REF!</v>
      </c>
      <c r="G261" s="26"/>
      <c r="H261" s="26"/>
      <c r="I261" s="26"/>
      <c r="J261" s="26"/>
      <c r="K261" s="126"/>
      <c r="L261" s="126"/>
      <c r="M261" s="126"/>
      <c r="N261" s="126"/>
      <c r="O261" s="26">
        <v>0</v>
      </c>
      <c r="P261" s="127">
        <v>10</v>
      </c>
    </row>
    <row r="262" spans="1:16" s="94" customFormat="1" ht="21.75" hidden="1" customHeight="1" x14ac:dyDescent="0.3">
      <c r="A262" s="10" t="s">
        <v>222</v>
      </c>
      <c r="B262" s="93" t="s">
        <v>412</v>
      </c>
      <c r="C262" s="7"/>
      <c r="D262" s="104"/>
      <c r="E262" s="105"/>
      <c r="F262" s="125" t="e">
        <v>#REF!</v>
      </c>
      <c r="G262" s="26"/>
      <c r="H262" s="26"/>
      <c r="I262" s="26"/>
      <c r="J262" s="26"/>
      <c r="K262" s="126"/>
      <c r="L262" s="126"/>
      <c r="M262" s="126"/>
      <c r="N262" s="126"/>
      <c r="O262" s="26">
        <v>0</v>
      </c>
      <c r="P262" s="127"/>
    </row>
    <row r="263" spans="1:16" s="94" customFormat="1" ht="20.25" hidden="1" customHeight="1" x14ac:dyDescent="0.3">
      <c r="A263" s="8" t="s">
        <v>235</v>
      </c>
      <c r="B263" s="93" t="s">
        <v>412</v>
      </c>
      <c r="C263" s="7"/>
      <c r="D263" s="104"/>
      <c r="E263" s="105"/>
      <c r="F263" s="125" t="e">
        <v>#REF!</v>
      </c>
      <c r="G263" s="26"/>
      <c r="H263" s="26"/>
      <c r="I263" s="26"/>
      <c r="J263" s="26"/>
      <c r="K263" s="126"/>
      <c r="L263" s="126"/>
      <c r="M263" s="126"/>
      <c r="N263" s="126"/>
      <c r="O263" s="26">
        <v>0</v>
      </c>
      <c r="P263" s="127">
        <v>20</v>
      </c>
    </row>
    <row r="264" spans="1:16" s="94" customFormat="1" ht="20.25" hidden="1" customHeight="1" x14ac:dyDescent="0.3">
      <c r="A264" s="8" t="s">
        <v>236</v>
      </c>
      <c r="B264" s="93" t="s">
        <v>412</v>
      </c>
      <c r="C264" s="7"/>
      <c r="D264" s="104"/>
      <c r="E264" s="105"/>
      <c r="F264" s="125" t="e">
        <v>#REF!</v>
      </c>
      <c r="G264" s="26"/>
      <c r="H264" s="26"/>
      <c r="I264" s="26"/>
      <c r="J264" s="26"/>
      <c r="K264" s="126"/>
      <c r="L264" s="126"/>
      <c r="M264" s="126"/>
      <c r="N264" s="126"/>
      <c r="O264" s="26">
        <v>0</v>
      </c>
      <c r="P264" s="127">
        <v>20</v>
      </c>
    </row>
    <row r="265" spans="1:16" s="94" customFormat="1" ht="20.25" hidden="1" customHeight="1" x14ac:dyDescent="0.3">
      <c r="A265" s="10" t="s">
        <v>237</v>
      </c>
      <c r="B265" s="93" t="s">
        <v>416</v>
      </c>
      <c r="C265" s="7"/>
      <c r="D265" s="104"/>
      <c r="E265" s="108"/>
      <c r="F265" s="125" t="e">
        <v>#REF!</v>
      </c>
      <c r="G265" s="26"/>
      <c r="H265" s="26"/>
      <c r="I265" s="26"/>
      <c r="J265" s="26"/>
      <c r="K265" s="126"/>
      <c r="L265" s="126"/>
      <c r="M265" s="126"/>
      <c r="N265" s="126"/>
      <c r="O265" s="26">
        <v>0</v>
      </c>
      <c r="P265" s="127">
        <v>20</v>
      </c>
    </row>
    <row r="266" spans="1:16" s="94" customFormat="1" ht="20.25" hidden="1" customHeight="1" x14ac:dyDescent="0.3">
      <c r="A266" s="10" t="s">
        <v>223</v>
      </c>
      <c r="B266" s="93" t="s">
        <v>412</v>
      </c>
      <c r="C266" s="7"/>
      <c r="D266" s="104"/>
      <c r="E266" s="105"/>
      <c r="F266" s="125" t="e">
        <v>#REF!</v>
      </c>
      <c r="G266" s="26"/>
      <c r="H266" s="26"/>
      <c r="I266" s="26"/>
      <c r="J266" s="26"/>
      <c r="K266" s="126"/>
      <c r="L266" s="126"/>
      <c r="M266" s="126"/>
      <c r="N266" s="126"/>
      <c r="O266" s="26">
        <v>0</v>
      </c>
      <c r="P266" s="127">
        <v>10</v>
      </c>
    </row>
    <row r="267" spans="1:16" s="94" customFormat="1" ht="20.25" hidden="1" customHeight="1" x14ac:dyDescent="0.3">
      <c r="A267" s="10" t="s">
        <v>118</v>
      </c>
      <c r="B267" s="93"/>
      <c r="C267" s="7"/>
      <c r="D267" s="104"/>
      <c r="E267" s="105"/>
      <c r="F267" s="125" t="e">
        <v>#REF!</v>
      </c>
      <c r="G267" s="26"/>
      <c r="H267" s="26"/>
      <c r="I267" s="26"/>
      <c r="J267" s="26"/>
      <c r="K267" s="126"/>
      <c r="L267" s="126"/>
      <c r="M267" s="126"/>
      <c r="N267" s="126"/>
      <c r="O267" s="26">
        <v>0</v>
      </c>
      <c r="P267" s="127"/>
    </row>
    <row r="268" spans="1:16" s="94" customFormat="1" ht="21.75" hidden="1" customHeight="1" x14ac:dyDescent="0.3">
      <c r="A268" s="10" t="s">
        <v>238</v>
      </c>
      <c r="B268" s="93" t="s">
        <v>419</v>
      </c>
      <c r="C268" s="7"/>
      <c r="D268" s="104"/>
      <c r="E268" s="105"/>
      <c r="F268" s="125" t="e">
        <v>#REF!</v>
      </c>
      <c r="G268" s="26">
        <v>0</v>
      </c>
      <c r="H268" s="26"/>
      <c r="I268" s="26"/>
      <c r="J268" s="26"/>
      <c r="K268" s="126"/>
      <c r="L268" s="126"/>
      <c r="M268" s="126"/>
      <c r="N268" s="126"/>
      <c r="O268" s="26">
        <v>0</v>
      </c>
      <c r="P268" s="127">
        <v>20</v>
      </c>
    </row>
    <row r="269" spans="1:16" s="94" customFormat="1" ht="20.25" hidden="1" customHeight="1" x14ac:dyDescent="0.3">
      <c r="A269" s="10" t="s">
        <v>71</v>
      </c>
      <c r="B269" s="93" t="s">
        <v>412</v>
      </c>
      <c r="C269" s="7"/>
      <c r="D269" s="104"/>
      <c r="E269" s="105"/>
      <c r="F269" s="125" t="e">
        <v>#REF!</v>
      </c>
      <c r="G269" s="26"/>
      <c r="H269" s="26"/>
      <c r="I269" s="26"/>
      <c r="J269" s="26"/>
      <c r="K269" s="126"/>
      <c r="L269" s="126"/>
      <c r="M269" s="126"/>
      <c r="N269" s="126"/>
      <c r="O269" s="26">
        <v>0</v>
      </c>
      <c r="P269" s="128">
        <v>10</v>
      </c>
    </row>
    <row r="270" spans="1:16" s="94" customFormat="1" ht="21.75" hidden="1" customHeight="1" x14ac:dyDescent="0.3">
      <c r="A270" s="10" t="s">
        <v>72</v>
      </c>
      <c r="B270" s="93" t="s">
        <v>418</v>
      </c>
      <c r="C270" s="7"/>
      <c r="D270" s="104"/>
      <c r="E270" s="105"/>
      <c r="F270" s="125" t="e">
        <v>#REF!</v>
      </c>
      <c r="G270" s="26">
        <v>241</v>
      </c>
      <c r="H270" s="26"/>
      <c r="I270" s="26"/>
      <c r="J270" s="26"/>
      <c r="K270" s="126">
        <v>241</v>
      </c>
      <c r="L270" s="126"/>
      <c r="M270" s="126"/>
      <c r="N270" s="126"/>
      <c r="O270" s="26">
        <v>241</v>
      </c>
      <c r="P270" s="127">
        <v>50</v>
      </c>
    </row>
    <row r="271" spans="1:16" s="94" customFormat="1" ht="20.25" hidden="1" customHeight="1" x14ac:dyDescent="0.3">
      <c r="A271" s="10" t="s">
        <v>352</v>
      </c>
      <c r="B271" s="93" t="s">
        <v>412</v>
      </c>
      <c r="C271" s="7"/>
      <c r="D271" s="104"/>
      <c r="E271" s="105"/>
      <c r="F271" s="125" t="e">
        <v>#REF!</v>
      </c>
      <c r="G271" s="26"/>
      <c r="H271" s="26"/>
      <c r="I271" s="26"/>
      <c r="J271" s="26"/>
      <c r="K271" s="126"/>
      <c r="L271" s="126"/>
      <c r="M271" s="126"/>
      <c r="N271" s="126"/>
      <c r="O271" s="26">
        <v>0</v>
      </c>
      <c r="P271" s="127"/>
    </row>
    <row r="272" spans="1:16" s="94" customFormat="1" ht="20.25" hidden="1" customHeight="1" x14ac:dyDescent="0.3">
      <c r="A272" s="36" t="s">
        <v>325</v>
      </c>
      <c r="B272" s="93" t="s">
        <v>416</v>
      </c>
      <c r="C272" s="7"/>
      <c r="D272" s="104"/>
      <c r="E272" s="105"/>
      <c r="F272" s="125" t="e">
        <v>#REF!</v>
      </c>
      <c r="G272" s="26"/>
      <c r="H272" s="26"/>
      <c r="I272" s="26"/>
      <c r="J272" s="26"/>
      <c r="K272" s="126"/>
      <c r="L272" s="126"/>
      <c r="M272" s="126"/>
      <c r="N272" s="126"/>
      <c r="O272" s="26">
        <v>0</v>
      </c>
      <c r="P272" s="127">
        <v>5</v>
      </c>
    </row>
    <row r="273" spans="1:16" s="94" customFormat="1" ht="21.75" hidden="1" customHeight="1" x14ac:dyDescent="0.3">
      <c r="A273" s="10" t="s">
        <v>150</v>
      </c>
      <c r="B273" s="93" t="s">
        <v>416</v>
      </c>
      <c r="C273" s="7"/>
      <c r="D273" s="104"/>
      <c r="E273" s="105"/>
      <c r="F273" s="125" t="e">
        <v>#REF!</v>
      </c>
      <c r="G273" s="26">
        <v>0</v>
      </c>
      <c r="H273" s="26"/>
      <c r="I273" s="26">
        <v>0</v>
      </c>
      <c r="J273" s="26"/>
      <c r="K273" s="126">
        <v>0</v>
      </c>
      <c r="L273" s="126"/>
      <c r="M273" s="126">
        <v>0</v>
      </c>
      <c r="N273" s="126"/>
      <c r="O273" s="26">
        <v>0</v>
      </c>
      <c r="P273" s="127">
        <v>20</v>
      </c>
    </row>
    <row r="274" spans="1:16" s="94" customFormat="1" ht="21.75" hidden="1" customHeight="1" x14ac:dyDescent="0.3">
      <c r="A274" s="36" t="s">
        <v>326</v>
      </c>
      <c r="B274" s="93" t="s">
        <v>416</v>
      </c>
      <c r="C274" s="7"/>
      <c r="D274" s="104"/>
      <c r="E274" s="105"/>
      <c r="F274" s="125" t="e">
        <v>#REF!</v>
      </c>
      <c r="G274" s="26"/>
      <c r="H274" s="26"/>
      <c r="I274" s="26"/>
      <c r="J274" s="26"/>
      <c r="K274" s="126"/>
      <c r="L274" s="126"/>
      <c r="M274" s="126"/>
      <c r="N274" s="126"/>
      <c r="O274" s="26">
        <v>0</v>
      </c>
      <c r="P274" s="127">
        <v>5</v>
      </c>
    </row>
    <row r="275" spans="1:16" s="94" customFormat="1" ht="21.75" hidden="1" customHeight="1" x14ac:dyDescent="0.3">
      <c r="A275" s="36" t="s">
        <v>327</v>
      </c>
      <c r="B275" s="93" t="s">
        <v>416</v>
      </c>
      <c r="C275" s="7"/>
      <c r="D275" s="104"/>
      <c r="E275" s="105"/>
      <c r="F275" s="125" t="e">
        <v>#REF!</v>
      </c>
      <c r="G275" s="26"/>
      <c r="H275" s="26"/>
      <c r="I275" s="26"/>
      <c r="J275" s="26"/>
      <c r="K275" s="126"/>
      <c r="L275" s="126"/>
      <c r="M275" s="126"/>
      <c r="N275" s="126"/>
      <c r="O275" s="26">
        <v>0</v>
      </c>
      <c r="P275" s="127">
        <v>5</v>
      </c>
    </row>
    <row r="276" spans="1:16" s="94" customFormat="1" ht="20.25" hidden="1" customHeight="1" x14ac:dyDescent="0.3">
      <c r="A276" s="5" t="s">
        <v>141</v>
      </c>
      <c r="B276" s="93" t="s">
        <v>412</v>
      </c>
      <c r="C276" s="12"/>
      <c r="D276" s="104"/>
      <c r="E276" s="105"/>
      <c r="F276" s="125" t="e">
        <v>#REF!</v>
      </c>
      <c r="G276" s="26"/>
      <c r="H276" s="26"/>
      <c r="I276" s="26"/>
      <c r="J276" s="26"/>
      <c r="K276" s="126"/>
      <c r="L276" s="126"/>
      <c r="M276" s="126"/>
      <c r="N276" s="126"/>
      <c r="O276" s="26">
        <v>0</v>
      </c>
      <c r="P276" s="127">
        <v>20</v>
      </c>
    </row>
    <row r="277" spans="1:16" s="94" customFormat="1" ht="20.25" hidden="1" customHeight="1" x14ac:dyDescent="0.3">
      <c r="A277" s="5" t="s">
        <v>142</v>
      </c>
      <c r="B277" s="93" t="s">
        <v>416</v>
      </c>
      <c r="C277" s="7"/>
      <c r="D277" s="104"/>
      <c r="E277" s="108"/>
      <c r="F277" s="125" t="e">
        <v>#REF!</v>
      </c>
      <c r="G277" s="26"/>
      <c r="H277" s="26"/>
      <c r="I277" s="26"/>
      <c r="J277" s="26"/>
      <c r="K277" s="126"/>
      <c r="L277" s="126"/>
      <c r="M277" s="126"/>
      <c r="N277" s="126"/>
      <c r="O277" s="26">
        <v>0</v>
      </c>
      <c r="P277" s="127">
        <v>20</v>
      </c>
    </row>
    <row r="278" spans="1:16" s="94" customFormat="1" ht="21.75" hidden="1" customHeight="1" x14ac:dyDescent="0.3">
      <c r="A278" s="8" t="s">
        <v>224</v>
      </c>
      <c r="B278" s="93" t="s">
        <v>412</v>
      </c>
      <c r="C278" s="7"/>
      <c r="D278" s="104"/>
      <c r="E278" s="105"/>
      <c r="F278" s="125" t="e">
        <v>#REF!</v>
      </c>
      <c r="G278" s="26">
        <v>0</v>
      </c>
      <c r="H278" s="26"/>
      <c r="I278" s="26"/>
      <c r="J278" s="26"/>
      <c r="K278" s="26">
        <v>0</v>
      </c>
      <c r="L278" s="126"/>
      <c r="M278" s="126"/>
      <c r="N278" s="126"/>
      <c r="O278" s="26">
        <v>0</v>
      </c>
      <c r="P278" s="127">
        <v>20</v>
      </c>
    </row>
    <row r="279" spans="1:16" s="94" customFormat="1" ht="20.25" hidden="1" customHeight="1" x14ac:dyDescent="0.3">
      <c r="A279" s="14" t="s">
        <v>239</v>
      </c>
      <c r="B279" s="93" t="s">
        <v>419</v>
      </c>
      <c r="C279" s="7"/>
      <c r="D279" s="104"/>
      <c r="E279" s="105"/>
      <c r="F279" s="125" t="e">
        <v>#REF!</v>
      </c>
      <c r="G279" s="26">
        <v>47</v>
      </c>
      <c r="H279" s="26"/>
      <c r="I279" s="26"/>
      <c r="J279" s="26"/>
      <c r="K279" s="126"/>
      <c r="L279" s="126"/>
      <c r="M279" s="126"/>
      <c r="N279" s="126"/>
      <c r="O279" s="26">
        <v>47</v>
      </c>
      <c r="P279" s="127">
        <v>20</v>
      </c>
    </row>
    <row r="280" spans="1:16" s="94" customFormat="1" ht="20.25" hidden="1" customHeight="1" x14ac:dyDescent="0.3">
      <c r="A280" s="14" t="s">
        <v>99</v>
      </c>
      <c r="B280" s="93" t="s">
        <v>417</v>
      </c>
      <c r="C280" s="7"/>
      <c r="D280" s="104"/>
      <c r="E280" s="105"/>
      <c r="F280" s="125" t="e">
        <v>#REF!</v>
      </c>
      <c r="G280" s="26"/>
      <c r="H280" s="26"/>
      <c r="I280" s="26">
        <v>0</v>
      </c>
      <c r="J280" s="26"/>
      <c r="K280" s="126"/>
      <c r="L280" s="126"/>
      <c r="M280" s="126"/>
      <c r="N280" s="126"/>
      <c r="O280" s="26">
        <v>0</v>
      </c>
      <c r="P280" s="127">
        <v>5</v>
      </c>
    </row>
    <row r="281" spans="1:16" s="94" customFormat="1" ht="21.75" hidden="1" customHeight="1" x14ac:dyDescent="0.3">
      <c r="A281" s="14" t="s">
        <v>100</v>
      </c>
      <c r="B281" s="93" t="s">
        <v>417</v>
      </c>
      <c r="C281" s="7"/>
      <c r="D281" s="104"/>
      <c r="E281" s="105"/>
      <c r="F281" s="125" t="e">
        <v>#REF!</v>
      </c>
      <c r="G281" s="26">
        <v>0</v>
      </c>
      <c r="H281" s="26"/>
      <c r="I281" s="26"/>
      <c r="J281" s="26"/>
      <c r="K281" s="126"/>
      <c r="L281" s="126"/>
      <c r="M281" s="126"/>
      <c r="N281" s="126"/>
      <c r="O281" s="26">
        <v>0</v>
      </c>
      <c r="P281" s="127">
        <v>20</v>
      </c>
    </row>
    <row r="282" spans="1:16" s="94" customFormat="1" ht="21.75" customHeight="1" x14ac:dyDescent="0.3">
      <c r="A282" s="10" t="s">
        <v>267</v>
      </c>
      <c r="B282" s="93" t="s">
        <v>412</v>
      </c>
      <c r="C282" s="7">
        <v>16</v>
      </c>
      <c r="D282" s="104">
        <v>9000</v>
      </c>
      <c r="E282" s="105">
        <v>144000</v>
      </c>
      <c r="F282" s="125" t="e">
        <v>#REF!</v>
      </c>
      <c r="G282" s="26"/>
      <c r="H282" s="26"/>
      <c r="I282" s="26"/>
      <c r="J282" s="26"/>
      <c r="K282" s="126"/>
      <c r="L282" s="126"/>
      <c r="M282" s="126"/>
      <c r="N282" s="126"/>
      <c r="O282" s="26">
        <v>0</v>
      </c>
      <c r="P282" s="127">
        <v>20</v>
      </c>
    </row>
    <row r="283" spans="1:16" s="94" customFormat="1" ht="21.75" hidden="1" customHeight="1" x14ac:dyDescent="0.3">
      <c r="A283" s="14" t="s">
        <v>268</v>
      </c>
      <c r="B283" s="93" t="s">
        <v>416</v>
      </c>
      <c r="C283" s="7"/>
      <c r="D283" s="104"/>
      <c r="E283" s="105"/>
      <c r="F283" s="125" t="e">
        <v>#REF!</v>
      </c>
      <c r="G283" s="26"/>
      <c r="H283" s="26"/>
      <c r="I283" s="26"/>
      <c r="J283" s="26"/>
      <c r="K283" s="126"/>
      <c r="L283" s="126"/>
      <c r="M283" s="126"/>
      <c r="N283" s="126"/>
      <c r="O283" s="26">
        <v>0</v>
      </c>
      <c r="P283" s="127">
        <v>40</v>
      </c>
    </row>
    <row r="284" spans="1:16" s="94" customFormat="1" ht="21.75" hidden="1" customHeight="1" x14ac:dyDescent="0.3">
      <c r="A284" s="10" t="s">
        <v>269</v>
      </c>
      <c r="B284" s="93" t="s">
        <v>412</v>
      </c>
      <c r="C284" s="7"/>
      <c r="D284" s="104"/>
      <c r="E284" s="105"/>
      <c r="F284" s="125" t="e">
        <v>#REF!</v>
      </c>
      <c r="G284" s="26"/>
      <c r="H284" s="26"/>
      <c r="I284" s="26"/>
      <c r="J284" s="26"/>
      <c r="K284" s="126"/>
      <c r="L284" s="126"/>
      <c r="M284" s="126"/>
      <c r="N284" s="126"/>
      <c r="O284" s="26">
        <v>0</v>
      </c>
      <c r="P284" s="127">
        <v>20</v>
      </c>
    </row>
    <row r="285" spans="1:16" s="94" customFormat="1" ht="21.75" hidden="1" customHeight="1" x14ac:dyDescent="0.3">
      <c r="A285" s="10" t="s">
        <v>284</v>
      </c>
      <c r="B285" s="93" t="s">
        <v>412</v>
      </c>
      <c r="C285" s="7"/>
      <c r="D285" s="104"/>
      <c r="E285" s="105"/>
      <c r="F285" s="125" t="e">
        <v>#REF!</v>
      </c>
      <c r="G285" s="26"/>
      <c r="H285" s="26"/>
      <c r="I285" s="26"/>
      <c r="J285" s="26"/>
      <c r="K285" s="126"/>
      <c r="L285" s="126"/>
      <c r="M285" s="126"/>
      <c r="N285" s="126"/>
      <c r="O285" s="26">
        <v>0</v>
      </c>
      <c r="P285" s="128">
        <v>20</v>
      </c>
    </row>
    <row r="286" spans="1:16" s="94" customFormat="1" ht="20.25" hidden="1" customHeight="1" x14ac:dyDescent="0.3">
      <c r="A286" s="14" t="s">
        <v>285</v>
      </c>
      <c r="B286" s="93" t="s">
        <v>417</v>
      </c>
      <c r="C286" s="7"/>
      <c r="D286" s="104"/>
      <c r="E286" s="105"/>
      <c r="F286" s="125" t="e">
        <v>#REF!</v>
      </c>
      <c r="G286" s="26"/>
      <c r="H286" s="26"/>
      <c r="I286" s="26"/>
      <c r="J286" s="26"/>
      <c r="K286" s="126"/>
      <c r="L286" s="126"/>
      <c r="M286" s="126"/>
      <c r="N286" s="126"/>
      <c r="O286" s="26">
        <v>0</v>
      </c>
      <c r="P286" s="127">
        <v>20</v>
      </c>
    </row>
    <row r="287" spans="1:16" s="94" customFormat="1" ht="37.950000000000003" hidden="1" customHeight="1" x14ac:dyDescent="0.3">
      <c r="A287" s="35" t="s">
        <v>328</v>
      </c>
      <c r="B287" s="93" t="s">
        <v>412</v>
      </c>
      <c r="C287" s="7"/>
      <c r="D287" s="104"/>
      <c r="E287" s="105"/>
      <c r="F287" s="125" t="e">
        <v>#REF!</v>
      </c>
      <c r="G287" s="26">
        <v>0</v>
      </c>
      <c r="H287" s="26"/>
      <c r="I287" s="26"/>
      <c r="J287" s="26"/>
      <c r="K287" s="26">
        <v>0</v>
      </c>
      <c r="L287" s="126"/>
      <c r="M287" s="126"/>
      <c r="N287" s="126"/>
      <c r="O287" s="26">
        <v>0</v>
      </c>
      <c r="P287" s="127">
        <v>20</v>
      </c>
    </row>
    <row r="288" spans="1:16" s="94" customFormat="1" ht="21.75" customHeight="1" x14ac:dyDescent="0.3">
      <c r="A288" s="10" t="s">
        <v>143</v>
      </c>
      <c r="B288" s="93" t="s">
        <v>412</v>
      </c>
      <c r="C288" s="7">
        <v>37</v>
      </c>
      <c r="D288" s="104">
        <v>12000</v>
      </c>
      <c r="E288" s="105">
        <v>444000</v>
      </c>
      <c r="F288" s="125" t="e">
        <v>#REF!</v>
      </c>
      <c r="G288" s="26"/>
      <c r="H288" s="26"/>
      <c r="I288" s="26"/>
      <c r="J288" s="26"/>
      <c r="K288" s="126"/>
      <c r="L288" s="126"/>
      <c r="M288" s="126"/>
      <c r="N288" s="126"/>
      <c r="O288" s="26">
        <v>0</v>
      </c>
      <c r="P288" s="128">
        <v>10</v>
      </c>
    </row>
    <row r="289" spans="1:16" s="94" customFormat="1" ht="36" hidden="1" customHeight="1" x14ac:dyDescent="0.3">
      <c r="A289" s="24" t="s">
        <v>144</v>
      </c>
      <c r="B289" s="93" t="s">
        <v>413</v>
      </c>
      <c r="C289" s="7"/>
      <c r="D289" s="104"/>
      <c r="E289" s="105"/>
      <c r="F289" s="125" t="e">
        <v>#REF!</v>
      </c>
      <c r="G289" s="26"/>
      <c r="H289" s="26"/>
      <c r="I289" s="26"/>
      <c r="J289" s="26"/>
      <c r="K289" s="126"/>
      <c r="L289" s="126"/>
      <c r="M289" s="126"/>
      <c r="N289" s="126"/>
      <c r="O289" s="26">
        <v>0</v>
      </c>
      <c r="P289" s="128">
        <v>10</v>
      </c>
    </row>
    <row r="290" spans="1:16" s="94" customFormat="1" ht="21.6" hidden="1" customHeight="1" x14ac:dyDescent="0.3">
      <c r="A290" s="24" t="s">
        <v>381</v>
      </c>
      <c r="B290" s="93" t="s">
        <v>419</v>
      </c>
      <c r="C290" s="7"/>
      <c r="D290" s="104"/>
      <c r="E290" s="105"/>
      <c r="F290" s="125" t="e">
        <v>#REF!</v>
      </c>
      <c r="G290" s="26"/>
      <c r="H290" s="26"/>
      <c r="I290" s="26"/>
      <c r="J290" s="26"/>
      <c r="K290" s="126"/>
      <c r="L290" s="126"/>
      <c r="M290" s="126"/>
      <c r="N290" s="126"/>
      <c r="O290" s="26">
        <v>0</v>
      </c>
      <c r="P290" s="127">
        <v>20</v>
      </c>
    </row>
    <row r="291" spans="1:16" s="94" customFormat="1" ht="20.25" hidden="1" customHeight="1" x14ac:dyDescent="0.3">
      <c r="A291" s="5" t="s">
        <v>93</v>
      </c>
      <c r="B291" s="93" t="s">
        <v>412</v>
      </c>
      <c r="C291" s="7"/>
      <c r="D291" s="104"/>
      <c r="E291" s="105"/>
      <c r="F291" s="125" t="e">
        <v>#REF!</v>
      </c>
      <c r="G291" s="26"/>
      <c r="H291" s="26"/>
      <c r="I291" s="26"/>
      <c r="J291" s="26"/>
      <c r="K291" s="126"/>
      <c r="L291" s="126"/>
      <c r="M291" s="126"/>
      <c r="N291" s="126"/>
      <c r="O291" s="26">
        <v>0</v>
      </c>
      <c r="P291" s="127"/>
    </row>
    <row r="292" spans="1:16" s="94" customFormat="1" ht="21.75" hidden="1" customHeight="1" x14ac:dyDescent="0.3">
      <c r="A292" s="14" t="s">
        <v>94</v>
      </c>
      <c r="B292" s="93" t="s">
        <v>416</v>
      </c>
      <c r="C292" s="7"/>
      <c r="D292" s="104"/>
      <c r="E292" s="105"/>
      <c r="F292" s="125" t="e">
        <v>#REF!</v>
      </c>
      <c r="G292" s="26">
        <v>0</v>
      </c>
      <c r="H292" s="26"/>
      <c r="I292" s="26"/>
      <c r="J292" s="26"/>
      <c r="K292" s="26">
        <v>0</v>
      </c>
      <c r="L292" s="126"/>
      <c r="M292" s="126"/>
      <c r="N292" s="126"/>
      <c r="O292" s="26">
        <v>0</v>
      </c>
      <c r="P292" s="127"/>
    </row>
    <row r="293" spans="1:16" s="94" customFormat="1" ht="21.75" hidden="1" customHeight="1" x14ac:dyDescent="0.3">
      <c r="A293" s="24" t="s">
        <v>77</v>
      </c>
      <c r="B293" s="93" t="s">
        <v>416</v>
      </c>
      <c r="C293" s="7"/>
      <c r="D293" s="104"/>
      <c r="E293" s="105"/>
      <c r="F293" s="125" t="e">
        <v>#REF!</v>
      </c>
      <c r="G293" s="26"/>
      <c r="H293" s="26"/>
      <c r="I293" s="26"/>
      <c r="J293" s="26"/>
      <c r="K293" s="126"/>
      <c r="L293" s="126"/>
      <c r="M293" s="126"/>
      <c r="N293" s="126"/>
      <c r="O293" s="26">
        <v>0</v>
      </c>
      <c r="P293" s="128">
        <v>12</v>
      </c>
    </row>
    <row r="294" spans="1:16" s="94" customFormat="1" ht="21.75" hidden="1" customHeight="1" x14ac:dyDescent="0.3">
      <c r="A294" s="10" t="s">
        <v>225</v>
      </c>
      <c r="B294" s="93" t="s">
        <v>412</v>
      </c>
      <c r="C294" s="7"/>
      <c r="D294" s="104"/>
      <c r="E294" s="105"/>
      <c r="F294" s="125" t="e">
        <v>#REF!</v>
      </c>
      <c r="G294" s="26"/>
      <c r="H294" s="26"/>
      <c r="I294" s="26"/>
      <c r="J294" s="26"/>
      <c r="K294" s="126"/>
      <c r="L294" s="126"/>
      <c r="M294" s="126"/>
      <c r="N294" s="126"/>
      <c r="O294" s="26">
        <v>0</v>
      </c>
      <c r="P294" s="127">
        <v>15</v>
      </c>
    </row>
    <row r="295" spans="1:16" s="94" customFormat="1" ht="21.75" hidden="1" customHeight="1" x14ac:dyDescent="0.3">
      <c r="A295" s="14" t="s">
        <v>226</v>
      </c>
      <c r="B295" s="93" t="s">
        <v>419</v>
      </c>
      <c r="C295" s="7"/>
      <c r="D295" s="104"/>
      <c r="E295" s="105"/>
      <c r="F295" s="125" t="e">
        <v>#REF!</v>
      </c>
      <c r="G295" s="26"/>
      <c r="H295" s="26"/>
      <c r="I295" s="26"/>
      <c r="J295" s="26"/>
      <c r="K295" s="126"/>
      <c r="L295" s="126"/>
      <c r="M295" s="126"/>
      <c r="N295" s="126"/>
      <c r="O295" s="26">
        <v>0</v>
      </c>
      <c r="P295" s="127">
        <v>15</v>
      </c>
    </row>
    <row r="296" spans="1:16" s="94" customFormat="1" ht="21.75" hidden="1" customHeight="1" x14ac:dyDescent="0.3">
      <c r="A296" s="10" t="s">
        <v>329</v>
      </c>
      <c r="B296" s="93" t="s">
        <v>412</v>
      </c>
      <c r="C296" s="7"/>
      <c r="D296" s="104"/>
      <c r="E296" s="105"/>
      <c r="F296" s="125" t="e">
        <v>#REF!</v>
      </c>
      <c r="G296" s="26">
        <v>0</v>
      </c>
      <c r="H296" s="26"/>
      <c r="I296" s="26"/>
      <c r="J296" s="26"/>
      <c r="K296" s="126"/>
      <c r="L296" s="126"/>
      <c r="M296" s="126"/>
      <c r="N296" s="126"/>
      <c r="O296" s="26">
        <v>0</v>
      </c>
      <c r="P296" s="127">
        <v>20</v>
      </c>
    </row>
    <row r="297" spans="1:16" s="94" customFormat="1" ht="21.75" hidden="1" customHeight="1" x14ac:dyDescent="0.3">
      <c r="A297" s="14" t="s">
        <v>436</v>
      </c>
      <c r="B297" s="93" t="s">
        <v>412</v>
      </c>
      <c r="C297" s="7"/>
      <c r="D297" s="104"/>
      <c r="E297" s="105"/>
      <c r="F297" s="125" t="e">
        <v>#REF!</v>
      </c>
      <c r="G297" s="26"/>
      <c r="H297" s="26"/>
      <c r="I297" s="26"/>
      <c r="J297" s="26">
        <v>27</v>
      </c>
      <c r="K297" s="126"/>
      <c r="L297" s="126"/>
      <c r="M297" s="126"/>
      <c r="N297" s="126">
        <v>27</v>
      </c>
      <c r="O297" s="26">
        <v>27</v>
      </c>
      <c r="P297" s="127">
        <v>40</v>
      </c>
    </row>
    <row r="298" spans="1:16" s="94" customFormat="1" ht="21.75" hidden="1" customHeight="1" x14ac:dyDescent="0.3">
      <c r="A298" s="8" t="s">
        <v>330</v>
      </c>
      <c r="B298" s="93" t="s">
        <v>412</v>
      </c>
      <c r="C298" s="7"/>
      <c r="D298" s="114"/>
      <c r="E298" s="115"/>
      <c r="F298" s="125" t="e">
        <v>#REF!</v>
      </c>
      <c r="G298" s="26">
        <v>0</v>
      </c>
      <c r="H298" s="26"/>
      <c r="I298" s="26"/>
      <c r="J298" s="26"/>
      <c r="K298" s="26">
        <v>0</v>
      </c>
      <c r="L298" s="126"/>
      <c r="M298" s="126"/>
      <c r="N298" s="126"/>
      <c r="O298" s="26">
        <v>0</v>
      </c>
      <c r="P298" s="127">
        <v>20</v>
      </c>
    </row>
    <row r="299" spans="1:16" s="94" customFormat="1" ht="21.75" hidden="1" customHeight="1" x14ac:dyDescent="0.3">
      <c r="A299" s="5" t="s">
        <v>145</v>
      </c>
      <c r="B299" s="93" t="s">
        <v>412</v>
      </c>
      <c r="C299" s="7"/>
      <c r="D299" s="104"/>
      <c r="E299" s="105"/>
      <c r="F299" s="125" t="e">
        <v>#REF!</v>
      </c>
      <c r="G299" s="26"/>
      <c r="H299" s="26"/>
      <c r="I299" s="26"/>
      <c r="J299" s="26"/>
      <c r="K299" s="126"/>
      <c r="L299" s="126"/>
      <c r="M299" s="126"/>
      <c r="N299" s="126"/>
      <c r="O299" s="26">
        <v>0</v>
      </c>
      <c r="P299" s="127">
        <v>12</v>
      </c>
    </row>
    <row r="300" spans="1:16" s="94" customFormat="1" ht="21.75" hidden="1" customHeight="1" x14ac:dyDescent="0.3">
      <c r="A300" s="5" t="s">
        <v>243</v>
      </c>
      <c r="B300" s="93" t="s">
        <v>412</v>
      </c>
      <c r="C300" s="7"/>
      <c r="D300" s="104"/>
      <c r="E300" s="105"/>
      <c r="F300" s="125" t="e">
        <v>#REF!</v>
      </c>
      <c r="G300" s="26"/>
      <c r="H300" s="26"/>
      <c r="I300" s="26"/>
      <c r="J300" s="26"/>
      <c r="K300" s="126"/>
      <c r="L300" s="126"/>
      <c r="M300" s="126"/>
      <c r="N300" s="126"/>
      <c r="O300" s="26">
        <v>0</v>
      </c>
      <c r="P300" s="127">
        <v>5</v>
      </c>
    </row>
    <row r="301" spans="1:16" s="94" customFormat="1" ht="38.4" hidden="1" customHeight="1" x14ac:dyDescent="0.3">
      <c r="A301" s="10" t="s">
        <v>174</v>
      </c>
      <c r="B301" s="93" t="s">
        <v>412</v>
      </c>
      <c r="C301" s="7"/>
      <c r="D301" s="104"/>
      <c r="E301" s="105"/>
      <c r="F301" s="125" t="e">
        <v>#REF!</v>
      </c>
      <c r="G301" s="26"/>
      <c r="H301" s="26"/>
      <c r="I301" s="26"/>
      <c r="J301" s="26"/>
      <c r="K301" s="126"/>
      <c r="L301" s="126"/>
      <c r="M301" s="126"/>
      <c r="N301" s="126"/>
      <c r="O301" s="26">
        <v>0</v>
      </c>
      <c r="P301" s="127">
        <v>5</v>
      </c>
    </row>
    <row r="302" spans="1:16" s="94" customFormat="1" ht="21.75" hidden="1" customHeight="1" x14ac:dyDescent="0.3">
      <c r="A302" s="10" t="s">
        <v>244</v>
      </c>
      <c r="B302" s="93" t="s">
        <v>420</v>
      </c>
      <c r="C302" s="7"/>
      <c r="D302" s="104"/>
      <c r="E302" s="105"/>
      <c r="F302" s="125" t="e">
        <v>#REF!</v>
      </c>
      <c r="G302" s="26">
        <v>0</v>
      </c>
      <c r="H302" s="26"/>
      <c r="I302" s="26"/>
      <c r="J302" s="26"/>
      <c r="K302" s="126"/>
      <c r="L302" s="126"/>
      <c r="M302" s="126"/>
      <c r="N302" s="126"/>
      <c r="O302" s="26">
        <v>0</v>
      </c>
      <c r="P302" s="127">
        <v>20</v>
      </c>
    </row>
    <row r="303" spans="1:16" s="94" customFormat="1" ht="21.75" hidden="1" customHeight="1" x14ac:dyDescent="0.3">
      <c r="A303" s="10" t="s">
        <v>245</v>
      </c>
      <c r="B303" s="93" t="s">
        <v>416</v>
      </c>
      <c r="C303" s="7"/>
      <c r="D303" s="104"/>
      <c r="E303" s="105"/>
      <c r="F303" s="125" t="e">
        <v>#REF!</v>
      </c>
      <c r="G303" s="26">
        <v>0</v>
      </c>
      <c r="H303" s="26"/>
      <c r="I303" s="26"/>
      <c r="J303" s="26"/>
      <c r="K303" s="126"/>
      <c r="L303" s="126"/>
      <c r="M303" s="126"/>
      <c r="N303" s="126"/>
      <c r="O303" s="26">
        <v>0</v>
      </c>
      <c r="P303" s="127">
        <v>20</v>
      </c>
    </row>
    <row r="304" spans="1:16" s="94" customFormat="1" ht="21.75" hidden="1" customHeight="1" x14ac:dyDescent="0.3">
      <c r="A304" s="24" t="s">
        <v>78</v>
      </c>
      <c r="B304" s="93" t="s">
        <v>412</v>
      </c>
      <c r="C304" s="7"/>
      <c r="D304" s="114"/>
      <c r="E304" s="105"/>
      <c r="F304" s="125" t="e">
        <v>#REF!</v>
      </c>
      <c r="G304" s="26">
        <v>92</v>
      </c>
      <c r="H304" s="26"/>
      <c r="I304" s="26"/>
      <c r="J304" s="26"/>
      <c r="K304" s="126"/>
      <c r="L304" s="126"/>
      <c r="M304" s="126"/>
      <c r="N304" s="126"/>
      <c r="O304" s="26">
        <v>92</v>
      </c>
      <c r="P304" s="127">
        <v>20</v>
      </c>
    </row>
    <row r="305" spans="1:16" s="94" customFormat="1" ht="21.75" hidden="1" customHeight="1" x14ac:dyDescent="0.3">
      <c r="A305" s="24" t="s">
        <v>79</v>
      </c>
      <c r="B305" s="93" t="s">
        <v>412</v>
      </c>
      <c r="C305" s="7"/>
      <c r="D305" s="114"/>
      <c r="E305" s="115"/>
      <c r="F305" s="125" t="e">
        <v>#REF!</v>
      </c>
      <c r="G305" s="26">
        <v>0</v>
      </c>
      <c r="H305" s="26"/>
      <c r="I305" s="26"/>
      <c r="J305" s="26"/>
      <c r="K305" s="126"/>
      <c r="L305" s="126"/>
      <c r="M305" s="126"/>
      <c r="N305" s="126"/>
      <c r="O305" s="26">
        <v>0</v>
      </c>
      <c r="P305" s="127">
        <v>20</v>
      </c>
    </row>
    <row r="306" spans="1:16" s="94" customFormat="1" ht="21.75" hidden="1" customHeight="1" x14ac:dyDescent="0.3">
      <c r="A306" s="13" t="s">
        <v>246</v>
      </c>
      <c r="B306" s="93" t="s">
        <v>412</v>
      </c>
      <c r="C306" s="7"/>
      <c r="D306" s="104"/>
      <c r="E306" s="105"/>
      <c r="F306" s="125" t="e">
        <v>#REF!</v>
      </c>
      <c r="G306" s="26"/>
      <c r="H306" s="26"/>
      <c r="I306" s="26"/>
      <c r="J306" s="26"/>
      <c r="K306" s="126"/>
      <c r="L306" s="126"/>
      <c r="M306" s="126"/>
      <c r="N306" s="126"/>
      <c r="O306" s="26">
        <v>0</v>
      </c>
      <c r="P306" s="127">
        <v>5</v>
      </c>
    </row>
    <row r="307" spans="1:16" s="94" customFormat="1" ht="21.75" hidden="1" customHeight="1" x14ac:dyDescent="0.3">
      <c r="A307" s="24" t="s">
        <v>80</v>
      </c>
      <c r="B307" s="93" t="s">
        <v>416</v>
      </c>
      <c r="C307" s="7"/>
      <c r="D307" s="104"/>
      <c r="E307" s="105"/>
      <c r="F307" s="125" t="e">
        <v>#REF!</v>
      </c>
      <c r="G307" s="26">
        <v>0</v>
      </c>
      <c r="H307" s="26"/>
      <c r="I307" s="26"/>
      <c r="J307" s="26"/>
      <c r="K307" s="126"/>
      <c r="L307" s="126"/>
      <c r="M307" s="126"/>
      <c r="N307" s="126"/>
      <c r="O307" s="26">
        <v>0</v>
      </c>
      <c r="P307" s="127">
        <v>20</v>
      </c>
    </row>
    <row r="308" spans="1:16" s="94" customFormat="1" ht="21.75" hidden="1" customHeight="1" x14ac:dyDescent="0.3">
      <c r="A308" s="10" t="s">
        <v>247</v>
      </c>
      <c r="B308" s="93" t="s">
        <v>418</v>
      </c>
      <c r="C308" s="7"/>
      <c r="D308" s="104"/>
      <c r="E308" s="105"/>
      <c r="F308" s="125" t="e">
        <v>#REF!</v>
      </c>
      <c r="G308" s="26"/>
      <c r="H308" s="26"/>
      <c r="I308" s="26">
        <v>0</v>
      </c>
      <c r="J308" s="26"/>
      <c r="K308" s="126"/>
      <c r="L308" s="126"/>
      <c r="M308" s="126"/>
      <c r="N308" s="126"/>
      <c r="O308" s="26">
        <v>0</v>
      </c>
      <c r="P308" s="127">
        <v>20</v>
      </c>
    </row>
    <row r="309" spans="1:16" s="94" customFormat="1" ht="21.75" hidden="1" customHeight="1" x14ac:dyDescent="0.3">
      <c r="A309" s="10" t="s">
        <v>248</v>
      </c>
      <c r="B309" s="93" t="s">
        <v>418</v>
      </c>
      <c r="C309" s="7"/>
      <c r="D309" s="104"/>
      <c r="E309" s="105"/>
      <c r="F309" s="125" t="e">
        <v>#REF!</v>
      </c>
      <c r="G309" s="26">
        <v>30</v>
      </c>
      <c r="H309" s="26"/>
      <c r="I309" s="26"/>
      <c r="J309" s="26"/>
      <c r="K309" s="126"/>
      <c r="L309" s="126"/>
      <c r="M309" s="126"/>
      <c r="N309" s="126"/>
      <c r="O309" s="26">
        <v>30</v>
      </c>
      <c r="P309" s="127">
        <v>20</v>
      </c>
    </row>
    <row r="310" spans="1:16" s="94" customFormat="1" ht="21.75" hidden="1" customHeight="1" x14ac:dyDescent="0.3">
      <c r="A310" s="10" t="s">
        <v>249</v>
      </c>
      <c r="B310" s="93" t="s">
        <v>420</v>
      </c>
      <c r="C310" s="7"/>
      <c r="D310" s="104"/>
      <c r="E310" s="105"/>
      <c r="F310" s="125" t="e">
        <v>#REF!</v>
      </c>
      <c r="G310" s="26">
        <v>52</v>
      </c>
      <c r="H310" s="26"/>
      <c r="I310" s="26"/>
      <c r="J310" s="26"/>
      <c r="K310" s="126"/>
      <c r="L310" s="126"/>
      <c r="M310" s="126"/>
      <c r="N310" s="126"/>
      <c r="O310" s="26">
        <v>52</v>
      </c>
      <c r="P310" s="127">
        <v>5</v>
      </c>
    </row>
    <row r="311" spans="1:16" s="94" customFormat="1" ht="21.75" hidden="1" customHeight="1" x14ac:dyDescent="0.3">
      <c r="A311" s="10" t="s">
        <v>250</v>
      </c>
      <c r="B311" s="93" t="s">
        <v>412</v>
      </c>
      <c r="C311" s="7"/>
      <c r="D311" s="104"/>
      <c r="E311" s="105"/>
      <c r="F311" s="125" t="e">
        <v>#REF!</v>
      </c>
      <c r="G311" s="26"/>
      <c r="H311" s="26"/>
      <c r="I311" s="26">
        <v>0</v>
      </c>
      <c r="J311" s="26"/>
      <c r="K311" s="126"/>
      <c r="L311" s="126"/>
      <c r="M311" s="126"/>
      <c r="N311" s="126"/>
      <c r="O311" s="26">
        <v>0</v>
      </c>
      <c r="P311" s="127">
        <v>20</v>
      </c>
    </row>
    <row r="312" spans="1:16" s="94" customFormat="1" ht="21.75" hidden="1" customHeight="1" x14ac:dyDescent="0.3">
      <c r="A312" s="13" t="s">
        <v>251</v>
      </c>
      <c r="B312" s="93" t="s">
        <v>412</v>
      </c>
      <c r="C312" s="7"/>
      <c r="D312" s="104"/>
      <c r="E312" s="105"/>
      <c r="F312" s="125" t="e">
        <v>#REF!</v>
      </c>
      <c r="G312" s="26"/>
      <c r="H312" s="26"/>
      <c r="I312" s="26">
        <v>14</v>
      </c>
      <c r="J312" s="26"/>
      <c r="K312" s="126"/>
      <c r="L312" s="126"/>
      <c r="M312" s="126"/>
      <c r="N312" s="126"/>
      <c r="O312" s="26">
        <v>14</v>
      </c>
      <c r="P312" s="127">
        <v>5</v>
      </c>
    </row>
    <row r="313" spans="1:16" s="94" customFormat="1" ht="21.75" hidden="1" customHeight="1" x14ac:dyDescent="0.3">
      <c r="A313" s="10" t="s">
        <v>252</v>
      </c>
      <c r="B313" s="93" t="s">
        <v>418</v>
      </c>
      <c r="C313" s="7"/>
      <c r="D313" s="104"/>
      <c r="E313" s="105"/>
      <c r="F313" s="125" t="e">
        <v>#REF!</v>
      </c>
      <c r="G313" s="26">
        <v>0</v>
      </c>
      <c r="H313" s="26"/>
      <c r="I313" s="26"/>
      <c r="J313" s="26"/>
      <c r="K313" s="126"/>
      <c r="L313" s="126"/>
      <c r="M313" s="126"/>
      <c r="N313" s="126"/>
      <c r="O313" s="26">
        <v>0</v>
      </c>
      <c r="P313" s="127">
        <v>20</v>
      </c>
    </row>
    <row r="314" spans="1:16" s="94" customFormat="1" ht="21.75" hidden="1" customHeight="1" x14ac:dyDescent="0.3">
      <c r="A314" s="10" t="s">
        <v>40</v>
      </c>
      <c r="B314" s="93" t="s">
        <v>412</v>
      </c>
      <c r="C314" s="7"/>
      <c r="D314" s="104"/>
      <c r="E314" s="105"/>
      <c r="F314" s="125" t="e">
        <v>#REF!</v>
      </c>
      <c r="G314" s="26"/>
      <c r="H314" s="26"/>
      <c r="I314" s="26"/>
      <c r="J314" s="26"/>
      <c r="K314" s="126"/>
      <c r="L314" s="126"/>
      <c r="M314" s="126"/>
      <c r="N314" s="126"/>
      <c r="O314" s="26">
        <v>0</v>
      </c>
      <c r="P314" s="127">
        <v>7</v>
      </c>
    </row>
    <row r="315" spans="1:16" s="94" customFormat="1" ht="21.75" hidden="1" customHeight="1" x14ac:dyDescent="0.3">
      <c r="A315" s="5" t="s">
        <v>175</v>
      </c>
      <c r="B315" s="93" t="s">
        <v>412</v>
      </c>
      <c r="C315" s="7"/>
      <c r="D315" s="104"/>
      <c r="E315" s="105"/>
      <c r="F315" s="125" t="e">
        <v>#REF!</v>
      </c>
      <c r="G315" s="26"/>
      <c r="H315" s="26"/>
      <c r="I315" s="26"/>
      <c r="J315" s="26"/>
      <c r="K315" s="126"/>
      <c r="L315" s="126"/>
      <c r="M315" s="126"/>
      <c r="N315" s="126"/>
      <c r="O315" s="26">
        <v>0</v>
      </c>
      <c r="P315" s="127">
        <v>15</v>
      </c>
    </row>
    <row r="316" spans="1:16" s="94" customFormat="1" ht="21.75" hidden="1" customHeight="1" x14ac:dyDescent="0.3">
      <c r="A316" s="10" t="s">
        <v>81</v>
      </c>
      <c r="B316" s="93" t="s">
        <v>412</v>
      </c>
      <c r="C316" s="26"/>
      <c r="D316" s="104"/>
      <c r="E316" s="105"/>
      <c r="F316" s="125" t="e">
        <v>#REF!</v>
      </c>
      <c r="G316" s="26"/>
      <c r="H316" s="26"/>
      <c r="I316" s="26"/>
      <c r="J316" s="26"/>
      <c r="K316" s="126"/>
      <c r="L316" s="126"/>
      <c r="M316" s="126"/>
      <c r="N316" s="126"/>
      <c r="O316" s="26">
        <v>0</v>
      </c>
      <c r="P316" s="127">
        <v>5</v>
      </c>
    </row>
    <row r="317" spans="1:16" s="94" customFormat="1" ht="21.75" hidden="1" customHeight="1" x14ac:dyDescent="0.3">
      <c r="A317" s="10" t="s">
        <v>253</v>
      </c>
      <c r="B317" s="93" t="s">
        <v>418</v>
      </c>
      <c r="C317" s="7"/>
      <c r="D317" s="104"/>
      <c r="E317" s="105"/>
      <c r="F317" s="125" t="e">
        <v>#REF!</v>
      </c>
      <c r="G317" s="26"/>
      <c r="H317" s="26"/>
      <c r="I317" s="26"/>
      <c r="J317" s="26"/>
      <c r="K317" s="126"/>
      <c r="L317" s="126"/>
      <c r="M317" s="126"/>
      <c r="N317" s="126"/>
      <c r="O317" s="26">
        <v>0</v>
      </c>
      <c r="P317" s="127">
        <v>5</v>
      </c>
    </row>
    <row r="318" spans="1:16" s="94" customFormat="1" ht="21.75" hidden="1" customHeight="1" x14ac:dyDescent="0.3">
      <c r="A318" s="10" t="s">
        <v>176</v>
      </c>
      <c r="B318" s="93" t="s">
        <v>416</v>
      </c>
      <c r="C318" s="7"/>
      <c r="D318" s="104"/>
      <c r="E318" s="105"/>
      <c r="F318" s="125" t="e">
        <v>#REF!</v>
      </c>
      <c r="G318" s="26">
        <v>0</v>
      </c>
      <c r="H318" s="26"/>
      <c r="I318" s="26"/>
      <c r="J318" s="26"/>
      <c r="K318" s="126"/>
      <c r="L318" s="126"/>
      <c r="M318" s="126"/>
      <c r="N318" s="126"/>
      <c r="O318" s="26">
        <v>0</v>
      </c>
      <c r="P318" s="127">
        <v>20</v>
      </c>
    </row>
    <row r="319" spans="1:16" s="94" customFormat="1" ht="21.75" hidden="1" customHeight="1" x14ac:dyDescent="0.3">
      <c r="A319" s="13" t="s">
        <v>254</v>
      </c>
      <c r="B319" s="93" t="s">
        <v>412</v>
      </c>
      <c r="C319" s="7"/>
      <c r="D319" s="104"/>
      <c r="E319" s="105"/>
      <c r="F319" s="125" t="e">
        <v>#REF!</v>
      </c>
      <c r="G319" s="26"/>
      <c r="H319" s="26"/>
      <c r="I319" s="26"/>
      <c r="J319" s="26"/>
      <c r="K319" s="126"/>
      <c r="L319" s="126"/>
      <c r="M319" s="126"/>
      <c r="N319" s="126"/>
      <c r="O319" s="26">
        <v>0</v>
      </c>
      <c r="P319" s="127">
        <v>15</v>
      </c>
    </row>
    <row r="320" spans="1:16" s="94" customFormat="1" ht="21.75" hidden="1" customHeight="1" x14ac:dyDescent="0.3">
      <c r="A320" s="13" t="s">
        <v>255</v>
      </c>
      <c r="B320" s="93" t="s">
        <v>412</v>
      </c>
      <c r="C320" s="7"/>
      <c r="D320" s="104"/>
      <c r="E320" s="105"/>
      <c r="F320" s="125" t="e">
        <v>#REF!</v>
      </c>
      <c r="G320" s="26"/>
      <c r="H320" s="26"/>
      <c r="I320" s="26"/>
      <c r="J320" s="26"/>
      <c r="K320" s="126"/>
      <c r="L320" s="126"/>
      <c r="M320" s="126"/>
      <c r="N320" s="126"/>
      <c r="O320" s="26">
        <v>0</v>
      </c>
      <c r="P320" s="127">
        <v>30</v>
      </c>
    </row>
    <row r="321" spans="1:16" s="94" customFormat="1" ht="21.75" customHeight="1" x14ac:dyDescent="0.3">
      <c r="A321" s="10" t="s">
        <v>256</v>
      </c>
      <c r="B321" s="93" t="s">
        <v>412</v>
      </c>
      <c r="C321" s="7">
        <v>2</v>
      </c>
      <c r="D321" s="104">
        <v>30000</v>
      </c>
      <c r="E321" s="105">
        <v>60000</v>
      </c>
      <c r="F321" s="125" t="e">
        <v>#REF!</v>
      </c>
      <c r="G321" s="26">
        <v>74</v>
      </c>
      <c r="H321" s="26"/>
      <c r="I321" s="26"/>
      <c r="J321" s="26"/>
      <c r="K321" s="126"/>
      <c r="L321" s="126"/>
      <c r="M321" s="126"/>
      <c r="N321" s="126"/>
      <c r="O321" s="26">
        <v>74</v>
      </c>
      <c r="P321" s="127">
        <v>5</v>
      </c>
    </row>
    <row r="322" spans="1:16" s="94" customFormat="1" ht="21.75" hidden="1" customHeight="1" x14ac:dyDescent="0.3">
      <c r="A322" s="10" t="s">
        <v>257</v>
      </c>
      <c r="B322" s="93" t="s">
        <v>412</v>
      </c>
      <c r="C322" s="7"/>
      <c r="D322" s="104"/>
      <c r="E322" s="105"/>
      <c r="F322" s="125" t="e">
        <v>#REF!</v>
      </c>
      <c r="G322" s="26">
        <v>0</v>
      </c>
      <c r="H322" s="26"/>
      <c r="I322" s="26"/>
      <c r="J322" s="26"/>
      <c r="K322" s="126"/>
      <c r="L322" s="126"/>
      <c r="M322" s="126"/>
      <c r="N322" s="126"/>
      <c r="O322" s="26">
        <v>0</v>
      </c>
      <c r="P322" s="127">
        <v>20</v>
      </c>
    </row>
    <row r="323" spans="1:16" s="94" customFormat="1" ht="21.75" hidden="1" customHeight="1" x14ac:dyDescent="0.3">
      <c r="A323" s="13" t="s">
        <v>258</v>
      </c>
      <c r="B323" s="93" t="s">
        <v>412</v>
      </c>
      <c r="C323" s="7"/>
      <c r="D323" s="104"/>
      <c r="E323" s="105"/>
      <c r="F323" s="125" t="e">
        <v>#REF!</v>
      </c>
      <c r="G323" s="26">
        <v>3.5</v>
      </c>
      <c r="H323" s="26"/>
      <c r="I323" s="26"/>
      <c r="J323" s="26"/>
      <c r="K323" s="126"/>
      <c r="L323" s="126"/>
      <c r="M323" s="126"/>
      <c r="N323" s="126"/>
      <c r="O323" s="26">
        <v>3.5</v>
      </c>
      <c r="P323" s="127">
        <v>20</v>
      </c>
    </row>
    <row r="324" spans="1:16" s="94" customFormat="1" ht="21.75" hidden="1" customHeight="1" x14ac:dyDescent="0.3">
      <c r="A324" s="10" t="s">
        <v>259</v>
      </c>
      <c r="B324" s="93" t="s">
        <v>418</v>
      </c>
      <c r="C324" s="7"/>
      <c r="D324" s="104"/>
      <c r="E324" s="105"/>
      <c r="F324" s="125" t="e">
        <v>#REF!</v>
      </c>
      <c r="G324" s="26"/>
      <c r="H324" s="26"/>
      <c r="I324" s="26">
        <v>0</v>
      </c>
      <c r="J324" s="26"/>
      <c r="K324" s="126"/>
      <c r="L324" s="126"/>
      <c r="M324" s="126"/>
      <c r="N324" s="126"/>
      <c r="O324" s="26">
        <v>0</v>
      </c>
      <c r="P324" s="127">
        <v>20</v>
      </c>
    </row>
    <row r="325" spans="1:16" s="94" customFormat="1" ht="21.75" hidden="1" customHeight="1" x14ac:dyDescent="0.3">
      <c r="A325" s="10" t="s">
        <v>260</v>
      </c>
      <c r="B325" s="93" t="s">
        <v>418</v>
      </c>
      <c r="C325" s="7"/>
      <c r="D325" s="104"/>
      <c r="E325" s="105"/>
      <c r="F325" s="125" t="e">
        <v>#REF!</v>
      </c>
      <c r="G325" s="26">
        <v>484</v>
      </c>
      <c r="H325" s="26"/>
      <c r="I325" s="26"/>
      <c r="J325" s="26"/>
      <c r="K325" s="126"/>
      <c r="L325" s="126"/>
      <c r="M325" s="126"/>
      <c r="N325" s="126"/>
      <c r="O325" s="26">
        <v>484</v>
      </c>
      <c r="P325" s="127">
        <v>20</v>
      </c>
    </row>
    <row r="326" spans="1:16" s="94" customFormat="1" ht="21.75" hidden="1" customHeight="1" x14ac:dyDescent="0.3">
      <c r="A326" s="10" t="s">
        <v>261</v>
      </c>
      <c r="B326" s="93" t="s">
        <v>418</v>
      </c>
      <c r="C326" s="7"/>
      <c r="D326" s="104"/>
      <c r="E326" s="105"/>
      <c r="F326" s="125" t="e">
        <v>#REF!</v>
      </c>
      <c r="G326" s="26"/>
      <c r="H326" s="26"/>
      <c r="I326" s="26">
        <v>0</v>
      </c>
      <c r="J326" s="26"/>
      <c r="K326" s="126"/>
      <c r="L326" s="126"/>
      <c r="M326" s="126"/>
      <c r="N326" s="126"/>
      <c r="O326" s="26">
        <v>0</v>
      </c>
      <c r="P326" s="127">
        <v>20</v>
      </c>
    </row>
    <row r="327" spans="1:16" s="94" customFormat="1" ht="21.75" hidden="1" customHeight="1" x14ac:dyDescent="0.3">
      <c r="A327" s="10" t="s">
        <v>262</v>
      </c>
      <c r="B327" s="93" t="s">
        <v>418</v>
      </c>
      <c r="C327" s="7"/>
      <c r="D327" s="104"/>
      <c r="E327" s="105"/>
      <c r="F327" s="125" t="e">
        <v>#REF!</v>
      </c>
      <c r="G327" s="26"/>
      <c r="H327" s="26"/>
      <c r="I327" s="26">
        <v>0</v>
      </c>
      <c r="J327" s="26"/>
      <c r="K327" s="126"/>
      <c r="L327" s="126"/>
      <c r="M327" s="126"/>
      <c r="N327" s="126"/>
      <c r="O327" s="26">
        <v>0</v>
      </c>
      <c r="P327" s="127">
        <v>20</v>
      </c>
    </row>
    <row r="328" spans="1:16" s="94" customFormat="1" ht="21.75" hidden="1" customHeight="1" x14ac:dyDescent="0.3">
      <c r="A328" s="10" t="s">
        <v>263</v>
      </c>
      <c r="B328" s="93" t="s">
        <v>418</v>
      </c>
      <c r="C328" s="7"/>
      <c r="D328" s="104"/>
      <c r="E328" s="105"/>
      <c r="F328" s="125" t="e">
        <v>#REF!</v>
      </c>
      <c r="G328" s="26">
        <v>210</v>
      </c>
      <c r="H328" s="26"/>
      <c r="I328" s="26"/>
      <c r="J328" s="26"/>
      <c r="K328" s="126"/>
      <c r="L328" s="126"/>
      <c r="M328" s="126"/>
      <c r="N328" s="126"/>
      <c r="O328" s="26">
        <v>210</v>
      </c>
      <c r="P328" s="127">
        <v>20</v>
      </c>
    </row>
    <row r="329" spans="1:16" s="94" customFormat="1" ht="21.75" hidden="1" customHeight="1" x14ac:dyDescent="0.3">
      <c r="A329" s="10" t="s">
        <v>264</v>
      </c>
      <c r="B329" s="93" t="s">
        <v>420</v>
      </c>
      <c r="C329" s="7"/>
      <c r="D329" s="104"/>
      <c r="E329" s="105"/>
      <c r="F329" s="125" t="e">
        <v>#REF!</v>
      </c>
      <c r="G329" s="26">
        <v>168</v>
      </c>
      <c r="H329" s="26"/>
      <c r="I329" s="26"/>
      <c r="J329" s="26"/>
      <c r="K329" s="126"/>
      <c r="L329" s="126"/>
      <c r="M329" s="126"/>
      <c r="N329" s="126"/>
      <c r="O329" s="26">
        <v>168</v>
      </c>
      <c r="P329" s="127">
        <v>5</v>
      </c>
    </row>
    <row r="330" spans="1:16" s="94" customFormat="1" ht="21.75" hidden="1" customHeight="1" x14ac:dyDescent="0.3">
      <c r="A330" s="10" t="s">
        <v>265</v>
      </c>
      <c r="B330" s="93" t="s">
        <v>412</v>
      </c>
      <c r="C330" s="7"/>
      <c r="D330" s="104"/>
      <c r="E330" s="105"/>
      <c r="F330" s="125" t="e">
        <v>#REF!</v>
      </c>
      <c r="G330" s="26"/>
      <c r="H330" s="26"/>
      <c r="I330" s="26">
        <v>0</v>
      </c>
      <c r="J330" s="26"/>
      <c r="K330" s="126"/>
      <c r="L330" s="126"/>
      <c r="M330" s="126"/>
      <c r="N330" s="126"/>
      <c r="O330" s="26">
        <v>0</v>
      </c>
      <c r="P330" s="127">
        <v>5</v>
      </c>
    </row>
    <row r="331" spans="1:16" s="94" customFormat="1" ht="21.75" hidden="1" customHeight="1" x14ac:dyDescent="0.3">
      <c r="A331" s="10" t="s">
        <v>266</v>
      </c>
      <c r="B331" s="93" t="s">
        <v>412</v>
      </c>
      <c r="C331" s="7"/>
      <c r="D331" s="104"/>
      <c r="E331" s="105"/>
      <c r="F331" s="125" t="e">
        <v>#REF!</v>
      </c>
      <c r="G331" s="26"/>
      <c r="H331" s="26"/>
      <c r="I331" s="26"/>
      <c r="J331" s="26"/>
      <c r="K331" s="126"/>
      <c r="L331" s="126"/>
      <c r="M331" s="126"/>
      <c r="N331" s="126"/>
      <c r="O331" s="26">
        <v>0</v>
      </c>
      <c r="P331" s="127">
        <v>5</v>
      </c>
    </row>
    <row r="332" spans="1:16" s="94" customFormat="1" ht="21.75" hidden="1" customHeight="1" x14ac:dyDescent="0.3">
      <c r="A332" s="8" t="s">
        <v>331</v>
      </c>
      <c r="B332" s="93" t="s">
        <v>417</v>
      </c>
      <c r="C332" s="7"/>
      <c r="D332" s="104"/>
      <c r="E332" s="105"/>
      <c r="F332" s="125" t="e">
        <v>#REF!</v>
      </c>
      <c r="G332" s="26">
        <v>0</v>
      </c>
      <c r="H332" s="26"/>
      <c r="I332" s="26"/>
      <c r="J332" s="26"/>
      <c r="K332" s="26">
        <v>0</v>
      </c>
      <c r="L332" s="126"/>
      <c r="M332" s="126"/>
      <c r="N332" s="126"/>
      <c r="O332" s="26">
        <v>0</v>
      </c>
      <c r="P332" s="127">
        <v>20</v>
      </c>
    </row>
    <row r="333" spans="1:16" s="94" customFormat="1" ht="21.75" hidden="1" customHeight="1" x14ac:dyDescent="0.3">
      <c r="A333" s="8" t="s">
        <v>332</v>
      </c>
      <c r="B333" s="93" t="s">
        <v>412</v>
      </c>
      <c r="C333" s="7"/>
      <c r="D333" s="104"/>
      <c r="E333" s="105"/>
      <c r="F333" s="125" t="e">
        <v>#REF!</v>
      </c>
      <c r="G333" s="26">
        <v>0</v>
      </c>
      <c r="H333" s="26"/>
      <c r="I333" s="26"/>
      <c r="J333" s="26"/>
      <c r="K333" s="26">
        <v>0</v>
      </c>
      <c r="L333" s="126"/>
      <c r="M333" s="126"/>
      <c r="N333" s="126"/>
      <c r="O333" s="26">
        <v>0</v>
      </c>
      <c r="P333" s="127">
        <v>20</v>
      </c>
    </row>
    <row r="334" spans="1:16" s="94" customFormat="1" ht="21.75" customHeight="1" x14ac:dyDescent="0.3">
      <c r="A334" s="37"/>
      <c r="B334" s="39">
        <v>0</v>
      </c>
      <c r="C334" s="127">
        <v>2622.4</v>
      </c>
      <c r="D334" s="182"/>
      <c r="E334" s="183">
        <v>40091000</v>
      </c>
      <c r="F334" s="39" t="e">
        <v>#REF!</v>
      </c>
      <c r="G334" s="39" t="e">
        <v>#REF!</v>
      </c>
      <c r="H334" s="39">
        <v>727</v>
      </c>
      <c r="I334" s="39" t="e">
        <v>#REF!</v>
      </c>
      <c r="J334" s="39">
        <v>737</v>
      </c>
      <c r="K334" s="133" t="e">
        <v>#REF!</v>
      </c>
      <c r="L334" s="133">
        <v>687</v>
      </c>
      <c r="M334" s="133" t="e">
        <v>#REF!</v>
      </c>
      <c r="N334" s="133">
        <v>27</v>
      </c>
      <c r="O334" s="39">
        <v>6749.9</v>
      </c>
      <c r="P334" s="39">
        <v>4880</v>
      </c>
    </row>
    <row r="335" spans="1:16" ht="44.25" customHeight="1" x14ac:dyDescent="0.3">
      <c r="A335" s="200" t="s">
        <v>1</v>
      </c>
      <c r="B335" s="118" t="s">
        <v>411</v>
      </c>
      <c r="C335" s="119" t="s">
        <v>2</v>
      </c>
      <c r="D335" s="165" t="s">
        <v>346</v>
      </c>
      <c r="E335" s="165" t="s">
        <v>345</v>
      </c>
    </row>
    <row r="336" spans="1:16" ht="18.75" hidden="1" customHeight="1" x14ac:dyDescent="0.3">
      <c r="A336" s="199"/>
      <c r="B336" s="90"/>
      <c r="C336" s="4"/>
      <c r="D336" s="102"/>
      <c r="E336" s="103"/>
    </row>
    <row r="337" spans="1:5" ht="18" hidden="1" x14ac:dyDescent="0.3">
      <c r="A337" s="22" t="s">
        <v>73</v>
      </c>
      <c r="B337" s="93" t="s">
        <v>412</v>
      </c>
      <c r="C337" s="7"/>
      <c r="D337" s="104"/>
      <c r="E337" s="105"/>
    </row>
    <row r="338" spans="1:5" ht="18" hidden="1" x14ac:dyDescent="0.3">
      <c r="A338" s="23" t="s">
        <v>74</v>
      </c>
      <c r="B338" s="93" t="s">
        <v>413</v>
      </c>
      <c r="C338" s="7"/>
      <c r="D338" s="104"/>
      <c r="E338" s="105"/>
    </row>
    <row r="339" spans="1:5" ht="18" hidden="1" x14ac:dyDescent="0.3">
      <c r="A339" s="22" t="s">
        <v>75</v>
      </c>
      <c r="B339" s="93" t="s">
        <v>412</v>
      </c>
      <c r="C339" s="7"/>
      <c r="D339" s="104"/>
      <c r="E339" s="105"/>
    </row>
    <row r="340" spans="1:5" ht="21.75" customHeight="1" x14ac:dyDescent="0.3">
      <c r="A340" s="22" t="s">
        <v>196</v>
      </c>
      <c r="B340" s="93" t="s">
        <v>412</v>
      </c>
      <c r="C340" s="7">
        <v>25</v>
      </c>
      <c r="D340" s="104">
        <v>10000</v>
      </c>
      <c r="E340" s="105">
        <v>250000</v>
      </c>
    </row>
    <row r="341" spans="1:5" ht="18" hidden="1" x14ac:dyDescent="0.3">
      <c r="A341" s="10" t="s">
        <v>197</v>
      </c>
      <c r="B341" s="93" t="s">
        <v>413</v>
      </c>
      <c r="C341" s="7"/>
      <c r="D341" s="104"/>
      <c r="E341" s="105"/>
    </row>
    <row r="342" spans="1:5" ht="18" hidden="1" x14ac:dyDescent="0.3">
      <c r="A342" s="29" t="s">
        <v>293</v>
      </c>
      <c r="B342" s="93" t="s">
        <v>412</v>
      </c>
      <c r="C342" s="7"/>
      <c r="D342" s="106"/>
      <c r="E342" s="105"/>
    </row>
    <row r="343" spans="1:5" ht="18" hidden="1" x14ac:dyDescent="0.3">
      <c r="A343" s="22" t="s">
        <v>294</v>
      </c>
      <c r="B343" s="93" t="s">
        <v>412</v>
      </c>
      <c r="C343" s="7"/>
      <c r="D343" s="104"/>
      <c r="E343" s="105"/>
    </row>
    <row r="344" spans="1:5" ht="18" hidden="1" x14ac:dyDescent="0.3">
      <c r="A344" s="22" t="s">
        <v>198</v>
      </c>
      <c r="B344" s="93" t="s">
        <v>412</v>
      </c>
      <c r="C344" s="7"/>
      <c r="D344" s="104"/>
      <c r="E344" s="105"/>
    </row>
    <row r="345" spans="1:5" ht="18" hidden="1" x14ac:dyDescent="0.3">
      <c r="A345" s="8" t="s">
        <v>227</v>
      </c>
      <c r="B345" s="93" t="s">
        <v>412</v>
      </c>
      <c r="C345" s="7"/>
      <c r="D345" s="104"/>
      <c r="E345" s="105"/>
    </row>
    <row r="346" spans="1:5" ht="18" hidden="1" x14ac:dyDescent="0.3">
      <c r="A346" s="10" t="s">
        <v>51</v>
      </c>
      <c r="B346" s="93" t="s">
        <v>412</v>
      </c>
      <c r="C346" s="7"/>
      <c r="D346" s="104"/>
      <c r="E346" s="105"/>
    </row>
    <row r="347" spans="1:5" ht="21.75" customHeight="1" x14ac:dyDescent="0.3">
      <c r="A347" s="10" t="s">
        <v>52</v>
      </c>
      <c r="B347" s="93" t="s">
        <v>412</v>
      </c>
      <c r="C347" s="7">
        <v>15</v>
      </c>
      <c r="D347" s="104">
        <v>8000</v>
      </c>
      <c r="E347" s="105">
        <v>120000</v>
      </c>
    </row>
    <row r="348" spans="1:5" ht="18" hidden="1" x14ac:dyDescent="0.3">
      <c r="A348" s="5" t="s">
        <v>53</v>
      </c>
      <c r="B348" s="93" t="s">
        <v>415</v>
      </c>
      <c r="C348" s="7"/>
      <c r="D348" s="104"/>
      <c r="E348" s="105"/>
    </row>
    <row r="349" spans="1:5" ht="18" hidden="1" x14ac:dyDescent="0.3">
      <c r="A349" s="5" t="s">
        <v>206</v>
      </c>
      <c r="B349" s="93" t="s">
        <v>412</v>
      </c>
      <c r="C349" s="7"/>
      <c r="D349" s="104"/>
      <c r="E349" s="105"/>
    </row>
    <row r="350" spans="1:5" ht="18" hidden="1" x14ac:dyDescent="0.3">
      <c r="A350" s="10" t="s">
        <v>117</v>
      </c>
      <c r="B350" s="93" t="s">
        <v>412</v>
      </c>
      <c r="C350" s="7"/>
      <c r="D350" s="104"/>
      <c r="E350" s="105"/>
    </row>
    <row r="351" spans="1:5" ht="18" hidden="1" x14ac:dyDescent="0.3">
      <c r="A351" s="10" t="s">
        <v>286</v>
      </c>
      <c r="B351" s="93" t="s">
        <v>412</v>
      </c>
      <c r="C351" s="7"/>
      <c r="D351" s="104"/>
      <c r="E351" s="107"/>
    </row>
    <row r="352" spans="1:5" ht="18" hidden="1" x14ac:dyDescent="0.3">
      <c r="A352" s="24" t="s">
        <v>287</v>
      </c>
      <c r="B352" s="93" t="s">
        <v>415</v>
      </c>
      <c r="C352" s="7"/>
      <c r="D352" s="104"/>
      <c r="E352" s="108"/>
    </row>
    <row r="353" spans="1:5" ht="18" hidden="1" x14ac:dyDescent="0.3">
      <c r="A353" s="8" t="s">
        <v>288</v>
      </c>
      <c r="B353" s="93" t="s">
        <v>412</v>
      </c>
      <c r="C353" s="7"/>
      <c r="D353" s="104"/>
      <c r="E353" s="105"/>
    </row>
    <row r="354" spans="1:5" ht="21.75" customHeight="1" x14ac:dyDescent="0.3">
      <c r="A354" s="10" t="s">
        <v>120</v>
      </c>
      <c r="B354" s="93" t="s">
        <v>412</v>
      </c>
      <c r="C354" s="7">
        <v>2250</v>
      </c>
      <c r="D354" s="104">
        <v>8500</v>
      </c>
      <c r="E354" s="105">
        <v>19125000</v>
      </c>
    </row>
    <row r="355" spans="1:5" ht="18" hidden="1" x14ac:dyDescent="0.3">
      <c r="A355" s="5" t="s">
        <v>60</v>
      </c>
      <c r="B355" s="93" t="s">
        <v>415</v>
      </c>
      <c r="C355" s="7"/>
      <c r="D355" s="104"/>
      <c r="E355" s="105"/>
    </row>
    <row r="356" spans="1:5" ht="18" hidden="1" x14ac:dyDescent="0.3">
      <c r="A356" s="5" t="s">
        <v>61</v>
      </c>
      <c r="B356" s="93" t="s">
        <v>412</v>
      </c>
      <c r="C356" s="7"/>
      <c r="D356" s="104"/>
      <c r="E356" s="105"/>
    </row>
    <row r="357" spans="1:5" ht="18" hidden="1" x14ac:dyDescent="0.3">
      <c r="A357" s="10" t="s">
        <v>270</v>
      </c>
      <c r="B357" s="93" t="s">
        <v>412</v>
      </c>
      <c r="C357" s="7"/>
      <c r="D357" s="104"/>
      <c r="E357" s="105"/>
    </row>
    <row r="358" spans="1:5" ht="18" hidden="1" x14ac:dyDescent="0.3">
      <c r="A358" s="10" t="s">
        <v>271</v>
      </c>
      <c r="B358" s="93" t="s">
        <v>415</v>
      </c>
      <c r="C358" s="7"/>
      <c r="D358" s="104"/>
      <c r="E358" s="105"/>
    </row>
    <row r="359" spans="1:5" ht="18" hidden="1" x14ac:dyDescent="0.3">
      <c r="A359" s="10" t="s">
        <v>272</v>
      </c>
      <c r="B359" s="93" t="s">
        <v>412</v>
      </c>
      <c r="C359" s="7"/>
      <c r="D359" s="104"/>
      <c r="E359" s="105"/>
    </row>
    <row r="360" spans="1:5" ht="18" hidden="1" x14ac:dyDescent="0.3">
      <c r="A360" s="10" t="s">
        <v>273</v>
      </c>
      <c r="B360" s="93" t="s">
        <v>415</v>
      </c>
      <c r="C360" s="7"/>
      <c r="D360" s="104"/>
      <c r="E360" s="105"/>
    </row>
    <row r="361" spans="1:5" ht="18" hidden="1" x14ac:dyDescent="0.3">
      <c r="A361" s="10" t="s">
        <v>274</v>
      </c>
      <c r="B361" s="93" t="s">
        <v>412</v>
      </c>
      <c r="C361" s="7"/>
      <c r="D361" s="104"/>
      <c r="E361" s="105"/>
    </row>
    <row r="362" spans="1:5" ht="18" hidden="1" x14ac:dyDescent="0.3">
      <c r="A362" s="10" t="s">
        <v>64</v>
      </c>
      <c r="B362" s="93" t="s">
        <v>412</v>
      </c>
      <c r="C362" s="7"/>
      <c r="D362" s="104"/>
      <c r="E362" s="105"/>
    </row>
    <row r="363" spans="1:5" ht="18" hidden="1" x14ac:dyDescent="0.3">
      <c r="A363" s="5" t="s">
        <v>65</v>
      </c>
      <c r="B363" s="93" t="s">
        <v>412</v>
      </c>
      <c r="C363" s="7"/>
      <c r="D363" s="104"/>
      <c r="E363" s="105"/>
    </row>
    <row r="364" spans="1:5" ht="18" hidden="1" x14ac:dyDescent="0.3">
      <c r="A364" s="5" t="s">
        <v>66</v>
      </c>
      <c r="B364" s="93" t="s">
        <v>412</v>
      </c>
      <c r="C364" s="7"/>
      <c r="D364" s="104"/>
      <c r="E364" s="105"/>
    </row>
    <row r="365" spans="1:5" ht="18" hidden="1" x14ac:dyDescent="0.3">
      <c r="A365" s="10" t="s">
        <v>228</v>
      </c>
      <c r="B365" s="93" t="s">
        <v>412</v>
      </c>
      <c r="C365" s="7"/>
      <c r="D365" s="104"/>
      <c r="E365" s="105"/>
    </row>
    <row r="366" spans="1:5" ht="18" hidden="1" x14ac:dyDescent="0.3">
      <c r="A366" s="10" t="s">
        <v>229</v>
      </c>
      <c r="B366" s="93" t="s">
        <v>416</v>
      </c>
      <c r="C366" s="7"/>
      <c r="D366" s="104"/>
      <c r="E366" s="105"/>
    </row>
    <row r="367" spans="1:5" ht="18" hidden="1" x14ac:dyDescent="0.3">
      <c r="A367" s="8" t="s">
        <v>230</v>
      </c>
      <c r="B367" s="93" t="s">
        <v>412</v>
      </c>
      <c r="C367" s="12"/>
      <c r="D367" s="104"/>
      <c r="E367" s="105"/>
    </row>
    <row r="368" spans="1:5" ht="18" hidden="1" x14ac:dyDescent="0.3">
      <c r="A368" s="8" t="s">
        <v>231</v>
      </c>
      <c r="B368" s="93" t="s">
        <v>412</v>
      </c>
      <c r="C368" s="12"/>
      <c r="D368" s="104"/>
      <c r="E368" s="105"/>
    </row>
    <row r="369" spans="1:5" ht="18" hidden="1" x14ac:dyDescent="0.3">
      <c r="A369" s="10" t="s">
        <v>121</v>
      </c>
      <c r="B369" s="93" t="s">
        <v>412</v>
      </c>
      <c r="C369" s="7"/>
      <c r="D369" s="104"/>
      <c r="E369" s="105"/>
    </row>
    <row r="370" spans="1:5" ht="18" hidden="1" x14ac:dyDescent="0.3">
      <c r="A370" s="10" t="s">
        <v>149</v>
      </c>
      <c r="B370" s="93" t="s">
        <v>412</v>
      </c>
      <c r="C370" s="7"/>
      <c r="D370" s="104"/>
      <c r="E370" s="105"/>
    </row>
    <row r="371" spans="1:5" ht="18" hidden="1" x14ac:dyDescent="0.3">
      <c r="A371" s="14" t="s">
        <v>96</v>
      </c>
      <c r="B371" s="93" t="s">
        <v>417</v>
      </c>
      <c r="C371" s="7"/>
      <c r="D371" s="104"/>
      <c r="E371" s="105"/>
    </row>
    <row r="372" spans="1:5" ht="18" hidden="1" x14ac:dyDescent="0.3">
      <c r="A372" s="10" t="s">
        <v>97</v>
      </c>
      <c r="B372" s="93" t="s">
        <v>412</v>
      </c>
      <c r="C372" s="7"/>
      <c r="D372" s="104"/>
      <c r="E372" s="105"/>
    </row>
    <row r="373" spans="1:5" ht="18" hidden="1" x14ac:dyDescent="0.3">
      <c r="A373" s="10" t="s">
        <v>98</v>
      </c>
      <c r="B373" s="93" t="s">
        <v>418</v>
      </c>
      <c r="C373" s="7"/>
      <c r="D373" s="104"/>
      <c r="E373" s="105"/>
    </row>
    <row r="374" spans="1:5" ht="18" hidden="1" x14ac:dyDescent="0.3">
      <c r="A374" s="10" t="s">
        <v>275</v>
      </c>
      <c r="B374" s="93" t="s">
        <v>412</v>
      </c>
      <c r="C374" s="7"/>
      <c r="D374" s="104"/>
      <c r="E374" s="105"/>
    </row>
    <row r="375" spans="1:5" ht="18" hidden="1" x14ac:dyDescent="0.3">
      <c r="A375" s="10" t="s">
        <v>276</v>
      </c>
      <c r="B375" s="93" t="s">
        <v>412</v>
      </c>
      <c r="C375" s="7"/>
      <c r="D375" s="104"/>
      <c r="E375" s="105"/>
    </row>
    <row r="376" spans="1:5" ht="18" hidden="1" x14ac:dyDescent="0.3">
      <c r="A376" s="24" t="s">
        <v>277</v>
      </c>
      <c r="B376" s="93" t="s">
        <v>418</v>
      </c>
      <c r="C376" s="7"/>
      <c r="D376" s="104"/>
      <c r="E376" s="105"/>
    </row>
    <row r="377" spans="1:5" ht="18" hidden="1" x14ac:dyDescent="0.3">
      <c r="A377" s="8" t="s">
        <v>122</v>
      </c>
      <c r="B377" s="93" t="s">
        <v>412</v>
      </c>
      <c r="C377" s="7"/>
      <c r="D377" s="104"/>
      <c r="E377" s="105"/>
    </row>
    <row r="378" spans="1:5" ht="18" hidden="1" x14ac:dyDescent="0.3">
      <c r="A378" s="24" t="s">
        <v>123</v>
      </c>
      <c r="B378" s="93" t="s">
        <v>417</v>
      </c>
      <c r="C378" s="7"/>
      <c r="D378" s="104"/>
      <c r="E378" s="105"/>
    </row>
    <row r="379" spans="1:5" ht="18" hidden="1" x14ac:dyDescent="0.3">
      <c r="A379" s="10" t="s">
        <v>278</v>
      </c>
      <c r="B379" s="93" t="s">
        <v>412</v>
      </c>
      <c r="C379" s="7"/>
      <c r="D379" s="104"/>
      <c r="E379" s="105"/>
    </row>
    <row r="380" spans="1:5" ht="18" hidden="1" x14ac:dyDescent="0.3">
      <c r="A380" s="10" t="s">
        <v>279</v>
      </c>
      <c r="B380" s="93" t="s">
        <v>412</v>
      </c>
      <c r="C380" s="7"/>
      <c r="D380" s="104"/>
      <c r="E380" s="105"/>
    </row>
    <row r="381" spans="1:5" ht="21.75" customHeight="1" x14ac:dyDescent="0.3">
      <c r="A381" s="5" t="s">
        <v>113</v>
      </c>
      <c r="B381" s="93" t="s">
        <v>412</v>
      </c>
      <c r="C381" s="7">
        <v>790</v>
      </c>
      <c r="D381" s="104">
        <v>27000</v>
      </c>
      <c r="E381" s="105">
        <v>21330000</v>
      </c>
    </row>
    <row r="382" spans="1:5" ht="18" hidden="1" x14ac:dyDescent="0.3">
      <c r="A382" s="18" t="s">
        <v>151</v>
      </c>
      <c r="B382" s="93" t="s">
        <v>412</v>
      </c>
      <c r="C382" s="7"/>
      <c r="D382" s="109"/>
      <c r="E382" s="105"/>
    </row>
    <row r="383" spans="1:5" ht="18" hidden="1" x14ac:dyDescent="0.3">
      <c r="A383" s="14" t="s">
        <v>152</v>
      </c>
      <c r="B383" s="93" t="s">
        <v>419</v>
      </c>
      <c r="C383" s="7"/>
      <c r="D383" s="104"/>
      <c r="E383" s="105"/>
    </row>
    <row r="384" spans="1:5" ht="18" hidden="1" x14ac:dyDescent="0.3">
      <c r="A384" s="14" t="s">
        <v>153</v>
      </c>
      <c r="B384" s="93" t="s">
        <v>419</v>
      </c>
      <c r="C384" s="7"/>
      <c r="D384" s="104"/>
      <c r="E384" s="105"/>
    </row>
    <row r="385" spans="1:5" ht="18" hidden="1" x14ac:dyDescent="0.3">
      <c r="A385" s="14" t="s">
        <v>154</v>
      </c>
      <c r="B385" s="93" t="s">
        <v>412</v>
      </c>
      <c r="C385" s="7"/>
      <c r="D385" s="109"/>
      <c r="E385" s="105"/>
    </row>
    <row r="386" spans="1:5" ht="18" hidden="1" x14ac:dyDescent="0.3">
      <c r="A386" s="10" t="s">
        <v>155</v>
      </c>
      <c r="B386" s="93" t="s">
        <v>412</v>
      </c>
      <c r="C386" s="7"/>
      <c r="D386" s="134"/>
      <c r="E386" s="105"/>
    </row>
    <row r="387" spans="1:5" ht="18" hidden="1" x14ac:dyDescent="0.3">
      <c r="A387" s="8" t="s">
        <v>156</v>
      </c>
      <c r="B387" s="93" t="s">
        <v>412</v>
      </c>
      <c r="C387" s="7"/>
      <c r="D387" s="104"/>
      <c r="E387" s="105"/>
    </row>
    <row r="388" spans="1:5" ht="18" hidden="1" x14ac:dyDescent="0.3">
      <c r="A388" s="10" t="s">
        <v>157</v>
      </c>
      <c r="B388" s="93" t="s">
        <v>412</v>
      </c>
      <c r="C388" s="7"/>
      <c r="D388" s="109"/>
      <c r="E388" s="105"/>
    </row>
    <row r="389" spans="1:5" ht="18" hidden="1" x14ac:dyDescent="0.3">
      <c r="A389" s="10" t="s">
        <v>158</v>
      </c>
      <c r="B389" s="93" t="s">
        <v>412</v>
      </c>
      <c r="C389" s="7"/>
      <c r="D389" s="104"/>
      <c r="E389" s="105"/>
    </row>
    <row r="390" spans="1:5" ht="18" hidden="1" x14ac:dyDescent="0.3">
      <c r="A390" s="14" t="s">
        <v>76</v>
      </c>
      <c r="B390" s="93" t="s">
        <v>419</v>
      </c>
      <c r="C390" s="7"/>
      <c r="D390" s="104"/>
      <c r="E390" s="105"/>
    </row>
    <row r="391" spans="1:5" ht="18" hidden="1" x14ac:dyDescent="0.3">
      <c r="A391" s="10" t="s">
        <v>114</v>
      </c>
      <c r="B391" s="93" t="s">
        <v>416</v>
      </c>
      <c r="C391" s="7"/>
      <c r="D391" s="109"/>
      <c r="E391" s="105"/>
    </row>
    <row r="392" spans="1:5" ht="18" hidden="1" x14ac:dyDescent="0.3">
      <c r="A392" s="34" t="s">
        <v>295</v>
      </c>
      <c r="B392" s="93" t="s">
        <v>412</v>
      </c>
      <c r="C392" s="7"/>
      <c r="D392" s="104"/>
      <c r="E392" s="105"/>
    </row>
    <row r="393" spans="1:5" ht="18" hidden="1" x14ac:dyDescent="0.3">
      <c r="A393" s="10" t="s">
        <v>159</v>
      </c>
      <c r="B393" s="93" t="s">
        <v>412</v>
      </c>
      <c r="C393" s="7"/>
      <c r="D393" s="109"/>
      <c r="E393" s="105"/>
    </row>
    <row r="394" spans="1:5" ht="18" hidden="1" x14ac:dyDescent="0.3">
      <c r="A394" s="10" t="s">
        <v>160</v>
      </c>
      <c r="B394" s="93" t="s">
        <v>412</v>
      </c>
      <c r="C394" s="7"/>
      <c r="D394" s="109"/>
      <c r="E394" s="105"/>
    </row>
    <row r="395" spans="1:5" ht="18" hidden="1" x14ac:dyDescent="0.3">
      <c r="A395" s="9" t="s">
        <v>161</v>
      </c>
      <c r="B395" s="93" t="s">
        <v>412</v>
      </c>
      <c r="C395" s="7"/>
      <c r="D395" s="109"/>
      <c r="E395" s="105"/>
    </row>
    <row r="396" spans="1:5" ht="18" hidden="1" x14ac:dyDescent="0.3">
      <c r="A396" s="41" t="s">
        <v>296</v>
      </c>
      <c r="B396" s="93" t="s">
        <v>412</v>
      </c>
      <c r="C396" s="7"/>
      <c r="D396" s="104"/>
      <c r="E396" s="105"/>
    </row>
    <row r="397" spans="1:5" ht="18" hidden="1" x14ac:dyDescent="0.3">
      <c r="A397" s="5" t="s">
        <v>3</v>
      </c>
      <c r="B397" s="93" t="s">
        <v>419</v>
      </c>
      <c r="C397" s="7"/>
      <c r="D397" s="104"/>
      <c r="E397" s="105"/>
    </row>
    <row r="398" spans="1:5" ht="18" hidden="1" x14ac:dyDescent="0.3">
      <c r="A398" s="8" t="s">
        <v>4</v>
      </c>
      <c r="B398" s="93" t="s">
        <v>412</v>
      </c>
      <c r="C398" s="7"/>
      <c r="D398" s="104"/>
      <c r="E398" s="105"/>
    </row>
    <row r="399" spans="1:5" ht="18" hidden="1" x14ac:dyDescent="0.3">
      <c r="A399" s="5" t="s">
        <v>5</v>
      </c>
      <c r="B399" s="93" t="s">
        <v>412</v>
      </c>
      <c r="C399" s="7"/>
      <c r="D399" s="104"/>
      <c r="E399" s="105"/>
    </row>
    <row r="400" spans="1:5" ht="18" hidden="1" x14ac:dyDescent="0.3">
      <c r="A400" s="5" t="s">
        <v>6</v>
      </c>
      <c r="B400" s="93" t="s">
        <v>412</v>
      </c>
      <c r="C400" s="7"/>
      <c r="D400" s="104"/>
      <c r="E400" s="105"/>
    </row>
    <row r="401" spans="1:5" ht="18" hidden="1" x14ac:dyDescent="0.3">
      <c r="A401" s="5" t="s">
        <v>7</v>
      </c>
      <c r="B401" s="93" t="s">
        <v>419</v>
      </c>
      <c r="C401" s="7"/>
      <c r="D401" s="104"/>
      <c r="E401" s="105"/>
    </row>
    <row r="402" spans="1:5" ht="18" hidden="1" x14ac:dyDescent="0.3">
      <c r="A402" s="9" t="s">
        <v>8</v>
      </c>
      <c r="B402" s="93" t="s">
        <v>412</v>
      </c>
      <c r="C402" s="7"/>
      <c r="D402" s="104"/>
      <c r="E402" s="105"/>
    </row>
    <row r="403" spans="1:5" ht="18" hidden="1" x14ac:dyDescent="0.3">
      <c r="A403" s="10" t="s">
        <v>9</v>
      </c>
      <c r="B403" s="93" t="s">
        <v>419</v>
      </c>
      <c r="C403" s="7"/>
      <c r="D403" s="104"/>
      <c r="E403" s="105"/>
    </row>
    <row r="404" spans="1:5" ht="18" hidden="1" x14ac:dyDescent="0.3">
      <c r="A404" s="10" t="s">
        <v>115</v>
      </c>
      <c r="B404" s="93" t="s">
        <v>417</v>
      </c>
      <c r="C404" s="7"/>
      <c r="D404" s="104"/>
      <c r="E404" s="105"/>
    </row>
    <row r="405" spans="1:5" ht="18" hidden="1" x14ac:dyDescent="0.3">
      <c r="A405" s="5" t="s">
        <v>116</v>
      </c>
      <c r="B405" s="93" t="s">
        <v>412</v>
      </c>
      <c r="C405" s="7"/>
      <c r="D405" s="104"/>
      <c r="E405" s="105"/>
    </row>
    <row r="406" spans="1:5" ht="21.75" customHeight="1" x14ac:dyDescent="0.3">
      <c r="A406" s="10" t="s">
        <v>168</v>
      </c>
      <c r="B406" s="93" t="s">
        <v>412</v>
      </c>
      <c r="C406" s="7">
        <v>240</v>
      </c>
      <c r="D406" s="104">
        <v>29000</v>
      </c>
      <c r="E406" s="105">
        <v>6960000</v>
      </c>
    </row>
    <row r="407" spans="1:5" ht="18" hidden="1" x14ac:dyDescent="0.3">
      <c r="A407" s="24" t="s">
        <v>169</v>
      </c>
      <c r="B407" s="93" t="s">
        <v>417</v>
      </c>
      <c r="C407" s="7"/>
      <c r="D407" s="104"/>
      <c r="E407" s="105"/>
    </row>
    <row r="408" spans="1:5" ht="18" hidden="1" x14ac:dyDescent="0.3">
      <c r="A408" s="10" t="s">
        <v>170</v>
      </c>
      <c r="B408" s="93" t="s">
        <v>420</v>
      </c>
      <c r="C408" s="7"/>
      <c r="D408" s="104"/>
      <c r="E408" s="105"/>
    </row>
    <row r="409" spans="1:5" ht="18" hidden="1" x14ac:dyDescent="0.3">
      <c r="A409" s="10" t="s">
        <v>171</v>
      </c>
      <c r="B409" s="93" t="s">
        <v>412</v>
      </c>
      <c r="C409" s="7"/>
      <c r="D409" s="104"/>
      <c r="E409" s="105"/>
    </row>
    <row r="410" spans="1:5" ht="18" hidden="1" x14ac:dyDescent="0.3">
      <c r="A410" s="10" t="s">
        <v>172</v>
      </c>
      <c r="B410" s="93" t="s">
        <v>412</v>
      </c>
      <c r="C410" s="7"/>
      <c r="D410" s="104"/>
      <c r="E410" s="105"/>
    </row>
    <row r="411" spans="1:5" ht="18" hidden="1" x14ac:dyDescent="0.3">
      <c r="A411" s="5" t="s">
        <v>10</v>
      </c>
      <c r="B411" s="93" t="s">
        <v>412</v>
      </c>
      <c r="C411" s="12"/>
      <c r="D411" s="104"/>
      <c r="E411" s="105"/>
    </row>
    <row r="412" spans="1:5" ht="18" hidden="1" x14ac:dyDescent="0.3">
      <c r="A412" s="5" t="s">
        <v>11</v>
      </c>
      <c r="B412" s="93" t="s">
        <v>412</v>
      </c>
      <c r="C412" s="12"/>
      <c r="D412" s="104"/>
      <c r="E412" s="105"/>
    </row>
    <row r="413" spans="1:5" ht="18" hidden="1" x14ac:dyDescent="0.3">
      <c r="A413" s="5" t="s">
        <v>12</v>
      </c>
      <c r="B413" s="93" t="s">
        <v>417</v>
      </c>
      <c r="C413" s="12"/>
      <c r="D413" s="104"/>
      <c r="E413" s="105"/>
    </row>
    <row r="414" spans="1:5" ht="18" hidden="1" x14ac:dyDescent="0.3">
      <c r="A414" s="10" t="s">
        <v>82</v>
      </c>
      <c r="B414" s="93" t="s">
        <v>412</v>
      </c>
      <c r="C414" s="7"/>
      <c r="D414" s="104"/>
      <c r="E414" s="105"/>
    </row>
    <row r="415" spans="1:5" ht="18" hidden="1" x14ac:dyDescent="0.3">
      <c r="A415" s="10" t="s">
        <v>83</v>
      </c>
      <c r="B415" s="93" t="s">
        <v>412</v>
      </c>
      <c r="C415" s="7"/>
      <c r="D415" s="104"/>
      <c r="E415" s="105"/>
    </row>
    <row r="416" spans="1:5" ht="18" hidden="1" x14ac:dyDescent="0.3">
      <c r="A416" s="10" t="s">
        <v>84</v>
      </c>
      <c r="B416" s="93" t="s">
        <v>416</v>
      </c>
      <c r="C416" s="7"/>
      <c r="D416" s="104"/>
      <c r="E416" s="105"/>
    </row>
    <row r="417" spans="1:5" ht="18" hidden="1" x14ac:dyDescent="0.3">
      <c r="A417" s="10" t="s">
        <v>85</v>
      </c>
      <c r="B417" s="93" t="s">
        <v>412</v>
      </c>
      <c r="C417" s="7"/>
      <c r="D417" s="104"/>
      <c r="E417" s="105"/>
    </row>
    <row r="418" spans="1:5" ht="18" hidden="1" x14ac:dyDescent="0.3">
      <c r="A418" s="10" t="s">
        <v>86</v>
      </c>
      <c r="B418" s="93" t="s">
        <v>416</v>
      </c>
      <c r="C418" s="7"/>
      <c r="D418" s="104"/>
      <c r="E418" s="105"/>
    </row>
    <row r="419" spans="1:5" ht="18" hidden="1" x14ac:dyDescent="0.3">
      <c r="A419" s="10" t="s">
        <v>194</v>
      </c>
      <c r="B419" s="93" t="s">
        <v>412</v>
      </c>
      <c r="C419" s="7"/>
      <c r="D419" s="104"/>
      <c r="E419" s="105"/>
    </row>
    <row r="420" spans="1:5" ht="18" hidden="1" x14ac:dyDescent="0.3">
      <c r="A420" s="13" t="s">
        <v>195</v>
      </c>
      <c r="B420" s="93" t="s">
        <v>414</v>
      </c>
      <c r="C420" s="7"/>
      <c r="D420" s="104"/>
      <c r="E420" s="105"/>
    </row>
    <row r="421" spans="1:5" ht="18" hidden="1" x14ac:dyDescent="0.3">
      <c r="A421" s="13" t="s">
        <v>177</v>
      </c>
      <c r="B421" s="93" t="s">
        <v>419</v>
      </c>
      <c r="C421" s="7"/>
      <c r="D421" s="104"/>
      <c r="E421" s="105"/>
    </row>
    <row r="422" spans="1:5" ht="18" hidden="1" x14ac:dyDescent="0.3">
      <c r="A422" s="13" t="s">
        <v>178</v>
      </c>
      <c r="B422" s="93" t="s">
        <v>419</v>
      </c>
      <c r="C422" s="7"/>
      <c r="D422" s="104"/>
      <c r="E422" s="105"/>
    </row>
    <row r="423" spans="1:5" ht="18" hidden="1" x14ac:dyDescent="0.3">
      <c r="A423" s="8" t="s">
        <v>179</v>
      </c>
      <c r="B423" s="93" t="s">
        <v>412</v>
      </c>
      <c r="C423" s="7"/>
      <c r="D423" s="104"/>
      <c r="E423" s="105"/>
    </row>
    <row r="424" spans="1:5" ht="18" hidden="1" x14ac:dyDescent="0.3">
      <c r="A424" s="24" t="s">
        <v>173</v>
      </c>
      <c r="B424" s="93" t="s">
        <v>417</v>
      </c>
      <c r="C424" s="7"/>
      <c r="D424" s="104"/>
      <c r="E424" s="105"/>
    </row>
    <row r="425" spans="1:5" ht="18" hidden="1" x14ac:dyDescent="0.3">
      <c r="A425" s="8" t="s">
        <v>335</v>
      </c>
      <c r="B425" s="93" t="s">
        <v>412</v>
      </c>
      <c r="C425" s="7"/>
      <c r="D425" s="104"/>
      <c r="E425" s="105"/>
    </row>
    <row r="426" spans="1:5" ht="18" hidden="1" x14ac:dyDescent="0.3">
      <c r="A426" s="10" t="s">
        <v>13</v>
      </c>
      <c r="B426" s="93" t="s">
        <v>412</v>
      </c>
      <c r="C426" s="7"/>
      <c r="D426" s="104"/>
      <c r="E426" s="105"/>
    </row>
    <row r="427" spans="1:5" ht="18" hidden="1" x14ac:dyDescent="0.3">
      <c r="A427" s="10" t="s">
        <v>14</v>
      </c>
      <c r="B427" s="93" t="s">
        <v>416</v>
      </c>
      <c r="C427" s="7"/>
      <c r="D427" s="104"/>
      <c r="E427" s="105"/>
    </row>
    <row r="428" spans="1:5" ht="18" hidden="1" x14ac:dyDescent="0.3">
      <c r="A428" s="8" t="s">
        <v>336</v>
      </c>
      <c r="B428" s="93" t="s">
        <v>412</v>
      </c>
      <c r="C428" s="7"/>
      <c r="D428" s="104"/>
      <c r="E428" s="105"/>
    </row>
    <row r="429" spans="1:5" ht="18" hidden="1" x14ac:dyDescent="0.3">
      <c r="A429" s="8" t="s">
        <v>207</v>
      </c>
      <c r="B429" s="93" t="s">
        <v>416</v>
      </c>
      <c r="C429" s="7"/>
      <c r="D429" s="104"/>
      <c r="E429" s="105"/>
    </row>
    <row r="430" spans="1:5" ht="18" hidden="1" x14ac:dyDescent="0.3">
      <c r="A430" s="10" t="s">
        <v>15</v>
      </c>
      <c r="B430" s="93" t="s">
        <v>412</v>
      </c>
      <c r="C430" s="12"/>
      <c r="D430" s="104"/>
      <c r="E430" s="105"/>
    </row>
    <row r="431" spans="1:5" ht="18" hidden="1" x14ac:dyDescent="0.3">
      <c r="A431" s="13" t="s">
        <v>17</v>
      </c>
      <c r="B431" s="93" t="s">
        <v>416</v>
      </c>
      <c r="C431" s="7"/>
      <c r="D431" s="104"/>
      <c r="E431" s="105"/>
    </row>
    <row r="432" spans="1:5" ht="18" hidden="1" x14ac:dyDescent="0.3">
      <c r="A432" s="8" t="s">
        <v>297</v>
      </c>
      <c r="B432" s="93" t="s">
        <v>412</v>
      </c>
      <c r="C432" s="7"/>
      <c r="D432" s="104"/>
      <c r="E432" s="105"/>
    </row>
    <row r="433" spans="1:5" ht="18" hidden="1" x14ac:dyDescent="0.3">
      <c r="A433" s="8" t="s">
        <v>337</v>
      </c>
      <c r="B433" s="93" t="s">
        <v>412</v>
      </c>
      <c r="C433" s="7"/>
      <c r="D433" s="104"/>
      <c r="E433" s="105"/>
    </row>
    <row r="434" spans="1:5" ht="18" hidden="1" x14ac:dyDescent="0.3">
      <c r="A434" s="10" t="s">
        <v>47</v>
      </c>
      <c r="B434" s="93" t="s">
        <v>412</v>
      </c>
      <c r="C434" s="7"/>
      <c r="D434" s="104"/>
      <c r="E434" s="105"/>
    </row>
    <row r="435" spans="1:5" ht="18" hidden="1" x14ac:dyDescent="0.3">
      <c r="A435" s="14" t="s">
        <v>48</v>
      </c>
      <c r="B435" s="93" t="s">
        <v>413</v>
      </c>
      <c r="C435" s="7"/>
      <c r="D435" s="104"/>
      <c r="E435" s="105"/>
    </row>
    <row r="436" spans="1:5" ht="18" hidden="1" x14ac:dyDescent="0.3">
      <c r="A436" s="28" t="s">
        <v>192</v>
      </c>
      <c r="B436" s="93" t="s">
        <v>412</v>
      </c>
      <c r="C436" s="7"/>
      <c r="D436" s="104"/>
      <c r="E436" s="105"/>
    </row>
    <row r="437" spans="1:5" ht="18" hidden="1" x14ac:dyDescent="0.3">
      <c r="A437" s="28" t="s">
        <v>193</v>
      </c>
      <c r="B437" s="93" t="s">
        <v>413</v>
      </c>
      <c r="C437" s="7"/>
      <c r="D437" s="104"/>
      <c r="E437" s="105"/>
    </row>
    <row r="438" spans="1:5" ht="18" hidden="1" x14ac:dyDescent="0.3">
      <c r="A438" s="42" t="s">
        <v>49</v>
      </c>
      <c r="B438" s="93" t="s">
        <v>412</v>
      </c>
      <c r="C438" s="7"/>
      <c r="D438" s="104"/>
      <c r="E438" s="105"/>
    </row>
    <row r="439" spans="1:5" ht="18" hidden="1" x14ac:dyDescent="0.3">
      <c r="A439" s="35" t="s">
        <v>298</v>
      </c>
      <c r="B439" s="93" t="s">
        <v>421</v>
      </c>
      <c r="C439" s="7"/>
      <c r="D439" s="104"/>
      <c r="E439" s="105"/>
    </row>
    <row r="440" spans="1:5" ht="18" hidden="1" x14ac:dyDescent="0.3">
      <c r="A440" s="10" t="s">
        <v>50</v>
      </c>
      <c r="B440" s="93" t="s">
        <v>412</v>
      </c>
      <c r="C440" s="7"/>
      <c r="D440" s="104"/>
      <c r="E440" s="105"/>
    </row>
    <row r="441" spans="1:5" ht="18" hidden="1" x14ac:dyDescent="0.3">
      <c r="A441" s="10" t="s">
        <v>20</v>
      </c>
      <c r="B441" s="93" t="s">
        <v>412</v>
      </c>
      <c r="C441" s="7"/>
      <c r="D441" s="104"/>
      <c r="E441" s="105"/>
    </row>
    <row r="442" spans="1:5" ht="18" hidden="1" x14ac:dyDescent="0.3">
      <c r="A442" s="10" t="s">
        <v>21</v>
      </c>
      <c r="B442" s="93" t="s">
        <v>412</v>
      </c>
      <c r="C442" s="7"/>
      <c r="D442" s="104"/>
      <c r="E442" s="105"/>
    </row>
    <row r="443" spans="1:5" ht="18" hidden="1" x14ac:dyDescent="0.3">
      <c r="A443" s="10" t="s">
        <v>22</v>
      </c>
      <c r="B443" s="93" t="s">
        <v>418</v>
      </c>
      <c r="C443" s="7"/>
      <c r="D443" s="104"/>
      <c r="E443" s="105"/>
    </row>
    <row r="444" spans="1:5" ht="18" hidden="1" x14ac:dyDescent="0.3">
      <c r="A444" s="10" t="s">
        <v>209</v>
      </c>
      <c r="B444" s="93" t="s">
        <v>412</v>
      </c>
      <c r="C444" s="7"/>
      <c r="D444" s="104"/>
      <c r="E444" s="105"/>
    </row>
    <row r="445" spans="1:5" ht="18" hidden="1" x14ac:dyDescent="0.3">
      <c r="A445" s="10" t="s">
        <v>210</v>
      </c>
      <c r="B445" s="93" t="s">
        <v>417</v>
      </c>
      <c r="C445" s="7"/>
      <c r="D445" s="104"/>
      <c r="E445" s="105"/>
    </row>
    <row r="446" spans="1:5" ht="18" hidden="1" x14ac:dyDescent="0.3">
      <c r="A446" s="10" t="s">
        <v>338</v>
      </c>
      <c r="B446" s="93" t="s">
        <v>412</v>
      </c>
      <c r="C446" s="7"/>
      <c r="D446" s="104"/>
      <c r="E446" s="105"/>
    </row>
    <row r="447" spans="1:5" ht="18" hidden="1" x14ac:dyDescent="0.3">
      <c r="A447" s="10" t="s">
        <v>211</v>
      </c>
      <c r="B447" s="93" t="s">
        <v>412</v>
      </c>
      <c r="C447" s="7"/>
      <c r="D447" s="104"/>
      <c r="E447" s="105"/>
    </row>
    <row r="448" spans="1:5" ht="18" hidden="1" x14ac:dyDescent="0.3">
      <c r="A448" s="8" t="s">
        <v>18</v>
      </c>
      <c r="B448" s="93" t="s">
        <v>412</v>
      </c>
      <c r="C448" s="7"/>
      <c r="D448" s="104"/>
      <c r="E448" s="105"/>
    </row>
    <row r="449" spans="1:5" ht="18" hidden="1" x14ac:dyDescent="0.3">
      <c r="A449" s="13" t="s">
        <v>19</v>
      </c>
      <c r="B449" s="93" t="s">
        <v>415</v>
      </c>
      <c r="C449" s="7"/>
      <c r="D449" s="104"/>
      <c r="E449" s="105"/>
    </row>
    <row r="450" spans="1:5" ht="18" hidden="1" x14ac:dyDescent="0.3">
      <c r="A450" s="10" t="s">
        <v>299</v>
      </c>
      <c r="B450" s="93" t="s">
        <v>422</v>
      </c>
      <c r="C450" s="7"/>
      <c r="D450" s="104"/>
      <c r="E450" s="105"/>
    </row>
    <row r="451" spans="1:5" ht="18" hidden="1" x14ac:dyDescent="0.3">
      <c r="A451" s="8" t="s">
        <v>300</v>
      </c>
      <c r="B451" s="93" t="s">
        <v>422</v>
      </c>
      <c r="C451" s="7"/>
      <c r="D451" s="104"/>
      <c r="E451" s="105"/>
    </row>
    <row r="452" spans="1:5" ht="18" hidden="1" x14ac:dyDescent="0.3">
      <c r="A452" s="8" t="s">
        <v>301</v>
      </c>
      <c r="B452" s="93" t="s">
        <v>422</v>
      </c>
      <c r="C452" s="7"/>
      <c r="D452" s="104"/>
      <c r="E452" s="105"/>
    </row>
    <row r="453" spans="1:5" ht="21.75" customHeight="1" x14ac:dyDescent="0.3">
      <c r="A453" s="10" t="s">
        <v>95</v>
      </c>
      <c r="B453" s="93" t="s">
        <v>412</v>
      </c>
      <c r="C453" s="7">
        <v>113</v>
      </c>
      <c r="D453" s="104">
        <v>10000</v>
      </c>
      <c r="E453" s="105">
        <v>1130000</v>
      </c>
    </row>
    <row r="454" spans="1:5" ht="18" hidden="1" x14ac:dyDescent="0.3">
      <c r="A454" s="29" t="s">
        <v>124</v>
      </c>
      <c r="B454" s="93" t="s">
        <v>412</v>
      </c>
      <c r="C454" s="7"/>
      <c r="D454" s="104"/>
      <c r="E454" s="105"/>
    </row>
    <row r="455" spans="1:5" ht="18" hidden="1" x14ac:dyDescent="0.3">
      <c r="A455" s="24" t="s">
        <v>125</v>
      </c>
      <c r="B455" s="93" t="s">
        <v>419</v>
      </c>
      <c r="C455" s="7"/>
      <c r="D455" s="104"/>
      <c r="E455" s="105"/>
    </row>
    <row r="456" spans="1:5" ht="18" hidden="1" x14ac:dyDescent="0.3">
      <c r="A456" s="5" t="s">
        <v>126</v>
      </c>
      <c r="B456" s="93" t="s">
        <v>419</v>
      </c>
      <c r="C456" s="12"/>
      <c r="D456" s="104"/>
      <c r="E456" s="105"/>
    </row>
    <row r="457" spans="1:5" ht="18" hidden="1" x14ac:dyDescent="0.3">
      <c r="A457" s="5" t="s">
        <v>127</v>
      </c>
      <c r="B457" s="93" t="s">
        <v>412</v>
      </c>
      <c r="C457" s="12"/>
      <c r="D457" s="104"/>
      <c r="E457" s="105"/>
    </row>
    <row r="458" spans="1:5" ht="18" hidden="1" x14ac:dyDescent="0.3">
      <c r="A458" s="5" t="s">
        <v>128</v>
      </c>
      <c r="B458" s="93" t="s">
        <v>412</v>
      </c>
      <c r="C458" s="12"/>
      <c r="D458" s="104"/>
      <c r="E458" s="105"/>
    </row>
    <row r="459" spans="1:5" ht="18" hidden="1" x14ac:dyDescent="0.3">
      <c r="A459" s="5" t="s">
        <v>129</v>
      </c>
      <c r="B459" s="93" t="s">
        <v>412</v>
      </c>
      <c r="C459" s="31"/>
      <c r="D459" s="104"/>
      <c r="E459" s="105"/>
    </row>
    <row r="460" spans="1:5" ht="18" hidden="1" x14ac:dyDescent="0.3">
      <c r="A460" s="33" t="s">
        <v>280</v>
      </c>
      <c r="B460" s="93" t="s">
        <v>417</v>
      </c>
      <c r="C460" s="7"/>
      <c r="D460" s="104"/>
      <c r="E460" s="105"/>
    </row>
    <row r="461" spans="1:5" ht="18" hidden="1" x14ac:dyDescent="0.3">
      <c r="A461" s="5" t="s">
        <v>281</v>
      </c>
      <c r="B461" s="93" t="s">
        <v>412</v>
      </c>
      <c r="C461" s="12"/>
      <c r="D461" s="104"/>
      <c r="E461" s="105"/>
    </row>
    <row r="462" spans="1:5" ht="18" hidden="1" x14ac:dyDescent="0.3">
      <c r="A462" s="10" t="s">
        <v>282</v>
      </c>
      <c r="B462" s="93" t="s">
        <v>412</v>
      </c>
      <c r="C462" s="7"/>
      <c r="D462" s="104"/>
      <c r="E462" s="105"/>
    </row>
    <row r="463" spans="1:5" ht="18" hidden="1" x14ac:dyDescent="0.3">
      <c r="A463" s="10" t="s">
        <v>283</v>
      </c>
      <c r="B463" s="93" t="s">
        <v>414</v>
      </c>
      <c r="C463" s="7"/>
      <c r="D463" s="104"/>
      <c r="E463" s="105"/>
    </row>
    <row r="464" spans="1:5" ht="21.75" customHeight="1" x14ac:dyDescent="0.3">
      <c r="A464" s="10" t="s">
        <v>36</v>
      </c>
      <c r="B464" s="93" t="s">
        <v>412</v>
      </c>
      <c r="C464" s="7">
        <v>120</v>
      </c>
      <c r="D464" s="104">
        <v>7000</v>
      </c>
      <c r="E464" s="105">
        <v>840000</v>
      </c>
    </row>
    <row r="465" spans="1:5" ht="18" hidden="1" x14ac:dyDescent="0.3">
      <c r="A465" s="14" t="s">
        <v>37</v>
      </c>
      <c r="B465" s="93" t="s">
        <v>416</v>
      </c>
      <c r="C465" s="7"/>
      <c r="D465" s="104"/>
      <c r="E465" s="105"/>
    </row>
    <row r="466" spans="1:5" ht="18" hidden="1" x14ac:dyDescent="0.3">
      <c r="A466" s="5" t="s">
        <v>214</v>
      </c>
      <c r="B466" s="93" t="s">
        <v>412</v>
      </c>
      <c r="C466" s="7"/>
      <c r="D466" s="104"/>
      <c r="E466" s="105"/>
    </row>
    <row r="467" spans="1:5" ht="18" hidden="1" x14ac:dyDescent="0.3">
      <c r="A467" s="5" t="s">
        <v>215</v>
      </c>
      <c r="B467" s="93" t="s">
        <v>416</v>
      </c>
      <c r="C467" s="7"/>
      <c r="D467" s="104"/>
      <c r="E467" s="105"/>
    </row>
    <row r="468" spans="1:5" ht="18" hidden="1" x14ac:dyDescent="0.3">
      <c r="A468" s="10" t="s">
        <v>216</v>
      </c>
      <c r="B468" s="93" t="s">
        <v>412</v>
      </c>
      <c r="C468" s="7"/>
      <c r="D468" s="104"/>
      <c r="E468" s="105"/>
    </row>
    <row r="469" spans="1:5" ht="18" hidden="1" x14ac:dyDescent="0.3">
      <c r="A469" s="10" t="s">
        <v>339</v>
      </c>
      <c r="B469" s="93" t="s">
        <v>412</v>
      </c>
      <c r="C469" s="7"/>
      <c r="D469" s="104"/>
      <c r="E469" s="105"/>
    </row>
    <row r="470" spans="1:5" ht="18" hidden="1" x14ac:dyDescent="0.3">
      <c r="A470" s="10" t="s">
        <v>101</v>
      </c>
      <c r="B470" s="93" t="s">
        <v>412</v>
      </c>
      <c r="C470" s="12"/>
      <c r="D470" s="104"/>
      <c r="E470" s="105"/>
    </row>
    <row r="471" spans="1:5" ht="18" hidden="1" x14ac:dyDescent="0.3">
      <c r="A471" s="10" t="s">
        <v>102</v>
      </c>
      <c r="B471" s="93" t="s">
        <v>417</v>
      </c>
      <c r="C471" s="12"/>
      <c r="D471" s="104"/>
      <c r="E471" s="105"/>
    </row>
    <row r="472" spans="1:5" ht="18" hidden="1" x14ac:dyDescent="0.3">
      <c r="A472" s="10" t="s">
        <v>302</v>
      </c>
      <c r="B472" s="93"/>
      <c r="C472" s="7"/>
      <c r="D472" s="104"/>
      <c r="E472" s="105"/>
    </row>
    <row r="473" spans="1:5" ht="18" hidden="1" x14ac:dyDescent="0.3">
      <c r="A473" s="10" t="s">
        <v>103</v>
      </c>
      <c r="B473" s="93" t="s">
        <v>412</v>
      </c>
      <c r="C473" s="12"/>
      <c r="D473" s="104"/>
      <c r="E473" s="105"/>
    </row>
    <row r="474" spans="1:5" ht="18" hidden="1" x14ac:dyDescent="0.3">
      <c r="A474" s="10" t="s">
        <v>104</v>
      </c>
      <c r="B474" s="93" t="s">
        <v>417</v>
      </c>
      <c r="C474" s="12"/>
      <c r="D474" s="104"/>
      <c r="E474" s="105"/>
    </row>
    <row r="475" spans="1:5" ht="18" hidden="1" x14ac:dyDescent="0.3">
      <c r="A475" s="10" t="s">
        <v>105</v>
      </c>
      <c r="B475" s="93" t="s">
        <v>412</v>
      </c>
      <c r="C475" s="12"/>
      <c r="D475" s="104"/>
      <c r="E475" s="105"/>
    </row>
    <row r="476" spans="1:5" ht="18" hidden="1" x14ac:dyDescent="0.3">
      <c r="A476" s="10" t="s">
        <v>106</v>
      </c>
      <c r="B476" s="93" t="s">
        <v>417</v>
      </c>
      <c r="C476" s="12"/>
      <c r="D476" s="104"/>
      <c r="E476" s="105"/>
    </row>
    <row r="477" spans="1:5" ht="18" hidden="1" x14ac:dyDescent="0.3">
      <c r="A477" s="10" t="s">
        <v>130</v>
      </c>
      <c r="B477" s="93" t="s">
        <v>412</v>
      </c>
      <c r="C477" s="12"/>
      <c r="D477" s="104"/>
      <c r="E477" s="105"/>
    </row>
    <row r="478" spans="1:5" ht="18" hidden="1" x14ac:dyDescent="0.3">
      <c r="A478" s="10" t="s">
        <v>107</v>
      </c>
      <c r="B478" s="93" t="s">
        <v>412</v>
      </c>
      <c r="C478" s="12"/>
      <c r="D478" s="104"/>
      <c r="E478" s="105"/>
    </row>
    <row r="479" spans="1:5" ht="18" hidden="1" x14ac:dyDescent="0.3">
      <c r="A479" s="10" t="s">
        <v>108</v>
      </c>
      <c r="B479" s="93" t="s">
        <v>412</v>
      </c>
      <c r="C479" s="12"/>
      <c r="D479" s="104"/>
      <c r="E479" s="105"/>
    </row>
    <row r="480" spans="1:5" ht="18" hidden="1" x14ac:dyDescent="0.3">
      <c r="A480" s="10" t="s">
        <v>109</v>
      </c>
      <c r="B480" s="93" t="s">
        <v>417</v>
      </c>
      <c r="C480" s="12"/>
      <c r="D480" s="104"/>
      <c r="E480" s="105"/>
    </row>
    <row r="481" spans="1:5" ht="18" hidden="1" x14ac:dyDescent="0.3">
      <c r="A481" s="10" t="s">
        <v>162</v>
      </c>
      <c r="B481" s="93" t="s">
        <v>412</v>
      </c>
      <c r="C481" s="7"/>
      <c r="D481" s="104"/>
      <c r="E481" s="105"/>
    </row>
    <row r="482" spans="1:5" ht="18" hidden="1" x14ac:dyDescent="0.3">
      <c r="A482" s="10" t="s">
        <v>163</v>
      </c>
      <c r="B482" s="93" t="s">
        <v>412</v>
      </c>
      <c r="C482" s="7"/>
      <c r="D482" s="104"/>
      <c r="E482" s="105"/>
    </row>
    <row r="483" spans="1:5" ht="18" hidden="1" x14ac:dyDescent="0.3">
      <c r="A483" s="10" t="s">
        <v>164</v>
      </c>
      <c r="B483" s="93" t="s">
        <v>412</v>
      </c>
      <c r="C483" s="7"/>
      <c r="D483" s="104"/>
      <c r="E483" s="105"/>
    </row>
    <row r="484" spans="1:5" ht="21.75" customHeight="1" x14ac:dyDescent="0.3">
      <c r="A484" s="10" t="s">
        <v>165</v>
      </c>
      <c r="B484" s="93" t="s">
        <v>416</v>
      </c>
      <c r="C484" s="7">
        <v>16</v>
      </c>
      <c r="D484" s="104">
        <v>8000</v>
      </c>
      <c r="E484" s="105">
        <v>128000</v>
      </c>
    </row>
    <row r="485" spans="1:5" ht="18" hidden="1" x14ac:dyDescent="0.3">
      <c r="A485" s="10" t="s">
        <v>166</v>
      </c>
      <c r="B485" s="93" t="s">
        <v>416</v>
      </c>
      <c r="C485" s="7"/>
      <c r="D485" s="104"/>
      <c r="E485" s="105"/>
    </row>
    <row r="486" spans="1:5" ht="18" hidden="1" x14ac:dyDescent="0.3">
      <c r="A486" s="14" t="s">
        <v>167</v>
      </c>
      <c r="B486" s="93" t="s">
        <v>416</v>
      </c>
      <c r="C486" s="7"/>
      <c r="D486" s="104"/>
      <c r="E486" s="105"/>
    </row>
    <row r="487" spans="1:5" ht="18" hidden="1" x14ac:dyDescent="0.3">
      <c r="A487" s="10" t="s">
        <v>289</v>
      </c>
      <c r="B487" s="93" t="s">
        <v>412</v>
      </c>
      <c r="C487" s="7"/>
      <c r="D487" s="104"/>
      <c r="E487" s="105"/>
    </row>
    <row r="488" spans="1:5" ht="18" hidden="1" x14ac:dyDescent="0.3">
      <c r="A488" s="10" t="s">
        <v>290</v>
      </c>
      <c r="B488" s="93" t="s">
        <v>412</v>
      </c>
      <c r="C488" s="7"/>
      <c r="D488" s="104"/>
      <c r="E488" s="105"/>
    </row>
    <row r="489" spans="1:5" ht="18" hidden="1" x14ac:dyDescent="0.3">
      <c r="A489" s="10" t="s">
        <v>291</v>
      </c>
      <c r="B489" s="93" t="s">
        <v>416</v>
      </c>
      <c r="C489" s="7"/>
      <c r="D489" s="104"/>
      <c r="E489" s="107"/>
    </row>
    <row r="490" spans="1:5" ht="18" hidden="1" x14ac:dyDescent="0.3">
      <c r="A490" s="10" t="s">
        <v>292</v>
      </c>
      <c r="B490" s="93" t="s">
        <v>416</v>
      </c>
      <c r="C490" s="7"/>
      <c r="D490" s="104"/>
      <c r="E490" s="107"/>
    </row>
    <row r="491" spans="1:5" ht="18" hidden="1" x14ac:dyDescent="0.3">
      <c r="A491" s="10" t="s">
        <v>110</v>
      </c>
      <c r="B491" s="93" t="s">
        <v>416</v>
      </c>
      <c r="C491" s="12"/>
      <c r="D491" s="104"/>
      <c r="E491" s="105"/>
    </row>
    <row r="492" spans="1:5" ht="18" hidden="1" x14ac:dyDescent="0.3">
      <c r="A492" s="18" t="s">
        <v>111</v>
      </c>
      <c r="B492" s="93" t="s">
        <v>412</v>
      </c>
      <c r="C492" s="12"/>
      <c r="D492" s="104"/>
      <c r="E492" s="105"/>
    </row>
    <row r="493" spans="1:5" ht="18" hidden="1" x14ac:dyDescent="0.3">
      <c r="A493" s="10" t="s">
        <v>112</v>
      </c>
      <c r="B493" s="93" t="s">
        <v>417</v>
      </c>
      <c r="C493" s="12"/>
      <c r="D493" s="104"/>
      <c r="E493" s="105"/>
    </row>
    <row r="494" spans="1:5" ht="18" hidden="1" x14ac:dyDescent="0.3">
      <c r="A494" s="10" t="s">
        <v>54</v>
      </c>
      <c r="B494" s="93" t="s">
        <v>412</v>
      </c>
      <c r="C494" s="7"/>
      <c r="D494" s="104"/>
      <c r="E494" s="105"/>
    </row>
    <row r="495" spans="1:5" ht="18" hidden="1" x14ac:dyDescent="0.3">
      <c r="A495" s="14" t="s">
        <v>55</v>
      </c>
      <c r="B495" s="93" t="s">
        <v>417</v>
      </c>
      <c r="C495" s="7"/>
      <c r="D495" s="104"/>
      <c r="E495" s="105"/>
    </row>
    <row r="496" spans="1:5" ht="21.75" customHeight="1" x14ac:dyDescent="0.3">
      <c r="A496" s="10" t="s">
        <v>334</v>
      </c>
      <c r="B496" s="93" t="s">
        <v>417</v>
      </c>
      <c r="C496" s="7">
        <v>220</v>
      </c>
      <c r="D496" s="104">
        <v>5500</v>
      </c>
      <c r="E496" s="105">
        <v>1210000</v>
      </c>
    </row>
    <row r="497" spans="1:5" ht="18" hidden="1" x14ac:dyDescent="0.3">
      <c r="A497" s="5" t="s">
        <v>199</v>
      </c>
      <c r="B497" s="93" t="s">
        <v>412</v>
      </c>
      <c r="C497" s="7"/>
      <c r="D497" s="104"/>
      <c r="E497" s="105"/>
    </row>
    <row r="498" spans="1:5" ht="18" hidden="1" x14ac:dyDescent="0.3">
      <c r="A498" s="10" t="s">
        <v>200</v>
      </c>
      <c r="B498" s="93" t="s">
        <v>417</v>
      </c>
      <c r="C498" s="7"/>
      <c r="D498" s="104"/>
      <c r="E498" s="110"/>
    </row>
    <row r="499" spans="1:5" ht="18" hidden="1" x14ac:dyDescent="0.3">
      <c r="A499" s="10" t="s">
        <v>202</v>
      </c>
      <c r="B499" s="93" t="s">
        <v>412</v>
      </c>
      <c r="C499" s="7"/>
      <c r="D499" s="104"/>
      <c r="E499" s="110"/>
    </row>
    <row r="500" spans="1:5" ht="18" hidden="1" x14ac:dyDescent="0.3">
      <c r="A500" s="10" t="s">
        <v>203</v>
      </c>
      <c r="B500" s="93" t="s">
        <v>412</v>
      </c>
      <c r="C500" s="7"/>
      <c r="D500" s="104"/>
      <c r="E500" s="105"/>
    </row>
    <row r="501" spans="1:5" ht="18" hidden="1" x14ac:dyDescent="0.3">
      <c r="A501" s="9" t="s">
        <v>204</v>
      </c>
      <c r="B501" s="93" t="s">
        <v>412</v>
      </c>
      <c r="C501" s="7"/>
      <c r="D501" s="104"/>
      <c r="E501" s="105"/>
    </row>
    <row r="502" spans="1:5" ht="18" hidden="1" x14ac:dyDescent="0.3">
      <c r="A502" s="10" t="s">
        <v>62</v>
      </c>
      <c r="B502" s="93" t="s">
        <v>416</v>
      </c>
      <c r="C502" s="7"/>
      <c r="D502" s="104"/>
      <c r="E502" s="105"/>
    </row>
    <row r="503" spans="1:5" ht="18" hidden="1" x14ac:dyDescent="0.3">
      <c r="A503" s="19" t="s">
        <v>63</v>
      </c>
      <c r="B503" s="97" t="s">
        <v>412</v>
      </c>
      <c r="C503" s="21"/>
      <c r="D503" s="111"/>
      <c r="E503" s="112"/>
    </row>
    <row r="504" spans="1:5" ht="18" hidden="1" x14ac:dyDescent="0.3">
      <c r="A504" s="8" t="s">
        <v>304</v>
      </c>
      <c r="B504" s="93" t="s">
        <v>412</v>
      </c>
      <c r="C504" s="7"/>
      <c r="D504" s="104"/>
      <c r="E504" s="105"/>
    </row>
    <row r="505" spans="1:5" ht="18" hidden="1" x14ac:dyDescent="0.3">
      <c r="A505" s="10" t="s">
        <v>87</v>
      </c>
      <c r="B505" s="93" t="s">
        <v>412</v>
      </c>
      <c r="C505" s="7"/>
      <c r="D505" s="104"/>
      <c r="E505" s="105"/>
    </row>
    <row r="506" spans="1:5" ht="18" hidden="1" x14ac:dyDescent="0.3">
      <c r="A506" s="10" t="s">
        <v>38</v>
      </c>
      <c r="B506" s="93" t="s">
        <v>412</v>
      </c>
      <c r="C506" s="7"/>
      <c r="D506" s="104"/>
      <c r="E506" s="105"/>
    </row>
    <row r="507" spans="1:5" ht="18" hidden="1" x14ac:dyDescent="0.3">
      <c r="A507" s="5" t="s">
        <v>240</v>
      </c>
      <c r="B507" s="93" t="s">
        <v>412</v>
      </c>
      <c r="C507" s="7"/>
      <c r="D507" s="104"/>
      <c r="E507" s="105"/>
    </row>
    <row r="508" spans="1:5" ht="18" hidden="1" x14ac:dyDescent="0.3">
      <c r="A508" s="10" t="s">
        <v>241</v>
      </c>
      <c r="B508" s="93" t="s">
        <v>412</v>
      </c>
      <c r="C508" s="7"/>
      <c r="D508" s="104"/>
      <c r="E508" s="105"/>
    </row>
    <row r="509" spans="1:5" ht="18" hidden="1" x14ac:dyDescent="0.3">
      <c r="A509" s="10" t="s">
        <v>242</v>
      </c>
      <c r="B509" s="93" t="s">
        <v>412</v>
      </c>
      <c r="C509" s="7"/>
      <c r="D509" s="104"/>
      <c r="E509" s="105"/>
    </row>
    <row r="510" spans="1:5" ht="18" hidden="1" x14ac:dyDescent="0.3">
      <c r="A510" s="5" t="s">
        <v>180</v>
      </c>
      <c r="B510" s="93" t="s">
        <v>412</v>
      </c>
      <c r="C510" s="7"/>
      <c r="D510" s="104"/>
      <c r="E510" s="105"/>
    </row>
    <row r="511" spans="1:5" ht="18" hidden="1" x14ac:dyDescent="0.3">
      <c r="A511" s="5" t="s">
        <v>181</v>
      </c>
      <c r="B511" s="93" t="s">
        <v>412</v>
      </c>
      <c r="C511" s="7"/>
      <c r="D511" s="104"/>
      <c r="E511" s="105"/>
    </row>
    <row r="512" spans="1:5" ht="21.75" customHeight="1" x14ac:dyDescent="0.3">
      <c r="A512" s="5" t="s">
        <v>182</v>
      </c>
      <c r="B512" s="93" t="s">
        <v>412</v>
      </c>
      <c r="C512" s="7">
        <v>780</v>
      </c>
      <c r="D512" s="104">
        <v>8000</v>
      </c>
      <c r="E512" s="105">
        <v>6240000</v>
      </c>
    </row>
    <row r="513" spans="1:5" ht="18" hidden="1" x14ac:dyDescent="0.3">
      <c r="A513" s="10" t="s">
        <v>183</v>
      </c>
      <c r="B513" s="93" t="s">
        <v>416</v>
      </c>
      <c r="C513" s="7"/>
      <c r="D513" s="104"/>
      <c r="E513" s="105"/>
    </row>
    <row r="514" spans="1:5" ht="18" hidden="1" x14ac:dyDescent="0.3">
      <c r="A514" s="5" t="s">
        <v>184</v>
      </c>
      <c r="B514" s="93" t="s">
        <v>412</v>
      </c>
      <c r="C514" s="7"/>
      <c r="D514" s="104"/>
      <c r="E514" s="105"/>
    </row>
    <row r="515" spans="1:5" ht="18" hidden="1" x14ac:dyDescent="0.3">
      <c r="A515" s="5" t="s">
        <v>185</v>
      </c>
      <c r="B515" s="93" t="s">
        <v>412</v>
      </c>
      <c r="C515" s="7"/>
      <c r="D515" s="104"/>
      <c r="E515" s="105"/>
    </row>
    <row r="516" spans="1:5" ht="18" hidden="1" x14ac:dyDescent="0.3">
      <c r="A516" s="5" t="s">
        <v>186</v>
      </c>
      <c r="B516" s="93" t="s">
        <v>416</v>
      </c>
      <c r="C516" s="7"/>
      <c r="D516" s="104"/>
      <c r="E516" s="105"/>
    </row>
    <row r="517" spans="1:5" ht="18" hidden="1" x14ac:dyDescent="0.3">
      <c r="A517" s="10" t="s">
        <v>187</v>
      </c>
      <c r="B517" s="93" t="s">
        <v>416</v>
      </c>
      <c r="C517" s="7"/>
      <c r="D517" s="104"/>
      <c r="E517" s="105"/>
    </row>
    <row r="518" spans="1:5" ht="18" hidden="1" x14ac:dyDescent="0.3">
      <c r="A518" s="14" t="s">
        <v>305</v>
      </c>
      <c r="B518" s="93" t="s">
        <v>412</v>
      </c>
      <c r="C518" s="7"/>
      <c r="D518" s="104"/>
      <c r="E518" s="105"/>
    </row>
    <row r="519" spans="1:5" ht="18" hidden="1" x14ac:dyDescent="0.3">
      <c r="A519" s="14" t="s">
        <v>306</v>
      </c>
      <c r="B519" s="93" t="s">
        <v>412</v>
      </c>
      <c r="C519" s="7"/>
      <c r="D519" s="104"/>
      <c r="E519" s="105"/>
    </row>
    <row r="520" spans="1:5" ht="18" hidden="1" x14ac:dyDescent="0.3">
      <c r="A520" s="14" t="s">
        <v>307</v>
      </c>
      <c r="B520" s="93" t="s">
        <v>412</v>
      </c>
      <c r="C520" s="7"/>
      <c r="D520" s="104"/>
      <c r="E520" s="105"/>
    </row>
    <row r="521" spans="1:5" ht="18" hidden="1" x14ac:dyDescent="0.3">
      <c r="A521" s="14" t="s">
        <v>308</v>
      </c>
      <c r="B521" s="93" t="s">
        <v>416</v>
      </c>
      <c r="C521" s="7"/>
      <c r="D521" s="104"/>
      <c r="E521" s="105"/>
    </row>
    <row r="522" spans="1:5" ht="18" hidden="1" x14ac:dyDescent="0.3">
      <c r="A522" s="5" t="s">
        <v>39</v>
      </c>
      <c r="B522" s="93" t="s">
        <v>412</v>
      </c>
      <c r="C522" s="7"/>
      <c r="D522" s="104"/>
      <c r="E522" s="105"/>
    </row>
    <row r="523" spans="1:5" ht="18" hidden="1" x14ac:dyDescent="0.3">
      <c r="A523" s="10" t="s">
        <v>309</v>
      </c>
      <c r="B523" s="93" t="s">
        <v>416</v>
      </c>
      <c r="C523" s="7"/>
      <c r="D523" s="104"/>
      <c r="E523" s="105"/>
    </row>
    <row r="524" spans="1:5" ht="18" hidden="1" x14ac:dyDescent="0.3">
      <c r="A524" s="36" t="s">
        <v>310</v>
      </c>
      <c r="B524" s="93" t="s">
        <v>416</v>
      </c>
      <c r="C524" s="7"/>
      <c r="D524" s="104"/>
      <c r="E524" s="105"/>
    </row>
    <row r="525" spans="1:5" ht="18" hidden="1" x14ac:dyDescent="0.3">
      <c r="A525" s="36" t="s">
        <v>311</v>
      </c>
      <c r="B525" s="93" t="s">
        <v>416</v>
      </c>
      <c r="C525" s="7"/>
      <c r="D525" s="104"/>
      <c r="E525" s="105"/>
    </row>
    <row r="526" spans="1:5" ht="18" hidden="1" x14ac:dyDescent="0.3">
      <c r="A526" s="36" t="s">
        <v>312</v>
      </c>
      <c r="B526" s="93" t="s">
        <v>416</v>
      </c>
      <c r="C526" s="7"/>
      <c r="D526" s="104"/>
      <c r="E526" s="105"/>
    </row>
    <row r="527" spans="1:5" ht="18" hidden="1" x14ac:dyDescent="0.3">
      <c r="A527" s="36" t="s">
        <v>313</v>
      </c>
      <c r="B527" s="93" t="s">
        <v>416</v>
      </c>
      <c r="C527" s="7"/>
      <c r="D527" s="104"/>
      <c r="E527" s="105"/>
    </row>
    <row r="528" spans="1:5" ht="18" hidden="1" x14ac:dyDescent="0.3">
      <c r="A528" s="10" t="s">
        <v>56</v>
      </c>
      <c r="B528" s="93" t="s">
        <v>412</v>
      </c>
      <c r="C528" s="7"/>
      <c r="D528" s="104"/>
      <c r="E528" s="105"/>
    </row>
    <row r="529" spans="1:5" ht="18" hidden="1" x14ac:dyDescent="0.3">
      <c r="A529" s="17" t="s">
        <v>57</v>
      </c>
      <c r="B529" s="93" t="s">
        <v>417</v>
      </c>
      <c r="C529" s="7"/>
      <c r="D529" s="104"/>
      <c r="E529" s="105"/>
    </row>
    <row r="530" spans="1:5" ht="18" hidden="1" x14ac:dyDescent="0.3">
      <c r="A530" s="10" t="s">
        <v>67</v>
      </c>
      <c r="B530" s="93" t="s">
        <v>412</v>
      </c>
      <c r="C530" s="7"/>
      <c r="D530" s="104"/>
      <c r="E530" s="105"/>
    </row>
    <row r="531" spans="1:5" ht="18" hidden="1" x14ac:dyDescent="0.3">
      <c r="A531" s="5" t="s">
        <v>68</v>
      </c>
      <c r="B531" s="93" t="s">
        <v>412</v>
      </c>
      <c r="C531" s="7"/>
      <c r="D531" s="113"/>
      <c r="E531" s="105"/>
    </row>
    <row r="532" spans="1:5" ht="18" hidden="1" x14ac:dyDescent="0.3">
      <c r="A532" s="10" t="s">
        <v>69</v>
      </c>
      <c r="B532" s="93" t="s">
        <v>416</v>
      </c>
      <c r="C532" s="7"/>
      <c r="D532" s="104"/>
      <c r="E532" s="105"/>
    </row>
    <row r="533" spans="1:5" ht="18" hidden="1" x14ac:dyDescent="0.3">
      <c r="A533" s="10" t="s">
        <v>70</v>
      </c>
      <c r="B533" s="93" t="s">
        <v>416</v>
      </c>
      <c r="C533" s="7"/>
      <c r="D533" s="104"/>
      <c r="E533" s="105"/>
    </row>
    <row r="534" spans="1:5" ht="21.75" customHeight="1" x14ac:dyDescent="0.3">
      <c r="A534" s="10" t="s">
        <v>146</v>
      </c>
      <c r="B534" s="93" t="s">
        <v>412</v>
      </c>
      <c r="C534" s="7">
        <v>730</v>
      </c>
      <c r="D534" s="104">
        <v>7000</v>
      </c>
      <c r="E534" s="105">
        <v>5110000</v>
      </c>
    </row>
    <row r="535" spans="1:5" ht="18" hidden="1" x14ac:dyDescent="0.3">
      <c r="A535" s="27" t="s">
        <v>147</v>
      </c>
      <c r="B535" s="93" t="s">
        <v>416</v>
      </c>
      <c r="C535" s="7"/>
      <c r="D535" s="104"/>
      <c r="E535" s="105"/>
    </row>
    <row r="536" spans="1:5" ht="18" hidden="1" x14ac:dyDescent="0.3">
      <c r="A536" s="27" t="s">
        <v>148</v>
      </c>
      <c r="B536" s="93" t="s">
        <v>416</v>
      </c>
      <c r="C536" s="7"/>
      <c r="D536" s="104"/>
      <c r="E536" s="105"/>
    </row>
    <row r="537" spans="1:5" ht="18" hidden="1" x14ac:dyDescent="0.3">
      <c r="A537" s="10" t="s">
        <v>217</v>
      </c>
      <c r="B537" s="93" t="s">
        <v>412</v>
      </c>
      <c r="C537" s="7"/>
      <c r="D537" s="104"/>
      <c r="E537" s="105"/>
    </row>
    <row r="538" spans="1:5" ht="18" hidden="1" x14ac:dyDescent="0.3">
      <c r="A538" s="8" t="s">
        <v>218</v>
      </c>
      <c r="B538" s="93" t="s">
        <v>412</v>
      </c>
      <c r="C538" s="7"/>
      <c r="D538" s="114"/>
      <c r="E538" s="115"/>
    </row>
    <row r="539" spans="1:5" ht="18" hidden="1" x14ac:dyDescent="0.3">
      <c r="A539" s="10" t="s">
        <v>219</v>
      </c>
      <c r="B539" s="93" t="s">
        <v>412</v>
      </c>
      <c r="C539" s="7"/>
      <c r="D539" s="104"/>
      <c r="E539" s="105"/>
    </row>
    <row r="540" spans="1:5" ht="18" hidden="1" x14ac:dyDescent="0.3">
      <c r="A540" s="8" t="s">
        <v>340</v>
      </c>
      <c r="B540" s="93" t="s">
        <v>412</v>
      </c>
      <c r="C540" s="7"/>
      <c r="D540" s="114"/>
      <c r="E540" s="115"/>
    </row>
    <row r="541" spans="1:5" ht="18" hidden="1" x14ac:dyDescent="0.3">
      <c r="A541" s="10" t="s">
        <v>188</v>
      </c>
      <c r="B541" s="93" t="s">
        <v>412</v>
      </c>
      <c r="C541" s="7"/>
      <c r="D541" s="114"/>
      <c r="E541" s="115"/>
    </row>
    <row r="542" spans="1:5" ht="18" hidden="1" x14ac:dyDescent="0.3">
      <c r="A542" s="10" t="s">
        <v>189</v>
      </c>
      <c r="B542" s="93" t="s">
        <v>416</v>
      </c>
      <c r="C542" s="7"/>
      <c r="D542" s="104"/>
      <c r="E542" s="105"/>
    </row>
    <row r="543" spans="1:5" ht="18" hidden="1" x14ac:dyDescent="0.3">
      <c r="A543" s="10" t="s">
        <v>190</v>
      </c>
      <c r="B543" s="93" t="s">
        <v>416</v>
      </c>
      <c r="C543" s="7"/>
      <c r="D543" s="104"/>
      <c r="E543" s="105"/>
    </row>
    <row r="544" spans="1:5" ht="18" hidden="1" x14ac:dyDescent="0.3">
      <c r="A544" s="10" t="s">
        <v>191</v>
      </c>
      <c r="B544" s="93" t="s">
        <v>416</v>
      </c>
      <c r="C544" s="7"/>
      <c r="D544" s="104"/>
      <c r="E544" s="105"/>
    </row>
    <row r="545" spans="1:5" ht="21.75" customHeight="1" x14ac:dyDescent="0.3">
      <c r="A545" s="10" t="s">
        <v>41</v>
      </c>
      <c r="B545" s="93" t="s">
        <v>412</v>
      </c>
      <c r="C545" s="7">
        <v>9</v>
      </c>
      <c r="D545" s="104">
        <v>20000</v>
      </c>
      <c r="E545" s="105">
        <v>180000</v>
      </c>
    </row>
    <row r="546" spans="1:5" ht="18" hidden="1" x14ac:dyDescent="0.3">
      <c r="A546" s="15" t="s">
        <v>42</v>
      </c>
      <c r="B546" s="93" t="s">
        <v>416</v>
      </c>
      <c r="C546" s="7"/>
      <c r="D546" s="104"/>
      <c r="E546" s="105"/>
    </row>
    <row r="547" spans="1:5" ht="18" hidden="1" x14ac:dyDescent="0.3">
      <c r="A547" s="10" t="s">
        <v>43</v>
      </c>
      <c r="B547" s="93" t="s">
        <v>412</v>
      </c>
      <c r="C547" s="7"/>
      <c r="D547" s="104"/>
      <c r="E547" s="105"/>
    </row>
    <row r="548" spans="1:5" ht="21.75" customHeight="1" x14ac:dyDescent="0.3">
      <c r="A548" s="10" t="s">
        <v>44</v>
      </c>
      <c r="B548" s="93" t="s">
        <v>412</v>
      </c>
      <c r="C548" s="7">
        <v>720</v>
      </c>
      <c r="D548" s="104">
        <v>14000</v>
      </c>
      <c r="E548" s="105">
        <v>10080000</v>
      </c>
    </row>
    <row r="549" spans="1:5" ht="18" hidden="1" x14ac:dyDescent="0.3">
      <c r="A549" s="10" t="s">
        <v>45</v>
      </c>
      <c r="B549" s="93" t="s">
        <v>416</v>
      </c>
      <c r="C549" s="7"/>
      <c r="D549" s="104"/>
      <c r="E549" s="105"/>
    </row>
    <row r="550" spans="1:5" ht="18" hidden="1" x14ac:dyDescent="0.3">
      <c r="A550" s="10" t="s">
        <v>333</v>
      </c>
      <c r="B550" s="93" t="s">
        <v>412</v>
      </c>
      <c r="C550" s="7"/>
      <c r="D550" s="104"/>
      <c r="E550" s="105"/>
    </row>
    <row r="551" spans="1:5" ht="18" hidden="1" x14ac:dyDescent="0.3">
      <c r="A551" s="10" t="s">
        <v>46</v>
      </c>
      <c r="B551" s="93" t="s">
        <v>416</v>
      </c>
      <c r="C551" s="7"/>
      <c r="D551" s="104"/>
      <c r="E551" s="105"/>
    </row>
    <row r="552" spans="1:5" ht="18" hidden="1" x14ac:dyDescent="0.3">
      <c r="A552" s="14" t="s">
        <v>131</v>
      </c>
      <c r="B552" s="93" t="s">
        <v>412</v>
      </c>
      <c r="C552" s="7"/>
      <c r="D552" s="104"/>
      <c r="E552" s="105"/>
    </row>
    <row r="553" spans="1:5" ht="18" hidden="1" x14ac:dyDescent="0.3">
      <c r="A553" s="14" t="s">
        <v>132</v>
      </c>
      <c r="B553" s="93" t="s">
        <v>416</v>
      </c>
      <c r="C553" s="7"/>
      <c r="D553" s="104"/>
      <c r="E553" s="105"/>
    </row>
    <row r="554" spans="1:5" ht="18" hidden="1" x14ac:dyDescent="0.3">
      <c r="A554" s="14" t="s">
        <v>133</v>
      </c>
      <c r="B554" s="93" t="s">
        <v>412</v>
      </c>
      <c r="C554" s="7"/>
      <c r="D554" s="104"/>
      <c r="E554" s="105"/>
    </row>
    <row r="555" spans="1:5" ht="18" hidden="1" x14ac:dyDescent="0.3">
      <c r="A555" s="14" t="s">
        <v>134</v>
      </c>
      <c r="B555" s="93" t="s">
        <v>416</v>
      </c>
      <c r="C555" s="7"/>
      <c r="D555" s="104"/>
      <c r="E555" s="105"/>
    </row>
    <row r="556" spans="1:5" ht="18" hidden="1" x14ac:dyDescent="0.3">
      <c r="A556" s="10" t="s">
        <v>135</v>
      </c>
      <c r="B556" s="93" t="s">
        <v>412</v>
      </c>
      <c r="C556" s="7"/>
      <c r="D556" s="104"/>
      <c r="E556" s="105"/>
    </row>
    <row r="557" spans="1:5" ht="18" hidden="1" x14ac:dyDescent="0.3">
      <c r="A557" s="10" t="s">
        <v>136</v>
      </c>
      <c r="B557" s="93" t="s">
        <v>412</v>
      </c>
      <c r="C557" s="7"/>
      <c r="D557" s="104"/>
      <c r="E557" s="105"/>
    </row>
    <row r="558" spans="1:5" ht="18" hidden="1" x14ac:dyDescent="0.3">
      <c r="A558" s="14" t="s">
        <v>137</v>
      </c>
      <c r="B558" s="93" t="s">
        <v>416</v>
      </c>
      <c r="C558" s="7"/>
      <c r="D558" s="104"/>
      <c r="E558" s="105"/>
    </row>
    <row r="559" spans="1:5" ht="18" hidden="1" x14ac:dyDescent="0.3">
      <c r="A559" s="14" t="s">
        <v>138</v>
      </c>
      <c r="B559" s="93" t="s">
        <v>416</v>
      </c>
      <c r="C559" s="7"/>
      <c r="D559" s="104"/>
      <c r="E559" s="105"/>
    </row>
    <row r="560" spans="1:5" ht="18" hidden="1" x14ac:dyDescent="0.3">
      <c r="A560" s="8" t="s">
        <v>314</v>
      </c>
      <c r="B560" s="93" t="s">
        <v>412</v>
      </c>
      <c r="C560" s="7"/>
      <c r="D560" s="104"/>
      <c r="E560" s="105"/>
    </row>
    <row r="561" spans="1:5" ht="18" hidden="1" x14ac:dyDescent="0.3">
      <c r="A561" s="5" t="s">
        <v>205</v>
      </c>
      <c r="B561" s="93" t="s">
        <v>419</v>
      </c>
      <c r="C561" s="7"/>
      <c r="D561" s="104"/>
      <c r="E561" s="105"/>
    </row>
    <row r="562" spans="1:5" ht="21.75" customHeight="1" x14ac:dyDescent="0.3">
      <c r="A562" s="13" t="s">
        <v>397</v>
      </c>
      <c r="B562" s="93" t="s">
        <v>412</v>
      </c>
      <c r="C562" s="7">
        <v>55</v>
      </c>
      <c r="D562" s="104">
        <v>17000</v>
      </c>
      <c r="E562" s="105">
        <v>935000</v>
      </c>
    </row>
    <row r="563" spans="1:5" ht="21.75" customHeight="1" x14ac:dyDescent="0.3">
      <c r="A563" s="13" t="s">
        <v>437</v>
      </c>
      <c r="B563" s="93" t="s">
        <v>412</v>
      </c>
      <c r="C563" s="7">
        <v>475</v>
      </c>
      <c r="D563" s="104">
        <v>23000</v>
      </c>
      <c r="E563" s="105">
        <v>10925000</v>
      </c>
    </row>
    <row r="564" spans="1:5" ht="18" hidden="1" x14ac:dyDescent="0.3">
      <c r="A564" s="8" t="s">
        <v>317</v>
      </c>
      <c r="B564" s="93" t="s">
        <v>421</v>
      </c>
      <c r="C564" s="7"/>
      <c r="D564" s="104"/>
      <c r="E564" s="105"/>
    </row>
    <row r="565" spans="1:5" ht="18" hidden="1" x14ac:dyDescent="0.3">
      <c r="A565" s="10" t="s">
        <v>58</v>
      </c>
      <c r="B565" s="93" t="s">
        <v>412</v>
      </c>
      <c r="C565" s="7"/>
      <c r="D565" s="104"/>
      <c r="E565" s="105"/>
    </row>
    <row r="566" spans="1:5" ht="18" hidden="1" x14ac:dyDescent="0.3">
      <c r="A566" s="10" t="s">
        <v>59</v>
      </c>
      <c r="B566" s="93" t="s">
        <v>415</v>
      </c>
      <c r="C566" s="7"/>
      <c r="D566" s="104"/>
      <c r="E566" s="105"/>
    </row>
    <row r="567" spans="1:5" ht="18" hidden="1" x14ac:dyDescent="0.3">
      <c r="A567" s="24" t="s">
        <v>321</v>
      </c>
      <c r="B567" s="93" t="s">
        <v>419</v>
      </c>
      <c r="C567" s="7"/>
      <c r="D567" s="104"/>
      <c r="E567" s="105"/>
    </row>
    <row r="568" spans="1:5" ht="18" hidden="1" x14ac:dyDescent="0.3">
      <c r="A568" s="24" t="s">
        <v>322</v>
      </c>
      <c r="B568" s="93" t="s">
        <v>419</v>
      </c>
      <c r="C568" s="7"/>
      <c r="D568" s="104"/>
      <c r="E568" s="105"/>
    </row>
    <row r="569" spans="1:5" ht="18" hidden="1" x14ac:dyDescent="0.3">
      <c r="A569" s="36" t="s">
        <v>323</v>
      </c>
      <c r="B569" s="93" t="s">
        <v>416</v>
      </c>
      <c r="C569" s="7"/>
      <c r="D569" s="104"/>
      <c r="E569" s="105"/>
    </row>
    <row r="570" spans="1:5" ht="18" hidden="1" x14ac:dyDescent="0.3">
      <c r="A570" s="10" t="s">
        <v>89</v>
      </c>
      <c r="B570" s="93" t="s">
        <v>412</v>
      </c>
      <c r="C570" s="7"/>
      <c r="D570" s="104"/>
      <c r="E570" s="105"/>
    </row>
    <row r="571" spans="1:5" ht="18" hidden="1" x14ac:dyDescent="0.3">
      <c r="A571" s="10" t="s">
        <v>90</v>
      </c>
      <c r="B571" s="93" t="s">
        <v>416</v>
      </c>
      <c r="C571" s="7"/>
      <c r="D571" s="104"/>
      <c r="E571" s="105"/>
    </row>
    <row r="572" spans="1:5" ht="18" hidden="1" x14ac:dyDescent="0.3">
      <c r="A572" s="10" t="s">
        <v>139</v>
      </c>
      <c r="B572" s="93" t="s">
        <v>412</v>
      </c>
      <c r="C572" s="12"/>
      <c r="D572" s="104"/>
      <c r="E572" s="105"/>
    </row>
    <row r="573" spans="1:5" ht="18" hidden="1" x14ac:dyDescent="0.3">
      <c r="A573" s="36" t="s">
        <v>324</v>
      </c>
      <c r="B573" s="93" t="s">
        <v>416</v>
      </c>
      <c r="C573" s="7"/>
      <c r="D573" s="104"/>
      <c r="E573" s="105"/>
    </row>
    <row r="574" spans="1:5" ht="18" hidden="1" x14ac:dyDescent="0.3">
      <c r="A574" s="10" t="s">
        <v>140</v>
      </c>
      <c r="B574" s="93" t="s">
        <v>416</v>
      </c>
      <c r="C574" s="12"/>
      <c r="D574" s="104"/>
      <c r="E574" s="105"/>
    </row>
    <row r="575" spans="1:5" ht="18" hidden="1" x14ac:dyDescent="0.3">
      <c r="A575" s="10" t="s">
        <v>220</v>
      </c>
      <c r="B575" s="93" t="s">
        <v>412</v>
      </c>
      <c r="C575" s="7"/>
      <c r="D575" s="104"/>
      <c r="E575" s="105"/>
    </row>
    <row r="576" spans="1:5" ht="18" hidden="1" x14ac:dyDescent="0.3">
      <c r="A576" s="8" t="s">
        <v>23</v>
      </c>
      <c r="B576" s="93" t="s">
        <v>417</v>
      </c>
      <c r="C576" s="7"/>
      <c r="D576" s="104"/>
      <c r="E576" s="105"/>
    </row>
    <row r="577" spans="1:5" ht="18" hidden="1" x14ac:dyDescent="0.3">
      <c r="A577" s="10" t="s">
        <v>24</v>
      </c>
      <c r="B577" s="93" t="s">
        <v>412</v>
      </c>
      <c r="C577" s="7"/>
      <c r="D577" s="104"/>
      <c r="E577" s="105"/>
    </row>
    <row r="578" spans="1:5" ht="18" hidden="1" x14ac:dyDescent="0.3">
      <c r="A578" s="10" t="s">
        <v>25</v>
      </c>
      <c r="B578" s="93" t="s">
        <v>412</v>
      </c>
      <c r="C578" s="7"/>
      <c r="D578" s="104"/>
      <c r="E578" s="105"/>
    </row>
    <row r="579" spans="1:5" ht="18" hidden="1" x14ac:dyDescent="0.3">
      <c r="A579" s="10" t="s">
        <v>26</v>
      </c>
      <c r="B579" s="93" t="s">
        <v>415</v>
      </c>
      <c r="C579" s="7"/>
      <c r="D579" s="104"/>
      <c r="E579" s="105"/>
    </row>
    <row r="580" spans="1:5" ht="18" hidden="1" x14ac:dyDescent="0.3">
      <c r="A580" s="10" t="s">
        <v>27</v>
      </c>
      <c r="B580" s="93" t="s">
        <v>417</v>
      </c>
      <c r="C580" s="7"/>
      <c r="D580" s="104"/>
      <c r="E580" s="105"/>
    </row>
    <row r="581" spans="1:5" ht="18" hidden="1" x14ac:dyDescent="0.3">
      <c r="A581" s="10" t="s">
        <v>28</v>
      </c>
      <c r="B581" s="93" t="s">
        <v>412</v>
      </c>
      <c r="C581" s="7"/>
      <c r="D581" s="104"/>
      <c r="E581" s="105"/>
    </row>
    <row r="582" spans="1:5" ht="18" hidden="1" x14ac:dyDescent="0.3">
      <c r="A582" s="14" t="s">
        <v>232</v>
      </c>
      <c r="B582" s="93" t="s">
        <v>412</v>
      </c>
      <c r="C582" s="7"/>
      <c r="D582" s="104"/>
      <c r="E582" s="105"/>
    </row>
    <row r="583" spans="1:5" ht="18" hidden="1" x14ac:dyDescent="0.3">
      <c r="A583" s="13" t="s">
        <v>233</v>
      </c>
      <c r="B583" s="93" t="s">
        <v>412</v>
      </c>
      <c r="C583" s="7"/>
      <c r="D583" s="104"/>
      <c r="E583" s="105"/>
    </row>
    <row r="584" spans="1:5" ht="18" hidden="1" x14ac:dyDescent="0.3">
      <c r="A584" s="13" t="s">
        <v>234</v>
      </c>
      <c r="B584" s="93" t="s">
        <v>412</v>
      </c>
      <c r="C584" s="7"/>
      <c r="D584" s="104"/>
      <c r="E584" s="105"/>
    </row>
    <row r="585" spans="1:5" ht="18" hidden="1" x14ac:dyDescent="0.3">
      <c r="A585" s="10" t="s">
        <v>29</v>
      </c>
      <c r="B585" s="93" t="s">
        <v>412</v>
      </c>
      <c r="C585" s="7"/>
      <c r="D585" s="104"/>
      <c r="E585" s="105"/>
    </row>
    <row r="586" spans="1:5" ht="18" hidden="1" x14ac:dyDescent="0.3">
      <c r="A586" s="10" t="s">
        <v>30</v>
      </c>
      <c r="B586" s="93" t="s">
        <v>412</v>
      </c>
      <c r="C586" s="7"/>
      <c r="D586" s="104"/>
      <c r="E586" s="105"/>
    </row>
    <row r="587" spans="1:5" ht="18" hidden="1" x14ac:dyDescent="0.3">
      <c r="A587" s="10" t="s">
        <v>31</v>
      </c>
      <c r="B587" s="93" t="s">
        <v>415</v>
      </c>
      <c r="C587" s="7"/>
      <c r="D587" s="104"/>
      <c r="E587" s="105"/>
    </row>
    <row r="588" spans="1:5" ht="18" hidden="1" x14ac:dyDescent="0.3">
      <c r="A588" s="10" t="s">
        <v>32</v>
      </c>
      <c r="B588" s="93" t="s">
        <v>417</v>
      </c>
      <c r="C588" s="7"/>
      <c r="D588" s="104"/>
      <c r="E588" s="105"/>
    </row>
    <row r="589" spans="1:5" ht="18" hidden="1" x14ac:dyDescent="0.3">
      <c r="A589" s="10" t="s">
        <v>33</v>
      </c>
      <c r="B589" s="93" t="s">
        <v>412</v>
      </c>
      <c r="C589" s="7"/>
      <c r="D589" s="104"/>
      <c r="E589" s="105"/>
    </row>
    <row r="590" spans="1:5" ht="18" hidden="1" x14ac:dyDescent="0.3">
      <c r="A590" s="10" t="s">
        <v>34</v>
      </c>
      <c r="B590" s="93" t="s">
        <v>412</v>
      </c>
      <c r="C590" s="7"/>
      <c r="D590" s="104"/>
      <c r="E590" s="105"/>
    </row>
    <row r="591" spans="1:5" ht="18" hidden="1" x14ac:dyDescent="0.3">
      <c r="A591" s="10" t="s">
        <v>35</v>
      </c>
      <c r="B591" s="93" t="s">
        <v>415</v>
      </c>
      <c r="C591" s="7"/>
      <c r="D591" s="104"/>
      <c r="E591" s="105"/>
    </row>
    <row r="592" spans="1:5" ht="18" hidden="1" x14ac:dyDescent="0.3">
      <c r="A592" s="10" t="s">
        <v>91</v>
      </c>
      <c r="B592" s="93" t="s">
        <v>412</v>
      </c>
      <c r="C592" s="12"/>
      <c r="D592" s="104"/>
      <c r="E592" s="105"/>
    </row>
    <row r="593" spans="1:5" ht="18" hidden="1" x14ac:dyDescent="0.3">
      <c r="A593" s="24" t="s">
        <v>92</v>
      </c>
      <c r="B593" s="93" t="s">
        <v>412</v>
      </c>
      <c r="C593" s="7"/>
      <c r="D593" s="104"/>
      <c r="E593" s="105"/>
    </row>
    <row r="594" spans="1:5" ht="18" hidden="1" x14ac:dyDescent="0.3">
      <c r="A594" s="10" t="s">
        <v>222</v>
      </c>
      <c r="B594" s="93" t="s">
        <v>412</v>
      </c>
      <c r="C594" s="7"/>
      <c r="D594" s="104"/>
      <c r="E594" s="105"/>
    </row>
    <row r="595" spans="1:5" ht="18" hidden="1" x14ac:dyDescent="0.3">
      <c r="A595" s="8" t="s">
        <v>235</v>
      </c>
      <c r="B595" s="93" t="s">
        <v>412</v>
      </c>
      <c r="C595" s="7"/>
      <c r="D595" s="104"/>
      <c r="E595" s="105"/>
    </row>
    <row r="596" spans="1:5" ht="18" hidden="1" x14ac:dyDescent="0.3">
      <c r="A596" s="8" t="s">
        <v>236</v>
      </c>
      <c r="B596" s="93" t="s">
        <v>412</v>
      </c>
      <c r="C596" s="7"/>
      <c r="D596" s="104"/>
      <c r="E596" s="105"/>
    </row>
    <row r="597" spans="1:5" ht="18" hidden="1" x14ac:dyDescent="0.3">
      <c r="A597" s="10" t="s">
        <v>237</v>
      </c>
      <c r="B597" s="93" t="s">
        <v>416</v>
      </c>
      <c r="C597" s="7"/>
      <c r="D597" s="104"/>
      <c r="E597" s="108"/>
    </row>
    <row r="598" spans="1:5" ht="18" hidden="1" x14ac:dyDescent="0.3">
      <c r="A598" s="10" t="s">
        <v>342</v>
      </c>
      <c r="B598" s="93" t="s">
        <v>416</v>
      </c>
      <c r="C598" s="7"/>
      <c r="D598" s="104"/>
      <c r="E598" s="108"/>
    </row>
    <row r="599" spans="1:5" ht="18" hidden="1" x14ac:dyDescent="0.3">
      <c r="A599" s="10" t="s">
        <v>223</v>
      </c>
      <c r="B599" s="93" t="s">
        <v>412</v>
      </c>
      <c r="C599" s="7"/>
      <c r="D599" s="104"/>
      <c r="E599" s="105"/>
    </row>
    <row r="600" spans="1:5" ht="18" hidden="1" x14ac:dyDescent="0.3">
      <c r="A600" s="10" t="s">
        <v>118</v>
      </c>
      <c r="B600" s="93"/>
      <c r="C600" s="7"/>
      <c r="D600" s="104"/>
      <c r="E600" s="105"/>
    </row>
    <row r="601" spans="1:5" ht="18" hidden="1" x14ac:dyDescent="0.3">
      <c r="A601" s="10" t="s">
        <v>238</v>
      </c>
      <c r="B601" s="93" t="s">
        <v>419</v>
      </c>
      <c r="C601" s="7"/>
      <c r="D601" s="104"/>
      <c r="E601" s="105"/>
    </row>
    <row r="602" spans="1:5" ht="18" hidden="1" x14ac:dyDescent="0.3">
      <c r="A602" s="10" t="s">
        <v>71</v>
      </c>
      <c r="B602" s="93" t="s">
        <v>412</v>
      </c>
      <c r="C602" s="7"/>
      <c r="D602" s="104"/>
      <c r="E602" s="105"/>
    </row>
    <row r="603" spans="1:5" ht="18" hidden="1" x14ac:dyDescent="0.3">
      <c r="A603" s="10" t="s">
        <v>72</v>
      </c>
      <c r="B603" s="93" t="s">
        <v>418</v>
      </c>
      <c r="C603" s="7"/>
      <c r="D603" s="104"/>
      <c r="E603" s="105"/>
    </row>
    <row r="604" spans="1:5" ht="18" hidden="1" x14ac:dyDescent="0.3">
      <c r="A604" s="36" t="s">
        <v>325</v>
      </c>
      <c r="B604" s="93" t="s">
        <v>416</v>
      </c>
      <c r="C604" s="7"/>
      <c r="D604" s="104"/>
      <c r="E604" s="105"/>
    </row>
    <row r="605" spans="1:5" ht="18" hidden="1" x14ac:dyDescent="0.3">
      <c r="A605" s="10" t="s">
        <v>150</v>
      </c>
      <c r="B605" s="93" t="s">
        <v>416</v>
      </c>
      <c r="C605" s="7"/>
      <c r="D605" s="104"/>
      <c r="E605" s="105"/>
    </row>
    <row r="606" spans="1:5" ht="18" hidden="1" x14ac:dyDescent="0.3">
      <c r="A606" s="36" t="s">
        <v>326</v>
      </c>
      <c r="B606" s="93" t="s">
        <v>416</v>
      </c>
      <c r="C606" s="7"/>
      <c r="D606" s="104"/>
      <c r="E606" s="105"/>
    </row>
    <row r="607" spans="1:5" ht="18" hidden="1" x14ac:dyDescent="0.3">
      <c r="A607" s="8" t="s">
        <v>343</v>
      </c>
      <c r="B607" s="93" t="s">
        <v>412</v>
      </c>
      <c r="C607" s="7"/>
      <c r="D607" s="104"/>
      <c r="E607" s="105"/>
    </row>
    <row r="608" spans="1:5" ht="18" hidden="1" x14ac:dyDescent="0.3">
      <c r="A608" s="36" t="s">
        <v>327</v>
      </c>
      <c r="B608" s="93" t="s">
        <v>416</v>
      </c>
      <c r="C608" s="7"/>
      <c r="D608" s="104"/>
      <c r="E608" s="105"/>
    </row>
    <row r="609" spans="1:5" ht="18" hidden="1" x14ac:dyDescent="0.3">
      <c r="A609" s="5" t="s">
        <v>141</v>
      </c>
      <c r="B609" s="93" t="s">
        <v>412</v>
      </c>
      <c r="C609" s="12"/>
      <c r="D609" s="104"/>
      <c r="E609" s="105"/>
    </row>
    <row r="610" spans="1:5" ht="18" hidden="1" x14ac:dyDescent="0.3">
      <c r="A610" s="14" t="s">
        <v>239</v>
      </c>
      <c r="B610" s="93" t="s">
        <v>419</v>
      </c>
      <c r="C610" s="7"/>
      <c r="D610" s="104"/>
      <c r="E610" s="105"/>
    </row>
    <row r="611" spans="1:5" ht="18" hidden="1" x14ac:dyDescent="0.3">
      <c r="A611" s="14" t="s">
        <v>99</v>
      </c>
      <c r="B611" s="93" t="s">
        <v>417</v>
      </c>
      <c r="C611" s="7"/>
      <c r="D611" s="104"/>
      <c r="E611" s="105"/>
    </row>
    <row r="612" spans="1:5" ht="18" hidden="1" x14ac:dyDescent="0.3">
      <c r="A612" s="14" t="s">
        <v>100</v>
      </c>
      <c r="B612" s="93" t="s">
        <v>417</v>
      </c>
      <c r="C612" s="7"/>
      <c r="D612" s="104"/>
      <c r="E612" s="105"/>
    </row>
    <row r="613" spans="1:5" ht="18" hidden="1" x14ac:dyDescent="0.3">
      <c r="A613" s="10" t="s">
        <v>267</v>
      </c>
      <c r="B613" s="93" t="s">
        <v>412</v>
      </c>
      <c r="C613" s="7"/>
      <c r="D613" s="104"/>
      <c r="E613" s="105"/>
    </row>
    <row r="614" spans="1:5" ht="18" hidden="1" x14ac:dyDescent="0.3">
      <c r="A614" s="14" t="s">
        <v>268</v>
      </c>
      <c r="B614" s="93" t="s">
        <v>416</v>
      </c>
      <c r="C614" s="7"/>
      <c r="D614" s="104"/>
      <c r="E614" s="105"/>
    </row>
    <row r="615" spans="1:5" ht="18" hidden="1" x14ac:dyDescent="0.3">
      <c r="A615" s="10" t="s">
        <v>269</v>
      </c>
      <c r="B615" s="93" t="s">
        <v>412</v>
      </c>
      <c r="C615" s="7"/>
      <c r="D615" s="104"/>
      <c r="E615" s="105"/>
    </row>
    <row r="616" spans="1:5" ht="18" hidden="1" x14ac:dyDescent="0.3">
      <c r="A616" s="10" t="s">
        <v>284</v>
      </c>
      <c r="B616" s="93" t="s">
        <v>412</v>
      </c>
      <c r="C616" s="7"/>
      <c r="D616" s="104"/>
      <c r="E616" s="105"/>
    </row>
    <row r="617" spans="1:5" ht="18" hidden="1" x14ac:dyDescent="0.3">
      <c r="A617" s="14" t="s">
        <v>285</v>
      </c>
      <c r="B617" s="93" t="s">
        <v>417</v>
      </c>
      <c r="C617" s="7"/>
      <c r="D617" s="104"/>
      <c r="E617" s="105"/>
    </row>
    <row r="618" spans="1:5" ht="18" hidden="1" x14ac:dyDescent="0.3">
      <c r="A618" s="35" t="s">
        <v>328</v>
      </c>
      <c r="B618" s="93" t="s">
        <v>412</v>
      </c>
      <c r="C618" s="7"/>
      <c r="D618" s="104"/>
      <c r="E618" s="105"/>
    </row>
    <row r="619" spans="1:5" ht="18" hidden="1" x14ac:dyDescent="0.3">
      <c r="A619" s="10" t="s">
        <v>143</v>
      </c>
      <c r="B619" s="93" t="s">
        <v>412</v>
      </c>
      <c r="C619" s="7"/>
      <c r="D619" s="104"/>
      <c r="E619" s="105"/>
    </row>
    <row r="620" spans="1:5" ht="18" hidden="1" x14ac:dyDescent="0.3">
      <c r="A620" s="24" t="s">
        <v>144</v>
      </c>
      <c r="B620" s="93" t="s">
        <v>413</v>
      </c>
      <c r="C620" s="7"/>
      <c r="D620" s="104"/>
      <c r="E620" s="105"/>
    </row>
    <row r="621" spans="1:5" ht="18" hidden="1" x14ac:dyDescent="0.3">
      <c r="A621" s="5" t="s">
        <v>93</v>
      </c>
      <c r="B621" s="93" t="s">
        <v>412</v>
      </c>
      <c r="C621" s="7"/>
      <c r="D621" s="104"/>
      <c r="E621" s="105"/>
    </row>
    <row r="622" spans="1:5" ht="18" hidden="1" x14ac:dyDescent="0.3">
      <c r="A622" s="14" t="s">
        <v>94</v>
      </c>
      <c r="B622" s="93" t="s">
        <v>416</v>
      </c>
      <c r="C622" s="7"/>
      <c r="D622" s="104"/>
      <c r="E622" s="105"/>
    </row>
    <row r="623" spans="1:5" ht="18" hidden="1" x14ac:dyDescent="0.3">
      <c r="A623" s="24" t="s">
        <v>77</v>
      </c>
      <c r="B623" s="93" t="s">
        <v>416</v>
      </c>
      <c r="C623" s="7"/>
      <c r="D623" s="104"/>
      <c r="E623" s="105"/>
    </row>
    <row r="624" spans="1:5" ht="18" hidden="1" x14ac:dyDescent="0.3">
      <c r="A624" s="10" t="s">
        <v>225</v>
      </c>
      <c r="B624" s="93" t="s">
        <v>412</v>
      </c>
      <c r="C624" s="7"/>
      <c r="D624" s="104"/>
      <c r="E624" s="105"/>
    </row>
    <row r="625" spans="1:5" ht="18" hidden="1" x14ac:dyDescent="0.3">
      <c r="A625" s="14" t="s">
        <v>226</v>
      </c>
      <c r="B625" s="93" t="s">
        <v>419</v>
      </c>
      <c r="C625" s="7"/>
      <c r="D625" s="104"/>
      <c r="E625" s="105"/>
    </row>
    <row r="626" spans="1:5" ht="18" hidden="1" x14ac:dyDescent="0.3">
      <c r="A626" s="5" t="s">
        <v>341</v>
      </c>
      <c r="B626" s="93" t="s">
        <v>412</v>
      </c>
      <c r="C626" s="7"/>
      <c r="D626" s="104"/>
      <c r="E626" s="105"/>
    </row>
    <row r="627" spans="1:5" ht="18" hidden="1" x14ac:dyDescent="0.3">
      <c r="A627" s="10" t="s">
        <v>399</v>
      </c>
      <c r="B627" s="93" t="s">
        <v>412</v>
      </c>
      <c r="C627" s="7"/>
      <c r="D627" s="104"/>
      <c r="E627" s="105"/>
    </row>
    <row r="628" spans="1:5" ht="18" hidden="1" x14ac:dyDescent="0.3">
      <c r="A628" s="8" t="s">
        <v>330</v>
      </c>
      <c r="B628" s="93" t="s">
        <v>412</v>
      </c>
      <c r="C628" s="7"/>
      <c r="D628" s="104"/>
      <c r="E628" s="105"/>
    </row>
    <row r="629" spans="1:5" ht="18" hidden="1" x14ac:dyDescent="0.3">
      <c r="A629" s="10" t="s">
        <v>119</v>
      </c>
      <c r="B629" s="93" t="s">
        <v>412</v>
      </c>
      <c r="C629" s="7"/>
      <c r="D629" s="104"/>
      <c r="E629" s="105"/>
    </row>
    <row r="630" spans="1:5" ht="18" hidden="1" x14ac:dyDescent="0.3">
      <c r="A630" s="5" t="s">
        <v>145</v>
      </c>
      <c r="B630" s="93" t="s">
        <v>412</v>
      </c>
      <c r="C630" s="7"/>
      <c r="D630" s="104"/>
      <c r="E630" s="105"/>
    </row>
    <row r="631" spans="1:5" ht="18" hidden="1" x14ac:dyDescent="0.3">
      <c r="A631" s="5" t="s">
        <v>243</v>
      </c>
      <c r="B631" s="93" t="s">
        <v>412</v>
      </c>
      <c r="C631" s="7"/>
      <c r="D631" s="114"/>
      <c r="E631" s="115"/>
    </row>
    <row r="632" spans="1:5" ht="18" hidden="1" x14ac:dyDescent="0.3">
      <c r="A632" s="10" t="s">
        <v>174</v>
      </c>
      <c r="B632" s="93" t="s">
        <v>412</v>
      </c>
      <c r="C632" s="7"/>
      <c r="D632" s="104"/>
      <c r="E632" s="105"/>
    </row>
    <row r="633" spans="1:5" ht="18" hidden="1" x14ac:dyDescent="0.3">
      <c r="A633" s="10" t="s">
        <v>244</v>
      </c>
      <c r="B633" s="93" t="s">
        <v>420</v>
      </c>
      <c r="C633" s="7"/>
      <c r="D633" s="104"/>
      <c r="E633" s="105"/>
    </row>
    <row r="634" spans="1:5" ht="18" hidden="1" x14ac:dyDescent="0.3">
      <c r="A634" s="10" t="s">
        <v>245</v>
      </c>
      <c r="B634" s="93" t="s">
        <v>416</v>
      </c>
      <c r="C634" s="7"/>
      <c r="D634" s="104"/>
      <c r="E634" s="105"/>
    </row>
    <row r="635" spans="1:5" ht="18" hidden="1" x14ac:dyDescent="0.3">
      <c r="A635" s="24" t="s">
        <v>78</v>
      </c>
      <c r="B635" s="93" t="s">
        <v>412</v>
      </c>
      <c r="C635" s="7"/>
      <c r="D635" s="104"/>
      <c r="E635" s="105"/>
    </row>
    <row r="636" spans="1:5" ht="18" hidden="1" x14ac:dyDescent="0.3">
      <c r="A636" s="24" t="s">
        <v>79</v>
      </c>
      <c r="B636" s="93" t="s">
        <v>412</v>
      </c>
      <c r="C636" s="7"/>
      <c r="D636" s="104"/>
      <c r="E636" s="105"/>
    </row>
    <row r="637" spans="1:5" ht="18" hidden="1" x14ac:dyDescent="0.3">
      <c r="A637" s="13" t="s">
        <v>246</v>
      </c>
      <c r="B637" s="93" t="s">
        <v>412</v>
      </c>
      <c r="C637" s="7"/>
      <c r="D637" s="114"/>
      <c r="E637" s="105"/>
    </row>
    <row r="638" spans="1:5" ht="18" hidden="1" x14ac:dyDescent="0.3">
      <c r="A638" s="24" t="s">
        <v>80</v>
      </c>
      <c r="B638" s="93" t="s">
        <v>416</v>
      </c>
      <c r="C638" s="7"/>
      <c r="D638" s="114"/>
      <c r="E638" s="115"/>
    </row>
    <row r="639" spans="1:5" ht="18" hidden="1" x14ac:dyDescent="0.3">
      <c r="A639" s="10" t="s">
        <v>247</v>
      </c>
      <c r="B639" s="93" t="s">
        <v>418</v>
      </c>
      <c r="C639" s="7"/>
      <c r="D639" s="104"/>
      <c r="E639" s="105"/>
    </row>
    <row r="640" spans="1:5" ht="18" hidden="1" x14ac:dyDescent="0.3">
      <c r="A640" s="10" t="s">
        <v>248</v>
      </c>
      <c r="B640" s="93" t="s">
        <v>418</v>
      </c>
      <c r="C640" s="7"/>
      <c r="D640" s="104"/>
      <c r="E640" s="105"/>
    </row>
    <row r="641" spans="1:5" ht="18" hidden="1" x14ac:dyDescent="0.3">
      <c r="A641" s="10" t="s">
        <v>249</v>
      </c>
      <c r="B641" s="93" t="s">
        <v>420</v>
      </c>
      <c r="C641" s="7"/>
      <c r="D641" s="104"/>
      <c r="E641" s="105"/>
    </row>
    <row r="642" spans="1:5" ht="18" hidden="1" x14ac:dyDescent="0.3">
      <c r="A642" s="10" t="s">
        <v>250</v>
      </c>
      <c r="B642" s="93" t="s">
        <v>412</v>
      </c>
      <c r="C642" s="7"/>
      <c r="D642" s="104"/>
      <c r="E642" s="105"/>
    </row>
    <row r="643" spans="1:5" ht="18" hidden="1" x14ac:dyDescent="0.3">
      <c r="A643" s="13" t="s">
        <v>251</v>
      </c>
      <c r="B643" s="93" t="s">
        <v>412</v>
      </c>
      <c r="C643" s="7"/>
      <c r="D643" s="104"/>
      <c r="E643" s="105"/>
    </row>
    <row r="644" spans="1:5" ht="18" hidden="1" x14ac:dyDescent="0.3">
      <c r="A644" s="10" t="s">
        <v>252</v>
      </c>
      <c r="B644" s="93" t="s">
        <v>418</v>
      </c>
      <c r="C644" s="7"/>
      <c r="D644" s="104"/>
      <c r="E644" s="105"/>
    </row>
    <row r="645" spans="1:5" ht="18" hidden="1" x14ac:dyDescent="0.3">
      <c r="A645" s="10" t="s">
        <v>40</v>
      </c>
      <c r="B645" s="93" t="s">
        <v>412</v>
      </c>
      <c r="C645" s="7"/>
      <c r="D645" s="104"/>
      <c r="E645" s="105"/>
    </row>
    <row r="646" spans="1:5" ht="18" hidden="1" x14ac:dyDescent="0.3">
      <c r="A646" s="5" t="s">
        <v>175</v>
      </c>
      <c r="B646" s="93" t="s">
        <v>412</v>
      </c>
      <c r="C646" s="7"/>
      <c r="D646" s="104"/>
      <c r="E646" s="105"/>
    </row>
    <row r="647" spans="1:5" ht="18" hidden="1" x14ac:dyDescent="0.3">
      <c r="A647" s="10" t="s">
        <v>81</v>
      </c>
      <c r="B647" s="93" t="s">
        <v>412</v>
      </c>
      <c r="C647" s="26"/>
      <c r="D647" s="104"/>
      <c r="E647" s="105"/>
    </row>
    <row r="648" spans="1:5" ht="18" hidden="1" x14ac:dyDescent="0.3">
      <c r="A648" s="10" t="s">
        <v>253</v>
      </c>
      <c r="B648" s="93" t="s">
        <v>418</v>
      </c>
      <c r="C648" s="7"/>
      <c r="D648" s="104"/>
      <c r="E648" s="105"/>
    </row>
    <row r="649" spans="1:5" ht="18" hidden="1" x14ac:dyDescent="0.3">
      <c r="A649" s="10" t="s">
        <v>176</v>
      </c>
      <c r="B649" s="93" t="s">
        <v>416</v>
      </c>
      <c r="C649" s="7"/>
      <c r="D649" s="104"/>
      <c r="E649" s="105"/>
    </row>
    <row r="650" spans="1:5" ht="18" hidden="1" x14ac:dyDescent="0.3">
      <c r="A650" s="13" t="s">
        <v>254</v>
      </c>
      <c r="B650" s="93" t="s">
        <v>412</v>
      </c>
      <c r="C650" s="7"/>
      <c r="D650" s="104"/>
      <c r="E650" s="105"/>
    </row>
    <row r="651" spans="1:5" ht="18" hidden="1" x14ac:dyDescent="0.3">
      <c r="A651" s="13" t="s">
        <v>255</v>
      </c>
      <c r="B651" s="93" t="s">
        <v>412</v>
      </c>
      <c r="C651" s="7"/>
      <c r="D651" s="104"/>
      <c r="E651" s="105"/>
    </row>
    <row r="652" spans="1:5" ht="18" hidden="1" x14ac:dyDescent="0.3">
      <c r="A652" s="10" t="s">
        <v>256</v>
      </c>
      <c r="B652" s="93" t="s">
        <v>412</v>
      </c>
      <c r="C652" s="7"/>
      <c r="D652" s="104"/>
      <c r="E652" s="105"/>
    </row>
    <row r="653" spans="1:5" ht="18" hidden="1" x14ac:dyDescent="0.3">
      <c r="A653" s="10" t="s">
        <v>257</v>
      </c>
      <c r="B653" s="93" t="s">
        <v>412</v>
      </c>
      <c r="C653" s="7"/>
      <c r="D653" s="104"/>
      <c r="E653" s="105"/>
    </row>
    <row r="654" spans="1:5" ht="18" hidden="1" x14ac:dyDescent="0.3">
      <c r="A654" s="13" t="s">
        <v>258</v>
      </c>
      <c r="B654" s="93" t="s">
        <v>412</v>
      </c>
      <c r="C654" s="7"/>
      <c r="D654" s="104"/>
      <c r="E654" s="105"/>
    </row>
    <row r="655" spans="1:5" ht="18" hidden="1" x14ac:dyDescent="0.3">
      <c r="A655" s="10" t="s">
        <v>259</v>
      </c>
      <c r="B655" s="93" t="s">
        <v>418</v>
      </c>
      <c r="C655" s="7"/>
      <c r="D655" s="104"/>
      <c r="E655" s="105"/>
    </row>
    <row r="656" spans="1:5" ht="18" hidden="1" x14ac:dyDescent="0.3">
      <c r="A656" s="10" t="s">
        <v>260</v>
      </c>
      <c r="B656" s="93" t="s">
        <v>418</v>
      </c>
      <c r="C656" s="7"/>
      <c r="D656" s="104"/>
      <c r="E656" s="105"/>
    </row>
    <row r="657" spans="1:5" ht="18" hidden="1" x14ac:dyDescent="0.3">
      <c r="A657" s="10" t="s">
        <v>261</v>
      </c>
      <c r="B657" s="93" t="s">
        <v>418</v>
      </c>
      <c r="C657" s="7"/>
      <c r="D657" s="104"/>
      <c r="E657" s="105"/>
    </row>
    <row r="658" spans="1:5" ht="18" hidden="1" x14ac:dyDescent="0.3">
      <c r="A658" s="10" t="s">
        <v>262</v>
      </c>
      <c r="B658" s="93" t="s">
        <v>418</v>
      </c>
      <c r="C658" s="7"/>
      <c r="D658" s="104"/>
      <c r="E658" s="105"/>
    </row>
    <row r="659" spans="1:5" ht="18" hidden="1" x14ac:dyDescent="0.3">
      <c r="A659" s="10" t="s">
        <v>263</v>
      </c>
      <c r="B659" s="93" t="s">
        <v>418</v>
      </c>
      <c r="C659" s="7"/>
      <c r="D659" s="104"/>
      <c r="E659" s="105"/>
    </row>
    <row r="660" spans="1:5" ht="18" hidden="1" x14ac:dyDescent="0.3">
      <c r="A660" s="10" t="s">
        <v>264</v>
      </c>
      <c r="B660" s="93" t="s">
        <v>420</v>
      </c>
      <c r="C660" s="7"/>
      <c r="D660" s="104"/>
      <c r="E660" s="105"/>
    </row>
    <row r="661" spans="1:5" ht="18" hidden="1" x14ac:dyDescent="0.3">
      <c r="A661" s="10" t="s">
        <v>265</v>
      </c>
      <c r="B661" s="93" t="s">
        <v>412</v>
      </c>
      <c r="C661" s="7"/>
      <c r="D661" s="104"/>
      <c r="E661" s="105"/>
    </row>
    <row r="662" spans="1:5" ht="18" hidden="1" x14ac:dyDescent="0.3">
      <c r="A662" s="10" t="s">
        <v>266</v>
      </c>
      <c r="B662" s="93" t="s">
        <v>412</v>
      </c>
      <c r="C662" s="7"/>
      <c r="D662" s="104"/>
      <c r="E662" s="105"/>
    </row>
    <row r="663" spans="1:5" ht="18" hidden="1" x14ac:dyDescent="0.3">
      <c r="A663" s="8" t="s">
        <v>332</v>
      </c>
      <c r="B663" s="93" t="s">
        <v>412</v>
      </c>
      <c r="C663" s="7"/>
      <c r="D663" s="104"/>
      <c r="E663" s="105"/>
    </row>
    <row r="664" spans="1:5" ht="21.75" customHeight="1" x14ac:dyDescent="0.3">
      <c r="A664" s="37"/>
      <c r="B664" s="39">
        <v>0</v>
      </c>
      <c r="C664" s="127">
        <v>6558</v>
      </c>
      <c r="D664" s="182"/>
      <c r="E664" s="183">
        <v>84563000</v>
      </c>
    </row>
    <row r="665" spans="1:5" hidden="1" x14ac:dyDescent="0.3">
      <c r="E665" s="181">
        <v>124654000</v>
      </c>
    </row>
    <row r="666" spans="1:5" x14ac:dyDescent="0.3">
      <c r="E666" s="181">
        <f>+E334+E664</f>
        <v>124654000</v>
      </c>
    </row>
  </sheetData>
  <protectedRanges>
    <protectedRange password="CF71" sqref="C1:C333 C665:C65536" name="tho_1"/>
    <protectedRange password="CF19" sqref="P335:R65536 P1:R1" name="tho2_2_1_1_1_1_1_2_1"/>
    <protectedRange password="CF19" sqref="P2:R333" name="tho2_2_1_1_1_1_1_2_1_1"/>
    <protectedRange password="CF71" sqref="C335:C663" name="tho_4"/>
  </protectedRanges>
  <autoFilter ref="A2:WUO665" xr:uid="{00000000-0009-0000-0000-000016000000}">
    <filterColumn colId="2">
      <customFilters>
        <customFilter operator="notEqual" val=" "/>
      </customFilters>
    </filterColumn>
  </autoFilter>
  <mergeCells count="2">
    <mergeCell ref="A2:A3"/>
    <mergeCell ref="A335:A33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WUY66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75" sqref="G75"/>
    </sheetView>
  </sheetViews>
  <sheetFormatPr defaultColWidth="0" defaultRowHeight="15.6" x14ac:dyDescent="0.3"/>
  <cols>
    <col min="1" max="1" width="41.44140625" style="98" customWidth="1"/>
    <col min="2" max="2" width="6.44140625" style="99" customWidth="1"/>
    <col min="3" max="3" width="13" style="98" customWidth="1"/>
    <col min="4" max="4" width="20" style="98" customWidth="1"/>
    <col min="5" max="5" width="22.5546875" style="98" customWidth="1"/>
    <col min="6" max="8" width="9.109375" style="98" customWidth="1"/>
    <col min="9" max="9" width="7" style="98" customWidth="1"/>
    <col min="10" max="10" width="8.88671875" style="98" customWidth="1"/>
    <col min="11" max="11" width="9.109375" style="98" customWidth="1"/>
    <col min="12" max="12" width="7" style="98" customWidth="1"/>
    <col min="13" max="13" width="8.88671875" style="98" customWidth="1"/>
    <col min="14" max="14" width="9.109375" style="98" customWidth="1"/>
    <col min="15" max="15" width="7" style="98" customWidth="1"/>
    <col min="16" max="16" width="8.88671875" style="98" customWidth="1"/>
    <col min="17" max="17" width="9.109375" style="98" customWidth="1"/>
    <col min="18" max="18" width="7" style="98" customWidth="1"/>
    <col min="19" max="19" width="8.88671875" style="98" customWidth="1"/>
    <col min="20" max="20" width="9.109375" style="98" customWidth="1"/>
    <col min="21" max="21" width="7" style="98" customWidth="1"/>
    <col min="22" max="22" width="9.109375" style="98" customWidth="1"/>
    <col min="23" max="23" width="8.44140625" style="98" customWidth="1"/>
    <col min="24" max="32" width="11.44140625" style="98" customWidth="1"/>
    <col min="33" max="33" width="7" style="98" customWidth="1"/>
    <col min="34" max="34" width="8.88671875" style="98" customWidth="1"/>
    <col min="35" max="35" width="41.44140625" style="98" customWidth="1"/>
    <col min="36" max="36" width="6.44140625" style="98" customWidth="1"/>
    <col min="37" max="37" width="14.6640625" style="98" customWidth="1"/>
    <col min="38" max="38" width="11.44140625" style="98" customWidth="1"/>
    <col min="39" max="39" width="13" style="98" customWidth="1"/>
    <col min="40" max="40" width="15.33203125" style="98" customWidth="1"/>
    <col min="41" max="50" width="9.44140625" style="98" customWidth="1"/>
    <col min="51" max="51" width="8.88671875" style="98" customWidth="1"/>
    <col min="52" max="52" width="9.44140625" style="98" customWidth="1"/>
    <col min="53" max="53" width="10.109375" style="98" customWidth="1"/>
    <col min="54" max="61" width="11.44140625" style="98" hidden="1" customWidth="1"/>
    <col min="62" max="62" width="7" style="98" hidden="1" customWidth="1"/>
    <col min="63" max="63" width="11.44140625" style="98" hidden="1" customWidth="1"/>
    <col min="64" max="64" width="7" style="98" hidden="1" customWidth="1"/>
    <col min="65" max="65" width="6.44140625" style="98" hidden="1" customWidth="1"/>
    <col min="66" max="66" width="11.44140625" style="98" customWidth="1"/>
    <col min="67" max="67" width="15.5546875" style="98" customWidth="1"/>
    <col min="68" max="68" width="19" style="98" customWidth="1"/>
    <col min="69" max="69" width="9.109375" style="98" bestFit="1" customWidth="1"/>
    <col min="70" max="70" width="13.109375" style="98" customWidth="1"/>
    <col min="71" max="71" width="16.6640625" style="98" customWidth="1"/>
    <col min="72" max="72" width="16.88671875" style="98" customWidth="1"/>
    <col min="73" max="73" width="15.44140625" style="98" customWidth="1"/>
    <col min="74" max="74" width="14.6640625" style="98" customWidth="1"/>
    <col min="75" max="75" width="5" style="98" customWidth="1"/>
    <col min="76" max="77" width="6.44140625" style="98" hidden="1" customWidth="1"/>
    <col min="78" max="78" width="5" style="98" customWidth="1"/>
    <col min="79" max="79" width="9.44140625" style="98" hidden="1" customWidth="1"/>
    <col min="80" max="80" width="5" style="98" hidden="1" customWidth="1"/>
    <col min="81" max="81" width="5" style="98" customWidth="1"/>
    <col min="82" max="82" width="6.44140625" style="98" hidden="1" customWidth="1"/>
    <col min="83" max="83" width="0" style="98" hidden="1" customWidth="1"/>
    <col min="84" max="84" width="5" style="98" customWidth="1"/>
    <col min="85" max="85" width="6.44140625" style="98" hidden="1" customWidth="1"/>
    <col min="86" max="86" width="0" style="98" hidden="1" customWidth="1"/>
    <col min="87" max="87" width="5" style="98" customWidth="1"/>
    <col min="88" max="88" width="6.44140625" style="98" hidden="1" customWidth="1"/>
    <col min="89" max="89" width="0" style="98" hidden="1" customWidth="1"/>
    <col min="90" max="91" width="6.44140625" style="98" hidden="1" customWidth="1"/>
    <col min="92" max="92" width="0" style="98" hidden="1" customWidth="1"/>
    <col min="93" max="94" width="6.44140625" style="98" hidden="1" customWidth="1"/>
    <col min="95" max="95" width="0" style="98" hidden="1" customWidth="1"/>
    <col min="96" max="97" width="6.44140625" style="98" hidden="1" customWidth="1"/>
    <col min="98" max="98" width="0" style="98" hidden="1" customWidth="1"/>
    <col min="99" max="99" width="9.44140625" style="98" hidden="1" customWidth="1"/>
    <col min="100" max="100" width="0" style="98" hidden="1" customWidth="1"/>
    <col min="101" max="101" width="6.44140625" style="98" hidden="1" customWidth="1"/>
    <col min="102" max="102" width="0" style="98" hidden="1" customWidth="1"/>
    <col min="103" max="104" width="6.44140625" style="98" hidden="1" customWidth="1"/>
    <col min="105" max="105" width="0" style="98" hidden="1" customWidth="1"/>
    <col min="106" max="107" width="6.44140625" style="98" hidden="1" customWidth="1"/>
    <col min="108" max="108" width="0" style="98" hidden="1" customWidth="1"/>
    <col min="109" max="110" width="6.44140625" style="98" hidden="1" customWidth="1"/>
    <col min="111" max="111" width="0" style="98" hidden="1" customWidth="1"/>
    <col min="112" max="113" width="6.44140625" style="98" hidden="1" customWidth="1"/>
    <col min="114" max="114" width="0" style="98" hidden="1" customWidth="1"/>
    <col min="115" max="116" width="6.44140625" style="98" hidden="1" customWidth="1"/>
    <col min="117" max="117" width="0" style="98" hidden="1" customWidth="1"/>
    <col min="118" max="119" width="6.44140625" style="98" hidden="1" customWidth="1"/>
    <col min="120" max="120" width="0" style="98" hidden="1" customWidth="1"/>
    <col min="121" max="122" width="6.44140625" style="98" hidden="1" customWidth="1"/>
    <col min="123" max="123" width="0" style="98" hidden="1" customWidth="1"/>
    <col min="124" max="124" width="6.44140625" style="98" hidden="1" customWidth="1"/>
    <col min="125" max="125" width="0" style="98" hidden="1" customWidth="1"/>
    <col min="126" max="127" width="6.44140625" style="98" hidden="1" customWidth="1"/>
    <col min="128" max="128" width="6.88671875" style="98" hidden="1" customWidth="1"/>
    <col min="129" max="129" width="9.44140625" style="98" hidden="1" customWidth="1"/>
    <col min="130" max="130" width="6.44140625" style="98" hidden="1" customWidth="1"/>
    <col min="131" max="131" width="6.88671875" style="98" hidden="1" customWidth="1"/>
    <col min="132" max="132" width="9.44140625" style="98" hidden="1" customWidth="1"/>
    <col min="133" max="134" width="6.44140625" style="98" hidden="1" customWidth="1"/>
    <col min="135" max="135" width="9.44140625" style="98" hidden="1" customWidth="1"/>
    <col min="136" max="136" width="6.44140625" style="98" hidden="1" customWidth="1"/>
    <col min="137" max="137" width="7.44140625" style="98" hidden="1" customWidth="1"/>
    <col min="138" max="138" width="9.44140625" style="98" hidden="1" customWidth="1"/>
    <col min="139" max="140" width="6.44140625" style="98" hidden="1" customWidth="1"/>
    <col min="141" max="141" width="9.44140625" style="98" hidden="1" customWidth="1"/>
    <col min="142" max="142" width="6.44140625" style="98" hidden="1" customWidth="1"/>
    <col min="143" max="143" width="7.5546875" style="98" hidden="1" customWidth="1"/>
    <col min="144" max="145" width="9.44140625" style="98" hidden="1" customWidth="1"/>
    <col min="146" max="147" width="0" style="98" hidden="1" customWidth="1"/>
    <col min="148" max="148" width="11" style="98" hidden="1" customWidth="1"/>
    <col min="149" max="149" width="6.44140625" style="98" hidden="1" customWidth="1"/>
    <col min="150" max="150" width="0" style="98" hidden="1" customWidth="1"/>
    <col min="151" max="152" width="6.44140625" style="98" hidden="1" customWidth="1"/>
    <col min="153" max="153" width="9.44140625" style="98" customWidth="1"/>
    <col min="154" max="154" width="7" style="98" hidden="1" customWidth="1"/>
    <col min="155" max="155" width="5" style="98" customWidth="1"/>
    <col min="156" max="156" width="0" style="98" hidden="1" customWidth="1"/>
    <col min="157" max="157" width="7" style="98" hidden="1" customWidth="1"/>
    <col min="158" max="158" width="5" style="98" customWidth="1"/>
    <col min="159" max="160" width="0" style="98" hidden="1" customWidth="1"/>
    <col min="161" max="161" width="5" style="98" customWidth="1"/>
    <col min="162" max="162" width="7" style="98" hidden="1" customWidth="1"/>
    <col min="163" max="163" width="8.88671875" style="98" hidden="1" customWidth="1"/>
    <col min="164" max="164" width="5" style="98" customWidth="1"/>
    <col min="165" max="165" width="7" style="98" hidden="1" customWidth="1"/>
    <col min="166" max="166" width="8.88671875" style="98" hidden="1" customWidth="1"/>
    <col min="167" max="167" width="5" style="98" customWidth="1"/>
    <col min="168" max="168" width="7" style="98" hidden="1" customWidth="1"/>
    <col min="169" max="169" width="8.88671875" style="98" hidden="1" customWidth="1"/>
    <col min="170" max="170" width="5" style="98" customWidth="1"/>
    <col min="171" max="171" width="7" style="98" hidden="1" customWidth="1"/>
    <col min="172" max="172" width="6.44140625" style="98" customWidth="1"/>
    <col min="173" max="173" width="0" style="98" hidden="1" customWidth="1"/>
    <col min="174" max="174" width="7.109375" style="98" customWidth="1"/>
    <col min="175" max="175" width="0" style="98" hidden="1" customWidth="1"/>
    <col min="176" max="176" width="8.44140625" style="98" hidden="1" customWidth="1"/>
    <col min="177" max="177" width="7.109375" style="98" customWidth="1"/>
    <col min="178" max="179" width="11.44140625" style="98" hidden="1" customWidth="1"/>
    <col min="180" max="180" width="7.109375" style="98" customWidth="1"/>
    <col min="181" max="182" width="11.44140625" style="98" hidden="1" customWidth="1"/>
    <col min="183" max="183" width="7.109375" style="98" customWidth="1"/>
    <col min="184" max="185" width="11.44140625" style="98" hidden="1" customWidth="1"/>
    <col min="186" max="186" width="7.109375" style="98" customWidth="1"/>
    <col min="187" max="187" width="0" style="98" hidden="1" customWidth="1"/>
    <col min="188" max="188" width="7" style="98" hidden="1" customWidth="1"/>
    <col min="189" max="189" width="7.109375" style="98" customWidth="1"/>
    <col min="190" max="191" width="0" style="98" hidden="1" customWidth="1"/>
    <col min="192" max="192" width="7.109375" style="98" customWidth="1"/>
    <col min="193" max="193" width="7" style="98" hidden="1" customWidth="1"/>
    <col min="194" max="194" width="8.88671875" style="98" hidden="1" customWidth="1"/>
    <col min="195" max="195" width="7.109375" style="98" customWidth="1"/>
    <col min="196" max="196" width="7" style="98" hidden="1" customWidth="1"/>
    <col min="197" max="197" width="6.44140625" style="98" customWidth="1"/>
    <col min="198" max="198" width="0" style="98" hidden="1" customWidth="1"/>
    <col min="199" max="199" width="7" style="98" hidden="1" customWidth="1"/>
    <col min="200" max="200" width="8.88671875" style="98" hidden="1" customWidth="1"/>
    <col min="201" max="201" width="0" style="98" hidden="1" customWidth="1"/>
    <col min="202" max="202" width="7" style="98" hidden="1" customWidth="1"/>
    <col min="203" max="203" width="8.88671875" style="98" hidden="1" customWidth="1"/>
    <col min="204" max="204" width="0" style="98" hidden="1" customWidth="1"/>
    <col min="205" max="205" width="7" style="98" hidden="1" customWidth="1"/>
    <col min="206" max="206" width="0" style="98" hidden="1" customWidth="1"/>
    <col min="207" max="207" width="8.44140625" style="98" hidden="1" customWidth="1"/>
    <col min="208" max="216" width="11.44140625" style="98" hidden="1" customWidth="1"/>
    <col min="217" max="217" width="7" style="98" hidden="1" customWidth="1"/>
    <col min="218" max="219" width="9" style="98" customWidth="1"/>
    <col min="220" max="221" width="0" style="98" hidden="1" customWidth="1"/>
    <col min="222" max="222" width="8.5546875" style="98" customWidth="1"/>
    <col min="223" max="223" width="8.88671875" style="98" hidden="1" customWidth="1"/>
    <col min="224" max="224" width="0" style="98" hidden="1" customWidth="1"/>
    <col min="225" max="225" width="6.44140625" style="98" customWidth="1"/>
    <col min="226" max="226" width="8.88671875" style="98" hidden="1" customWidth="1"/>
    <col min="227" max="227" width="0" style="98" hidden="1" customWidth="1"/>
    <col min="228" max="228" width="7" style="98" customWidth="1"/>
    <col min="229" max="229" width="8.88671875" style="98" hidden="1" customWidth="1"/>
    <col min="230" max="230" width="0" style="98" hidden="1" customWidth="1"/>
    <col min="231" max="233" width="7" style="98" customWidth="1"/>
    <col min="234" max="234" width="7" style="98" hidden="1" customWidth="1"/>
    <col min="235" max="235" width="0" style="98" hidden="1" customWidth="1"/>
    <col min="236" max="236" width="7.5546875" style="98" customWidth="1"/>
    <col min="237" max="238" width="11.44140625" style="98" hidden="1" customWidth="1"/>
    <col min="239" max="239" width="7" style="98" customWidth="1"/>
    <col min="240" max="241" width="11.44140625" style="98" hidden="1" customWidth="1"/>
    <col min="242" max="242" width="7" style="98" customWidth="1"/>
    <col min="243" max="244" width="11.44140625" style="98" hidden="1" customWidth="1"/>
    <col min="245" max="245" width="7" style="98" customWidth="1"/>
    <col min="246" max="246" width="7" style="98" hidden="1" customWidth="1"/>
    <col min="247" max="247" width="6.44140625" style="98" customWidth="1"/>
    <col min="248" max="248" width="7" style="98" hidden="1" customWidth="1"/>
    <col min="249" max="249" width="11.44140625" style="98" hidden="1" customWidth="1"/>
    <col min="250" max="251" width="7" style="98" hidden="1" customWidth="1"/>
    <col min="252" max="252" width="11.44140625" style="98" hidden="1" customWidth="1"/>
    <col min="253" max="253" width="7" style="98" hidden="1" customWidth="1"/>
    <col min="254" max="254" width="11.44140625" style="98" hidden="1" customWidth="1"/>
    <col min="255" max="257" width="7" style="98" hidden="1" customWidth="1"/>
    <col min="258" max="290" width="7" style="98" hidden="1"/>
    <col min="291" max="291" width="41.44140625" style="98" customWidth="1"/>
    <col min="292" max="292" width="6.44140625" style="98" customWidth="1"/>
    <col min="293" max="293" width="14.6640625" style="98" customWidth="1"/>
    <col min="294" max="294" width="11.44140625" style="98" customWidth="1"/>
    <col min="295" max="295" width="13" style="98" customWidth="1"/>
    <col min="296" max="296" width="15.33203125" style="98" customWidth="1"/>
    <col min="297" max="306" width="9.44140625" style="98" customWidth="1"/>
    <col min="307" max="307" width="8.88671875" style="98" customWidth="1"/>
    <col min="308" max="308" width="9.44140625" style="98" customWidth="1"/>
    <col min="309" max="309" width="10.109375" style="98" customWidth="1"/>
    <col min="310" max="321" width="7" style="98" hidden="1" customWidth="1"/>
    <col min="322" max="322" width="11.44140625" style="98" customWidth="1"/>
    <col min="323" max="323" width="15.5546875" style="98" customWidth="1"/>
    <col min="324" max="324" width="19" style="98" customWidth="1"/>
    <col min="325" max="325" width="9.109375" style="98" bestFit="1" customWidth="1"/>
    <col min="326" max="326" width="13.109375" style="98" customWidth="1"/>
    <col min="327" max="327" width="16.6640625" style="98" customWidth="1"/>
    <col min="328" max="328" width="16.88671875" style="98" customWidth="1"/>
    <col min="329" max="329" width="15.44140625" style="98" customWidth="1"/>
    <col min="330" max="330" width="14.6640625" style="98" customWidth="1"/>
    <col min="331" max="331" width="5" style="98" customWidth="1"/>
    <col min="332" max="333" width="7" style="98" hidden="1" customWidth="1"/>
    <col min="334" max="334" width="5" style="98" customWidth="1"/>
    <col min="335" max="336" width="7" style="98" hidden="1" customWidth="1"/>
    <col min="337" max="337" width="5" style="98" customWidth="1"/>
    <col min="338" max="339" width="7" style="98" hidden="1" customWidth="1"/>
    <col min="340" max="340" width="5" style="98" customWidth="1"/>
    <col min="341" max="342" width="7" style="98" hidden="1" customWidth="1"/>
    <col min="343" max="343" width="5" style="98" customWidth="1"/>
    <col min="344" max="408" width="7" style="98" hidden="1" customWidth="1"/>
    <col min="409" max="409" width="9.44140625" style="98" customWidth="1"/>
    <col min="410" max="410" width="7" style="98" hidden="1" customWidth="1"/>
    <col min="411" max="411" width="5" style="98" customWidth="1"/>
    <col min="412" max="413" width="7" style="98" hidden="1" customWidth="1"/>
    <col min="414" max="414" width="5" style="98" customWidth="1"/>
    <col min="415" max="416" width="7" style="98" hidden="1" customWidth="1"/>
    <col min="417" max="417" width="5" style="98" customWidth="1"/>
    <col min="418" max="419" width="7" style="98" hidden="1" customWidth="1"/>
    <col min="420" max="420" width="5" style="98" customWidth="1"/>
    <col min="421" max="422" width="7" style="98" hidden="1" customWidth="1"/>
    <col min="423" max="423" width="5" style="98" customWidth="1"/>
    <col min="424" max="425" width="7" style="98" hidden="1" customWidth="1"/>
    <col min="426" max="426" width="5" style="98" customWidth="1"/>
    <col min="427" max="427" width="7" style="98" hidden="1" customWidth="1"/>
    <col min="428" max="428" width="6.44140625" style="98" customWidth="1"/>
    <col min="429" max="429" width="7" style="98" hidden="1" customWidth="1"/>
    <col min="430" max="430" width="7.109375" style="98" customWidth="1"/>
    <col min="431" max="432" width="7" style="98" hidden="1" customWidth="1"/>
    <col min="433" max="433" width="7.109375" style="98" customWidth="1"/>
    <col min="434" max="435" width="7" style="98" hidden="1" customWidth="1"/>
    <col min="436" max="436" width="7.109375" style="98" customWidth="1"/>
    <col min="437" max="438" width="7" style="98" hidden="1" customWidth="1"/>
    <col min="439" max="439" width="7.109375" style="98" customWidth="1"/>
    <col min="440" max="441" width="7" style="98" hidden="1" customWidth="1"/>
    <col min="442" max="442" width="7.109375" style="98" customWidth="1"/>
    <col min="443" max="444" width="7" style="98" hidden="1" customWidth="1"/>
    <col min="445" max="445" width="7.109375" style="98" customWidth="1"/>
    <col min="446" max="447" width="7" style="98" hidden="1" customWidth="1"/>
    <col min="448" max="448" width="7.109375" style="98" customWidth="1"/>
    <col min="449" max="450" width="7" style="98" hidden="1" customWidth="1"/>
    <col min="451" max="451" width="7.109375" style="98" customWidth="1"/>
    <col min="452" max="452" width="7" style="98" hidden="1" customWidth="1"/>
    <col min="453" max="453" width="6.44140625" style="98" customWidth="1"/>
    <col min="454" max="473" width="7" style="98" hidden="1" customWidth="1"/>
    <col min="474" max="475" width="9" style="98" customWidth="1"/>
    <col min="476" max="477" width="7" style="98" hidden="1" customWidth="1"/>
    <col min="478" max="478" width="8.5546875" style="98" customWidth="1"/>
    <col min="479" max="480" width="7" style="98" hidden="1" customWidth="1"/>
    <col min="481" max="481" width="6.44140625" style="98" customWidth="1"/>
    <col min="482" max="483" width="7" style="98" hidden="1" customWidth="1"/>
    <col min="484" max="484" width="7" style="98" customWidth="1"/>
    <col min="485" max="486" width="7" style="98" hidden="1" customWidth="1"/>
    <col min="487" max="489" width="7" style="98" customWidth="1"/>
    <col min="490" max="491" width="7" style="98" hidden="1" customWidth="1"/>
    <col min="492" max="492" width="7.5546875" style="98" customWidth="1"/>
    <col min="493" max="494" width="7" style="98" hidden="1" customWidth="1"/>
    <col min="495" max="495" width="7" style="98" customWidth="1"/>
    <col min="496" max="497" width="7" style="98" hidden="1" customWidth="1"/>
    <col min="498" max="498" width="7" style="98" customWidth="1"/>
    <col min="499" max="500" width="7" style="98" hidden="1" customWidth="1"/>
    <col min="501" max="501" width="7" style="98" customWidth="1"/>
    <col min="502" max="502" width="7" style="98" hidden="1" customWidth="1"/>
    <col min="503" max="503" width="6.44140625" style="98" customWidth="1"/>
    <col min="504" max="513" width="7" style="98" hidden="1" customWidth="1"/>
    <col min="514" max="546" width="7" style="98" hidden="1"/>
    <col min="547" max="547" width="41.44140625" style="98" customWidth="1"/>
    <col min="548" max="548" width="6.44140625" style="98" customWidth="1"/>
    <col min="549" max="549" width="14.6640625" style="98" customWidth="1"/>
    <col min="550" max="550" width="11.44140625" style="98" customWidth="1"/>
    <col min="551" max="551" width="13" style="98" customWidth="1"/>
    <col min="552" max="552" width="15.33203125" style="98" customWidth="1"/>
    <col min="553" max="562" width="9.44140625" style="98" customWidth="1"/>
    <col min="563" max="563" width="8.88671875" style="98" customWidth="1"/>
    <col min="564" max="564" width="9.44140625" style="98" customWidth="1"/>
    <col min="565" max="565" width="10.109375" style="98" customWidth="1"/>
    <col min="566" max="577" width="7" style="98" hidden="1" customWidth="1"/>
    <col min="578" max="578" width="11.44140625" style="98" customWidth="1"/>
    <col min="579" max="579" width="15.5546875" style="98" customWidth="1"/>
    <col min="580" max="580" width="19" style="98" customWidth="1"/>
    <col min="581" max="581" width="9.109375" style="98" bestFit="1" customWidth="1"/>
    <col min="582" max="582" width="13.109375" style="98" customWidth="1"/>
    <col min="583" max="583" width="16.6640625" style="98" customWidth="1"/>
    <col min="584" max="584" width="16.88671875" style="98" customWidth="1"/>
    <col min="585" max="585" width="15.44140625" style="98" customWidth="1"/>
    <col min="586" max="586" width="14.6640625" style="98" customWidth="1"/>
    <col min="587" max="587" width="5" style="98" customWidth="1"/>
    <col min="588" max="589" width="7" style="98" hidden="1" customWidth="1"/>
    <col min="590" max="590" width="5" style="98" customWidth="1"/>
    <col min="591" max="592" width="7" style="98" hidden="1" customWidth="1"/>
    <col min="593" max="593" width="5" style="98" customWidth="1"/>
    <col min="594" max="595" width="7" style="98" hidden="1" customWidth="1"/>
    <col min="596" max="596" width="5" style="98" customWidth="1"/>
    <col min="597" max="598" width="7" style="98" hidden="1" customWidth="1"/>
    <col min="599" max="599" width="5" style="98" customWidth="1"/>
    <col min="600" max="664" width="7" style="98" hidden="1" customWidth="1"/>
    <col min="665" max="665" width="9.44140625" style="98" customWidth="1"/>
    <col min="666" max="666" width="7" style="98" hidden="1" customWidth="1"/>
    <col min="667" max="667" width="5" style="98" customWidth="1"/>
    <col min="668" max="669" width="7" style="98" hidden="1" customWidth="1"/>
    <col min="670" max="670" width="5" style="98" customWidth="1"/>
    <col min="671" max="672" width="7" style="98" hidden="1" customWidth="1"/>
    <col min="673" max="673" width="5" style="98" customWidth="1"/>
    <col min="674" max="675" width="7" style="98" hidden="1" customWidth="1"/>
    <col min="676" max="676" width="5" style="98" customWidth="1"/>
    <col min="677" max="678" width="7" style="98" hidden="1" customWidth="1"/>
    <col min="679" max="679" width="5" style="98" customWidth="1"/>
    <col min="680" max="681" width="7" style="98" hidden="1" customWidth="1"/>
    <col min="682" max="682" width="5" style="98" customWidth="1"/>
    <col min="683" max="683" width="7" style="98" hidden="1" customWidth="1"/>
    <col min="684" max="684" width="6.44140625" style="98" customWidth="1"/>
    <col min="685" max="685" width="7" style="98" hidden="1" customWidth="1"/>
    <col min="686" max="686" width="7.109375" style="98" customWidth="1"/>
    <col min="687" max="688" width="7" style="98" hidden="1" customWidth="1"/>
    <col min="689" max="689" width="7.109375" style="98" customWidth="1"/>
    <col min="690" max="691" width="7" style="98" hidden="1" customWidth="1"/>
    <col min="692" max="692" width="7.109375" style="98" customWidth="1"/>
    <col min="693" max="694" width="7" style="98" hidden="1" customWidth="1"/>
    <col min="695" max="695" width="7.109375" style="98" customWidth="1"/>
    <col min="696" max="697" width="7" style="98" hidden="1" customWidth="1"/>
    <col min="698" max="698" width="7.109375" style="98" customWidth="1"/>
    <col min="699" max="700" width="7" style="98" hidden="1" customWidth="1"/>
    <col min="701" max="701" width="7.109375" style="98" customWidth="1"/>
    <col min="702" max="703" width="7" style="98" hidden="1" customWidth="1"/>
    <col min="704" max="704" width="7.109375" style="98" customWidth="1"/>
    <col min="705" max="706" width="7" style="98" hidden="1" customWidth="1"/>
    <col min="707" max="707" width="7.109375" style="98" customWidth="1"/>
    <col min="708" max="708" width="7" style="98" hidden="1" customWidth="1"/>
    <col min="709" max="709" width="6.44140625" style="98" customWidth="1"/>
    <col min="710" max="729" width="7" style="98" hidden="1" customWidth="1"/>
    <col min="730" max="731" width="9" style="98" customWidth="1"/>
    <col min="732" max="733" width="7" style="98" hidden="1" customWidth="1"/>
    <col min="734" max="734" width="8.5546875" style="98" customWidth="1"/>
    <col min="735" max="736" width="7" style="98" hidden="1" customWidth="1"/>
    <col min="737" max="737" width="6.44140625" style="98" customWidth="1"/>
    <col min="738" max="739" width="7" style="98" hidden="1" customWidth="1"/>
    <col min="740" max="740" width="7" style="98" customWidth="1"/>
    <col min="741" max="742" width="7" style="98" hidden="1" customWidth="1"/>
    <col min="743" max="745" width="7" style="98" customWidth="1"/>
    <col min="746" max="747" width="7" style="98" hidden="1" customWidth="1"/>
    <col min="748" max="748" width="7.5546875" style="98" customWidth="1"/>
    <col min="749" max="750" width="7" style="98" hidden="1" customWidth="1"/>
    <col min="751" max="751" width="7" style="98" customWidth="1"/>
    <col min="752" max="753" width="7" style="98" hidden="1" customWidth="1"/>
    <col min="754" max="754" width="7" style="98" customWidth="1"/>
    <col min="755" max="756" width="7" style="98" hidden="1" customWidth="1"/>
    <col min="757" max="757" width="7" style="98" customWidth="1"/>
    <col min="758" max="758" width="7" style="98" hidden="1" customWidth="1"/>
    <col min="759" max="759" width="6.44140625" style="98" customWidth="1"/>
    <col min="760" max="769" width="7" style="98" hidden="1" customWidth="1"/>
    <col min="770" max="802" width="7" style="98" hidden="1"/>
    <col min="803" max="803" width="41.44140625" style="98" customWidth="1"/>
    <col min="804" max="804" width="6.44140625" style="98" customWidth="1"/>
    <col min="805" max="805" width="14.6640625" style="98" customWidth="1"/>
    <col min="806" max="806" width="11.44140625" style="98" customWidth="1"/>
    <col min="807" max="807" width="13" style="98" customWidth="1"/>
    <col min="808" max="808" width="15.33203125" style="98" customWidth="1"/>
    <col min="809" max="818" width="9.44140625" style="98" customWidth="1"/>
    <col min="819" max="819" width="8.88671875" style="98" customWidth="1"/>
    <col min="820" max="820" width="9.44140625" style="98" customWidth="1"/>
    <col min="821" max="821" width="10.109375" style="98" customWidth="1"/>
    <col min="822" max="833" width="7" style="98" hidden="1" customWidth="1"/>
    <col min="834" max="834" width="11.44140625" style="98" customWidth="1"/>
    <col min="835" max="835" width="15.5546875" style="98" customWidth="1"/>
    <col min="836" max="836" width="19" style="98" customWidth="1"/>
    <col min="837" max="837" width="9.109375" style="98" bestFit="1" customWidth="1"/>
    <col min="838" max="838" width="13.109375" style="98" customWidth="1"/>
    <col min="839" max="839" width="16.6640625" style="98" customWidth="1"/>
    <col min="840" max="840" width="16.88671875" style="98" customWidth="1"/>
    <col min="841" max="841" width="15.44140625" style="98" customWidth="1"/>
    <col min="842" max="842" width="14.6640625" style="98" customWidth="1"/>
    <col min="843" max="843" width="5" style="98" customWidth="1"/>
    <col min="844" max="845" width="7" style="98" hidden="1" customWidth="1"/>
    <col min="846" max="846" width="5" style="98" customWidth="1"/>
    <col min="847" max="848" width="7" style="98" hidden="1" customWidth="1"/>
    <col min="849" max="849" width="5" style="98" customWidth="1"/>
    <col min="850" max="851" width="7" style="98" hidden="1" customWidth="1"/>
    <col min="852" max="852" width="5" style="98" customWidth="1"/>
    <col min="853" max="854" width="7" style="98" hidden="1" customWidth="1"/>
    <col min="855" max="855" width="5" style="98" customWidth="1"/>
    <col min="856" max="920" width="7" style="98" hidden="1" customWidth="1"/>
    <col min="921" max="921" width="9.44140625" style="98" customWidth="1"/>
    <col min="922" max="922" width="7" style="98" hidden="1" customWidth="1"/>
    <col min="923" max="923" width="5" style="98" customWidth="1"/>
    <col min="924" max="925" width="7" style="98" hidden="1" customWidth="1"/>
    <col min="926" max="926" width="5" style="98" customWidth="1"/>
    <col min="927" max="928" width="7" style="98" hidden="1" customWidth="1"/>
    <col min="929" max="929" width="5" style="98" customWidth="1"/>
    <col min="930" max="931" width="7" style="98" hidden="1" customWidth="1"/>
    <col min="932" max="932" width="5" style="98" customWidth="1"/>
    <col min="933" max="934" width="7" style="98" hidden="1" customWidth="1"/>
    <col min="935" max="935" width="5" style="98" customWidth="1"/>
    <col min="936" max="937" width="7" style="98" hidden="1" customWidth="1"/>
    <col min="938" max="938" width="5" style="98" customWidth="1"/>
    <col min="939" max="939" width="7" style="98" hidden="1" customWidth="1"/>
    <col min="940" max="940" width="6.44140625" style="98" customWidth="1"/>
    <col min="941" max="941" width="7" style="98" hidden="1" customWidth="1"/>
    <col min="942" max="942" width="7.109375" style="98" customWidth="1"/>
    <col min="943" max="944" width="7" style="98" hidden="1" customWidth="1"/>
    <col min="945" max="945" width="7.109375" style="98" customWidth="1"/>
    <col min="946" max="947" width="7" style="98" hidden="1" customWidth="1"/>
    <col min="948" max="948" width="7.109375" style="98" customWidth="1"/>
    <col min="949" max="950" width="7" style="98" hidden="1" customWidth="1"/>
    <col min="951" max="951" width="7.109375" style="98" customWidth="1"/>
    <col min="952" max="953" width="7" style="98" hidden="1" customWidth="1"/>
    <col min="954" max="954" width="7.109375" style="98" customWidth="1"/>
    <col min="955" max="956" width="7" style="98" hidden="1" customWidth="1"/>
    <col min="957" max="957" width="7.109375" style="98" customWidth="1"/>
    <col min="958" max="959" width="7" style="98" hidden="1" customWidth="1"/>
    <col min="960" max="960" width="7.109375" style="98" customWidth="1"/>
    <col min="961" max="962" width="7" style="98" hidden="1" customWidth="1"/>
    <col min="963" max="963" width="7.109375" style="98" customWidth="1"/>
    <col min="964" max="964" width="7" style="98" hidden="1" customWidth="1"/>
    <col min="965" max="965" width="6.44140625" style="98" customWidth="1"/>
    <col min="966" max="985" width="7" style="98" hidden="1" customWidth="1"/>
    <col min="986" max="987" width="9" style="98" customWidth="1"/>
    <col min="988" max="989" width="7" style="98" hidden="1" customWidth="1"/>
    <col min="990" max="990" width="8.5546875" style="98" customWidth="1"/>
    <col min="991" max="992" width="7" style="98" hidden="1" customWidth="1"/>
    <col min="993" max="993" width="6.44140625" style="98" customWidth="1"/>
    <col min="994" max="995" width="7" style="98" hidden="1" customWidth="1"/>
    <col min="996" max="996" width="7" style="98" customWidth="1"/>
    <col min="997" max="998" width="7" style="98" hidden="1" customWidth="1"/>
    <col min="999" max="1001" width="7" style="98" customWidth="1"/>
    <col min="1002" max="1003" width="7" style="98" hidden="1" customWidth="1"/>
    <col min="1004" max="1004" width="7.5546875" style="98" customWidth="1"/>
    <col min="1005" max="1006" width="7" style="98" hidden="1" customWidth="1"/>
    <col min="1007" max="1007" width="7" style="98" customWidth="1"/>
    <col min="1008" max="1009" width="7" style="98" hidden="1" customWidth="1"/>
    <col min="1010" max="1010" width="7" style="98" customWidth="1"/>
    <col min="1011" max="1012" width="7" style="98" hidden="1" customWidth="1"/>
    <col min="1013" max="1013" width="7" style="98" customWidth="1"/>
    <col min="1014" max="1014" width="7" style="98" hidden="1" customWidth="1"/>
    <col min="1015" max="1015" width="6.44140625" style="98" customWidth="1"/>
    <col min="1016" max="1025" width="7" style="98" hidden="1" customWidth="1"/>
    <col min="1026" max="1058" width="7" style="98" hidden="1"/>
    <col min="1059" max="1059" width="41.44140625" style="98" customWidth="1"/>
    <col min="1060" max="1060" width="6.44140625" style="98" customWidth="1"/>
    <col min="1061" max="1061" width="14.6640625" style="98" customWidth="1"/>
    <col min="1062" max="1062" width="11.44140625" style="98" customWidth="1"/>
    <col min="1063" max="1063" width="13" style="98" customWidth="1"/>
    <col min="1064" max="1064" width="15.33203125" style="98" customWidth="1"/>
    <col min="1065" max="1074" width="9.44140625" style="98" customWidth="1"/>
    <col min="1075" max="1075" width="8.88671875" style="98" customWidth="1"/>
    <col min="1076" max="1076" width="9.44140625" style="98" customWidth="1"/>
    <col min="1077" max="1077" width="10.109375" style="98" customWidth="1"/>
    <col min="1078" max="1089" width="7" style="98" hidden="1" customWidth="1"/>
    <col min="1090" max="1090" width="11.44140625" style="98" customWidth="1"/>
    <col min="1091" max="1091" width="15.5546875" style="98" customWidth="1"/>
    <col min="1092" max="1092" width="19" style="98" customWidth="1"/>
    <col min="1093" max="1093" width="9.109375" style="98" bestFit="1" customWidth="1"/>
    <col min="1094" max="1094" width="13.109375" style="98" customWidth="1"/>
    <col min="1095" max="1095" width="16.6640625" style="98" customWidth="1"/>
    <col min="1096" max="1096" width="16.88671875" style="98" customWidth="1"/>
    <col min="1097" max="1097" width="15.44140625" style="98" customWidth="1"/>
    <col min="1098" max="1098" width="14.6640625" style="98" customWidth="1"/>
    <col min="1099" max="1099" width="5" style="98" customWidth="1"/>
    <col min="1100" max="1101" width="7" style="98" hidden="1" customWidth="1"/>
    <col min="1102" max="1102" width="5" style="98" customWidth="1"/>
    <col min="1103" max="1104" width="7" style="98" hidden="1" customWidth="1"/>
    <col min="1105" max="1105" width="5" style="98" customWidth="1"/>
    <col min="1106" max="1107" width="7" style="98" hidden="1" customWidth="1"/>
    <col min="1108" max="1108" width="5" style="98" customWidth="1"/>
    <col min="1109" max="1110" width="7" style="98" hidden="1" customWidth="1"/>
    <col min="1111" max="1111" width="5" style="98" customWidth="1"/>
    <col min="1112" max="1176" width="7" style="98" hidden="1" customWidth="1"/>
    <col min="1177" max="1177" width="9.44140625" style="98" customWidth="1"/>
    <col min="1178" max="1178" width="7" style="98" hidden="1" customWidth="1"/>
    <col min="1179" max="1179" width="5" style="98" customWidth="1"/>
    <col min="1180" max="1181" width="7" style="98" hidden="1" customWidth="1"/>
    <col min="1182" max="1182" width="5" style="98" customWidth="1"/>
    <col min="1183" max="1184" width="7" style="98" hidden="1" customWidth="1"/>
    <col min="1185" max="1185" width="5" style="98" customWidth="1"/>
    <col min="1186" max="1187" width="7" style="98" hidden="1" customWidth="1"/>
    <col min="1188" max="1188" width="5" style="98" customWidth="1"/>
    <col min="1189" max="1190" width="7" style="98" hidden="1" customWidth="1"/>
    <col min="1191" max="1191" width="5" style="98" customWidth="1"/>
    <col min="1192" max="1193" width="7" style="98" hidden="1" customWidth="1"/>
    <col min="1194" max="1194" width="5" style="98" customWidth="1"/>
    <col min="1195" max="1195" width="7" style="98" hidden="1" customWidth="1"/>
    <col min="1196" max="1196" width="6.44140625" style="98" customWidth="1"/>
    <col min="1197" max="1197" width="7" style="98" hidden="1" customWidth="1"/>
    <col min="1198" max="1198" width="7.109375" style="98" customWidth="1"/>
    <col min="1199" max="1200" width="7" style="98" hidden="1" customWidth="1"/>
    <col min="1201" max="1201" width="7.109375" style="98" customWidth="1"/>
    <col min="1202" max="1203" width="7" style="98" hidden="1" customWidth="1"/>
    <col min="1204" max="1204" width="7.109375" style="98" customWidth="1"/>
    <col min="1205" max="1206" width="7" style="98" hidden="1" customWidth="1"/>
    <col min="1207" max="1207" width="7.109375" style="98" customWidth="1"/>
    <col min="1208" max="1209" width="7" style="98" hidden="1" customWidth="1"/>
    <col min="1210" max="1210" width="7.109375" style="98" customWidth="1"/>
    <col min="1211" max="1212" width="7" style="98" hidden="1" customWidth="1"/>
    <col min="1213" max="1213" width="7.109375" style="98" customWidth="1"/>
    <col min="1214" max="1215" width="7" style="98" hidden="1" customWidth="1"/>
    <col min="1216" max="1216" width="7.109375" style="98" customWidth="1"/>
    <col min="1217" max="1218" width="7" style="98" hidden="1" customWidth="1"/>
    <col min="1219" max="1219" width="7.109375" style="98" customWidth="1"/>
    <col min="1220" max="1220" width="7" style="98" hidden="1" customWidth="1"/>
    <col min="1221" max="1221" width="6.44140625" style="98" customWidth="1"/>
    <col min="1222" max="1241" width="7" style="98" hidden="1" customWidth="1"/>
    <col min="1242" max="1243" width="9" style="98" customWidth="1"/>
    <col min="1244" max="1245" width="7" style="98" hidden="1" customWidth="1"/>
    <col min="1246" max="1246" width="8.5546875" style="98" customWidth="1"/>
    <col min="1247" max="1248" width="7" style="98" hidden="1" customWidth="1"/>
    <col min="1249" max="1249" width="6.44140625" style="98" customWidth="1"/>
    <col min="1250" max="1251" width="7" style="98" hidden="1" customWidth="1"/>
    <col min="1252" max="1252" width="7" style="98" customWidth="1"/>
    <col min="1253" max="1254" width="7" style="98" hidden="1" customWidth="1"/>
    <col min="1255" max="1257" width="7" style="98" customWidth="1"/>
    <col min="1258" max="1259" width="7" style="98" hidden="1" customWidth="1"/>
    <col min="1260" max="1260" width="7.5546875" style="98" customWidth="1"/>
    <col min="1261" max="1262" width="7" style="98" hidden="1" customWidth="1"/>
    <col min="1263" max="1263" width="7" style="98" customWidth="1"/>
    <col min="1264" max="1265" width="7" style="98" hidden="1" customWidth="1"/>
    <col min="1266" max="1266" width="7" style="98" customWidth="1"/>
    <col min="1267" max="1268" width="7" style="98" hidden="1" customWidth="1"/>
    <col min="1269" max="1269" width="7" style="98" customWidth="1"/>
    <col min="1270" max="1270" width="7" style="98" hidden="1" customWidth="1"/>
    <col min="1271" max="1271" width="6.44140625" style="98" customWidth="1"/>
    <col min="1272" max="1281" width="7" style="98" hidden="1" customWidth="1"/>
    <col min="1282" max="1314" width="7" style="98" hidden="1"/>
    <col min="1315" max="1315" width="41.44140625" style="98" customWidth="1"/>
    <col min="1316" max="1316" width="6.44140625" style="98" customWidth="1"/>
    <col min="1317" max="1317" width="14.6640625" style="98" customWidth="1"/>
    <col min="1318" max="1318" width="11.44140625" style="98" customWidth="1"/>
    <col min="1319" max="1319" width="13" style="98" customWidth="1"/>
    <col min="1320" max="1320" width="15.33203125" style="98" customWidth="1"/>
    <col min="1321" max="1330" width="9.44140625" style="98" customWidth="1"/>
    <col min="1331" max="1331" width="8.88671875" style="98" customWidth="1"/>
    <col min="1332" max="1332" width="9.44140625" style="98" customWidth="1"/>
    <col min="1333" max="1333" width="10.109375" style="98" customWidth="1"/>
    <col min="1334" max="1345" width="7" style="98" hidden="1" customWidth="1"/>
    <col min="1346" max="1346" width="11.44140625" style="98" customWidth="1"/>
    <col min="1347" max="1347" width="15.5546875" style="98" customWidth="1"/>
    <col min="1348" max="1348" width="19" style="98" customWidth="1"/>
    <col min="1349" max="1349" width="9.109375" style="98" bestFit="1" customWidth="1"/>
    <col min="1350" max="1350" width="13.109375" style="98" customWidth="1"/>
    <col min="1351" max="1351" width="16.6640625" style="98" customWidth="1"/>
    <col min="1352" max="1352" width="16.88671875" style="98" customWidth="1"/>
    <col min="1353" max="1353" width="15.44140625" style="98" customWidth="1"/>
    <col min="1354" max="1354" width="14.6640625" style="98" customWidth="1"/>
    <col min="1355" max="1355" width="5" style="98" customWidth="1"/>
    <col min="1356" max="1357" width="7" style="98" hidden="1" customWidth="1"/>
    <col min="1358" max="1358" width="5" style="98" customWidth="1"/>
    <col min="1359" max="1360" width="7" style="98" hidden="1" customWidth="1"/>
    <col min="1361" max="1361" width="5" style="98" customWidth="1"/>
    <col min="1362" max="1363" width="7" style="98" hidden="1" customWidth="1"/>
    <col min="1364" max="1364" width="5" style="98" customWidth="1"/>
    <col min="1365" max="1366" width="7" style="98" hidden="1" customWidth="1"/>
    <col min="1367" max="1367" width="5" style="98" customWidth="1"/>
    <col min="1368" max="1432" width="7" style="98" hidden="1" customWidth="1"/>
    <col min="1433" max="1433" width="9.44140625" style="98" customWidth="1"/>
    <col min="1434" max="1434" width="7" style="98" hidden="1" customWidth="1"/>
    <col min="1435" max="1435" width="5" style="98" customWidth="1"/>
    <col min="1436" max="1437" width="7" style="98" hidden="1" customWidth="1"/>
    <col min="1438" max="1438" width="5" style="98" customWidth="1"/>
    <col min="1439" max="1440" width="7" style="98" hidden="1" customWidth="1"/>
    <col min="1441" max="1441" width="5" style="98" customWidth="1"/>
    <col min="1442" max="1443" width="7" style="98" hidden="1" customWidth="1"/>
    <col min="1444" max="1444" width="5" style="98" customWidth="1"/>
    <col min="1445" max="1446" width="7" style="98" hidden="1" customWidth="1"/>
    <col min="1447" max="1447" width="5" style="98" customWidth="1"/>
    <col min="1448" max="1449" width="7" style="98" hidden="1" customWidth="1"/>
    <col min="1450" max="1450" width="5" style="98" customWidth="1"/>
    <col min="1451" max="1451" width="7" style="98" hidden="1" customWidth="1"/>
    <col min="1452" max="1452" width="6.44140625" style="98" customWidth="1"/>
    <col min="1453" max="1453" width="7" style="98" hidden="1" customWidth="1"/>
    <col min="1454" max="1454" width="7.109375" style="98" customWidth="1"/>
    <col min="1455" max="1456" width="7" style="98" hidden="1" customWidth="1"/>
    <col min="1457" max="1457" width="7.109375" style="98" customWidth="1"/>
    <col min="1458" max="1459" width="7" style="98" hidden="1" customWidth="1"/>
    <col min="1460" max="1460" width="7.109375" style="98" customWidth="1"/>
    <col min="1461" max="1462" width="7" style="98" hidden="1" customWidth="1"/>
    <col min="1463" max="1463" width="7.109375" style="98" customWidth="1"/>
    <col min="1464" max="1465" width="7" style="98" hidden="1" customWidth="1"/>
    <col min="1466" max="1466" width="7.109375" style="98" customWidth="1"/>
    <col min="1467" max="1468" width="7" style="98" hidden="1" customWidth="1"/>
    <col min="1469" max="1469" width="7.109375" style="98" customWidth="1"/>
    <col min="1470" max="1471" width="7" style="98" hidden="1" customWidth="1"/>
    <col min="1472" max="1472" width="7.109375" style="98" customWidth="1"/>
    <col min="1473" max="1474" width="7" style="98" hidden="1" customWidth="1"/>
    <col min="1475" max="1475" width="7.109375" style="98" customWidth="1"/>
    <col min="1476" max="1476" width="7" style="98" hidden="1" customWidth="1"/>
    <col min="1477" max="1477" width="6.44140625" style="98" customWidth="1"/>
    <col min="1478" max="1497" width="7" style="98" hidden="1" customWidth="1"/>
    <col min="1498" max="1499" width="9" style="98" customWidth="1"/>
    <col min="1500" max="1501" width="7" style="98" hidden="1" customWidth="1"/>
    <col min="1502" max="1502" width="8.5546875" style="98" customWidth="1"/>
    <col min="1503" max="1504" width="7" style="98" hidden="1" customWidth="1"/>
    <col min="1505" max="1505" width="6.44140625" style="98" customWidth="1"/>
    <col min="1506" max="1507" width="7" style="98" hidden="1" customWidth="1"/>
    <col min="1508" max="1508" width="7" style="98" customWidth="1"/>
    <col min="1509" max="1510" width="7" style="98" hidden="1" customWidth="1"/>
    <col min="1511" max="1513" width="7" style="98" customWidth="1"/>
    <col min="1514" max="1515" width="7" style="98" hidden="1" customWidth="1"/>
    <col min="1516" max="1516" width="7.5546875" style="98" customWidth="1"/>
    <col min="1517" max="1518" width="7" style="98" hidden="1" customWidth="1"/>
    <col min="1519" max="1519" width="7" style="98" customWidth="1"/>
    <col min="1520" max="1521" width="7" style="98" hidden="1" customWidth="1"/>
    <col min="1522" max="1522" width="7" style="98" customWidth="1"/>
    <col min="1523" max="1524" width="7" style="98" hidden="1" customWidth="1"/>
    <col min="1525" max="1525" width="7" style="98" customWidth="1"/>
    <col min="1526" max="1526" width="7" style="98" hidden="1" customWidth="1"/>
    <col min="1527" max="1527" width="6.44140625" style="98" customWidth="1"/>
    <col min="1528" max="1537" width="7" style="98" hidden="1" customWidth="1"/>
    <col min="1538" max="1570" width="7" style="98" hidden="1"/>
    <col min="1571" max="1571" width="41.44140625" style="98" customWidth="1"/>
    <col min="1572" max="1572" width="6.44140625" style="98" customWidth="1"/>
    <col min="1573" max="1573" width="14.6640625" style="98" customWidth="1"/>
    <col min="1574" max="1574" width="11.44140625" style="98" customWidth="1"/>
    <col min="1575" max="1575" width="13" style="98" customWidth="1"/>
    <col min="1576" max="1576" width="15.33203125" style="98" customWidth="1"/>
    <col min="1577" max="1586" width="9.44140625" style="98" customWidth="1"/>
    <col min="1587" max="1587" width="8.88671875" style="98" customWidth="1"/>
    <col min="1588" max="1588" width="9.44140625" style="98" customWidth="1"/>
    <col min="1589" max="1589" width="10.109375" style="98" customWidth="1"/>
    <col min="1590" max="1601" width="7" style="98" hidden="1" customWidth="1"/>
    <col min="1602" max="1602" width="11.44140625" style="98" customWidth="1"/>
    <col min="1603" max="1603" width="15.5546875" style="98" customWidth="1"/>
    <col min="1604" max="1604" width="19" style="98" customWidth="1"/>
    <col min="1605" max="1605" width="9.109375" style="98" bestFit="1" customWidth="1"/>
    <col min="1606" max="1606" width="13.109375" style="98" customWidth="1"/>
    <col min="1607" max="1607" width="16.6640625" style="98" customWidth="1"/>
    <col min="1608" max="1608" width="16.88671875" style="98" customWidth="1"/>
    <col min="1609" max="1609" width="15.44140625" style="98" customWidth="1"/>
    <col min="1610" max="1610" width="14.6640625" style="98" customWidth="1"/>
    <col min="1611" max="1611" width="5" style="98" customWidth="1"/>
    <col min="1612" max="1613" width="7" style="98" hidden="1" customWidth="1"/>
    <col min="1614" max="1614" width="5" style="98" customWidth="1"/>
    <col min="1615" max="1616" width="7" style="98" hidden="1" customWidth="1"/>
    <col min="1617" max="1617" width="5" style="98" customWidth="1"/>
    <col min="1618" max="1619" width="7" style="98" hidden="1" customWidth="1"/>
    <col min="1620" max="1620" width="5" style="98" customWidth="1"/>
    <col min="1621" max="1622" width="7" style="98" hidden="1" customWidth="1"/>
    <col min="1623" max="1623" width="5" style="98" customWidth="1"/>
    <col min="1624" max="1688" width="7" style="98" hidden="1" customWidth="1"/>
    <col min="1689" max="1689" width="9.44140625" style="98" customWidth="1"/>
    <col min="1690" max="1690" width="7" style="98" hidden="1" customWidth="1"/>
    <col min="1691" max="1691" width="5" style="98" customWidth="1"/>
    <col min="1692" max="1693" width="7" style="98" hidden="1" customWidth="1"/>
    <col min="1694" max="1694" width="5" style="98" customWidth="1"/>
    <col min="1695" max="1696" width="7" style="98" hidden="1" customWidth="1"/>
    <col min="1697" max="1697" width="5" style="98" customWidth="1"/>
    <col min="1698" max="1699" width="7" style="98" hidden="1" customWidth="1"/>
    <col min="1700" max="1700" width="5" style="98" customWidth="1"/>
    <col min="1701" max="1702" width="7" style="98" hidden="1" customWidth="1"/>
    <col min="1703" max="1703" width="5" style="98" customWidth="1"/>
    <col min="1704" max="1705" width="7" style="98" hidden="1" customWidth="1"/>
    <col min="1706" max="1706" width="5" style="98" customWidth="1"/>
    <col min="1707" max="1707" width="7" style="98" hidden="1" customWidth="1"/>
    <col min="1708" max="1708" width="6.44140625" style="98" customWidth="1"/>
    <col min="1709" max="1709" width="7" style="98" hidden="1" customWidth="1"/>
    <col min="1710" max="1710" width="7.109375" style="98" customWidth="1"/>
    <col min="1711" max="1712" width="7" style="98" hidden="1" customWidth="1"/>
    <col min="1713" max="1713" width="7.109375" style="98" customWidth="1"/>
    <col min="1714" max="1715" width="7" style="98" hidden="1" customWidth="1"/>
    <col min="1716" max="1716" width="7.109375" style="98" customWidth="1"/>
    <col min="1717" max="1718" width="7" style="98" hidden="1" customWidth="1"/>
    <col min="1719" max="1719" width="7.109375" style="98" customWidth="1"/>
    <col min="1720" max="1721" width="7" style="98" hidden="1" customWidth="1"/>
    <col min="1722" max="1722" width="7.109375" style="98" customWidth="1"/>
    <col min="1723" max="1724" width="7" style="98" hidden="1" customWidth="1"/>
    <col min="1725" max="1725" width="7.109375" style="98" customWidth="1"/>
    <col min="1726" max="1727" width="7" style="98" hidden="1" customWidth="1"/>
    <col min="1728" max="1728" width="7.109375" style="98" customWidth="1"/>
    <col min="1729" max="1730" width="7" style="98" hidden="1" customWidth="1"/>
    <col min="1731" max="1731" width="7.109375" style="98" customWidth="1"/>
    <col min="1732" max="1732" width="7" style="98" hidden="1" customWidth="1"/>
    <col min="1733" max="1733" width="6.44140625" style="98" customWidth="1"/>
    <col min="1734" max="1753" width="7" style="98" hidden="1" customWidth="1"/>
    <col min="1754" max="1755" width="9" style="98" customWidth="1"/>
    <col min="1756" max="1757" width="7" style="98" hidden="1" customWidth="1"/>
    <col min="1758" max="1758" width="8.5546875" style="98" customWidth="1"/>
    <col min="1759" max="1760" width="7" style="98" hidden="1" customWidth="1"/>
    <col min="1761" max="1761" width="6.44140625" style="98" customWidth="1"/>
    <col min="1762" max="1763" width="7" style="98" hidden="1" customWidth="1"/>
    <col min="1764" max="1764" width="7" style="98" customWidth="1"/>
    <col min="1765" max="1766" width="7" style="98" hidden="1" customWidth="1"/>
    <col min="1767" max="1769" width="7" style="98" customWidth="1"/>
    <col min="1770" max="1771" width="7" style="98" hidden="1" customWidth="1"/>
    <col min="1772" max="1772" width="7.5546875" style="98" customWidth="1"/>
    <col min="1773" max="1774" width="7" style="98" hidden="1" customWidth="1"/>
    <col min="1775" max="1775" width="7" style="98" customWidth="1"/>
    <col min="1776" max="1777" width="7" style="98" hidden="1" customWidth="1"/>
    <col min="1778" max="1778" width="7" style="98" customWidth="1"/>
    <col min="1779" max="1780" width="7" style="98" hidden="1" customWidth="1"/>
    <col min="1781" max="1781" width="7" style="98" customWidth="1"/>
    <col min="1782" max="1782" width="7" style="98" hidden="1" customWidth="1"/>
    <col min="1783" max="1783" width="6.44140625" style="98" customWidth="1"/>
    <col min="1784" max="1793" width="7" style="98" hidden="1" customWidth="1"/>
    <col min="1794" max="1826" width="7" style="98" hidden="1"/>
    <col min="1827" max="1827" width="41.44140625" style="98" customWidth="1"/>
    <col min="1828" max="1828" width="6.44140625" style="98" customWidth="1"/>
    <col min="1829" max="1829" width="14.6640625" style="98" customWidth="1"/>
    <col min="1830" max="1830" width="11.44140625" style="98" customWidth="1"/>
    <col min="1831" max="1831" width="13" style="98" customWidth="1"/>
    <col min="1832" max="1832" width="15.33203125" style="98" customWidth="1"/>
    <col min="1833" max="1842" width="9.44140625" style="98" customWidth="1"/>
    <col min="1843" max="1843" width="8.88671875" style="98" customWidth="1"/>
    <col min="1844" max="1844" width="9.44140625" style="98" customWidth="1"/>
    <col min="1845" max="1845" width="10.109375" style="98" customWidth="1"/>
    <col min="1846" max="1857" width="7" style="98" hidden="1" customWidth="1"/>
    <col min="1858" max="1858" width="11.44140625" style="98" customWidth="1"/>
    <col min="1859" max="1859" width="15.5546875" style="98" customWidth="1"/>
    <col min="1860" max="1860" width="19" style="98" customWidth="1"/>
    <col min="1861" max="1861" width="9.109375" style="98" bestFit="1" customWidth="1"/>
    <col min="1862" max="1862" width="13.109375" style="98" customWidth="1"/>
    <col min="1863" max="1863" width="16.6640625" style="98" customWidth="1"/>
    <col min="1864" max="1864" width="16.88671875" style="98" customWidth="1"/>
    <col min="1865" max="1865" width="15.44140625" style="98" customWidth="1"/>
    <col min="1866" max="1866" width="14.6640625" style="98" customWidth="1"/>
    <col min="1867" max="1867" width="5" style="98" customWidth="1"/>
    <col min="1868" max="1869" width="7" style="98" hidden="1" customWidth="1"/>
    <col min="1870" max="1870" width="5" style="98" customWidth="1"/>
    <col min="1871" max="1872" width="7" style="98" hidden="1" customWidth="1"/>
    <col min="1873" max="1873" width="5" style="98" customWidth="1"/>
    <col min="1874" max="1875" width="7" style="98" hidden="1" customWidth="1"/>
    <col min="1876" max="1876" width="5" style="98" customWidth="1"/>
    <col min="1877" max="1878" width="7" style="98" hidden="1" customWidth="1"/>
    <col min="1879" max="1879" width="5" style="98" customWidth="1"/>
    <col min="1880" max="1944" width="7" style="98" hidden="1" customWidth="1"/>
    <col min="1945" max="1945" width="9.44140625" style="98" customWidth="1"/>
    <col min="1946" max="1946" width="7" style="98" hidden="1" customWidth="1"/>
    <col min="1947" max="1947" width="5" style="98" customWidth="1"/>
    <col min="1948" max="1949" width="7" style="98" hidden="1" customWidth="1"/>
    <col min="1950" max="1950" width="5" style="98" customWidth="1"/>
    <col min="1951" max="1952" width="7" style="98" hidden="1" customWidth="1"/>
    <col min="1953" max="1953" width="5" style="98" customWidth="1"/>
    <col min="1954" max="1955" width="7" style="98" hidden="1" customWidth="1"/>
    <col min="1956" max="1956" width="5" style="98" customWidth="1"/>
    <col min="1957" max="1958" width="7" style="98" hidden="1" customWidth="1"/>
    <col min="1959" max="1959" width="5" style="98" customWidth="1"/>
    <col min="1960" max="1961" width="7" style="98" hidden="1" customWidth="1"/>
    <col min="1962" max="1962" width="5" style="98" customWidth="1"/>
    <col min="1963" max="1963" width="7" style="98" hidden="1" customWidth="1"/>
    <col min="1964" max="1964" width="6.44140625" style="98" customWidth="1"/>
    <col min="1965" max="1965" width="7" style="98" hidden="1" customWidth="1"/>
    <col min="1966" max="1966" width="7.109375" style="98" customWidth="1"/>
    <col min="1967" max="1968" width="7" style="98" hidden="1" customWidth="1"/>
    <col min="1969" max="1969" width="7.109375" style="98" customWidth="1"/>
    <col min="1970" max="1971" width="7" style="98" hidden="1" customWidth="1"/>
    <col min="1972" max="1972" width="7.109375" style="98" customWidth="1"/>
    <col min="1973" max="1974" width="7" style="98" hidden="1" customWidth="1"/>
    <col min="1975" max="1975" width="7.109375" style="98" customWidth="1"/>
    <col min="1976" max="1977" width="7" style="98" hidden="1" customWidth="1"/>
    <col min="1978" max="1978" width="7.109375" style="98" customWidth="1"/>
    <col min="1979" max="1980" width="7" style="98" hidden="1" customWidth="1"/>
    <col min="1981" max="1981" width="7.109375" style="98" customWidth="1"/>
    <col min="1982" max="1983" width="7" style="98" hidden="1" customWidth="1"/>
    <col min="1984" max="1984" width="7.109375" style="98" customWidth="1"/>
    <col min="1985" max="1986" width="7" style="98" hidden="1" customWidth="1"/>
    <col min="1987" max="1987" width="7.109375" style="98" customWidth="1"/>
    <col min="1988" max="1988" width="7" style="98" hidden="1" customWidth="1"/>
    <col min="1989" max="1989" width="6.44140625" style="98" customWidth="1"/>
    <col min="1990" max="2009" width="7" style="98" hidden="1" customWidth="1"/>
    <col min="2010" max="2011" width="9" style="98" customWidth="1"/>
    <col min="2012" max="2013" width="7" style="98" hidden="1" customWidth="1"/>
    <col min="2014" max="2014" width="8.5546875" style="98" customWidth="1"/>
    <col min="2015" max="2016" width="7" style="98" hidden="1" customWidth="1"/>
    <col min="2017" max="2017" width="6.44140625" style="98" customWidth="1"/>
    <col min="2018" max="2019" width="7" style="98" hidden="1" customWidth="1"/>
    <col min="2020" max="2020" width="7" style="98" customWidth="1"/>
    <col min="2021" max="2022" width="7" style="98" hidden="1" customWidth="1"/>
    <col min="2023" max="2025" width="7" style="98" customWidth="1"/>
    <col min="2026" max="2027" width="7" style="98" hidden="1" customWidth="1"/>
    <col min="2028" max="2028" width="7.5546875" style="98" customWidth="1"/>
    <col min="2029" max="2030" width="7" style="98" hidden="1" customWidth="1"/>
    <col min="2031" max="2031" width="7" style="98" customWidth="1"/>
    <col min="2032" max="2033" width="7" style="98" hidden="1" customWidth="1"/>
    <col min="2034" max="2034" width="7" style="98" customWidth="1"/>
    <col min="2035" max="2036" width="7" style="98" hidden="1" customWidth="1"/>
    <col min="2037" max="2037" width="7" style="98" customWidth="1"/>
    <col min="2038" max="2038" width="7" style="98" hidden="1" customWidth="1"/>
    <col min="2039" max="2039" width="6.44140625" style="98" customWidth="1"/>
    <col min="2040" max="2049" width="7" style="98" hidden="1" customWidth="1"/>
    <col min="2050" max="2082" width="7" style="98" hidden="1"/>
    <col min="2083" max="2083" width="41.44140625" style="98" customWidth="1"/>
    <col min="2084" max="2084" width="6.44140625" style="98" customWidth="1"/>
    <col min="2085" max="2085" width="14.6640625" style="98" customWidth="1"/>
    <col min="2086" max="2086" width="11.44140625" style="98" customWidth="1"/>
    <col min="2087" max="2087" width="13" style="98" customWidth="1"/>
    <col min="2088" max="2088" width="15.33203125" style="98" customWidth="1"/>
    <col min="2089" max="2098" width="9.44140625" style="98" customWidth="1"/>
    <col min="2099" max="2099" width="8.88671875" style="98" customWidth="1"/>
    <col min="2100" max="2100" width="9.44140625" style="98" customWidth="1"/>
    <col min="2101" max="2101" width="10.109375" style="98" customWidth="1"/>
    <col min="2102" max="2113" width="7" style="98" hidden="1" customWidth="1"/>
    <col min="2114" max="2114" width="11.44140625" style="98" customWidth="1"/>
    <col min="2115" max="2115" width="15.5546875" style="98" customWidth="1"/>
    <col min="2116" max="2116" width="19" style="98" customWidth="1"/>
    <col min="2117" max="2117" width="9.109375" style="98" bestFit="1" customWidth="1"/>
    <col min="2118" max="2118" width="13.109375" style="98" customWidth="1"/>
    <col min="2119" max="2119" width="16.6640625" style="98" customWidth="1"/>
    <col min="2120" max="2120" width="16.88671875" style="98" customWidth="1"/>
    <col min="2121" max="2121" width="15.44140625" style="98" customWidth="1"/>
    <col min="2122" max="2122" width="14.6640625" style="98" customWidth="1"/>
    <col min="2123" max="2123" width="5" style="98" customWidth="1"/>
    <col min="2124" max="2125" width="7" style="98" hidden="1" customWidth="1"/>
    <col min="2126" max="2126" width="5" style="98" customWidth="1"/>
    <col min="2127" max="2128" width="7" style="98" hidden="1" customWidth="1"/>
    <col min="2129" max="2129" width="5" style="98" customWidth="1"/>
    <col min="2130" max="2131" width="7" style="98" hidden="1" customWidth="1"/>
    <col min="2132" max="2132" width="5" style="98" customWidth="1"/>
    <col min="2133" max="2134" width="7" style="98" hidden="1" customWidth="1"/>
    <col min="2135" max="2135" width="5" style="98" customWidth="1"/>
    <col min="2136" max="2200" width="7" style="98" hidden="1" customWidth="1"/>
    <col min="2201" max="2201" width="9.44140625" style="98" customWidth="1"/>
    <col min="2202" max="2202" width="7" style="98" hidden="1" customWidth="1"/>
    <col min="2203" max="2203" width="5" style="98" customWidth="1"/>
    <col min="2204" max="2205" width="7" style="98" hidden="1" customWidth="1"/>
    <col min="2206" max="2206" width="5" style="98" customWidth="1"/>
    <col min="2207" max="2208" width="7" style="98" hidden="1" customWidth="1"/>
    <col min="2209" max="2209" width="5" style="98" customWidth="1"/>
    <col min="2210" max="2211" width="7" style="98" hidden="1" customWidth="1"/>
    <col min="2212" max="2212" width="5" style="98" customWidth="1"/>
    <col min="2213" max="2214" width="7" style="98" hidden="1" customWidth="1"/>
    <col min="2215" max="2215" width="5" style="98" customWidth="1"/>
    <col min="2216" max="2217" width="7" style="98" hidden="1" customWidth="1"/>
    <col min="2218" max="2218" width="5" style="98" customWidth="1"/>
    <col min="2219" max="2219" width="7" style="98" hidden="1" customWidth="1"/>
    <col min="2220" max="2220" width="6.44140625" style="98" customWidth="1"/>
    <col min="2221" max="2221" width="7" style="98" hidden="1" customWidth="1"/>
    <col min="2222" max="2222" width="7.109375" style="98" customWidth="1"/>
    <col min="2223" max="2224" width="7" style="98" hidden="1" customWidth="1"/>
    <col min="2225" max="2225" width="7.109375" style="98" customWidth="1"/>
    <col min="2226" max="2227" width="7" style="98" hidden="1" customWidth="1"/>
    <col min="2228" max="2228" width="7.109375" style="98" customWidth="1"/>
    <col min="2229" max="2230" width="7" style="98" hidden="1" customWidth="1"/>
    <col min="2231" max="2231" width="7.109375" style="98" customWidth="1"/>
    <col min="2232" max="2233" width="7" style="98" hidden="1" customWidth="1"/>
    <col min="2234" max="2234" width="7.109375" style="98" customWidth="1"/>
    <col min="2235" max="2236" width="7" style="98" hidden="1" customWidth="1"/>
    <col min="2237" max="2237" width="7.109375" style="98" customWidth="1"/>
    <col min="2238" max="2239" width="7" style="98" hidden="1" customWidth="1"/>
    <col min="2240" max="2240" width="7.109375" style="98" customWidth="1"/>
    <col min="2241" max="2242" width="7" style="98" hidden="1" customWidth="1"/>
    <col min="2243" max="2243" width="7.109375" style="98" customWidth="1"/>
    <col min="2244" max="2244" width="7" style="98" hidden="1" customWidth="1"/>
    <col min="2245" max="2245" width="6.44140625" style="98" customWidth="1"/>
    <col min="2246" max="2265" width="7" style="98" hidden="1" customWidth="1"/>
    <col min="2266" max="2267" width="9" style="98" customWidth="1"/>
    <col min="2268" max="2269" width="7" style="98" hidden="1" customWidth="1"/>
    <col min="2270" max="2270" width="8.5546875" style="98" customWidth="1"/>
    <col min="2271" max="2272" width="7" style="98" hidden="1" customWidth="1"/>
    <col min="2273" max="2273" width="6.44140625" style="98" customWidth="1"/>
    <col min="2274" max="2275" width="7" style="98" hidden="1" customWidth="1"/>
    <col min="2276" max="2276" width="7" style="98" customWidth="1"/>
    <col min="2277" max="2278" width="7" style="98" hidden="1" customWidth="1"/>
    <col min="2279" max="2281" width="7" style="98" customWidth="1"/>
    <col min="2282" max="2283" width="7" style="98" hidden="1" customWidth="1"/>
    <col min="2284" max="2284" width="7.5546875" style="98" customWidth="1"/>
    <col min="2285" max="2286" width="7" style="98" hidden="1" customWidth="1"/>
    <col min="2287" max="2287" width="7" style="98" customWidth="1"/>
    <col min="2288" max="2289" width="7" style="98" hidden="1" customWidth="1"/>
    <col min="2290" max="2290" width="7" style="98" customWidth="1"/>
    <col min="2291" max="2292" width="7" style="98" hidden="1" customWidth="1"/>
    <col min="2293" max="2293" width="7" style="98" customWidth="1"/>
    <col min="2294" max="2294" width="7" style="98" hidden="1" customWidth="1"/>
    <col min="2295" max="2295" width="6.44140625" style="98" customWidth="1"/>
    <col min="2296" max="2305" width="7" style="98" hidden="1" customWidth="1"/>
    <col min="2306" max="2338" width="7" style="98" hidden="1"/>
    <col min="2339" max="2339" width="41.44140625" style="98" customWidth="1"/>
    <col min="2340" max="2340" width="6.44140625" style="98" customWidth="1"/>
    <col min="2341" max="2341" width="14.6640625" style="98" customWidth="1"/>
    <col min="2342" max="2342" width="11.44140625" style="98" customWidth="1"/>
    <col min="2343" max="2343" width="13" style="98" customWidth="1"/>
    <col min="2344" max="2344" width="15.33203125" style="98" customWidth="1"/>
    <col min="2345" max="2354" width="9.44140625" style="98" customWidth="1"/>
    <col min="2355" max="2355" width="8.88671875" style="98" customWidth="1"/>
    <col min="2356" max="2356" width="9.44140625" style="98" customWidth="1"/>
    <col min="2357" max="2357" width="10.109375" style="98" customWidth="1"/>
    <col min="2358" max="2369" width="7" style="98" hidden="1" customWidth="1"/>
    <col min="2370" max="2370" width="11.44140625" style="98" customWidth="1"/>
    <col min="2371" max="2371" width="15.5546875" style="98" customWidth="1"/>
    <col min="2372" max="2372" width="19" style="98" customWidth="1"/>
    <col min="2373" max="2373" width="9.109375" style="98" bestFit="1" customWidth="1"/>
    <col min="2374" max="2374" width="13.109375" style="98" customWidth="1"/>
    <col min="2375" max="2375" width="16.6640625" style="98" customWidth="1"/>
    <col min="2376" max="2376" width="16.88671875" style="98" customWidth="1"/>
    <col min="2377" max="2377" width="15.44140625" style="98" customWidth="1"/>
    <col min="2378" max="2378" width="14.6640625" style="98" customWidth="1"/>
    <col min="2379" max="2379" width="5" style="98" customWidth="1"/>
    <col min="2380" max="2381" width="7" style="98" hidden="1" customWidth="1"/>
    <col min="2382" max="2382" width="5" style="98" customWidth="1"/>
    <col min="2383" max="2384" width="7" style="98" hidden="1" customWidth="1"/>
    <col min="2385" max="2385" width="5" style="98" customWidth="1"/>
    <col min="2386" max="2387" width="7" style="98" hidden="1" customWidth="1"/>
    <col min="2388" max="2388" width="5" style="98" customWidth="1"/>
    <col min="2389" max="2390" width="7" style="98" hidden="1" customWidth="1"/>
    <col min="2391" max="2391" width="5" style="98" customWidth="1"/>
    <col min="2392" max="2456" width="7" style="98" hidden="1" customWidth="1"/>
    <col min="2457" max="2457" width="9.44140625" style="98" customWidth="1"/>
    <col min="2458" max="2458" width="7" style="98" hidden="1" customWidth="1"/>
    <col min="2459" max="2459" width="5" style="98" customWidth="1"/>
    <col min="2460" max="2461" width="7" style="98" hidden="1" customWidth="1"/>
    <col min="2462" max="2462" width="5" style="98" customWidth="1"/>
    <col min="2463" max="2464" width="7" style="98" hidden="1" customWidth="1"/>
    <col min="2465" max="2465" width="5" style="98" customWidth="1"/>
    <col min="2466" max="2467" width="7" style="98" hidden="1" customWidth="1"/>
    <col min="2468" max="2468" width="5" style="98" customWidth="1"/>
    <col min="2469" max="2470" width="7" style="98" hidden="1" customWidth="1"/>
    <col min="2471" max="2471" width="5" style="98" customWidth="1"/>
    <col min="2472" max="2473" width="7" style="98" hidden="1" customWidth="1"/>
    <col min="2474" max="2474" width="5" style="98" customWidth="1"/>
    <col min="2475" max="2475" width="7" style="98" hidden="1" customWidth="1"/>
    <col min="2476" max="2476" width="6.44140625" style="98" customWidth="1"/>
    <col min="2477" max="2477" width="7" style="98" hidden="1" customWidth="1"/>
    <col min="2478" max="2478" width="7.109375" style="98" customWidth="1"/>
    <col min="2479" max="2480" width="7" style="98" hidden="1" customWidth="1"/>
    <col min="2481" max="2481" width="7.109375" style="98" customWidth="1"/>
    <col min="2482" max="2483" width="7" style="98" hidden="1" customWidth="1"/>
    <col min="2484" max="2484" width="7.109375" style="98" customWidth="1"/>
    <col min="2485" max="2486" width="7" style="98" hidden="1" customWidth="1"/>
    <col min="2487" max="2487" width="7.109375" style="98" customWidth="1"/>
    <col min="2488" max="2489" width="7" style="98" hidden="1" customWidth="1"/>
    <col min="2490" max="2490" width="7.109375" style="98" customWidth="1"/>
    <col min="2491" max="2492" width="7" style="98" hidden="1" customWidth="1"/>
    <col min="2493" max="2493" width="7.109375" style="98" customWidth="1"/>
    <col min="2494" max="2495" width="7" style="98" hidden="1" customWidth="1"/>
    <col min="2496" max="2496" width="7.109375" style="98" customWidth="1"/>
    <col min="2497" max="2498" width="7" style="98" hidden="1" customWidth="1"/>
    <col min="2499" max="2499" width="7.109375" style="98" customWidth="1"/>
    <col min="2500" max="2500" width="7" style="98" hidden="1" customWidth="1"/>
    <col min="2501" max="2501" width="6.44140625" style="98" customWidth="1"/>
    <col min="2502" max="2521" width="7" style="98" hidden="1" customWidth="1"/>
    <col min="2522" max="2523" width="9" style="98" customWidth="1"/>
    <col min="2524" max="2525" width="7" style="98" hidden="1" customWidth="1"/>
    <col min="2526" max="2526" width="8.5546875" style="98" customWidth="1"/>
    <col min="2527" max="2528" width="7" style="98" hidden="1" customWidth="1"/>
    <col min="2529" max="2529" width="6.44140625" style="98" customWidth="1"/>
    <col min="2530" max="2531" width="7" style="98" hidden="1" customWidth="1"/>
    <col min="2532" max="2532" width="7" style="98" customWidth="1"/>
    <col min="2533" max="2534" width="7" style="98" hidden="1" customWidth="1"/>
    <col min="2535" max="2537" width="7" style="98" customWidth="1"/>
    <col min="2538" max="2539" width="7" style="98" hidden="1" customWidth="1"/>
    <col min="2540" max="2540" width="7.5546875" style="98" customWidth="1"/>
    <col min="2541" max="2542" width="7" style="98" hidden="1" customWidth="1"/>
    <col min="2543" max="2543" width="7" style="98" customWidth="1"/>
    <col min="2544" max="2545" width="7" style="98" hidden="1" customWidth="1"/>
    <col min="2546" max="2546" width="7" style="98" customWidth="1"/>
    <col min="2547" max="2548" width="7" style="98" hidden="1" customWidth="1"/>
    <col min="2549" max="2549" width="7" style="98" customWidth="1"/>
    <col min="2550" max="2550" width="7" style="98" hidden="1" customWidth="1"/>
    <col min="2551" max="2551" width="6.44140625" style="98" customWidth="1"/>
    <col min="2552" max="2561" width="7" style="98" hidden="1" customWidth="1"/>
    <col min="2562" max="2594" width="7" style="98" hidden="1"/>
    <col min="2595" max="2595" width="41.44140625" style="98" customWidth="1"/>
    <col min="2596" max="2596" width="6.44140625" style="98" customWidth="1"/>
    <col min="2597" max="2597" width="14.6640625" style="98" customWidth="1"/>
    <col min="2598" max="2598" width="11.44140625" style="98" customWidth="1"/>
    <col min="2599" max="2599" width="13" style="98" customWidth="1"/>
    <col min="2600" max="2600" width="15.33203125" style="98" customWidth="1"/>
    <col min="2601" max="2610" width="9.44140625" style="98" customWidth="1"/>
    <col min="2611" max="2611" width="8.88671875" style="98" customWidth="1"/>
    <col min="2612" max="2612" width="9.44140625" style="98" customWidth="1"/>
    <col min="2613" max="2613" width="10.109375" style="98" customWidth="1"/>
    <col min="2614" max="2625" width="7" style="98" hidden="1" customWidth="1"/>
    <col min="2626" max="2626" width="11.44140625" style="98" customWidth="1"/>
    <col min="2627" max="2627" width="15.5546875" style="98" customWidth="1"/>
    <col min="2628" max="2628" width="19" style="98" customWidth="1"/>
    <col min="2629" max="2629" width="9.109375" style="98" bestFit="1" customWidth="1"/>
    <col min="2630" max="2630" width="13.109375" style="98" customWidth="1"/>
    <col min="2631" max="2631" width="16.6640625" style="98" customWidth="1"/>
    <col min="2632" max="2632" width="16.88671875" style="98" customWidth="1"/>
    <col min="2633" max="2633" width="15.44140625" style="98" customWidth="1"/>
    <col min="2634" max="2634" width="14.6640625" style="98" customWidth="1"/>
    <col min="2635" max="2635" width="5" style="98" customWidth="1"/>
    <col min="2636" max="2637" width="7" style="98" hidden="1" customWidth="1"/>
    <col min="2638" max="2638" width="5" style="98" customWidth="1"/>
    <col min="2639" max="2640" width="7" style="98" hidden="1" customWidth="1"/>
    <col min="2641" max="2641" width="5" style="98" customWidth="1"/>
    <col min="2642" max="2643" width="7" style="98" hidden="1" customWidth="1"/>
    <col min="2644" max="2644" width="5" style="98" customWidth="1"/>
    <col min="2645" max="2646" width="7" style="98" hidden="1" customWidth="1"/>
    <col min="2647" max="2647" width="5" style="98" customWidth="1"/>
    <col min="2648" max="2712" width="7" style="98" hidden="1" customWidth="1"/>
    <col min="2713" max="2713" width="9.44140625" style="98" customWidth="1"/>
    <col min="2714" max="2714" width="7" style="98" hidden="1" customWidth="1"/>
    <col min="2715" max="2715" width="5" style="98" customWidth="1"/>
    <col min="2716" max="2717" width="7" style="98" hidden="1" customWidth="1"/>
    <col min="2718" max="2718" width="5" style="98" customWidth="1"/>
    <col min="2719" max="2720" width="7" style="98" hidden="1" customWidth="1"/>
    <col min="2721" max="2721" width="5" style="98" customWidth="1"/>
    <col min="2722" max="2723" width="7" style="98" hidden="1" customWidth="1"/>
    <col min="2724" max="2724" width="5" style="98" customWidth="1"/>
    <col min="2725" max="2726" width="7" style="98" hidden="1" customWidth="1"/>
    <col min="2727" max="2727" width="5" style="98" customWidth="1"/>
    <col min="2728" max="2729" width="7" style="98" hidden="1" customWidth="1"/>
    <col min="2730" max="2730" width="5" style="98" customWidth="1"/>
    <col min="2731" max="2731" width="7" style="98" hidden="1" customWidth="1"/>
    <col min="2732" max="2732" width="6.44140625" style="98" customWidth="1"/>
    <col min="2733" max="2733" width="7" style="98" hidden="1" customWidth="1"/>
    <col min="2734" max="2734" width="7.109375" style="98" customWidth="1"/>
    <col min="2735" max="2736" width="7" style="98" hidden="1" customWidth="1"/>
    <col min="2737" max="2737" width="7.109375" style="98" customWidth="1"/>
    <col min="2738" max="2739" width="7" style="98" hidden="1" customWidth="1"/>
    <col min="2740" max="2740" width="7.109375" style="98" customWidth="1"/>
    <col min="2741" max="2742" width="7" style="98" hidden="1" customWidth="1"/>
    <col min="2743" max="2743" width="7.109375" style="98" customWidth="1"/>
    <col min="2744" max="2745" width="7" style="98" hidden="1" customWidth="1"/>
    <col min="2746" max="2746" width="7.109375" style="98" customWidth="1"/>
    <col min="2747" max="2748" width="7" style="98" hidden="1" customWidth="1"/>
    <col min="2749" max="2749" width="7.109375" style="98" customWidth="1"/>
    <col min="2750" max="2751" width="7" style="98" hidden="1" customWidth="1"/>
    <col min="2752" max="2752" width="7.109375" style="98" customWidth="1"/>
    <col min="2753" max="2754" width="7" style="98" hidden="1" customWidth="1"/>
    <col min="2755" max="2755" width="7.109375" style="98" customWidth="1"/>
    <col min="2756" max="2756" width="7" style="98" hidden="1" customWidth="1"/>
    <col min="2757" max="2757" width="6.44140625" style="98" customWidth="1"/>
    <col min="2758" max="2777" width="7" style="98" hidden="1" customWidth="1"/>
    <col min="2778" max="2779" width="9" style="98" customWidth="1"/>
    <col min="2780" max="2781" width="7" style="98" hidden="1" customWidth="1"/>
    <col min="2782" max="2782" width="8.5546875" style="98" customWidth="1"/>
    <col min="2783" max="2784" width="7" style="98" hidden="1" customWidth="1"/>
    <col min="2785" max="2785" width="6.44140625" style="98" customWidth="1"/>
    <col min="2786" max="2787" width="7" style="98" hidden="1" customWidth="1"/>
    <col min="2788" max="2788" width="7" style="98" customWidth="1"/>
    <col min="2789" max="2790" width="7" style="98" hidden="1" customWidth="1"/>
    <col min="2791" max="2793" width="7" style="98" customWidth="1"/>
    <col min="2794" max="2795" width="7" style="98" hidden="1" customWidth="1"/>
    <col min="2796" max="2796" width="7.5546875" style="98" customWidth="1"/>
    <col min="2797" max="2798" width="7" style="98" hidden="1" customWidth="1"/>
    <col min="2799" max="2799" width="7" style="98" customWidth="1"/>
    <col min="2800" max="2801" width="7" style="98" hidden="1" customWidth="1"/>
    <col min="2802" max="2802" width="7" style="98" customWidth="1"/>
    <col min="2803" max="2804" width="7" style="98" hidden="1" customWidth="1"/>
    <col min="2805" max="2805" width="7" style="98" customWidth="1"/>
    <col min="2806" max="2806" width="7" style="98" hidden="1" customWidth="1"/>
    <col min="2807" max="2807" width="6.44140625" style="98" customWidth="1"/>
    <col min="2808" max="2817" width="7" style="98" hidden="1" customWidth="1"/>
    <col min="2818" max="2850" width="7" style="98" hidden="1"/>
    <col min="2851" max="2851" width="41.44140625" style="98" customWidth="1"/>
    <col min="2852" max="2852" width="6.44140625" style="98" customWidth="1"/>
    <col min="2853" max="2853" width="14.6640625" style="98" customWidth="1"/>
    <col min="2854" max="2854" width="11.44140625" style="98" customWidth="1"/>
    <col min="2855" max="2855" width="13" style="98" customWidth="1"/>
    <col min="2856" max="2856" width="15.33203125" style="98" customWidth="1"/>
    <col min="2857" max="2866" width="9.44140625" style="98" customWidth="1"/>
    <col min="2867" max="2867" width="8.88671875" style="98" customWidth="1"/>
    <col min="2868" max="2868" width="9.44140625" style="98" customWidth="1"/>
    <col min="2869" max="2869" width="10.109375" style="98" customWidth="1"/>
    <col min="2870" max="2881" width="7" style="98" hidden="1" customWidth="1"/>
    <col min="2882" max="2882" width="11.44140625" style="98" customWidth="1"/>
    <col min="2883" max="2883" width="15.5546875" style="98" customWidth="1"/>
    <col min="2884" max="2884" width="19" style="98" customWidth="1"/>
    <col min="2885" max="2885" width="9.109375" style="98" bestFit="1" customWidth="1"/>
    <col min="2886" max="2886" width="13.109375" style="98" customWidth="1"/>
    <col min="2887" max="2887" width="16.6640625" style="98" customWidth="1"/>
    <col min="2888" max="2888" width="16.88671875" style="98" customWidth="1"/>
    <col min="2889" max="2889" width="15.44140625" style="98" customWidth="1"/>
    <col min="2890" max="2890" width="14.6640625" style="98" customWidth="1"/>
    <col min="2891" max="2891" width="5" style="98" customWidth="1"/>
    <col min="2892" max="2893" width="7" style="98" hidden="1" customWidth="1"/>
    <col min="2894" max="2894" width="5" style="98" customWidth="1"/>
    <col min="2895" max="2896" width="7" style="98" hidden="1" customWidth="1"/>
    <col min="2897" max="2897" width="5" style="98" customWidth="1"/>
    <col min="2898" max="2899" width="7" style="98" hidden="1" customWidth="1"/>
    <col min="2900" max="2900" width="5" style="98" customWidth="1"/>
    <col min="2901" max="2902" width="7" style="98" hidden="1" customWidth="1"/>
    <col min="2903" max="2903" width="5" style="98" customWidth="1"/>
    <col min="2904" max="2968" width="7" style="98" hidden="1" customWidth="1"/>
    <col min="2969" max="2969" width="9.44140625" style="98" customWidth="1"/>
    <col min="2970" max="2970" width="7" style="98" hidden="1" customWidth="1"/>
    <col min="2971" max="2971" width="5" style="98" customWidth="1"/>
    <col min="2972" max="2973" width="7" style="98" hidden="1" customWidth="1"/>
    <col min="2974" max="2974" width="5" style="98" customWidth="1"/>
    <col min="2975" max="2976" width="7" style="98" hidden="1" customWidth="1"/>
    <col min="2977" max="2977" width="5" style="98" customWidth="1"/>
    <col min="2978" max="2979" width="7" style="98" hidden="1" customWidth="1"/>
    <col min="2980" max="2980" width="5" style="98" customWidth="1"/>
    <col min="2981" max="2982" width="7" style="98" hidden="1" customWidth="1"/>
    <col min="2983" max="2983" width="5" style="98" customWidth="1"/>
    <col min="2984" max="2985" width="7" style="98" hidden="1" customWidth="1"/>
    <col min="2986" max="2986" width="5" style="98" customWidth="1"/>
    <col min="2987" max="2987" width="7" style="98" hidden="1" customWidth="1"/>
    <col min="2988" max="2988" width="6.44140625" style="98" customWidth="1"/>
    <col min="2989" max="2989" width="7" style="98" hidden="1" customWidth="1"/>
    <col min="2990" max="2990" width="7.109375" style="98" customWidth="1"/>
    <col min="2991" max="2992" width="7" style="98" hidden="1" customWidth="1"/>
    <col min="2993" max="2993" width="7.109375" style="98" customWidth="1"/>
    <col min="2994" max="2995" width="7" style="98" hidden="1" customWidth="1"/>
    <col min="2996" max="2996" width="7.109375" style="98" customWidth="1"/>
    <col min="2997" max="2998" width="7" style="98" hidden="1" customWidth="1"/>
    <col min="2999" max="2999" width="7.109375" style="98" customWidth="1"/>
    <col min="3000" max="3001" width="7" style="98" hidden="1" customWidth="1"/>
    <col min="3002" max="3002" width="7.109375" style="98" customWidth="1"/>
    <col min="3003" max="3004" width="7" style="98" hidden="1" customWidth="1"/>
    <col min="3005" max="3005" width="7.109375" style="98" customWidth="1"/>
    <col min="3006" max="3007" width="7" style="98" hidden="1" customWidth="1"/>
    <col min="3008" max="3008" width="7.109375" style="98" customWidth="1"/>
    <col min="3009" max="3010" width="7" style="98" hidden="1" customWidth="1"/>
    <col min="3011" max="3011" width="7.109375" style="98" customWidth="1"/>
    <col min="3012" max="3012" width="7" style="98" hidden="1" customWidth="1"/>
    <col min="3013" max="3013" width="6.44140625" style="98" customWidth="1"/>
    <col min="3014" max="3033" width="7" style="98" hidden="1" customWidth="1"/>
    <col min="3034" max="3035" width="9" style="98" customWidth="1"/>
    <col min="3036" max="3037" width="7" style="98" hidden="1" customWidth="1"/>
    <col min="3038" max="3038" width="8.5546875" style="98" customWidth="1"/>
    <col min="3039" max="3040" width="7" style="98" hidden="1" customWidth="1"/>
    <col min="3041" max="3041" width="6.44140625" style="98" customWidth="1"/>
    <col min="3042" max="3043" width="7" style="98" hidden="1" customWidth="1"/>
    <col min="3044" max="3044" width="7" style="98" customWidth="1"/>
    <col min="3045" max="3046" width="7" style="98" hidden="1" customWidth="1"/>
    <col min="3047" max="3049" width="7" style="98" customWidth="1"/>
    <col min="3050" max="3051" width="7" style="98" hidden="1" customWidth="1"/>
    <col min="3052" max="3052" width="7.5546875" style="98" customWidth="1"/>
    <col min="3053" max="3054" width="7" style="98" hidden="1" customWidth="1"/>
    <col min="3055" max="3055" width="7" style="98" customWidth="1"/>
    <col min="3056" max="3057" width="7" style="98" hidden="1" customWidth="1"/>
    <col min="3058" max="3058" width="7" style="98" customWidth="1"/>
    <col min="3059" max="3060" width="7" style="98" hidden="1" customWidth="1"/>
    <col min="3061" max="3061" width="7" style="98" customWidth="1"/>
    <col min="3062" max="3062" width="7" style="98" hidden="1" customWidth="1"/>
    <col min="3063" max="3063" width="6.44140625" style="98" customWidth="1"/>
    <col min="3064" max="3073" width="7" style="98" hidden="1" customWidth="1"/>
    <col min="3074" max="3106" width="7" style="98" hidden="1"/>
    <col min="3107" max="3107" width="41.44140625" style="98" customWidth="1"/>
    <col min="3108" max="3108" width="6.44140625" style="98" customWidth="1"/>
    <col min="3109" max="3109" width="14.6640625" style="98" customWidth="1"/>
    <col min="3110" max="3110" width="11.44140625" style="98" customWidth="1"/>
    <col min="3111" max="3111" width="13" style="98" customWidth="1"/>
    <col min="3112" max="3112" width="15.33203125" style="98" customWidth="1"/>
    <col min="3113" max="3122" width="9.44140625" style="98" customWidth="1"/>
    <col min="3123" max="3123" width="8.88671875" style="98" customWidth="1"/>
    <col min="3124" max="3124" width="9.44140625" style="98" customWidth="1"/>
    <col min="3125" max="3125" width="10.109375" style="98" customWidth="1"/>
    <col min="3126" max="3137" width="7" style="98" hidden="1" customWidth="1"/>
    <col min="3138" max="3138" width="11.44140625" style="98" customWidth="1"/>
    <col min="3139" max="3139" width="15.5546875" style="98" customWidth="1"/>
    <col min="3140" max="3140" width="19" style="98" customWidth="1"/>
    <col min="3141" max="3141" width="9.109375" style="98" bestFit="1" customWidth="1"/>
    <col min="3142" max="3142" width="13.109375" style="98" customWidth="1"/>
    <col min="3143" max="3143" width="16.6640625" style="98" customWidth="1"/>
    <col min="3144" max="3144" width="16.88671875" style="98" customWidth="1"/>
    <col min="3145" max="3145" width="15.44140625" style="98" customWidth="1"/>
    <col min="3146" max="3146" width="14.6640625" style="98" customWidth="1"/>
    <col min="3147" max="3147" width="5" style="98" customWidth="1"/>
    <col min="3148" max="3149" width="7" style="98" hidden="1" customWidth="1"/>
    <col min="3150" max="3150" width="5" style="98" customWidth="1"/>
    <col min="3151" max="3152" width="7" style="98" hidden="1" customWidth="1"/>
    <col min="3153" max="3153" width="5" style="98" customWidth="1"/>
    <col min="3154" max="3155" width="7" style="98" hidden="1" customWidth="1"/>
    <col min="3156" max="3156" width="5" style="98" customWidth="1"/>
    <col min="3157" max="3158" width="7" style="98" hidden="1" customWidth="1"/>
    <col min="3159" max="3159" width="5" style="98" customWidth="1"/>
    <col min="3160" max="3224" width="7" style="98" hidden="1" customWidth="1"/>
    <col min="3225" max="3225" width="9.44140625" style="98" customWidth="1"/>
    <col min="3226" max="3226" width="7" style="98" hidden="1" customWidth="1"/>
    <col min="3227" max="3227" width="5" style="98" customWidth="1"/>
    <col min="3228" max="3229" width="7" style="98" hidden="1" customWidth="1"/>
    <col min="3230" max="3230" width="5" style="98" customWidth="1"/>
    <col min="3231" max="3232" width="7" style="98" hidden="1" customWidth="1"/>
    <col min="3233" max="3233" width="5" style="98" customWidth="1"/>
    <col min="3234" max="3235" width="7" style="98" hidden="1" customWidth="1"/>
    <col min="3236" max="3236" width="5" style="98" customWidth="1"/>
    <col min="3237" max="3238" width="7" style="98" hidden="1" customWidth="1"/>
    <col min="3239" max="3239" width="5" style="98" customWidth="1"/>
    <col min="3240" max="3241" width="7" style="98" hidden="1" customWidth="1"/>
    <col min="3242" max="3242" width="5" style="98" customWidth="1"/>
    <col min="3243" max="3243" width="7" style="98" hidden="1" customWidth="1"/>
    <col min="3244" max="3244" width="6.44140625" style="98" customWidth="1"/>
    <col min="3245" max="3245" width="7" style="98" hidden="1" customWidth="1"/>
    <col min="3246" max="3246" width="7.109375" style="98" customWidth="1"/>
    <col min="3247" max="3248" width="7" style="98" hidden="1" customWidth="1"/>
    <col min="3249" max="3249" width="7.109375" style="98" customWidth="1"/>
    <col min="3250" max="3251" width="7" style="98" hidden="1" customWidth="1"/>
    <col min="3252" max="3252" width="7.109375" style="98" customWidth="1"/>
    <col min="3253" max="3254" width="7" style="98" hidden="1" customWidth="1"/>
    <col min="3255" max="3255" width="7.109375" style="98" customWidth="1"/>
    <col min="3256" max="3257" width="7" style="98" hidden="1" customWidth="1"/>
    <col min="3258" max="3258" width="7.109375" style="98" customWidth="1"/>
    <col min="3259" max="3260" width="7" style="98" hidden="1" customWidth="1"/>
    <col min="3261" max="3261" width="7.109375" style="98" customWidth="1"/>
    <col min="3262" max="3263" width="7" style="98" hidden="1" customWidth="1"/>
    <col min="3264" max="3264" width="7.109375" style="98" customWidth="1"/>
    <col min="3265" max="3266" width="7" style="98" hidden="1" customWidth="1"/>
    <col min="3267" max="3267" width="7.109375" style="98" customWidth="1"/>
    <col min="3268" max="3268" width="7" style="98" hidden="1" customWidth="1"/>
    <col min="3269" max="3269" width="6.44140625" style="98" customWidth="1"/>
    <col min="3270" max="3289" width="7" style="98" hidden="1" customWidth="1"/>
    <col min="3290" max="3291" width="9" style="98" customWidth="1"/>
    <col min="3292" max="3293" width="7" style="98" hidden="1" customWidth="1"/>
    <col min="3294" max="3294" width="8.5546875" style="98" customWidth="1"/>
    <col min="3295" max="3296" width="7" style="98" hidden="1" customWidth="1"/>
    <col min="3297" max="3297" width="6.44140625" style="98" customWidth="1"/>
    <col min="3298" max="3299" width="7" style="98" hidden="1" customWidth="1"/>
    <col min="3300" max="3300" width="7" style="98" customWidth="1"/>
    <col min="3301" max="3302" width="7" style="98" hidden="1" customWidth="1"/>
    <col min="3303" max="3305" width="7" style="98" customWidth="1"/>
    <col min="3306" max="3307" width="7" style="98" hidden="1" customWidth="1"/>
    <col min="3308" max="3308" width="7.5546875" style="98" customWidth="1"/>
    <col min="3309" max="3310" width="7" style="98" hidden="1" customWidth="1"/>
    <col min="3311" max="3311" width="7" style="98" customWidth="1"/>
    <col min="3312" max="3313" width="7" style="98" hidden="1" customWidth="1"/>
    <col min="3314" max="3314" width="7" style="98" customWidth="1"/>
    <col min="3315" max="3316" width="7" style="98" hidden="1" customWidth="1"/>
    <col min="3317" max="3317" width="7" style="98" customWidth="1"/>
    <col min="3318" max="3318" width="7" style="98" hidden="1" customWidth="1"/>
    <col min="3319" max="3319" width="6.44140625" style="98" customWidth="1"/>
    <col min="3320" max="3329" width="7" style="98" hidden="1" customWidth="1"/>
    <col min="3330" max="3362" width="7" style="98" hidden="1"/>
    <col min="3363" max="3363" width="41.44140625" style="98" customWidth="1"/>
    <col min="3364" max="3364" width="6.44140625" style="98" customWidth="1"/>
    <col min="3365" max="3365" width="14.6640625" style="98" customWidth="1"/>
    <col min="3366" max="3366" width="11.44140625" style="98" customWidth="1"/>
    <col min="3367" max="3367" width="13" style="98" customWidth="1"/>
    <col min="3368" max="3368" width="15.33203125" style="98" customWidth="1"/>
    <col min="3369" max="3378" width="9.44140625" style="98" customWidth="1"/>
    <col min="3379" max="3379" width="8.88671875" style="98" customWidth="1"/>
    <col min="3380" max="3380" width="9.44140625" style="98" customWidth="1"/>
    <col min="3381" max="3381" width="10.109375" style="98" customWidth="1"/>
    <col min="3382" max="3393" width="7" style="98" hidden="1" customWidth="1"/>
    <col min="3394" max="3394" width="11.44140625" style="98" customWidth="1"/>
    <col min="3395" max="3395" width="15.5546875" style="98" customWidth="1"/>
    <col min="3396" max="3396" width="19" style="98" customWidth="1"/>
    <col min="3397" max="3397" width="9.109375" style="98" bestFit="1" customWidth="1"/>
    <col min="3398" max="3398" width="13.109375" style="98" customWidth="1"/>
    <col min="3399" max="3399" width="16.6640625" style="98" customWidth="1"/>
    <col min="3400" max="3400" width="16.88671875" style="98" customWidth="1"/>
    <col min="3401" max="3401" width="15.44140625" style="98" customWidth="1"/>
    <col min="3402" max="3402" width="14.6640625" style="98" customWidth="1"/>
    <col min="3403" max="3403" width="5" style="98" customWidth="1"/>
    <col min="3404" max="3405" width="7" style="98" hidden="1" customWidth="1"/>
    <col min="3406" max="3406" width="5" style="98" customWidth="1"/>
    <col min="3407" max="3408" width="7" style="98" hidden="1" customWidth="1"/>
    <col min="3409" max="3409" width="5" style="98" customWidth="1"/>
    <col min="3410" max="3411" width="7" style="98" hidden="1" customWidth="1"/>
    <col min="3412" max="3412" width="5" style="98" customWidth="1"/>
    <col min="3413" max="3414" width="7" style="98" hidden="1" customWidth="1"/>
    <col min="3415" max="3415" width="5" style="98" customWidth="1"/>
    <col min="3416" max="3480" width="7" style="98" hidden="1" customWidth="1"/>
    <col min="3481" max="3481" width="9.44140625" style="98" customWidth="1"/>
    <col min="3482" max="3482" width="7" style="98" hidden="1" customWidth="1"/>
    <col min="3483" max="3483" width="5" style="98" customWidth="1"/>
    <col min="3484" max="3485" width="7" style="98" hidden="1" customWidth="1"/>
    <col min="3486" max="3486" width="5" style="98" customWidth="1"/>
    <col min="3487" max="3488" width="7" style="98" hidden="1" customWidth="1"/>
    <col min="3489" max="3489" width="5" style="98" customWidth="1"/>
    <col min="3490" max="3491" width="7" style="98" hidden="1" customWidth="1"/>
    <col min="3492" max="3492" width="5" style="98" customWidth="1"/>
    <col min="3493" max="3494" width="7" style="98" hidden="1" customWidth="1"/>
    <col min="3495" max="3495" width="5" style="98" customWidth="1"/>
    <col min="3496" max="3497" width="7" style="98" hidden="1" customWidth="1"/>
    <col min="3498" max="3498" width="5" style="98" customWidth="1"/>
    <col min="3499" max="3499" width="7" style="98" hidden="1" customWidth="1"/>
    <col min="3500" max="3500" width="6.44140625" style="98" customWidth="1"/>
    <col min="3501" max="3501" width="7" style="98" hidden="1" customWidth="1"/>
    <col min="3502" max="3502" width="7.109375" style="98" customWidth="1"/>
    <col min="3503" max="3504" width="7" style="98" hidden="1" customWidth="1"/>
    <col min="3505" max="3505" width="7.109375" style="98" customWidth="1"/>
    <col min="3506" max="3507" width="7" style="98" hidden="1" customWidth="1"/>
    <col min="3508" max="3508" width="7.109375" style="98" customWidth="1"/>
    <col min="3509" max="3510" width="7" style="98" hidden="1" customWidth="1"/>
    <col min="3511" max="3511" width="7.109375" style="98" customWidth="1"/>
    <col min="3512" max="3513" width="7" style="98" hidden="1" customWidth="1"/>
    <col min="3514" max="3514" width="7.109375" style="98" customWidth="1"/>
    <col min="3515" max="3516" width="7" style="98" hidden="1" customWidth="1"/>
    <col min="3517" max="3517" width="7.109375" style="98" customWidth="1"/>
    <col min="3518" max="3519" width="7" style="98" hidden="1" customWidth="1"/>
    <col min="3520" max="3520" width="7.109375" style="98" customWidth="1"/>
    <col min="3521" max="3522" width="7" style="98" hidden="1" customWidth="1"/>
    <col min="3523" max="3523" width="7.109375" style="98" customWidth="1"/>
    <col min="3524" max="3524" width="7" style="98" hidden="1" customWidth="1"/>
    <col min="3525" max="3525" width="6.44140625" style="98" customWidth="1"/>
    <col min="3526" max="3545" width="7" style="98" hidden="1" customWidth="1"/>
    <col min="3546" max="3547" width="9" style="98" customWidth="1"/>
    <col min="3548" max="3549" width="7" style="98" hidden="1" customWidth="1"/>
    <col min="3550" max="3550" width="8.5546875" style="98" customWidth="1"/>
    <col min="3551" max="3552" width="7" style="98" hidden="1" customWidth="1"/>
    <col min="3553" max="3553" width="6.44140625" style="98" customWidth="1"/>
    <col min="3554" max="3555" width="7" style="98" hidden="1" customWidth="1"/>
    <col min="3556" max="3556" width="7" style="98" customWidth="1"/>
    <col min="3557" max="3558" width="7" style="98" hidden="1" customWidth="1"/>
    <col min="3559" max="3561" width="7" style="98" customWidth="1"/>
    <col min="3562" max="3563" width="7" style="98" hidden="1" customWidth="1"/>
    <col min="3564" max="3564" width="7.5546875" style="98" customWidth="1"/>
    <col min="3565" max="3566" width="7" style="98" hidden="1" customWidth="1"/>
    <col min="3567" max="3567" width="7" style="98" customWidth="1"/>
    <col min="3568" max="3569" width="7" style="98" hidden="1" customWidth="1"/>
    <col min="3570" max="3570" width="7" style="98" customWidth="1"/>
    <col min="3571" max="3572" width="7" style="98" hidden="1" customWidth="1"/>
    <col min="3573" max="3573" width="7" style="98" customWidth="1"/>
    <col min="3574" max="3574" width="7" style="98" hidden="1" customWidth="1"/>
    <col min="3575" max="3575" width="6.44140625" style="98" customWidth="1"/>
    <col min="3576" max="3585" width="7" style="98" hidden="1" customWidth="1"/>
    <col min="3586" max="3618" width="7" style="98" hidden="1"/>
    <col min="3619" max="3619" width="41.44140625" style="98" customWidth="1"/>
    <col min="3620" max="3620" width="6.44140625" style="98" customWidth="1"/>
    <col min="3621" max="3621" width="14.6640625" style="98" customWidth="1"/>
    <col min="3622" max="3622" width="11.44140625" style="98" customWidth="1"/>
    <col min="3623" max="3623" width="13" style="98" customWidth="1"/>
    <col min="3624" max="3624" width="15.33203125" style="98" customWidth="1"/>
    <col min="3625" max="3634" width="9.44140625" style="98" customWidth="1"/>
    <col min="3635" max="3635" width="8.88671875" style="98" customWidth="1"/>
    <col min="3636" max="3636" width="9.44140625" style="98" customWidth="1"/>
    <col min="3637" max="3637" width="10.109375" style="98" customWidth="1"/>
    <col min="3638" max="3649" width="7" style="98" hidden="1" customWidth="1"/>
    <col min="3650" max="3650" width="11.44140625" style="98" customWidth="1"/>
    <col min="3651" max="3651" width="15.5546875" style="98" customWidth="1"/>
    <col min="3652" max="3652" width="19" style="98" customWidth="1"/>
    <col min="3653" max="3653" width="9.109375" style="98" bestFit="1" customWidth="1"/>
    <col min="3654" max="3654" width="13.109375" style="98" customWidth="1"/>
    <col min="3655" max="3655" width="16.6640625" style="98" customWidth="1"/>
    <col min="3656" max="3656" width="16.88671875" style="98" customWidth="1"/>
    <col min="3657" max="3657" width="15.44140625" style="98" customWidth="1"/>
    <col min="3658" max="3658" width="14.6640625" style="98" customWidth="1"/>
    <col min="3659" max="3659" width="5" style="98" customWidth="1"/>
    <col min="3660" max="3661" width="7" style="98" hidden="1" customWidth="1"/>
    <col min="3662" max="3662" width="5" style="98" customWidth="1"/>
    <col min="3663" max="3664" width="7" style="98" hidden="1" customWidth="1"/>
    <col min="3665" max="3665" width="5" style="98" customWidth="1"/>
    <col min="3666" max="3667" width="7" style="98" hidden="1" customWidth="1"/>
    <col min="3668" max="3668" width="5" style="98" customWidth="1"/>
    <col min="3669" max="3670" width="7" style="98" hidden="1" customWidth="1"/>
    <col min="3671" max="3671" width="5" style="98" customWidth="1"/>
    <col min="3672" max="3736" width="7" style="98" hidden="1" customWidth="1"/>
    <col min="3737" max="3737" width="9.44140625" style="98" customWidth="1"/>
    <col min="3738" max="3738" width="7" style="98" hidden="1" customWidth="1"/>
    <col min="3739" max="3739" width="5" style="98" customWidth="1"/>
    <col min="3740" max="3741" width="7" style="98" hidden="1" customWidth="1"/>
    <col min="3742" max="3742" width="5" style="98" customWidth="1"/>
    <col min="3743" max="3744" width="7" style="98" hidden="1" customWidth="1"/>
    <col min="3745" max="3745" width="5" style="98" customWidth="1"/>
    <col min="3746" max="3747" width="7" style="98" hidden="1" customWidth="1"/>
    <col min="3748" max="3748" width="5" style="98" customWidth="1"/>
    <col min="3749" max="3750" width="7" style="98" hidden="1" customWidth="1"/>
    <col min="3751" max="3751" width="5" style="98" customWidth="1"/>
    <col min="3752" max="3753" width="7" style="98" hidden="1" customWidth="1"/>
    <col min="3754" max="3754" width="5" style="98" customWidth="1"/>
    <col min="3755" max="3755" width="7" style="98" hidden="1" customWidth="1"/>
    <col min="3756" max="3756" width="6.44140625" style="98" customWidth="1"/>
    <col min="3757" max="3757" width="7" style="98" hidden="1" customWidth="1"/>
    <col min="3758" max="3758" width="7.109375" style="98" customWidth="1"/>
    <col min="3759" max="3760" width="7" style="98" hidden="1" customWidth="1"/>
    <col min="3761" max="3761" width="7.109375" style="98" customWidth="1"/>
    <col min="3762" max="3763" width="7" style="98" hidden="1" customWidth="1"/>
    <col min="3764" max="3764" width="7.109375" style="98" customWidth="1"/>
    <col min="3765" max="3766" width="7" style="98" hidden="1" customWidth="1"/>
    <col min="3767" max="3767" width="7.109375" style="98" customWidth="1"/>
    <col min="3768" max="3769" width="7" style="98" hidden="1" customWidth="1"/>
    <col min="3770" max="3770" width="7.109375" style="98" customWidth="1"/>
    <col min="3771" max="3772" width="7" style="98" hidden="1" customWidth="1"/>
    <col min="3773" max="3773" width="7.109375" style="98" customWidth="1"/>
    <col min="3774" max="3775" width="7" style="98" hidden="1" customWidth="1"/>
    <col min="3776" max="3776" width="7.109375" style="98" customWidth="1"/>
    <col min="3777" max="3778" width="7" style="98" hidden="1" customWidth="1"/>
    <col min="3779" max="3779" width="7.109375" style="98" customWidth="1"/>
    <col min="3780" max="3780" width="7" style="98" hidden="1" customWidth="1"/>
    <col min="3781" max="3781" width="6.44140625" style="98" customWidth="1"/>
    <col min="3782" max="3801" width="7" style="98" hidden="1" customWidth="1"/>
    <col min="3802" max="3803" width="9" style="98" customWidth="1"/>
    <col min="3804" max="3805" width="7" style="98" hidden="1" customWidth="1"/>
    <col min="3806" max="3806" width="8.5546875" style="98" customWidth="1"/>
    <col min="3807" max="3808" width="7" style="98" hidden="1" customWidth="1"/>
    <col min="3809" max="3809" width="6.44140625" style="98" customWidth="1"/>
    <col min="3810" max="3811" width="7" style="98" hidden="1" customWidth="1"/>
    <col min="3812" max="3812" width="7" style="98" customWidth="1"/>
    <col min="3813" max="3814" width="7" style="98" hidden="1" customWidth="1"/>
    <col min="3815" max="3817" width="7" style="98" customWidth="1"/>
    <col min="3818" max="3819" width="7" style="98" hidden="1" customWidth="1"/>
    <col min="3820" max="3820" width="7.5546875" style="98" customWidth="1"/>
    <col min="3821" max="3822" width="7" style="98" hidden="1" customWidth="1"/>
    <col min="3823" max="3823" width="7" style="98" customWidth="1"/>
    <col min="3824" max="3825" width="7" style="98" hidden="1" customWidth="1"/>
    <col min="3826" max="3826" width="7" style="98" customWidth="1"/>
    <col min="3827" max="3828" width="7" style="98" hidden="1" customWidth="1"/>
    <col min="3829" max="3829" width="7" style="98" customWidth="1"/>
    <col min="3830" max="3830" width="7" style="98" hidden="1" customWidth="1"/>
    <col min="3831" max="3831" width="6.44140625" style="98" customWidth="1"/>
    <col min="3832" max="3841" width="7" style="98" hidden="1" customWidth="1"/>
    <col min="3842" max="3874" width="7" style="98" hidden="1"/>
    <col min="3875" max="3875" width="41.44140625" style="98" customWidth="1"/>
    <col min="3876" max="3876" width="6.44140625" style="98" customWidth="1"/>
    <col min="3877" max="3877" width="14.6640625" style="98" customWidth="1"/>
    <col min="3878" max="3878" width="11.44140625" style="98" customWidth="1"/>
    <col min="3879" max="3879" width="13" style="98" customWidth="1"/>
    <col min="3880" max="3880" width="15.33203125" style="98" customWidth="1"/>
    <col min="3881" max="3890" width="9.44140625" style="98" customWidth="1"/>
    <col min="3891" max="3891" width="8.88671875" style="98" customWidth="1"/>
    <col min="3892" max="3892" width="9.44140625" style="98" customWidth="1"/>
    <col min="3893" max="3893" width="10.109375" style="98" customWidth="1"/>
    <col min="3894" max="3905" width="7" style="98" hidden="1" customWidth="1"/>
    <col min="3906" max="3906" width="11.44140625" style="98" customWidth="1"/>
    <col min="3907" max="3907" width="15.5546875" style="98" customWidth="1"/>
    <col min="3908" max="3908" width="19" style="98" customWidth="1"/>
    <col min="3909" max="3909" width="9.109375" style="98" bestFit="1" customWidth="1"/>
    <col min="3910" max="3910" width="13.109375" style="98" customWidth="1"/>
    <col min="3911" max="3911" width="16.6640625" style="98" customWidth="1"/>
    <col min="3912" max="3912" width="16.88671875" style="98" customWidth="1"/>
    <col min="3913" max="3913" width="15.44140625" style="98" customWidth="1"/>
    <col min="3914" max="3914" width="14.6640625" style="98" customWidth="1"/>
    <col min="3915" max="3915" width="5" style="98" customWidth="1"/>
    <col min="3916" max="3917" width="7" style="98" hidden="1" customWidth="1"/>
    <col min="3918" max="3918" width="5" style="98" customWidth="1"/>
    <col min="3919" max="3920" width="7" style="98" hidden="1" customWidth="1"/>
    <col min="3921" max="3921" width="5" style="98" customWidth="1"/>
    <col min="3922" max="3923" width="7" style="98" hidden="1" customWidth="1"/>
    <col min="3924" max="3924" width="5" style="98" customWidth="1"/>
    <col min="3925" max="3926" width="7" style="98" hidden="1" customWidth="1"/>
    <col min="3927" max="3927" width="5" style="98" customWidth="1"/>
    <col min="3928" max="3992" width="7" style="98" hidden="1" customWidth="1"/>
    <col min="3993" max="3993" width="9.44140625" style="98" customWidth="1"/>
    <col min="3994" max="3994" width="7" style="98" hidden="1" customWidth="1"/>
    <col min="3995" max="3995" width="5" style="98" customWidth="1"/>
    <col min="3996" max="3997" width="7" style="98" hidden="1" customWidth="1"/>
    <col min="3998" max="3998" width="5" style="98" customWidth="1"/>
    <col min="3999" max="4000" width="7" style="98" hidden="1" customWidth="1"/>
    <col min="4001" max="4001" width="5" style="98" customWidth="1"/>
    <col min="4002" max="4003" width="7" style="98" hidden="1" customWidth="1"/>
    <col min="4004" max="4004" width="5" style="98" customWidth="1"/>
    <col min="4005" max="4006" width="7" style="98" hidden="1" customWidth="1"/>
    <col min="4007" max="4007" width="5" style="98" customWidth="1"/>
    <col min="4008" max="4009" width="7" style="98" hidden="1" customWidth="1"/>
    <col min="4010" max="4010" width="5" style="98" customWidth="1"/>
    <col min="4011" max="4011" width="7" style="98" hidden="1" customWidth="1"/>
    <col min="4012" max="4012" width="6.44140625" style="98" customWidth="1"/>
    <col min="4013" max="4013" width="7" style="98" hidden="1" customWidth="1"/>
    <col min="4014" max="4014" width="7.109375" style="98" customWidth="1"/>
    <col min="4015" max="4016" width="7" style="98" hidden="1" customWidth="1"/>
    <col min="4017" max="4017" width="7.109375" style="98" customWidth="1"/>
    <col min="4018" max="4019" width="7" style="98" hidden="1" customWidth="1"/>
    <col min="4020" max="4020" width="7.109375" style="98" customWidth="1"/>
    <col min="4021" max="4022" width="7" style="98" hidden="1" customWidth="1"/>
    <col min="4023" max="4023" width="7.109375" style="98" customWidth="1"/>
    <col min="4024" max="4025" width="7" style="98" hidden="1" customWidth="1"/>
    <col min="4026" max="4026" width="7.109375" style="98" customWidth="1"/>
    <col min="4027" max="4028" width="7" style="98" hidden="1" customWidth="1"/>
    <col min="4029" max="4029" width="7.109375" style="98" customWidth="1"/>
    <col min="4030" max="4031" width="7" style="98" hidden="1" customWidth="1"/>
    <col min="4032" max="4032" width="7.109375" style="98" customWidth="1"/>
    <col min="4033" max="4034" width="7" style="98" hidden="1" customWidth="1"/>
    <col min="4035" max="4035" width="7.109375" style="98" customWidth="1"/>
    <col min="4036" max="4036" width="7" style="98" hidden="1" customWidth="1"/>
    <col min="4037" max="4037" width="6.44140625" style="98" customWidth="1"/>
    <col min="4038" max="4057" width="7" style="98" hidden="1" customWidth="1"/>
    <col min="4058" max="4059" width="9" style="98" customWidth="1"/>
    <col min="4060" max="4061" width="7" style="98" hidden="1" customWidth="1"/>
    <col min="4062" max="4062" width="8.5546875" style="98" customWidth="1"/>
    <col min="4063" max="4064" width="7" style="98" hidden="1" customWidth="1"/>
    <col min="4065" max="4065" width="6.44140625" style="98" customWidth="1"/>
    <col min="4066" max="4067" width="7" style="98" hidden="1" customWidth="1"/>
    <col min="4068" max="4068" width="7" style="98" customWidth="1"/>
    <col min="4069" max="4070" width="7" style="98" hidden="1" customWidth="1"/>
    <col min="4071" max="4073" width="7" style="98" customWidth="1"/>
    <col min="4074" max="4075" width="7" style="98" hidden="1" customWidth="1"/>
    <col min="4076" max="4076" width="7.5546875" style="98" customWidth="1"/>
    <col min="4077" max="4078" width="7" style="98" hidden="1" customWidth="1"/>
    <col min="4079" max="4079" width="7" style="98" customWidth="1"/>
    <col min="4080" max="4081" width="7" style="98" hidden="1" customWidth="1"/>
    <col min="4082" max="4082" width="7" style="98" customWidth="1"/>
    <col min="4083" max="4084" width="7" style="98" hidden="1" customWidth="1"/>
    <col min="4085" max="4085" width="7" style="98" customWidth="1"/>
    <col min="4086" max="4086" width="7" style="98" hidden="1" customWidth="1"/>
    <col min="4087" max="4087" width="6.44140625" style="98" customWidth="1"/>
    <col min="4088" max="4097" width="7" style="98" hidden="1" customWidth="1"/>
    <col min="4098" max="4130" width="7" style="98" hidden="1"/>
    <col min="4131" max="4131" width="41.44140625" style="98" customWidth="1"/>
    <col min="4132" max="4132" width="6.44140625" style="98" customWidth="1"/>
    <col min="4133" max="4133" width="14.6640625" style="98" customWidth="1"/>
    <col min="4134" max="4134" width="11.44140625" style="98" customWidth="1"/>
    <col min="4135" max="4135" width="13" style="98" customWidth="1"/>
    <col min="4136" max="4136" width="15.33203125" style="98" customWidth="1"/>
    <col min="4137" max="4146" width="9.44140625" style="98" customWidth="1"/>
    <col min="4147" max="4147" width="8.88671875" style="98" customWidth="1"/>
    <col min="4148" max="4148" width="9.44140625" style="98" customWidth="1"/>
    <col min="4149" max="4149" width="10.109375" style="98" customWidth="1"/>
    <col min="4150" max="4161" width="7" style="98" hidden="1" customWidth="1"/>
    <col min="4162" max="4162" width="11.44140625" style="98" customWidth="1"/>
    <col min="4163" max="4163" width="15.5546875" style="98" customWidth="1"/>
    <col min="4164" max="4164" width="19" style="98" customWidth="1"/>
    <col min="4165" max="4165" width="9.109375" style="98" bestFit="1" customWidth="1"/>
    <col min="4166" max="4166" width="13.109375" style="98" customWidth="1"/>
    <col min="4167" max="4167" width="16.6640625" style="98" customWidth="1"/>
    <col min="4168" max="4168" width="16.88671875" style="98" customWidth="1"/>
    <col min="4169" max="4169" width="15.44140625" style="98" customWidth="1"/>
    <col min="4170" max="4170" width="14.6640625" style="98" customWidth="1"/>
    <col min="4171" max="4171" width="5" style="98" customWidth="1"/>
    <col min="4172" max="4173" width="7" style="98" hidden="1" customWidth="1"/>
    <col min="4174" max="4174" width="5" style="98" customWidth="1"/>
    <col min="4175" max="4176" width="7" style="98" hidden="1" customWidth="1"/>
    <col min="4177" max="4177" width="5" style="98" customWidth="1"/>
    <col min="4178" max="4179" width="7" style="98" hidden="1" customWidth="1"/>
    <col min="4180" max="4180" width="5" style="98" customWidth="1"/>
    <col min="4181" max="4182" width="7" style="98" hidden="1" customWidth="1"/>
    <col min="4183" max="4183" width="5" style="98" customWidth="1"/>
    <col min="4184" max="4248" width="7" style="98" hidden="1" customWidth="1"/>
    <col min="4249" max="4249" width="9.44140625" style="98" customWidth="1"/>
    <col min="4250" max="4250" width="7" style="98" hidden="1" customWidth="1"/>
    <col min="4251" max="4251" width="5" style="98" customWidth="1"/>
    <col min="4252" max="4253" width="7" style="98" hidden="1" customWidth="1"/>
    <col min="4254" max="4254" width="5" style="98" customWidth="1"/>
    <col min="4255" max="4256" width="7" style="98" hidden="1" customWidth="1"/>
    <col min="4257" max="4257" width="5" style="98" customWidth="1"/>
    <col min="4258" max="4259" width="7" style="98" hidden="1" customWidth="1"/>
    <col min="4260" max="4260" width="5" style="98" customWidth="1"/>
    <col min="4261" max="4262" width="7" style="98" hidden="1" customWidth="1"/>
    <col min="4263" max="4263" width="5" style="98" customWidth="1"/>
    <col min="4264" max="4265" width="7" style="98" hidden="1" customWidth="1"/>
    <col min="4266" max="4266" width="5" style="98" customWidth="1"/>
    <col min="4267" max="4267" width="7" style="98" hidden="1" customWidth="1"/>
    <col min="4268" max="4268" width="6.44140625" style="98" customWidth="1"/>
    <col min="4269" max="4269" width="7" style="98" hidden="1" customWidth="1"/>
    <col min="4270" max="4270" width="7.109375" style="98" customWidth="1"/>
    <col min="4271" max="4272" width="7" style="98" hidden="1" customWidth="1"/>
    <col min="4273" max="4273" width="7.109375" style="98" customWidth="1"/>
    <col min="4274" max="4275" width="7" style="98" hidden="1" customWidth="1"/>
    <col min="4276" max="4276" width="7.109375" style="98" customWidth="1"/>
    <col min="4277" max="4278" width="7" style="98" hidden="1" customWidth="1"/>
    <col min="4279" max="4279" width="7.109375" style="98" customWidth="1"/>
    <col min="4280" max="4281" width="7" style="98" hidden="1" customWidth="1"/>
    <col min="4282" max="4282" width="7.109375" style="98" customWidth="1"/>
    <col min="4283" max="4284" width="7" style="98" hidden="1" customWidth="1"/>
    <col min="4285" max="4285" width="7.109375" style="98" customWidth="1"/>
    <col min="4286" max="4287" width="7" style="98" hidden="1" customWidth="1"/>
    <col min="4288" max="4288" width="7.109375" style="98" customWidth="1"/>
    <col min="4289" max="4290" width="7" style="98" hidden="1" customWidth="1"/>
    <col min="4291" max="4291" width="7.109375" style="98" customWidth="1"/>
    <col min="4292" max="4292" width="7" style="98" hidden="1" customWidth="1"/>
    <col min="4293" max="4293" width="6.44140625" style="98" customWidth="1"/>
    <col min="4294" max="4313" width="7" style="98" hidden="1" customWidth="1"/>
    <col min="4314" max="4315" width="9" style="98" customWidth="1"/>
    <col min="4316" max="4317" width="7" style="98" hidden="1" customWidth="1"/>
    <col min="4318" max="4318" width="8.5546875" style="98" customWidth="1"/>
    <col min="4319" max="4320" width="7" style="98" hidden="1" customWidth="1"/>
    <col min="4321" max="4321" width="6.44140625" style="98" customWidth="1"/>
    <col min="4322" max="4323" width="7" style="98" hidden="1" customWidth="1"/>
    <col min="4324" max="4324" width="7" style="98" customWidth="1"/>
    <col min="4325" max="4326" width="7" style="98" hidden="1" customWidth="1"/>
    <col min="4327" max="4329" width="7" style="98" customWidth="1"/>
    <col min="4330" max="4331" width="7" style="98" hidden="1" customWidth="1"/>
    <col min="4332" max="4332" width="7.5546875" style="98" customWidth="1"/>
    <col min="4333" max="4334" width="7" style="98" hidden="1" customWidth="1"/>
    <col min="4335" max="4335" width="7" style="98" customWidth="1"/>
    <col min="4336" max="4337" width="7" style="98" hidden="1" customWidth="1"/>
    <col min="4338" max="4338" width="7" style="98" customWidth="1"/>
    <col min="4339" max="4340" width="7" style="98" hidden="1" customWidth="1"/>
    <col min="4341" max="4341" width="7" style="98" customWidth="1"/>
    <col min="4342" max="4342" width="7" style="98" hidden="1" customWidth="1"/>
    <col min="4343" max="4343" width="6.44140625" style="98" customWidth="1"/>
    <col min="4344" max="4353" width="7" style="98" hidden="1" customWidth="1"/>
    <col min="4354" max="4386" width="7" style="98" hidden="1"/>
    <col min="4387" max="4387" width="41.44140625" style="98" customWidth="1"/>
    <col min="4388" max="4388" width="6.44140625" style="98" customWidth="1"/>
    <col min="4389" max="4389" width="14.6640625" style="98" customWidth="1"/>
    <col min="4390" max="4390" width="11.44140625" style="98" customWidth="1"/>
    <col min="4391" max="4391" width="13" style="98" customWidth="1"/>
    <col min="4392" max="4392" width="15.33203125" style="98" customWidth="1"/>
    <col min="4393" max="4402" width="9.44140625" style="98" customWidth="1"/>
    <col min="4403" max="4403" width="8.88671875" style="98" customWidth="1"/>
    <col min="4404" max="4404" width="9.44140625" style="98" customWidth="1"/>
    <col min="4405" max="4405" width="10.109375" style="98" customWidth="1"/>
    <col min="4406" max="4417" width="7" style="98" hidden="1" customWidth="1"/>
    <col min="4418" max="4418" width="11.44140625" style="98" customWidth="1"/>
    <col min="4419" max="4419" width="15.5546875" style="98" customWidth="1"/>
    <col min="4420" max="4420" width="19" style="98" customWidth="1"/>
    <col min="4421" max="4421" width="9.109375" style="98" bestFit="1" customWidth="1"/>
    <col min="4422" max="4422" width="13.109375" style="98" customWidth="1"/>
    <col min="4423" max="4423" width="16.6640625" style="98" customWidth="1"/>
    <col min="4424" max="4424" width="16.88671875" style="98" customWidth="1"/>
    <col min="4425" max="4425" width="15.44140625" style="98" customWidth="1"/>
    <col min="4426" max="4426" width="14.6640625" style="98" customWidth="1"/>
    <col min="4427" max="4427" width="5" style="98" customWidth="1"/>
    <col min="4428" max="4429" width="7" style="98" hidden="1" customWidth="1"/>
    <col min="4430" max="4430" width="5" style="98" customWidth="1"/>
    <col min="4431" max="4432" width="7" style="98" hidden="1" customWidth="1"/>
    <col min="4433" max="4433" width="5" style="98" customWidth="1"/>
    <col min="4434" max="4435" width="7" style="98" hidden="1" customWidth="1"/>
    <col min="4436" max="4436" width="5" style="98" customWidth="1"/>
    <col min="4437" max="4438" width="7" style="98" hidden="1" customWidth="1"/>
    <col min="4439" max="4439" width="5" style="98" customWidth="1"/>
    <col min="4440" max="4504" width="7" style="98" hidden="1" customWidth="1"/>
    <col min="4505" max="4505" width="9.44140625" style="98" customWidth="1"/>
    <col min="4506" max="4506" width="7" style="98" hidden="1" customWidth="1"/>
    <col min="4507" max="4507" width="5" style="98" customWidth="1"/>
    <col min="4508" max="4509" width="7" style="98" hidden="1" customWidth="1"/>
    <col min="4510" max="4510" width="5" style="98" customWidth="1"/>
    <col min="4511" max="4512" width="7" style="98" hidden="1" customWidth="1"/>
    <col min="4513" max="4513" width="5" style="98" customWidth="1"/>
    <col min="4514" max="4515" width="7" style="98" hidden="1" customWidth="1"/>
    <col min="4516" max="4516" width="5" style="98" customWidth="1"/>
    <col min="4517" max="4518" width="7" style="98" hidden="1" customWidth="1"/>
    <col min="4519" max="4519" width="5" style="98" customWidth="1"/>
    <col min="4520" max="4521" width="7" style="98" hidden="1" customWidth="1"/>
    <col min="4522" max="4522" width="5" style="98" customWidth="1"/>
    <col min="4523" max="4523" width="7" style="98" hidden="1" customWidth="1"/>
    <col min="4524" max="4524" width="6.44140625" style="98" customWidth="1"/>
    <col min="4525" max="4525" width="7" style="98" hidden="1" customWidth="1"/>
    <col min="4526" max="4526" width="7.109375" style="98" customWidth="1"/>
    <col min="4527" max="4528" width="7" style="98" hidden="1" customWidth="1"/>
    <col min="4529" max="4529" width="7.109375" style="98" customWidth="1"/>
    <col min="4530" max="4531" width="7" style="98" hidden="1" customWidth="1"/>
    <col min="4532" max="4532" width="7.109375" style="98" customWidth="1"/>
    <col min="4533" max="4534" width="7" style="98" hidden="1" customWidth="1"/>
    <col min="4535" max="4535" width="7.109375" style="98" customWidth="1"/>
    <col min="4536" max="4537" width="7" style="98" hidden="1" customWidth="1"/>
    <col min="4538" max="4538" width="7.109375" style="98" customWidth="1"/>
    <col min="4539" max="4540" width="7" style="98" hidden="1" customWidth="1"/>
    <col min="4541" max="4541" width="7.109375" style="98" customWidth="1"/>
    <col min="4542" max="4543" width="7" style="98" hidden="1" customWidth="1"/>
    <col min="4544" max="4544" width="7.109375" style="98" customWidth="1"/>
    <col min="4545" max="4546" width="7" style="98" hidden="1" customWidth="1"/>
    <col min="4547" max="4547" width="7.109375" style="98" customWidth="1"/>
    <col min="4548" max="4548" width="7" style="98" hidden="1" customWidth="1"/>
    <col min="4549" max="4549" width="6.44140625" style="98" customWidth="1"/>
    <col min="4550" max="4569" width="7" style="98" hidden="1" customWidth="1"/>
    <col min="4570" max="4571" width="9" style="98" customWidth="1"/>
    <col min="4572" max="4573" width="7" style="98" hidden="1" customWidth="1"/>
    <col min="4574" max="4574" width="8.5546875" style="98" customWidth="1"/>
    <col min="4575" max="4576" width="7" style="98" hidden="1" customWidth="1"/>
    <col min="4577" max="4577" width="6.44140625" style="98" customWidth="1"/>
    <col min="4578" max="4579" width="7" style="98" hidden="1" customWidth="1"/>
    <col min="4580" max="4580" width="7" style="98" customWidth="1"/>
    <col min="4581" max="4582" width="7" style="98" hidden="1" customWidth="1"/>
    <col min="4583" max="4585" width="7" style="98" customWidth="1"/>
    <col min="4586" max="4587" width="7" style="98" hidden="1" customWidth="1"/>
    <col min="4588" max="4588" width="7.5546875" style="98" customWidth="1"/>
    <col min="4589" max="4590" width="7" style="98" hidden="1" customWidth="1"/>
    <col min="4591" max="4591" width="7" style="98" customWidth="1"/>
    <col min="4592" max="4593" width="7" style="98" hidden="1" customWidth="1"/>
    <col min="4594" max="4594" width="7" style="98" customWidth="1"/>
    <col min="4595" max="4596" width="7" style="98" hidden="1" customWidth="1"/>
    <col min="4597" max="4597" width="7" style="98" customWidth="1"/>
    <col min="4598" max="4598" width="7" style="98" hidden="1" customWidth="1"/>
    <col min="4599" max="4599" width="6.44140625" style="98" customWidth="1"/>
    <col min="4600" max="4609" width="7" style="98" hidden="1" customWidth="1"/>
    <col min="4610" max="4642" width="7" style="98" hidden="1"/>
    <col min="4643" max="4643" width="41.44140625" style="98" customWidth="1"/>
    <col min="4644" max="4644" width="6.44140625" style="98" customWidth="1"/>
    <col min="4645" max="4645" width="14.6640625" style="98" customWidth="1"/>
    <col min="4646" max="4646" width="11.44140625" style="98" customWidth="1"/>
    <col min="4647" max="4647" width="13" style="98" customWidth="1"/>
    <col min="4648" max="4648" width="15.33203125" style="98" customWidth="1"/>
    <col min="4649" max="4658" width="9.44140625" style="98" customWidth="1"/>
    <col min="4659" max="4659" width="8.88671875" style="98" customWidth="1"/>
    <col min="4660" max="4660" width="9.44140625" style="98" customWidth="1"/>
    <col min="4661" max="4661" width="10.109375" style="98" customWidth="1"/>
    <col min="4662" max="4673" width="7" style="98" hidden="1" customWidth="1"/>
    <col min="4674" max="4674" width="11.44140625" style="98" customWidth="1"/>
    <col min="4675" max="4675" width="15.5546875" style="98" customWidth="1"/>
    <col min="4676" max="4676" width="19" style="98" customWidth="1"/>
    <col min="4677" max="4677" width="9.109375" style="98" bestFit="1" customWidth="1"/>
    <col min="4678" max="4678" width="13.109375" style="98" customWidth="1"/>
    <col min="4679" max="4679" width="16.6640625" style="98" customWidth="1"/>
    <col min="4680" max="4680" width="16.88671875" style="98" customWidth="1"/>
    <col min="4681" max="4681" width="15.44140625" style="98" customWidth="1"/>
    <col min="4682" max="4682" width="14.6640625" style="98" customWidth="1"/>
    <col min="4683" max="4683" width="5" style="98" customWidth="1"/>
    <col min="4684" max="4685" width="7" style="98" hidden="1" customWidth="1"/>
    <col min="4686" max="4686" width="5" style="98" customWidth="1"/>
    <col min="4687" max="4688" width="7" style="98" hidden="1" customWidth="1"/>
    <col min="4689" max="4689" width="5" style="98" customWidth="1"/>
    <col min="4690" max="4691" width="7" style="98" hidden="1" customWidth="1"/>
    <col min="4692" max="4692" width="5" style="98" customWidth="1"/>
    <col min="4693" max="4694" width="7" style="98" hidden="1" customWidth="1"/>
    <col min="4695" max="4695" width="5" style="98" customWidth="1"/>
    <col min="4696" max="4760" width="7" style="98" hidden="1" customWidth="1"/>
    <col min="4761" max="4761" width="9.44140625" style="98" customWidth="1"/>
    <col min="4762" max="4762" width="7" style="98" hidden="1" customWidth="1"/>
    <col min="4763" max="4763" width="5" style="98" customWidth="1"/>
    <col min="4764" max="4765" width="7" style="98" hidden="1" customWidth="1"/>
    <col min="4766" max="4766" width="5" style="98" customWidth="1"/>
    <col min="4767" max="4768" width="7" style="98" hidden="1" customWidth="1"/>
    <col min="4769" max="4769" width="5" style="98" customWidth="1"/>
    <col min="4770" max="4771" width="7" style="98" hidden="1" customWidth="1"/>
    <col min="4772" max="4772" width="5" style="98" customWidth="1"/>
    <col min="4773" max="4774" width="7" style="98" hidden="1" customWidth="1"/>
    <col min="4775" max="4775" width="5" style="98" customWidth="1"/>
    <col min="4776" max="4777" width="7" style="98" hidden="1" customWidth="1"/>
    <col min="4778" max="4778" width="5" style="98" customWidth="1"/>
    <col min="4779" max="4779" width="7" style="98" hidden="1" customWidth="1"/>
    <col min="4780" max="4780" width="6.44140625" style="98" customWidth="1"/>
    <col min="4781" max="4781" width="7" style="98" hidden="1" customWidth="1"/>
    <col min="4782" max="4782" width="7.109375" style="98" customWidth="1"/>
    <col min="4783" max="4784" width="7" style="98" hidden="1" customWidth="1"/>
    <col min="4785" max="4785" width="7.109375" style="98" customWidth="1"/>
    <col min="4786" max="4787" width="7" style="98" hidden="1" customWidth="1"/>
    <col min="4788" max="4788" width="7.109375" style="98" customWidth="1"/>
    <col min="4789" max="4790" width="7" style="98" hidden="1" customWidth="1"/>
    <col min="4791" max="4791" width="7.109375" style="98" customWidth="1"/>
    <col min="4792" max="4793" width="7" style="98" hidden="1" customWidth="1"/>
    <col min="4794" max="4794" width="7.109375" style="98" customWidth="1"/>
    <col min="4795" max="4796" width="7" style="98" hidden="1" customWidth="1"/>
    <col min="4797" max="4797" width="7.109375" style="98" customWidth="1"/>
    <col min="4798" max="4799" width="7" style="98" hidden="1" customWidth="1"/>
    <col min="4800" max="4800" width="7.109375" style="98" customWidth="1"/>
    <col min="4801" max="4802" width="7" style="98" hidden="1" customWidth="1"/>
    <col min="4803" max="4803" width="7.109375" style="98" customWidth="1"/>
    <col min="4804" max="4804" width="7" style="98" hidden="1" customWidth="1"/>
    <col min="4805" max="4805" width="6.44140625" style="98" customWidth="1"/>
    <col min="4806" max="4825" width="7" style="98" hidden="1" customWidth="1"/>
    <col min="4826" max="4827" width="9" style="98" customWidth="1"/>
    <col min="4828" max="4829" width="7" style="98" hidden="1" customWidth="1"/>
    <col min="4830" max="4830" width="8.5546875" style="98" customWidth="1"/>
    <col min="4831" max="4832" width="7" style="98" hidden="1" customWidth="1"/>
    <col min="4833" max="4833" width="6.44140625" style="98" customWidth="1"/>
    <col min="4834" max="4835" width="7" style="98" hidden="1" customWidth="1"/>
    <col min="4836" max="4836" width="7" style="98" customWidth="1"/>
    <col min="4837" max="4838" width="7" style="98" hidden="1" customWidth="1"/>
    <col min="4839" max="4841" width="7" style="98" customWidth="1"/>
    <col min="4842" max="4843" width="7" style="98" hidden="1" customWidth="1"/>
    <col min="4844" max="4844" width="7.5546875" style="98" customWidth="1"/>
    <col min="4845" max="4846" width="7" style="98" hidden="1" customWidth="1"/>
    <col min="4847" max="4847" width="7" style="98" customWidth="1"/>
    <col min="4848" max="4849" width="7" style="98" hidden="1" customWidth="1"/>
    <col min="4850" max="4850" width="7" style="98" customWidth="1"/>
    <col min="4851" max="4852" width="7" style="98" hidden="1" customWidth="1"/>
    <col min="4853" max="4853" width="7" style="98" customWidth="1"/>
    <col min="4854" max="4854" width="7" style="98" hidden="1" customWidth="1"/>
    <col min="4855" max="4855" width="6.44140625" style="98" customWidth="1"/>
    <col min="4856" max="4865" width="7" style="98" hidden="1" customWidth="1"/>
    <col min="4866" max="4898" width="7" style="98" hidden="1"/>
    <col min="4899" max="4899" width="41.44140625" style="98" customWidth="1"/>
    <col min="4900" max="4900" width="6.44140625" style="98" customWidth="1"/>
    <col min="4901" max="4901" width="14.6640625" style="98" customWidth="1"/>
    <col min="4902" max="4902" width="11.44140625" style="98" customWidth="1"/>
    <col min="4903" max="4903" width="13" style="98" customWidth="1"/>
    <col min="4904" max="4904" width="15.33203125" style="98" customWidth="1"/>
    <col min="4905" max="4914" width="9.44140625" style="98" customWidth="1"/>
    <col min="4915" max="4915" width="8.88671875" style="98" customWidth="1"/>
    <col min="4916" max="4916" width="9.44140625" style="98" customWidth="1"/>
    <col min="4917" max="4917" width="10.109375" style="98" customWidth="1"/>
    <col min="4918" max="4929" width="7" style="98" hidden="1" customWidth="1"/>
    <col min="4930" max="4930" width="11.44140625" style="98" customWidth="1"/>
    <col min="4931" max="4931" width="15.5546875" style="98" customWidth="1"/>
    <col min="4932" max="4932" width="19" style="98" customWidth="1"/>
    <col min="4933" max="4933" width="9.109375" style="98" bestFit="1" customWidth="1"/>
    <col min="4934" max="4934" width="13.109375" style="98" customWidth="1"/>
    <col min="4935" max="4935" width="16.6640625" style="98" customWidth="1"/>
    <col min="4936" max="4936" width="16.88671875" style="98" customWidth="1"/>
    <col min="4937" max="4937" width="15.44140625" style="98" customWidth="1"/>
    <col min="4938" max="4938" width="14.6640625" style="98" customWidth="1"/>
    <col min="4939" max="4939" width="5" style="98" customWidth="1"/>
    <col min="4940" max="4941" width="7" style="98" hidden="1" customWidth="1"/>
    <col min="4942" max="4942" width="5" style="98" customWidth="1"/>
    <col min="4943" max="4944" width="7" style="98" hidden="1" customWidth="1"/>
    <col min="4945" max="4945" width="5" style="98" customWidth="1"/>
    <col min="4946" max="4947" width="7" style="98" hidden="1" customWidth="1"/>
    <col min="4948" max="4948" width="5" style="98" customWidth="1"/>
    <col min="4949" max="4950" width="7" style="98" hidden="1" customWidth="1"/>
    <col min="4951" max="4951" width="5" style="98" customWidth="1"/>
    <col min="4952" max="5016" width="7" style="98" hidden="1" customWidth="1"/>
    <col min="5017" max="5017" width="9.44140625" style="98" customWidth="1"/>
    <col min="5018" max="5018" width="7" style="98" hidden="1" customWidth="1"/>
    <col min="5019" max="5019" width="5" style="98" customWidth="1"/>
    <col min="5020" max="5021" width="7" style="98" hidden="1" customWidth="1"/>
    <col min="5022" max="5022" width="5" style="98" customWidth="1"/>
    <col min="5023" max="5024" width="7" style="98" hidden="1" customWidth="1"/>
    <col min="5025" max="5025" width="5" style="98" customWidth="1"/>
    <col min="5026" max="5027" width="7" style="98" hidden="1" customWidth="1"/>
    <col min="5028" max="5028" width="5" style="98" customWidth="1"/>
    <col min="5029" max="5030" width="7" style="98" hidden="1" customWidth="1"/>
    <col min="5031" max="5031" width="5" style="98" customWidth="1"/>
    <col min="5032" max="5033" width="7" style="98" hidden="1" customWidth="1"/>
    <col min="5034" max="5034" width="5" style="98" customWidth="1"/>
    <col min="5035" max="5035" width="7" style="98" hidden="1" customWidth="1"/>
    <col min="5036" max="5036" width="6.44140625" style="98" customWidth="1"/>
    <col min="5037" max="5037" width="7" style="98" hidden="1" customWidth="1"/>
    <col min="5038" max="5038" width="7.109375" style="98" customWidth="1"/>
    <col min="5039" max="5040" width="7" style="98" hidden="1" customWidth="1"/>
    <col min="5041" max="5041" width="7.109375" style="98" customWidth="1"/>
    <col min="5042" max="5043" width="7" style="98" hidden="1" customWidth="1"/>
    <col min="5044" max="5044" width="7.109375" style="98" customWidth="1"/>
    <col min="5045" max="5046" width="7" style="98" hidden="1" customWidth="1"/>
    <col min="5047" max="5047" width="7.109375" style="98" customWidth="1"/>
    <col min="5048" max="5049" width="7" style="98" hidden="1" customWidth="1"/>
    <col min="5050" max="5050" width="7.109375" style="98" customWidth="1"/>
    <col min="5051" max="5052" width="7" style="98" hidden="1" customWidth="1"/>
    <col min="5053" max="5053" width="7.109375" style="98" customWidth="1"/>
    <col min="5054" max="5055" width="7" style="98" hidden="1" customWidth="1"/>
    <col min="5056" max="5056" width="7.109375" style="98" customWidth="1"/>
    <col min="5057" max="5058" width="7" style="98" hidden="1" customWidth="1"/>
    <col min="5059" max="5059" width="7.109375" style="98" customWidth="1"/>
    <col min="5060" max="5060" width="7" style="98" hidden="1" customWidth="1"/>
    <col min="5061" max="5061" width="6.44140625" style="98" customWidth="1"/>
    <col min="5062" max="5081" width="7" style="98" hidden="1" customWidth="1"/>
    <col min="5082" max="5083" width="9" style="98" customWidth="1"/>
    <col min="5084" max="5085" width="7" style="98" hidden="1" customWidth="1"/>
    <col min="5086" max="5086" width="8.5546875" style="98" customWidth="1"/>
    <col min="5087" max="5088" width="7" style="98" hidden="1" customWidth="1"/>
    <col min="5089" max="5089" width="6.44140625" style="98" customWidth="1"/>
    <col min="5090" max="5091" width="7" style="98" hidden="1" customWidth="1"/>
    <col min="5092" max="5092" width="7" style="98" customWidth="1"/>
    <col min="5093" max="5094" width="7" style="98" hidden="1" customWidth="1"/>
    <col min="5095" max="5097" width="7" style="98" customWidth="1"/>
    <col min="5098" max="5099" width="7" style="98" hidden="1" customWidth="1"/>
    <col min="5100" max="5100" width="7.5546875" style="98" customWidth="1"/>
    <col min="5101" max="5102" width="7" style="98" hidden="1" customWidth="1"/>
    <col min="5103" max="5103" width="7" style="98" customWidth="1"/>
    <col min="5104" max="5105" width="7" style="98" hidden="1" customWidth="1"/>
    <col min="5106" max="5106" width="7" style="98" customWidth="1"/>
    <col min="5107" max="5108" width="7" style="98" hidden="1" customWidth="1"/>
    <col min="5109" max="5109" width="7" style="98" customWidth="1"/>
    <col min="5110" max="5110" width="7" style="98" hidden="1" customWidth="1"/>
    <col min="5111" max="5111" width="6.44140625" style="98" customWidth="1"/>
    <col min="5112" max="5121" width="7" style="98" hidden="1" customWidth="1"/>
    <col min="5122" max="5154" width="7" style="98" hidden="1"/>
    <col min="5155" max="5155" width="41.44140625" style="98" customWidth="1"/>
    <col min="5156" max="5156" width="6.44140625" style="98" customWidth="1"/>
    <col min="5157" max="5157" width="14.6640625" style="98" customWidth="1"/>
    <col min="5158" max="5158" width="11.44140625" style="98" customWidth="1"/>
    <col min="5159" max="5159" width="13" style="98" customWidth="1"/>
    <col min="5160" max="5160" width="15.33203125" style="98" customWidth="1"/>
    <col min="5161" max="5170" width="9.44140625" style="98" customWidth="1"/>
    <col min="5171" max="5171" width="8.88671875" style="98" customWidth="1"/>
    <col min="5172" max="5172" width="9.44140625" style="98" customWidth="1"/>
    <col min="5173" max="5173" width="10.109375" style="98" customWidth="1"/>
    <col min="5174" max="5185" width="7" style="98" hidden="1" customWidth="1"/>
    <col min="5186" max="5186" width="11.44140625" style="98" customWidth="1"/>
    <col min="5187" max="5187" width="15.5546875" style="98" customWidth="1"/>
    <col min="5188" max="5188" width="19" style="98" customWidth="1"/>
    <col min="5189" max="5189" width="9.109375" style="98" bestFit="1" customWidth="1"/>
    <col min="5190" max="5190" width="13.109375" style="98" customWidth="1"/>
    <col min="5191" max="5191" width="16.6640625" style="98" customWidth="1"/>
    <col min="5192" max="5192" width="16.88671875" style="98" customWidth="1"/>
    <col min="5193" max="5193" width="15.44140625" style="98" customWidth="1"/>
    <col min="5194" max="5194" width="14.6640625" style="98" customWidth="1"/>
    <col min="5195" max="5195" width="5" style="98" customWidth="1"/>
    <col min="5196" max="5197" width="7" style="98" hidden="1" customWidth="1"/>
    <col min="5198" max="5198" width="5" style="98" customWidth="1"/>
    <col min="5199" max="5200" width="7" style="98" hidden="1" customWidth="1"/>
    <col min="5201" max="5201" width="5" style="98" customWidth="1"/>
    <col min="5202" max="5203" width="7" style="98" hidden="1" customWidth="1"/>
    <col min="5204" max="5204" width="5" style="98" customWidth="1"/>
    <col min="5205" max="5206" width="7" style="98" hidden="1" customWidth="1"/>
    <col min="5207" max="5207" width="5" style="98" customWidth="1"/>
    <col min="5208" max="5272" width="7" style="98" hidden="1" customWidth="1"/>
    <col min="5273" max="5273" width="9.44140625" style="98" customWidth="1"/>
    <col min="5274" max="5274" width="7" style="98" hidden="1" customWidth="1"/>
    <col min="5275" max="5275" width="5" style="98" customWidth="1"/>
    <col min="5276" max="5277" width="7" style="98" hidden="1" customWidth="1"/>
    <col min="5278" max="5278" width="5" style="98" customWidth="1"/>
    <col min="5279" max="5280" width="7" style="98" hidden="1" customWidth="1"/>
    <col min="5281" max="5281" width="5" style="98" customWidth="1"/>
    <col min="5282" max="5283" width="7" style="98" hidden="1" customWidth="1"/>
    <col min="5284" max="5284" width="5" style="98" customWidth="1"/>
    <col min="5285" max="5286" width="7" style="98" hidden="1" customWidth="1"/>
    <col min="5287" max="5287" width="5" style="98" customWidth="1"/>
    <col min="5288" max="5289" width="7" style="98" hidden="1" customWidth="1"/>
    <col min="5290" max="5290" width="5" style="98" customWidth="1"/>
    <col min="5291" max="5291" width="7" style="98" hidden="1" customWidth="1"/>
    <col min="5292" max="5292" width="6.44140625" style="98" customWidth="1"/>
    <col min="5293" max="5293" width="7" style="98" hidden="1" customWidth="1"/>
    <col min="5294" max="5294" width="7.109375" style="98" customWidth="1"/>
    <col min="5295" max="5296" width="7" style="98" hidden="1" customWidth="1"/>
    <col min="5297" max="5297" width="7.109375" style="98" customWidth="1"/>
    <col min="5298" max="5299" width="7" style="98" hidden="1" customWidth="1"/>
    <col min="5300" max="5300" width="7.109375" style="98" customWidth="1"/>
    <col min="5301" max="5302" width="7" style="98" hidden="1" customWidth="1"/>
    <col min="5303" max="5303" width="7.109375" style="98" customWidth="1"/>
    <col min="5304" max="5305" width="7" style="98" hidden="1" customWidth="1"/>
    <col min="5306" max="5306" width="7.109375" style="98" customWidth="1"/>
    <col min="5307" max="5308" width="7" style="98" hidden="1" customWidth="1"/>
    <col min="5309" max="5309" width="7.109375" style="98" customWidth="1"/>
    <col min="5310" max="5311" width="7" style="98" hidden="1" customWidth="1"/>
    <col min="5312" max="5312" width="7.109375" style="98" customWidth="1"/>
    <col min="5313" max="5314" width="7" style="98" hidden="1" customWidth="1"/>
    <col min="5315" max="5315" width="7.109375" style="98" customWidth="1"/>
    <col min="5316" max="5316" width="7" style="98" hidden="1" customWidth="1"/>
    <col min="5317" max="5317" width="6.44140625" style="98" customWidth="1"/>
    <col min="5318" max="5337" width="7" style="98" hidden="1" customWidth="1"/>
    <col min="5338" max="5339" width="9" style="98" customWidth="1"/>
    <col min="5340" max="5341" width="7" style="98" hidden="1" customWidth="1"/>
    <col min="5342" max="5342" width="8.5546875" style="98" customWidth="1"/>
    <col min="5343" max="5344" width="7" style="98" hidden="1" customWidth="1"/>
    <col min="5345" max="5345" width="6.44140625" style="98" customWidth="1"/>
    <col min="5346" max="5347" width="7" style="98" hidden="1" customWidth="1"/>
    <col min="5348" max="5348" width="7" style="98" customWidth="1"/>
    <col min="5349" max="5350" width="7" style="98" hidden="1" customWidth="1"/>
    <col min="5351" max="5353" width="7" style="98" customWidth="1"/>
    <col min="5354" max="5355" width="7" style="98" hidden="1" customWidth="1"/>
    <col min="5356" max="5356" width="7.5546875" style="98" customWidth="1"/>
    <col min="5357" max="5358" width="7" style="98" hidden="1" customWidth="1"/>
    <col min="5359" max="5359" width="7" style="98" customWidth="1"/>
    <col min="5360" max="5361" width="7" style="98" hidden="1" customWidth="1"/>
    <col min="5362" max="5362" width="7" style="98" customWidth="1"/>
    <col min="5363" max="5364" width="7" style="98" hidden="1" customWidth="1"/>
    <col min="5365" max="5365" width="7" style="98" customWidth="1"/>
    <col min="5366" max="5366" width="7" style="98" hidden="1" customWidth="1"/>
    <col min="5367" max="5367" width="6.44140625" style="98" customWidth="1"/>
    <col min="5368" max="5377" width="7" style="98" hidden="1" customWidth="1"/>
    <col min="5378" max="5410" width="7" style="98" hidden="1"/>
    <col min="5411" max="5411" width="41.44140625" style="98" customWidth="1"/>
    <col min="5412" max="5412" width="6.44140625" style="98" customWidth="1"/>
    <col min="5413" max="5413" width="14.6640625" style="98" customWidth="1"/>
    <col min="5414" max="5414" width="11.44140625" style="98" customWidth="1"/>
    <col min="5415" max="5415" width="13" style="98" customWidth="1"/>
    <col min="5416" max="5416" width="15.33203125" style="98" customWidth="1"/>
    <col min="5417" max="5426" width="9.44140625" style="98" customWidth="1"/>
    <col min="5427" max="5427" width="8.88671875" style="98" customWidth="1"/>
    <col min="5428" max="5428" width="9.44140625" style="98" customWidth="1"/>
    <col min="5429" max="5429" width="10.109375" style="98" customWidth="1"/>
    <col min="5430" max="5441" width="7" style="98" hidden="1" customWidth="1"/>
    <col min="5442" max="5442" width="11.44140625" style="98" customWidth="1"/>
    <col min="5443" max="5443" width="15.5546875" style="98" customWidth="1"/>
    <col min="5444" max="5444" width="19" style="98" customWidth="1"/>
    <col min="5445" max="5445" width="9.109375" style="98" bestFit="1" customWidth="1"/>
    <col min="5446" max="5446" width="13.109375" style="98" customWidth="1"/>
    <col min="5447" max="5447" width="16.6640625" style="98" customWidth="1"/>
    <col min="5448" max="5448" width="16.88671875" style="98" customWidth="1"/>
    <col min="5449" max="5449" width="15.44140625" style="98" customWidth="1"/>
    <col min="5450" max="5450" width="14.6640625" style="98" customWidth="1"/>
    <col min="5451" max="5451" width="5" style="98" customWidth="1"/>
    <col min="5452" max="5453" width="7" style="98" hidden="1" customWidth="1"/>
    <col min="5454" max="5454" width="5" style="98" customWidth="1"/>
    <col min="5455" max="5456" width="7" style="98" hidden="1" customWidth="1"/>
    <col min="5457" max="5457" width="5" style="98" customWidth="1"/>
    <col min="5458" max="5459" width="7" style="98" hidden="1" customWidth="1"/>
    <col min="5460" max="5460" width="5" style="98" customWidth="1"/>
    <col min="5461" max="5462" width="7" style="98" hidden="1" customWidth="1"/>
    <col min="5463" max="5463" width="5" style="98" customWidth="1"/>
    <col min="5464" max="5528" width="7" style="98" hidden="1" customWidth="1"/>
    <col min="5529" max="5529" width="9.44140625" style="98" customWidth="1"/>
    <col min="5530" max="5530" width="7" style="98" hidden="1" customWidth="1"/>
    <col min="5531" max="5531" width="5" style="98" customWidth="1"/>
    <col min="5532" max="5533" width="7" style="98" hidden="1" customWidth="1"/>
    <col min="5534" max="5534" width="5" style="98" customWidth="1"/>
    <col min="5535" max="5536" width="7" style="98" hidden="1" customWidth="1"/>
    <col min="5537" max="5537" width="5" style="98" customWidth="1"/>
    <col min="5538" max="5539" width="7" style="98" hidden="1" customWidth="1"/>
    <col min="5540" max="5540" width="5" style="98" customWidth="1"/>
    <col min="5541" max="5542" width="7" style="98" hidden="1" customWidth="1"/>
    <col min="5543" max="5543" width="5" style="98" customWidth="1"/>
    <col min="5544" max="5545" width="7" style="98" hidden="1" customWidth="1"/>
    <col min="5546" max="5546" width="5" style="98" customWidth="1"/>
    <col min="5547" max="5547" width="7" style="98" hidden="1" customWidth="1"/>
    <col min="5548" max="5548" width="6.44140625" style="98" customWidth="1"/>
    <col min="5549" max="5549" width="7" style="98" hidden="1" customWidth="1"/>
    <col min="5550" max="5550" width="7.109375" style="98" customWidth="1"/>
    <col min="5551" max="5552" width="7" style="98" hidden="1" customWidth="1"/>
    <col min="5553" max="5553" width="7.109375" style="98" customWidth="1"/>
    <col min="5554" max="5555" width="7" style="98" hidden="1" customWidth="1"/>
    <col min="5556" max="5556" width="7.109375" style="98" customWidth="1"/>
    <col min="5557" max="5558" width="7" style="98" hidden="1" customWidth="1"/>
    <col min="5559" max="5559" width="7.109375" style="98" customWidth="1"/>
    <col min="5560" max="5561" width="7" style="98" hidden="1" customWidth="1"/>
    <col min="5562" max="5562" width="7.109375" style="98" customWidth="1"/>
    <col min="5563" max="5564" width="7" style="98" hidden="1" customWidth="1"/>
    <col min="5565" max="5565" width="7.109375" style="98" customWidth="1"/>
    <col min="5566" max="5567" width="7" style="98" hidden="1" customWidth="1"/>
    <col min="5568" max="5568" width="7.109375" style="98" customWidth="1"/>
    <col min="5569" max="5570" width="7" style="98" hidden="1" customWidth="1"/>
    <col min="5571" max="5571" width="7.109375" style="98" customWidth="1"/>
    <col min="5572" max="5572" width="7" style="98" hidden="1" customWidth="1"/>
    <col min="5573" max="5573" width="6.44140625" style="98" customWidth="1"/>
    <col min="5574" max="5593" width="7" style="98" hidden="1" customWidth="1"/>
    <col min="5594" max="5595" width="9" style="98" customWidth="1"/>
    <col min="5596" max="5597" width="7" style="98" hidden="1" customWidth="1"/>
    <col min="5598" max="5598" width="8.5546875" style="98" customWidth="1"/>
    <col min="5599" max="5600" width="7" style="98" hidden="1" customWidth="1"/>
    <col min="5601" max="5601" width="6.44140625" style="98" customWidth="1"/>
    <col min="5602" max="5603" width="7" style="98" hidden="1" customWidth="1"/>
    <col min="5604" max="5604" width="7" style="98" customWidth="1"/>
    <col min="5605" max="5606" width="7" style="98" hidden="1" customWidth="1"/>
    <col min="5607" max="5609" width="7" style="98" customWidth="1"/>
    <col min="5610" max="5611" width="7" style="98" hidden="1" customWidth="1"/>
    <col min="5612" max="5612" width="7.5546875" style="98" customWidth="1"/>
    <col min="5613" max="5614" width="7" style="98" hidden="1" customWidth="1"/>
    <col min="5615" max="5615" width="7" style="98" customWidth="1"/>
    <col min="5616" max="5617" width="7" style="98" hidden="1" customWidth="1"/>
    <col min="5618" max="5618" width="7" style="98" customWidth="1"/>
    <col min="5619" max="5620" width="7" style="98" hidden="1" customWidth="1"/>
    <col min="5621" max="5621" width="7" style="98" customWidth="1"/>
    <col min="5622" max="5622" width="7" style="98" hidden="1" customWidth="1"/>
    <col min="5623" max="5623" width="6.44140625" style="98" customWidth="1"/>
    <col min="5624" max="5633" width="7" style="98" hidden="1" customWidth="1"/>
    <col min="5634" max="5666" width="7" style="98" hidden="1"/>
    <col min="5667" max="5667" width="41.44140625" style="98" customWidth="1"/>
    <col min="5668" max="5668" width="6.44140625" style="98" customWidth="1"/>
    <col min="5669" max="5669" width="14.6640625" style="98" customWidth="1"/>
    <col min="5670" max="5670" width="11.44140625" style="98" customWidth="1"/>
    <col min="5671" max="5671" width="13" style="98" customWidth="1"/>
    <col min="5672" max="5672" width="15.33203125" style="98" customWidth="1"/>
    <col min="5673" max="5682" width="9.44140625" style="98" customWidth="1"/>
    <col min="5683" max="5683" width="8.88671875" style="98" customWidth="1"/>
    <col min="5684" max="5684" width="9.44140625" style="98" customWidth="1"/>
    <col min="5685" max="5685" width="10.109375" style="98" customWidth="1"/>
    <col min="5686" max="5697" width="7" style="98" hidden="1" customWidth="1"/>
    <col min="5698" max="5698" width="11.44140625" style="98" customWidth="1"/>
    <col min="5699" max="5699" width="15.5546875" style="98" customWidth="1"/>
    <col min="5700" max="5700" width="19" style="98" customWidth="1"/>
    <col min="5701" max="5701" width="9.109375" style="98" bestFit="1" customWidth="1"/>
    <col min="5702" max="5702" width="13.109375" style="98" customWidth="1"/>
    <col min="5703" max="5703" width="16.6640625" style="98" customWidth="1"/>
    <col min="5704" max="5704" width="16.88671875" style="98" customWidth="1"/>
    <col min="5705" max="5705" width="15.44140625" style="98" customWidth="1"/>
    <col min="5706" max="5706" width="14.6640625" style="98" customWidth="1"/>
    <col min="5707" max="5707" width="5" style="98" customWidth="1"/>
    <col min="5708" max="5709" width="7" style="98" hidden="1" customWidth="1"/>
    <col min="5710" max="5710" width="5" style="98" customWidth="1"/>
    <col min="5711" max="5712" width="7" style="98" hidden="1" customWidth="1"/>
    <col min="5713" max="5713" width="5" style="98" customWidth="1"/>
    <col min="5714" max="5715" width="7" style="98" hidden="1" customWidth="1"/>
    <col min="5716" max="5716" width="5" style="98" customWidth="1"/>
    <col min="5717" max="5718" width="7" style="98" hidden="1" customWidth="1"/>
    <col min="5719" max="5719" width="5" style="98" customWidth="1"/>
    <col min="5720" max="5784" width="7" style="98" hidden="1" customWidth="1"/>
    <col min="5785" max="5785" width="9.44140625" style="98" customWidth="1"/>
    <col min="5786" max="5786" width="7" style="98" hidden="1" customWidth="1"/>
    <col min="5787" max="5787" width="5" style="98" customWidth="1"/>
    <col min="5788" max="5789" width="7" style="98" hidden="1" customWidth="1"/>
    <col min="5790" max="5790" width="5" style="98" customWidth="1"/>
    <col min="5791" max="5792" width="7" style="98" hidden="1" customWidth="1"/>
    <col min="5793" max="5793" width="5" style="98" customWidth="1"/>
    <col min="5794" max="5795" width="7" style="98" hidden="1" customWidth="1"/>
    <col min="5796" max="5796" width="5" style="98" customWidth="1"/>
    <col min="5797" max="5798" width="7" style="98" hidden="1" customWidth="1"/>
    <col min="5799" max="5799" width="5" style="98" customWidth="1"/>
    <col min="5800" max="5801" width="7" style="98" hidden="1" customWidth="1"/>
    <col min="5802" max="5802" width="5" style="98" customWidth="1"/>
    <col min="5803" max="5803" width="7" style="98" hidden="1" customWidth="1"/>
    <col min="5804" max="5804" width="6.44140625" style="98" customWidth="1"/>
    <col min="5805" max="5805" width="7" style="98" hidden="1" customWidth="1"/>
    <col min="5806" max="5806" width="7.109375" style="98" customWidth="1"/>
    <col min="5807" max="5808" width="7" style="98" hidden="1" customWidth="1"/>
    <col min="5809" max="5809" width="7.109375" style="98" customWidth="1"/>
    <col min="5810" max="5811" width="7" style="98" hidden="1" customWidth="1"/>
    <col min="5812" max="5812" width="7.109375" style="98" customWidth="1"/>
    <col min="5813" max="5814" width="7" style="98" hidden="1" customWidth="1"/>
    <col min="5815" max="5815" width="7.109375" style="98" customWidth="1"/>
    <col min="5816" max="5817" width="7" style="98" hidden="1" customWidth="1"/>
    <col min="5818" max="5818" width="7.109375" style="98" customWidth="1"/>
    <col min="5819" max="5820" width="7" style="98" hidden="1" customWidth="1"/>
    <col min="5821" max="5821" width="7.109375" style="98" customWidth="1"/>
    <col min="5822" max="5823" width="7" style="98" hidden="1" customWidth="1"/>
    <col min="5824" max="5824" width="7.109375" style="98" customWidth="1"/>
    <col min="5825" max="5826" width="7" style="98" hidden="1" customWidth="1"/>
    <col min="5827" max="5827" width="7.109375" style="98" customWidth="1"/>
    <col min="5828" max="5828" width="7" style="98" hidden="1" customWidth="1"/>
    <col min="5829" max="5829" width="6.44140625" style="98" customWidth="1"/>
    <col min="5830" max="5849" width="7" style="98" hidden="1" customWidth="1"/>
    <col min="5850" max="5851" width="9" style="98" customWidth="1"/>
    <col min="5852" max="5853" width="7" style="98" hidden="1" customWidth="1"/>
    <col min="5854" max="5854" width="8.5546875" style="98" customWidth="1"/>
    <col min="5855" max="5856" width="7" style="98" hidden="1" customWidth="1"/>
    <col min="5857" max="5857" width="6.44140625" style="98" customWidth="1"/>
    <col min="5858" max="5859" width="7" style="98" hidden="1" customWidth="1"/>
    <col min="5860" max="5860" width="7" style="98" customWidth="1"/>
    <col min="5861" max="5862" width="7" style="98" hidden="1" customWidth="1"/>
    <col min="5863" max="5865" width="7" style="98" customWidth="1"/>
    <col min="5866" max="5867" width="7" style="98" hidden="1" customWidth="1"/>
    <col min="5868" max="5868" width="7.5546875" style="98" customWidth="1"/>
    <col min="5869" max="5870" width="7" style="98" hidden="1" customWidth="1"/>
    <col min="5871" max="5871" width="7" style="98" customWidth="1"/>
    <col min="5872" max="5873" width="7" style="98" hidden="1" customWidth="1"/>
    <col min="5874" max="5874" width="7" style="98" customWidth="1"/>
    <col min="5875" max="5876" width="7" style="98" hidden="1" customWidth="1"/>
    <col min="5877" max="5877" width="7" style="98" customWidth="1"/>
    <col min="5878" max="5878" width="7" style="98" hidden="1" customWidth="1"/>
    <col min="5879" max="5879" width="6.44140625" style="98" customWidth="1"/>
    <col min="5880" max="5889" width="7" style="98" hidden="1" customWidth="1"/>
    <col min="5890" max="5922" width="7" style="98" hidden="1"/>
    <col min="5923" max="5923" width="41.44140625" style="98" customWidth="1"/>
    <col min="5924" max="5924" width="6.44140625" style="98" customWidth="1"/>
    <col min="5925" max="5925" width="14.6640625" style="98" customWidth="1"/>
    <col min="5926" max="5926" width="11.44140625" style="98" customWidth="1"/>
    <col min="5927" max="5927" width="13" style="98" customWidth="1"/>
    <col min="5928" max="5928" width="15.33203125" style="98" customWidth="1"/>
    <col min="5929" max="5938" width="9.44140625" style="98" customWidth="1"/>
    <col min="5939" max="5939" width="8.88671875" style="98" customWidth="1"/>
    <col min="5940" max="5940" width="9.44140625" style="98" customWidth="1"/>
    <col min="5941" max="5941" width="10.109375" style="98" customWidth="1"/>
    <col min="5942" max="5953" width="7" style="98" hidden="1" customWidth="1"/>
    <col min="5954" max="5954" width="11.44140625" style="98" customWidth="1"/>
    <col min="5955" max="5955" width="15.5546875" style="98" customWidth="1"/>
    <col min="5956" max="5956" width="19" style="98" customWidth="1"/>
    <col min="5957" max="5957" width="9.109375" style="98" bestFit="1" customWidth="1"/>
    <col min="5958" max="5958" width="13.109375" style="98" customWidth="1"/>
    <col min="5959" max="5959" width="16.6640625" style="98" customWidth="1"/>
    <col min="5960" max="5960" width="16.88671875" style="98" customWidth="1"/>
    <col min="5961" max="5961" width="15.44140625" style="98" customWidth="1"/>
    <col min="5962" max="5962" width="14.6640625" style="98" customWidth="1"/>
    <col min="5963" max="5963" width="5" style="98" customWidth="1"/>
    <col min="5964" max="5965" width="7" style="98" hidden="1" customWidth="1"/>
    <col min="5966" max="5966" width="5" style="98" customWidth="1"/>
    <col min="5967" max="5968" width="7" style="98" hidden="1" customWidth="1"/>
    <col min="5969" max="5969" width="5" style="98" customWidth="1"/>
    <col min="5970" max="5971" width="7" style="98" hidden="1" customWidth="1"/>
    <col min="5972" max="5972" width="5" style="98" customWidth="1"/>
    <col min="5973" max="5974" width="7" style="98" hidden="1" customWidth="1"/>
    <col min="5975" max="5975" width="5" style="98" customWidth="1"/>
    <col min="5976" max="6040" width="7" style="98" hidden="1" customWidth="1"/>
    <col min="6041" max="6041" width="9.44140625" style="98" customWidth="1"/>
    <col min="6042" max="6042" width="7" style="98" hidden="1" customWidth="1"/>
    <col min="6043" max="6043" width="5" style="98" customWidth="1"/>
    <col min="6044" max="6045" width="7" style="98" hidden="1" customWidth="1"/>
    <col min="6046" max="6046" width="5" style="98" customWidth="1"/>
    <col min="6047" max="6048" width="7" style="98" hidden="1" customWidth="1"/>
    <col min="6049" max="6049" width="5" style="98" customWidth="1"/>
    <col min="6050" max="6051" width="7" style="98" hidden="1" customWidth="1"/>
    <col min="6052" max="6052" width="5" style="98" customWidth="1"/>
    <col min="6053" max="6054" width="7" style="98" hidden="1" customWidth="1"/>
    <col min="6055" max="6055" width="5" style="98" customWidth="1"/>
    <col min="6056" max="6057" width="7" style="98" hidden="1" customWidth="1"/>
    <col min="6058" max="6058" width="5" style="98" customWidth="1"/>
    <col min="6059" max="6059" width="7" style="98" hidden="1" customWidth="1"/>
    <col min="6060" max="6060" width="6.44140625" style="98" customWidth="1"/>
    <col min="6061" max="6061" width="7" style="98" hidden="1" customWidth="1"/>
    <col min="6062" max="6062" width="7.109375" style="98" customWidth="1"/>
    <col min="6063" max="6064" width="7" style="98" hidden="1" customWidth="1"/>
    <col min="6065" max="6065" width="7.109375" style="98" customWidth="1"/>
    <col min="6066" max="6067" width="7" style="98" hidden="1" customWidth="1"/>
    <col min="6068" max="6068" width="7.109375" style="98" customWidth="1"/>
    <col min="6069" max="6070" width="7" style="98" hidden="1" customWidth="1"/>
    <col min="6071" max="6071" width="7.109375" style="98" customWidth="1"/>
    <col min="6072" max="6073" width="7" style="98" hidden="1" customWidth="1"/>
    <col min="6074" max="6074" width="7.109375" style="98" customWidth="1"/>
    <col min="6075" max="6076" width="7" style="98" hidden="1" customWidth="1"/>
    <col min="6077" max="6077" width="7.109375" style="98" customWidth="1"/>
    <col min="6078" max="6079" width="7" style="98" hidden="1" customWidth="1"/>
    <col min="6080" max="6080" width="7.109375" style="98" customWidth="1"/>
    <col min="6081" max="6082" width="7" style="98" hidden="1" customWidth="1"/>
    <col min="6083" max="6083" width="7.109375" style="98" customWidth="1"/>
    <col min="6084" max="6084" width="7" style="98" hidden="1" customWidth="1"/>
    <col min="6085" max="6085" width="6.44140625" style="98" customWidth="1"/>
    <col min="6086" max="6105" width="7" style="98" hidden="1" customWidth="1"/>
    <col min="6106" max="6107" width="9" style="98" customWidth="1"/>
    <col min="6108" max="6109" width="7" style="98" hidden="1" customWidth="1"/>
    <col min="6110" max="6110" width="8.5546875" style="98" customWidth="1"/>
    <col min="6111" max="6112" width="7" style="98" hidden="1" customWidth="1"/>
    <col min="6113" max="6113" width="6.44140625" style="98" customWidth="1"/>
    <col min="6114" max="6115" width="7" style="98" hidden="1" customWidth="1"/>
    <col min="6116" max="6116" width="7" style="98" customWidth="1"/>
    <col min="6117" max="6118" width="7" style="98" hidden="1" customWidth="1"/>
    <col min="6119" max="6121" width="7" style="98" customWidth="1"/>
    <col min="6122" max="6123" width="7" style="98" hidden="1" customWidth="1"/>
    <col min="6124" max="6124" width="7.5546875" style="98" customWidth="1"/>
    <col min="6125" max="6126" width="7" style="98" hidden="1" customWidth="1"/>
    <col min="6127" max="6127" width="7" style="98" customWidth="1"/>
    <col min="6128" max="6129" width="7" style="98" hidden="1" customWidth="1"/>
    <col min="6130" max="6130" width="7" style="98" customWidth="1"/>
    <col min="6131" max="6132" width="7" style="98" hidden="1" customWidth="1"/>
    <col min="6133" max="6133" width="7" style="98" customWidth="1"/>
    <col min="6134" max="6134" width="7" style="98" hidden="1" customWidth="1"/>
    <col min="6135" max="6135" width="6.44140625" style="98" customWidth="1"/>
    <col min="6136" max="6145" width="7" style="98" hidden="1" customWidth="1"/>
    <col min="6146" max="6178" width="7" style="98" hidden="1"/>
    <col min="6179" max="6179" width="41.44140625" style="98" customWidth="1"/>
    <col min="6180" max="6180" width="6.44140625" style="98" customWidth="1"/>
    <col min="6181" max="6181" width="14.6640625" style="98" customWidth="1"/>
    <col min="6182" max="6182" width="11.44140625" style="98" customWidth="1"/>
    <col min="6183" max="6183" width="13" style="98" customWidth="1"/>
    <col min="6184" max="6184" width="15.33203125" style="98" customWidth="1"/>
    <col min="6185" max="6194" width="9.44140625" style="98" customWidth="1"/>
    <col min="6195" max="6195" width="8.88671875" style="98" customWidth="1"/>
    <col min="6196" max="6196" width="9.44140625" style="98" customWidth="1"/>
    <col min="6197" max="6197" width="10.109375" style="98" customWidth="1"/>
    <col min="6198" max="6209" width="7" style="98" hidden="1" customWidth="1"/>
    <col min="6210" max="6210" width="11.44140625" style="98" customWidth="1"/>
    <col min="6211" max="6211" width="15.5546875" style="98" customWidth="1"/>
    <col min="6212" max="6212" width="19" style="98" customWidth="1"/>
    <col min="6213" max="6213" width="9.109375" style="98" bestFit="1" customWidth="1"/>
    <col min="6214" max="6214" width="13.109375" style="98" customWidth="1"/>
    <col min="6215" max="6215" width="16.6640625" style="98" customWidth="1"/>
    <col min="6216" max="6216" width="16.88671875" style="98" customWidth="1"/>
    <col min="6217" max="6217" width="15.44140625" style="98" customWidth="1"/>
    <col min="6218" max="6218" width="14.6640625" style="98" customWidth="1"/>
    <col min="6219" max="6219" width="5" style="98" customWidth="1"/>
    <col min="6220" max="6221" width="7" style="98" hidden="1" customWidth="1"/>
    <col min="6222" max="6222" width="5" style="98" customWidth="1"/>
    <col min="6223" max="6224" width="7" style="98" hidden="1" customWidth="1"/>
    <col min="6225" max="6225" width="5" style="98" customWidth="1"/>
    <col min="6226" max="6227" width="7" style="98" hidden="1" customWidth="1"/>
    <col min="6228" max="6228" width="5" style="98" customWidth="1"/>
    <col min="6229" max="6230" width="7" style="98" hidden="1" customWidth="1"/>
    <col min="6231" max="6231" width="5" style="98" customWidth="1"/>
    <col min="6232" max="6296" width="7" style="98" hidden="1" customWidth="1"/>
    <col min="6297" max="6297" width="9.44140625" style="98" customWidth="1"/>
    <col min="6298" max="6298" width="7" style="98" hidden="1" customWidth="1"/>
    <col min="6299" max="6299" width="5" style="98" customWidth="1"/>
    <col min="6300" max="6301" width="7" style="98" hidden="1" customWidth="1"/>
    <col min="6302" max="6302" width="5" style="98" customWidth="1"/>
    <col min="6303" max="6304" width="7" style="98" hidden="1" customWidth="1"/>
    <col min="6305" max="6305" width="5" style="98" customWidth="1"/>
    <col min="6306" max="6307" width="7" style="98" hidden="1" customWidth="1"/>
    <col min="6308" max="6308" width="5" style="98" customWidth="1"/>
    <col min="6309" max="6310" width="7" style="98" hidden="1" customWidth="1"/>
    <col min="6311" max="6311" width="5" style="98" customWidth="1"/>
    <col min="6312" max="6313" width="7" style="98" hidden="1" customWidth="1"/>
    <col min="6314" max="6314" width="5" style="98" customWidth="1"/>
    <col min="6315" max="6315" width="7" style="98" hidden="1" customWidth="1"/>
    <col min="6316" max="6316" width="6.44140625" style="98" customWidth="1"/>
    <col min="6317" max="6317" width="7" style="98" hidden="1" customWidth="1"/>
    <col min="6318" max="6318" width="7.109375" style="98" customWidth="1"/>
    <col min="6319" max="6320" width="7" style="98" hidden="1" customWidth="1"/>
    <col min="6321" max="6321" width="7.109375" style="98" customWidth="1"/>
    <col min="6322" max="6323" width="7" style="98" hidden="1" customWidth="1"/>
    <col min="6324" max="6324" width="7.109375" style="98" customWidth="1"/>
    <col min="6325" max="6326" width="7" style="98" hidden="1" customWidth="1"/>
    <col min="6327" max="6327" width="7.109375" style="98" customWidth="1"/>
    <col min="6328" max="6329" width="7" style="98" hidden="1" customWidth="1"/>
    <col min="6330" max="6330" width="7.109375" style="98" customWidth="1"/>
    <col min="6331" max="6332" width="7" style="98" hidden="1" customWidth="1"/>
    <col min="6333" max="6333" width="7.109375" style="98" customWidth="1"/>
    <col min="6334" max="6335" width="7" style="98" hidden="1" customWidth="1"/>
    <col min="6336" max="6336" width="7.109375" style="98" customWidth="1"/>
    <col min="6337" max="6338" width="7" style="98" hidden="1" customWidth="1"/>
    <col min="6339" max="6339" width="7.109375" style="98" customWidth="1"/>
    <col min="6340" max="6340" width="7" style="98" hidden="1" customWidth="1"/>
    <col min="6341" max="6341" width="6.44140625" style="98" customWidth="1"/>
    <col min="6342" max="6361" width="7" style="98" hidden="1" customWidth="1"/>
    <col min="6362" max="6363" width="9" style="98" customWidth="1"/>
    <col min="6364" max="6365" width="7" style="98" hidden="1" customWidth="1"/>
    <col min="6366" max="6366" width="8.5546875" style="98" customWidth="1"/>
    <col min="6367" max="6368" width="7" style="98" hidden="1" customWidth="1"/>
    <col min="6369" max="6369" width="6.44140625" style="98" customWidth="1"/>
    <col min="6370" max="6371" width="7" style="98" hidden="1" customWidth="1"/>
    <col min="6372" max="6372" width="7" style="98" customWidth="1"/>
    <col min="6373" max="6374" width="7" style="98" hidden="1" customWidth="1"/>
    <col min="6375" max="6377" width="7" style="98" customWidth="1"/>
    <col min="6378" max="6379" width="7" style="98" hidden="1" customWidth="1"/>
    <col min="6380" max="6380" width="7.5546875" style="98" customWidth="1"/>
    <col min="6381" max="6382" width="7" style="98" hidden="1" customWidth="1"/>
    <col min="6383" max="6383" width="7" style="98" customWidth="1"/>
    <col min="6384" max="6385" width="7" style="98" hidden="1" customWidth="1"/>
    <col min="6386" max="6386" width="7" style="98" customWidth="1"/>
    <col min="6387" max="6388" width="7" style="98" hidden="1" customWidth="1"/>
    <col min="6389" max="6389" width="7" style="98" customWidth="1"/>
    <col min="6390" max="6390" width="7" style="98" hidden="1" customWidth="1"/>
    <col min="6391" max="6391" width="6.44140625" style="98" customWidth="1"/>
    <col min="6392" max="6401" width="7" style="98" hidden="1" customWidth="1"/>
    <col min="6402" max="6434" width="7" style="98" hidden="1"/>
    <col min="6435" max="6435" width="41.44140625" style="98" customWidth="1"/>
    <col min="6436" max="6436" width="6.44140625" style="98" customWidth="1"/>
    <col min="6437" max="6437" width="14.6640625" style="98" customWidth="1"/>
    <col min="6438" max="6438" width="11.44140625" style="98" customWidth="1"/>
    <col min="6439" max="6439" width="13" style="98" customWidth="1"/>
    <col min="6440" max="6440" width="15.33203125" style="98" customWidth="1"/>
    <col min="6441" max="6450" width="9.44140625" style="98" customWidth="1"/>
    <col min="6451" max="6451" width="8.88671875" style="98" customWidth="1"/>
    <col min="6452" max="6452" width="9.44140625" style="98" customWidth="1"/>
    <col min="6453" max="6453" width="10.109375" style="98" customWidth="1"/>
    <col min="6454" max="6465" width="7" style="98" hidden="1" customWidth="1"/>
    <col min="6466" max="6466" width="11.44140625" style="98" customWidth="1"/>
    <col min="6467" max="6467" width="15.5546875" style="98" customWidth="1"/>
    <col min="6468" max="6468" width="19" style="98" customWidth="1"/>
    <col min="6469" max="6469" width="9.109375" style="98" bestFit="1" customWidth="1"/>
    <col min="6470" max="6470" width="13.109375" style="98" customWidth="1"/>
    <col min="6471" max="6471" width="16.6640625" style="98" customWidth="1"/>
    <col min="6472" max="6472" width="16.88671875" style="98" customWidth="1"/>
    <col min="6473" max="6473" width="15.44140625" style="98" customWidth="1"/>
    <col min="6474" max="6474" width="14.6640625" style="98" customWidth="1"/>
    <col min="6475" max="6475" width="5" style="98" customWidth="1"/>
    <col min="6476" max="6477" width="7" style="98" hidden="1" customWidth="1"/>
    <col min="6478" max="6478" width="5" style="98" customWidth="1"/>
    <col min="6479" max="6480" width="7" style="98" hidden="1" customWidth="1"/>
    <col min="6481" max="6481" width="5" style="98" customWidth="1"/>
    <col min="6482" max="6483" width="7" style="98" hidden="1" customWidth="1"/>
    <col min="6484" max="6484" width="5" style="98" customWidth="1"/>
    <col min="6485" max="6486" width="7" style="98" hidden="1" customWidth="1"/>
    <col min="6487" max="6487" width="5" style="98" customWidth="1"/>
    <col min="6488" max="6552" width="7" style="98" hidden="1" customWidth="1"/>
    <col min="6553" max="6553" width="9.44140625" style="98" customWidth="1"/>
    <col min="6554" max="6554" width="7" style="98" hidden="1" customWidth="1"/>
    <col min="6555" max="6555" width="5" style="98" customWidth="1"/>
    <col min="6556" max="6557" width="7" style="98" hidden="1" customWidth="1"/>
    <col min="6558" max="6558" width="5" style="98" customWidth="1"/>
    <col min="6559" max="6560" width="7" style="98" hidden="1" customWidth="1"/>
    <col min="6561" max="6561" width="5" style="98" customWidth="1"/>
    <col min="6562" max="6563" width="7" style="98" hidden="1" customWidth="1"/>
    <col min="6564" max="6564" width="5" style="98" customWidth="1"/>
    <col min="6565" max="6566" width="7" style="98" hidden="1" customWidth="1"/>
    <col min="6567" max="6567" width="5" style="98" customWidth="1"/>
    <col min="6568" max="6569" width="7" style="98" hidden="1" customWidth="1"/>
    <col min="6570" max="6570" width="5" style="98" customWidth="1"/>
    <col min="6571" max="6571" width="7" style="98" hidden="1" customWidth="1"/>
    <col min="6572" max="6572" width="6.44140625" style="98" customWidth="1"/>
    <col min="6573" max="6573" width="7" style="98" hidden="1" customWidth="1"/>
    <col min="6574" max="6574" width="7.109375" style="98" customWidth="1"/>
    <col min="6575" max="6576" width="7" style="98" hidden="1" customWidth="1"/>
    <col min="6577" max="6577" width="7.109375" style="98" customWidth="1"/>
    <col min="6578" max="6579" width="7" style="98" hidden="1" customWidth="1"/>
    <col min="6580" max="6580" width="7.109375" style="98" customWidth="1"/>
    <col min="6581" max="6582" width="7" style="98" hidden="1" customWidth="1"/>
    <col min="6583" max="6583" width="7.109375" style="98" customWidth="1"/>
    <col min="6584" max="6585" width="7" style="98" hidden="1" customWidth="1"/>
    <col min="6586" max="6586" width="7.109375" style="98" customWidth="1"/>
    <col min="6587" max="6588" width="7" style="98" hidden="1" customWidth="1"/>
    <col min="6589" max="6589" width="7.109375" style="98" customWidth="1"/>
    <col min="6590" max="6591" width="7" style="98" hidden="1" customWidth="1"/>
    <col min="6592" max="6592" width="7.109375" style="98" customWidth="1"/>
    <col min="6593" max="6594" width="7" style="98" hidden="1" customWidth="1"/>
    <col min="6595" max="6595" width="7.109375" style="98" customWidth="1"/>
    <col min="6596" max="6596" width="7" style="98" hidden="1" customWidth="1"/>
    <col min="6597" max="6597" width="6.44140625" style="98" customWidth="1"/>
    <col min="6598" max="6617" width="7" style="98" hidden="1" customWidth="1"/>
    <col min="6618" max="6619" width="9" style="98" customWidth="1"/>
    <col min="6620" max="6621" width="7" style="98" hidden="1" customWidth="1"/>
    <col min="6622" max="6622" width="8.5546875" style="98" customWidth="1"/>
    <col min="6623" max="6624" width="7" style="98" hidden="1" customWidth="1"/>
    <col min="6625" max="6625" width="6.44140625" style="98" customWidth="1"/>
    <col min="6626" max="6627" width="7" style="98" hidden="1" customWidth="1"/>
    <col min="6628" max="6628" width="7" style="98" customWidth="1"/>
    <col min="6629" max="6630" width="7" style="98" hidden="1" customWidth="1"/>
    <col min="6631" max="6633" width="7" style="98" customWidth="1"/>
    <col min="6634" max="6635" width="7" style="98" hidden="1" customWidth="1"/>
    <col min="6636" max="6636" width="7.5546875" style="98" customWidth="1"/>
    <col min="6637" max="6638" width="7" style="98" hidden="1" customWidth="1"/>
    <col min="6639" max="6639" width="7" style="98" customWidth="1"/>
    <col min="6640" max="6641" width="7" style="98" hidden="1" customWidth="1"/>
    <col min="6642" max="6642" width="7" style="98" customWidth="1"/>
    <col min="6643" max="6644" width="7" style="98" hidden="1" customWidth="1"/>
    <col min="6645" max="6645" width="7" style="98" customWidth="1"/>
    <col min="6646" max="6646" width="7" style="98" hidden="1" customWidth="1"/>
    <col min="6647" max="6647" width="6.44140625" style="98" customWidth="1"/>
    <col min="6648" max="6657" width="7" style="98" hidden="1" customWidth="1"/>
    <col min="6658" max="6690" width="7" style="98" hidden="1"/>
    <col min="6691" max="6691" width="41.44140625" style="98" customWidth="1"/>
    <col min="6692" max="6692" width="6.44140625" style="98" customWidth="1"/>
    <col min="6693" max="6693" width="14.6640625" style="98" customWidth="1"/>
    <col min="6694" max="6694" width="11.44140625" style="98" customWidth="1"/>
    <col min="6695" max="6695" width="13" style="98" customWidth="1"/>
    <col min="6696" max="6696" width="15.33203125" style="98" customWidth="1"/>
    <col min="6697" max="6706" width="9.44140625" style="98" customWidth="1"/>
    <col min="6707" max="6707" width="8.88671875" style="98" customWidth="1"/>
    <col min="6708" max="6708" width="9.44140625" style="98" customWidth="1"/>
    <col min="6709" max="6709" width="10.109375" style="98" customWidth="1"/>
    <col min="6710" max="6721" width="7" style="98" hidden="1" customWidth="1"/>
    <col min="6722" max="6722" width="11.44140625" style="98" customWidth="1"/>
    <col min="6723" max="6723" width="15.5546875" style="98" customWidth="1"/>
    <col min="6724" max="6724" width="19" style="98" customWidth="1"/>
    <col min="6725" max="6725" width="9.109375" style="98" bestFit="1" customWidth="1"/>
    <col min="6726" max="6726" width="13.109375" style="98" customWidth="1"/>
    <col min="6727" max="6727" width="16.6640625" style="98" customWidth="1"/>
    <col min="6728" max="6728" width="16.88671875" style="98" customWidth="1"/>
    <col min="6729" max="6729" width="15.44140625" style="98" customWidth="1"/>
    <col min="6730" max="6730" width="14.6640625" style="98" customWidth="1"/>
    <col min="6731" max="6731" width="5" style="98" customWidth="1"/>
    <col min="6732" max="6733" width="7" style="98" hidden="1" customWidth="1"/>
    <col min="6734" max="6734" width="5" style="98" customWidth="1"/>
    <col min="6735" max="6736" width="7" style="98" hidden="1" customWidth="1"/>
    <col min="6737" max="6737" width="5" style="98" customWidth="1"/>
    <col min="6738" max="6739" width="7" style="98" hidden="1" customWidth="1"/>
    <col min="6740" max="6740" width="5" style="98" customWidth="1"/>
    <col min="6741" max="6742" width="7" style="98" hidden="1" customWidth="1"/>
    <col min="6743" max="6743" width="5" style="98" customWidth="1"/>
    <col min="6744" max="6808" width="7" style="98" hidden="1" customWidth="1"/>
    <col min="6809" max="6809" width="9.44140625" style="98" customWidth="1"/>
    <col min="6810" max="6810" width="7" style="98" hidden="1" customWidth="1"/>
    <col min="6811" max="6811" width="5" style="98" customWidth="1"/>
    <col min="6812" max="6813" width="7" style="98" hidden="1" customWidth="1"/>
    <col min="6814" max="6814" width="5" style="98" customWidth="1"/>
    <col min="6815" max="6816" width="7" style="98" hidden="1" customWidth="1"/>
    <col min="6817" max="6817" width="5" style="98" customWidth="1"/>
    <col min="6818" max="6819" width="7" style="98" hidden="1" customWidth="1"/>
    <col min="6820" max="6820" width="5" style="98" customWidth="1"/>
    <col min="6821" max="6822" width="7" style="98" hidden="1" customWidth="1"/>
    <col min="6823" max="6823" width="5" style="98" customWidth="1"/>
    <col min="6824" max="6825" width="7" style="98" hidden="1" customWidth="1"/>
    <col min="6826" max="6826" width="5" style="98" customWidth="1"/>
    <col min="6827" max="6827" width="7" style="98" hidden="1" customWidth="1"/>
    <col min="6828" max="6828" width="6.44140625" style="98" customWidth="1"/>
    <col min="6829" max="6829" width="7" style="98" hidden="1" customWidth="1"/>
    <col min="6830" max="6830" width="7.109375" style="98" customWidth="1"/>
    <col min="6831" max="6832" width="7" style="98" hidden="1" customWidth="1"/>
    <col min="6833" max="6833" width="7.109375" style="98" customWidth="1"/>
    <col min="6834" max="6835" width="7" style="98" hidden="1" customWidth="1"/>
    <col min="6836" max="6836" width="7.109375" style="98" customWidth="1"/>
    <col min="6837" max="6838" width="7" style="98" hidden="1" customWidth="1"/>
    <col min="6839" max="6839" width="7.109375" style="98" customWidth="1"/>
    <col min="6840" max="6841" width="7" style="98" hidden="1" customWidth="1"/>
    <col min="6842" max="6842" width="7.109375" style="98" customWidth="1"/>
    <col min="6843" max="6844" width="7" style="98" hidden="1" customWidth="1"/>
    <col min="6845" max="6845" width="7.109375" style="98" customWidth="1"/>
    <col min="6846" max="6847" width="7" style="98" hidden="1" customWidth="1"/>
    <col min="6848" max="6848" width="7.109375" style="98" customWidth="1"/>
    <col min="6849" max="6850" width="7" style="98" hidden="1" customWidth="1"/>
    <col min="6851" max="6851" width="7.109375" style="98" customWidth="1"/>
    <col min="6852" max="6852" width="7" style="98" hidden="1" customWidth="1"/>
    <col min="6853" max="6853" width="6.44140625" style="98" customWidth="1"/>
    <col min="6854" max="6873" width="7" style="98" hidden="1" customWidth="1"/>
    <col min="6874" max="6875" width="9" style="98" customWidth="1"/>
    <col min="6876" max="6877" width="7" style="98" hidden="1" customWidth="1"/>
    <col min="6878" max="6878" width="8.5546875" style="98" customWidth="1"/>
    <col min="6879" max="6880" width="7" style="98" hidden="1" customWidth="1"/>
    <col min="6881" max="6881" width="6.44140625" style="98" customWidth="1"/>
    <col min="6882" max="6883" width="7" style="98" hidden="1" customWidth="1"/>
    <col min="6884" max="6884" width="7" style="98" customWidth="1"/>
    <col min="6885" max="6886" width="7" style="98" hidden="1" customWidth="1"/>
    <col min="6887" max="6889" width="7" style="98" customWidth="1"/>
    <col min="6890" max="6891" width="7" style="98" hidden="1" customWidth="1"/>
    <col min="6892" max="6892" width="7.5546875" style="98" customWidth="1"/>
    <col min="6893" max="6894" width="7" style="98" hidden="1" customWidth="1"/>
    <col min="6895" max="6895" width="7" style="98" customWidth="1"/>
    <col min="6896" max="6897" width="7" style="98" hidden="1" customWidth="1"/>
    <col min="6898" max="6898" width="7" style="98" customWidth="1"/>
    <col min="6899" max="6900" width="7" style="98" hidden="1" customWidth="1"/>
    <col min="6901" max="6901" width="7" style="98" customWidth="1"/>
    <col min="6902" max="6902" width="7" style="98" hidden="1" customWidth="1"/>
    <col min="6903" max="6903" width="6.44140625" style="98" customWidth="1"/>
    <col min="6904" max="6913" width="7" style="98" hidden="1" customWidth="1"/>
    <col min="6914" max="6946" width="7" style="98" hidden="1"/>
    <col min="6947" max="6947" width="41.44140625" style="98" customWidth="1"/>
    <col min="6948" max="6948" width="6.44140625" style="98" customWidth="1"/>
    <col min="6949" max="6949" width="14.6640625" style="98" customWidth="1"/>
    <col min="6950" max="6950" width="11.44140625" style="98" customWidth="1"/>
    <col min="6951" max="6951" width="13" style="98" customWidth="1"/>
    <col min="6952" max="6952" width="15.33203125" style="98" customWidth="1"/>
    <col min="6953" max="6962" width="9.44140625" style="98" customWidth="1"/>
    <col min="6963" max="6963" width="8.88671875" style="98" customWidth="1"/>
    <col min="6964" max="6964" width="9.44140625" style="98" customWidth="1"/>
    <col min="6965" max="6965" width="10.109375" style="98" customWidth="1"/>
    <col min="6966" max="6977" width="7" style="98" hidden="1" customWidth="1"/>
    <col min="6978" max="6978" width="11.44140625" style="98" customWidth="1"/>
    <col min="6979" max="6979" width="15.5546875" style="98" customWidth="1"/>
    <col min="6980" max="6980" width="19" style="98" customWidth="1"/>
    <col min="6981" max="6981" width="9.109375" style="98" bestFit="1" customWidth="1"/>
    <col min="6982" max="6982" width="13.109375" style="98" customWidth="1"/>
    <col min="6983" max="6983" width="16.6640625" style="98" customWidth="1"/>
    <col min="6984" max="6984" width="16.88671875" style="98" customWidth="1"/>
    <col min="6985" max="6985" width="15.44140625" style="98" customWidth="1"/>
    <col min="6986" max="6986" width="14.6640625" style="98" customWidth="1"/>
    <col min="6987" max="6987" width="5" style="98" customWidth="1"/>
    <col min="6988" max="6989" width="7" style="98" hidden="1" customWidth="1"/>
    <col min="6990" max="6990" width="5" style="98" customWidth="1"/>
    <col min="6991" max="6992" width="7" style="98" hidden="1" customWidth="1"/>
    <col min="6993" max="6993" width="5" style="98" customWidth="1"/>
    <col min="6994" max="6995" width="7" style="98" hidden="1" customWidth="1"/>
    <col min="6996" max="6996" width="5" style="98" customWidth="1"/>
    <col min="6997" max="6998" width="7" style="98" hidden="1" customWidth="1"/>
    <col min="6999" max="6999" width="5" style="98" customWidth="1"/>
    <col min="7000" max="7064" width="7" style="98" hidden="1" customWidth="1"/>
    <col min="7065" max="7065" width="9.44140625" style="98" customWidth="1"/>
    <col min="7066" max="7066" width="7" style="98" hidden="1" customWidth="1"/>
    <col min="7067" max="7067" width="5" style="98" customWidth="1"/>
    <col min="7068" max="7069" width="7" style="98" hidden="1" customWidth="1"/>
    <col min="7070" max="7070" width="5" style="98" customWidth="1"/>
    <col min="7071" max="7072" width="7" style="98" hidden="1" customWidth="1"/>
    <col min="7073" max="7073" width="5" style="98" customWidth="1"/>
    <col min="7074" max="7075" width="7" style="98" hidden="1" customWidth="1"/>
    <col min="7076" max="7076" width="5" style="98" customWidth="1"/>
    <col min="7077" max="7078" width="7" style="98" hidden="1" customWidth="1"/>
    <col min="7079" max="7079" width="5" style="98" customWidth="1"/>
    <col min="7080" max="7081" width="7" style="98" hidden="1" customWidth="1"/>
    <col min="7082" max="7082" width="5" style="98" customWidth="1"/>
    <col min="7083" max="7083" width="7" style="98" hidden="1" customWidth="1"/>
    <col min="7084" max="7084" width="6.44140625" style="98" customWidth="1"/>
    <col min="7085" max="7085" width="7" style="98" hidden="1" customWidth="1"/>
    <col min="7086" max="7086" width="7.109375" style="98" customWidth="1"/>
    <col min="7087" max="7088" width="7" style="98" hidden="1" customWidth="1"/>
    <col min="7089" max="7089" width="7.109375" style="98" customWidth="1"/>
    <col min="7090" max="7091" width="7" style="98" hidden="1" customWidth="1"/>
    <col min="7092" max="7092" width="7.109375" style="98" customWidth="1"/>
    <col min="7093" max="7094" width="7" style="98" hidden="1" customWidth="1"/>
    <col min="7095" max="7095" width="7.109375" style="98" customWidth="1"/>
    <col min="7096" max="7097" width="7" style="98" hidden="1" customWidth="1"/>
    <col min="7098" max="7098" width="7.109375" style="98" customWidth="1"/>
    <col min="7099" max="7100" width="7" style="98" hidden="1" customWidth="1"/>
    <col min="7101" max="7101" width="7.109375" style="98" customWidth="1"/>
    <col min="7102" max="7103" width="7" style="98" hidden="1" customWidth="1"/>
    <col min="7104" max="7104" width="7.109375" style="98" customWidth="1"/>
    <col min="7105" max="7106" width="7" style="98" hidden="1" customWidth="1"/>
    <col min="7107" max="7107" width="7.109375" style="98" customWidth="1"/>
    <col min="7108" max="7108" width="7" style="98" hidden="1" customWidth="1"/>
    <col min="7109" max="7109" width="6.44140625" style="98" customWidth="1"/>
    <col min="7110" max="7129" width="7" style="98" hidden="1" customWidth="1"/>
    <col min="7130" max="7131" width="9" style="98" customWidth="1"/>
    <col min="7132" max="7133" width="7" style="98" hidden="1" customWidth="1"/>
    <col min="7134" max="7134" width="8.5546875" style="98" customWidth="1"/>
    <col min="7135" max="7136" width="7" style="98" hidden="1" customWidth="1"/>
    <col min="7137" max="7137" width="6.44140625" style="98" customWidth="1"/>
    <col min="7138" max="7139" width="7" style="98" hidden="1" customWidth="1"/>
    <col min="7140" max="7140" width="7" style="98" customWidth="1"/>
    <col min="7141" max="7142" width="7" style="98" hidden="1" customWidth="1"/>
    <col min="7143" max="7145" width="7" style="98" customWidth="1"/>
    <col min="7146" max="7147" width="7" style="98" hidden="1" customWidth="1"/>
    <col min="7148" max="7148" width="7.5546875" style="98" customWidth="1"/>
    <col min="7149" max="7150" width="7" style="98" hidden="1" customWidth="1"/>
    <col min="7151" max="7151" width="7" style="98" customWidth="1"/>
    <col min="7152" max="7153" width="7" style="98" hidden="1" customWidth="1"/>
    <col min="7154" max="7154" width="7" style="98" customWidth="1"/>
    <col min="7155" max="7156" width="7" style="98" hidden="1" customWidth="1"/>
    <col min="7157" max="7157" width="7" style="98" customWidth="1"/>
    <col min="7158" max="7158" width="7" style="98" hidden="1" customWidth="1"/>
    <col min="7159" max="7159" width="6.44140625" style="98" customWidth="1"/>
    <col min="7160" max="7169" width="7" style="98" hidden="1" customWidth="1"/>
    <col min="7170" max="7202" width="7" style="98" hidden="1"/>
    <col min="7203" max="7203" width="41.44140625" style="98" customWidth="1"/>
    <col min="7204" max="7204" width="6.44140625" style="98" customWidth="1"/>
    <col min="7205" max="7205" width="14.6640625" style="98" customWidth="1"/>
    <col min="7206" max="7206" width="11.44140625" style="98" customWidth="1"/>
    <col min="7207" max="7207" width="13" style="98" customWidth="1"/>
    <col min="7208" max="7208" width="15.33203125" style="98" customWidth="1"/>
    <col min="7209" max="7218" width="9.44140625" style="98" customWidth="1"/>
    <col min="7219" max="7219" width="8.88671875" style="98" customWidth="1"/>
    <col min="7220" max="7220" width="9.44140625" style="98" customWidth="1"/>
    <col min="7221" max="7221" width="10.109375" style="98" customWidth="1"/>
    <col min="7222" max="7233" width="7" style="98" hidden="1" customWidth="1"/>
    <col min="7234" max="7234" width="11.44140625" style="98" customWidth="1"/>
    <col min="7235" max="7235" width="15.5546875" style="98" customWidth="1"/>
    <col min="7236" max="7236" width="19" style="98" customWidth="1"/>
    <col min="7237" max="7237" width="9.109375" style="98" bestFit="1" customWidth="1"/>
    <col min="7238" max="7238" width="13.109375" style="98" customWidth="1"/>
    <col min="7239" max="7239" width="16.6640625" style="98" customWidth="1"/>
    <col min="7240" max="7240" width="16.88671875" style="98" customWidth="1"/>
    <col min="7241" max="7241" width="15.44140625" style="98" customWidth="1"/>
    <col min="7242" max="7242" width="14.6640625" style="98" customWidth="1"/>
    <col min="7243" max="7243" width="5" style="98" customWidth="1"/>
    <col min="7244" max="7245" width="7" style="98" hidden="1" customWidth="1"/>
    <col min="7246" max="7246" width="5" style="98" customWidth="1"/>
    <col min="7247" max="7248" width="7" style="98" hidden="1" customWidth="1"/>
    <col min="7249" max="7249" width="5" style="98" customWidth="1"/>
    <col min="7250" max="7251" width="7" style="98" hidden="1" customWidth="1"/>
    <col min="7252" max="7252" width="5" style="98" customWidth="1"/>
    <col min="7253" max="7254" width="7" style="98" hidden="1" customWidth="1"/>
    <col min="7255" max="7255" width="5" style="98" customWidth="1"/>
    <col min="7256" max="7320" width="7" style="98" hidden="1" customWidth="1"/>
    <col min="7321" max="7321" width="9.44140625" style="98" customWidth="1"/>
    <col min="7322" max="7322" width="7" style="98" hidden="1" customWidth="1"/>
    <col min="7323" max="7323" width="5" style="98" customWidth="1"/>
    <col min="7324" max="7325" width="7" style="98" hidden="1" customWidth="1"/>
    <col min="7326" max="7326" width="5" style="98" customWidth="1"/>
    <col min="7327" max="7328" width="7" style="98" hidden="1" customWidth="1"/>
    <col min="7329" max="7329" width="5" style="98" customWidth="1"/>
    <col min="7330" max="7331" width="7" style="98" hidden="1" customWidth="1"/>
    <col min="7332" max="7332" width="5" style="98" customWidth="1"/>
    <col min="7333" max="7334" width="7" style="98" hidden="1" customWidth="1"/>
    <col min="7335" max="7335" width="5" style="98" customWidth="1"/>
    <col min="7336" max="7337" width="7" style="98" hidden="1" customWidth="1"/>
    <col min="7338" max="7338" width="5" style="98" customWidth="1"/>
    <col min="7339" max="7339" width="7" style="98" hidden="1" customWidth="1"/>
    <col min="7340" max="7340" width="6.44140625" style="98" customWidth="1"/>
    <col min="7341" max="7341" width="7" style="98" hidden="1" customWidth="1"/>
    <col min="7342" max="7342" width="7.109375" style="98" customWidth="1"/>
    <col min="7343" max="7344" width="7" style="98" hidden="1" customWidth="1"/>
    <col min="7345" max="7345" width="7.109375" style="98" customWidth="1"/>
    <col min="7346" max="7347" width="7" style="98" hidden="1" customWidth="1"/>
    <col min="7348" max="7348" width="7.109375" style="98" customWidth="1"/>
    <col min="7349" max="7350" width="7" style="98" hidden="1" customWidth="1"/>
    <col min="7351" max="7351" width="7.109375" style="98" customWidth="1"/>
    <col min="7352" max="7353" width="7" style="98" hidden="1" customWidth="1"/>
    <col min="7354" max="7354" width="7.109375" style="98" customWidth="1"/>
    <col min="7355" max="7356" width="7" style="98" hidden="1" customWidth="1"/>
    <col min="7357" max="7357" width="7.109375" style="98" customWidth="1"/>
    <col min="7358" max="7359" width="7" style="98" hidden="1" customWidth="1"/>
    <col min="7360" max="7360" width="7.109375" style="98" customWidth="1"/>
    <col min="7361" max="7362" width="7" style="98" hidden="1" customWidth="1"/>
    <col min="7363" max="7363" width="7.109375" style="98" customWidth="1"/>
    <col min="7364" max="7364" width="7" style="98" hidden="1" customWidth="1"/>
    <col min="7365" max="7365" width="6.44140625" style="98" customWidth="1"/>
    <col min="7366" max="7385" width="7" style="98" hidden="1" customWidth="1"/>
    <col min="7386" max="7387" width="9" style="98" customWidth="1"/>
    <col min="7388" max="7389" width="7" style="98" hidden="1" customWidth="1"/>
    <col min="7390" max="7390" width="8.5546875" style="98" customWidth="1"/>
    <col min="7391" max="7392" width="7" style="98" hidden="1" customWidth="1"/>
    <col min="7393" max="7393" width="6.44140625" style="98" customWidth="1"/>
    <col min="7394" max="7395" width="7" style="98" hidden="1" customWidth="1"/>
    <col min="7396" max="7396" width="7" style="98" customWidth="1"/>
    <col min="7397" max="7398" width="7" style="98" hidden="1" customWidth="1"/>
    <col min="7399" max="7401" width="7" style="98" customWidth="1"/>
    <col min="7402" max="7403" width="7" style="98" hidden="1" customWidth="1"/>
    <col min="7404" max="7404" width="7.5546875" style="98" customWidth="1"/>
    <col min="7405" max="7406" width="7" style="98" hidden="1" customWidth="1"/>
    <col min="7407" max="7407" width="7" style="98" customWidth="1"/>
    <col min="7408" max="7409" width="7" style="98" hidden="1" customWidth="1"/>
    <col min="7410" max="7410" width="7" style="98" customWidth="1"/>
    <col min="7411" max="7412" width="7" style="98" hidden="1" customWidth="1"/>
    <col min="7413" max="7413" width="7" style="98" customWidth="1"/>
    <col min="7414" max="7414" width="7" style="98" hidden="1" customWidth="1"/>
    <col min="7415" max="7415" width="6.44140625" style="98" customWidth="1"/>
    <col min="7416" max="7425" width="7" style="98" hidden="1" customWidth="1"/>
    <col min="7426" max="7458" width="7" style="98" hidden="1"/>
    <col min="7459" max="7459" width="41.44140625" style="98" customWidth="1"/>
    <col min="7460" max="7460" width="6.44140625" style="98" customWidth="1"/>
    <col min="7461" max="7461" width="14.6640625" style="98" customWidth="1"/>
    <col min="7462" max="7462" width="11.44140625" style="98" customWidth="1"/>
    <col min="7463" max="7463" width="13" style="98" customWidth="1"/>
    <col min="7464" max="7464" width="15.33203125" style="98" customWidth="1"/>
    <col min="7465" max="7474" width="9.44140625" style="98" customWidth="1"/>
    <col min="7475" max="7475" width="8.88671875" style="98" customWidth="1"/>
    <col min="7476" max="7476" width="9.44140625" style="98" customWidth="1"/>
    <col min="7477" max="7477" width="10.109375" style="98" customWidth="1"/>
    <col min="7478" max="7489" width="7" style="98" hidden="1" customWidth="1"/>
    <col min="7490" max="7490" width="11.44140625" style="98" customWidth="1"/>
    <col min="7491" max="7491" width="15.5546875" style="98" customWidth="1"/>
    <col min="7492" max="7492" width="19" style="98" customWidth="1"/>
    <col min="7493" max="7493" width="9.109375" style="98" bestFit="1" customWidth="1"/>
    <col min="7494" max="7494" width="13.109375" style="98" customWidth="1"/>
    <col min="7495" max="7495" width="16.6640625" style="98" customWidth="1"/>
    <col min="7496" max="7496" width="16.88671875" style="98" customWidth="1"/>
    <col min="7497" max="7497" width="15.44140625" style="98" customWidth="1"/>
    <col min="7498" max="7498" width="14.6640625" style="98" customWidth="1"/>
    <col min="7499" max="7499" width="5" style="98" customWidth="1"/>
    <col min="7500" max="7501" width="7" style="98" hidden="1" customWidth="1"/>
    <col min="7502" max="7502" width="5" style="98" customWidth="1"/>
    <col min="7503" max="7504" width="7" style="98" hidden="1" customWidth="1"/>
    <col min="7505" max="7505" width="5" style="98" customWidth="1"/>
    <col min="7506" max="7507" width="7" style="98" hidden="1" customWidth="1"/>
    <col min="7508" max="7508" width="5" style="98" customWidth="1"/>
    <col min="7509" max="7510" width="7" style="98" hidden="1" customWidth="1"/>
    <col min="7511" max="7511" width="5" style="98" customWidth="1"/>
    <col min="7512" max="7576" width="7" style="98" hidden="1" customWidth="1"/>
    <col min="7577" max="7577" width="9.44140625" style="98" customWidth="1"/>
    <col min="7578" max="7578" width="7" style="98" hidden="1" customWidth="1"/>
    <col min="7579" max="7579" width="5" style="98" customWidth="1"/>
    <col min="7580" max="7581" width="7" style="98" hidden="1" customWidth="1"/>
    <col min="7582" max="7582" width="5" style="98" customWidth="1"/>
    <col min="7583" max="7584" width="7" style="98" hidden="1" customWidth="1"/>
    <col min="7585" max="7585" width="5" style="98" customWidth="1"/>
    <col min="7586" max="7587" width="7" style="98" hidden="1" customWidth="1"/>
    <col min="7588" max="7588" width="5" style="98" customWidth="1"/>
    <col min="7589" max="7590" width="7" style="98" hidden="1" customWidth="1"/>
    <col min="7591" max="7591" width="5" style="98" customWidth="1"/>
    <col min="7592" max="7593" width="7" style="98" hidden="1" customWidth="1"/>
    <col min="7594" max="7594" width="5" style="98" customWidth="1"/>
    <col min="7595" max="7595" width="7" style="98" hidden="1" customWidth="1"/>
    <col min="7596" max="7596" width="6.44140625" style="98" customWidth="1"/>
    <col min="7597" max="7597" width="7" style="98" hidden="1" customWidth="1"/>
    <col min="7598" max="7598" width="7.109375" style="98" customWidth="1"/>
    <col min="7599" max="7600" width="7" style="98" hidden="1" customWidth="1"/>
    <col min="7601" max="7601" width="7.109375" style="98" customWidth="1"/>
    <col min="7602" max="7603" width="7" style="98" hidden="1" customWidth="1"/>
    <col min="7604" max="7604" width="7.109375" style="98" customWidth="1"/>
    <col min="7605" max="7606" width="7" style="98" hidden="1" customWidth="1"/>
    <col min="7607" max="7607" width="7.109375" style="98" customWidth="1"/>
    <col min="7608" max="7609" width="7" style="98" hidden="1" customWidth="1"/>
    <col min="7610" max="7610" width="7.109375" style="98" customWidth="1"/>
    <col min="7611" max="7612" width="7" style="98" hidden="1" customWidth="1"/>
    <col min="7613" max="7613" width="7.109375" style="98" customWidth="1"/>
    <col min="7614" max="7615" width="7" style="98" hidden="1" customWidth="1"/>
    <col min="7616" max="7616" width="7.109375" style="98" customWidth="1"/>
    <col min="7617" max="7618" width="7" style="98" hidden="1" customWidth="1"/>
    <col min="7619" max="7619" width="7.109375" style="98" customWidth="1"/>
    <col min="7620" max="7620" width="7" style="98" hidden="1" customWidth="1"/>
    <col min="7621" max="7621" width="6.44140625" style="98" customWidth="1"/>
    <col min="7622" max="7641" width="7" style="98" hidden="1" customWidth="1"/>
    <col min="7642" max="7643" width="9" style="98" customWidth="1"/>
    <col min="7644" max="7645" width="7" style="98" hidden="1" customWidth="1"/>
    <col min="7646" max="7646" width="8.5546875" style="98" customWidth="1"/>
    <col min="7647" max="7648" width="7" style="98" hidden="1" customWidth="1"/>
    <col min="7649" max="7649" width="6.44140625" style="98" customWidth="1"/>
    <col min="7650" max="7651" width="7" style="98" hidden="1" customWidth="1"/>
    <col min="7652" max="7652" width="7" style="98" customWidth="1"/>
    <col min="7653" max="7654" width="7" style="98" hidden="1" customWidth="1"/>
    <col min="7655" max="7657" width="7" style="98" customWidth="1"/>
    <col min="7658" max="7659" width="7" style="98" hidden="1" customWidth="1"/>
    <col min="7660" max="7660" width="7.5546875" style="98" customWidth="1"/>
    <col min="7661" max="7662" width="7" style="98" hidden="1" customWidth="1"/>
    <col min="7663" max="7663" width="7" style="98" customWidth="1"/>
    <col min="7664" max="7665" width="7" style="98" hidden="1" customWidth="1"/>
    <col min="7666" max="7666" width="7" style="98" customWidth="1"/>
    <col min="7667" max="7668" width="7" style="98" hidden="1" customWidth="1"/>
    <col min="7669" max="7669" width="7" style="98" customWidth="1"/>
    <col min="7670" max="7670" width="7" style="98" hidden="1" customWidth="1"/>
    <col min="7671" max="7671" width="6.44140625" style="98" customWidth="1"/>
    <col min="7672" max="7681" width="7" style="98" hidden="1" customWidth="1"/>
    <col min="7682" max="7714" width="7" style="98" hidden="1"/>
    <col min="7715" max="7715" width="41.44140625" style="98" customWidth="1"/>
    <col min="7716" max="7716" width="6.44140625" style="98" customWidth="1"/>
    <col min="7717" max="7717" width="14.6640625" style="98" customWidth="1"/>
    <col min="7718" max="7718" width="11.44140625" style="98" customWidth="1"/>
    <col min="7719" max="7719" width="13" style="98" customWidth="1"/>
    <col min="7720" max="7720" width="15.33203125" style="98" customWidth="1"/>
    <col min="7721" max="7730" width="9.44140625" style="98" customWidth="1"/>
    <col min="7731" max="7731" width="8.88671875" style="98" customWidth="1"/>
    <col min="7732" max="7732" width="9.44140625" style="98" customWidth="1"/>
    <col min="7733" max="7733" width="10.109375" style="98" customWidth="1"/>
    <col min="7734" max="7745" width="7" style="98" hidden="1" customWidth="1"/>
    <col min="7746" max="7746" width="11.44140625" style="98" customWidth="1"/>
    <col min="7747" max="7747" width="15.5546875" style="98" customWidth="1"/>
    <col min="7748" max="7748" width="19" style="98" customWidth="1"/>
    <col min="7749" max="7749" width="9.109375" style="98" bestFit="1" customWidth="1"/>
    <col min="7750" max="7750" width="13.109375" style="98" customWidth="1"/>
    <col min="7751" max="7751" width="16.6640625" style="98" customWidth="1"/>
    <col min="7752" max="7752" width="16.88671875" style="98" customWidth="1"/>
    <col min="7753" max="7753" width="15.44140625" style="98" customWidth="1"/>
    <col min="7754" max="7754" width="14.6640625" style="98" customWidth="1"/>
    <col min="7755" max="7755" width="5" style="98" customWidth="1"/>
    <col min="7756" max="7757" width="7" style="98" hidden="1" customWidth="1"/>
    <col min="7758" max="7758" width="5" style="98" customWidth="1"/>
    <col min="7759" max="7760" width="7" style="98" hidden="1" customWidth="1"/>
    <col min="7761" max="7761" width="5" style="98" customWidth="1"/>
    <col min="7762" max="7763" width="7" style="98" hidden="1" customWidth="1"/>
    <col min="7764" max="7764" width="5" style="98" customWidth="1"/>
    <col min="7765" max="7766" width="7" style="98" hidden="1" customWidth="1"/>
    <col min="7767" max="7767" width="5" style="98" customWidth="1"/>
    <col min="7768" max="7832" width="7" style="98" hidden="1" customWidth="1"/>
    <col min="7833" max="7833" width="9.44140625" style="98" customWidth="1"/>
    <col min="7834" max="7834" width="7" style="98" hidden="1" customWidth="1"/>
    <col min="7835" max="7835" width="5" style="98" customWidth="1"/>
    <col min="7836" max="7837" width="7" style="98" hidden="1" customWidth="1"/>
    <col min="7838" max="7838" width="5" style="98" customWidth="1"/>
    <col min="7839" max="7840" width="7" style="98" hidden="1" customWidth="1"/>
    <col min="7841" max="7841" width="5" style="98" customWidth="1"/>
    <col min="7842" max="7843" width="7" style="98" hidden="1" customWidth="1"/>
    <col min="7844" max="7844" width="5" style="98" customWidth="1"/>
    <col min="7845" max="7846" width="7" style="98" hidden="1" customWidth="1"/>
    <col min="7847" max="7847" width="5" style="98" customWidth="1"/>
    <col min="7848" max="7849" width="7" style="98" hidden="1" customWidth="1"/>
    <col min="7850" max="7850" width="5" style="98" customWidth="1"/>
    <col min="7851" max="7851" width="7" style="98" hidden="1" customWidth="1"/>
    <col min="7852" max="7852" width="6.44140625" style="98" customWidth="1"/>
    <col min="7853" max="7853" width="7" style="98" hidden="1" customWidth="1"/>
    <col min="7854" max="7854" width="7.109375" style="98" customWidth="1"/>
    <col min="7855" max="7856" width="7" style="98" hidden="1" customWidth="1"/>
    <col min="7857" max="7857" width="7.109375" style="98" customWidth="1"/>
    <col min="7858" max="7859" width="7" style="98" hidden="1" customWidth="1"/>
    <col min="7860" max="7860" width="7.109375" style="98" customWidth="1"/>
    <col min="7861" max="7862" width="7" style="98" hidden="1" customWidth="1"/>
    <col min="7863" max="7863" width="7.109375" style="98" customWidth="1"/>
    <col min="7864" max="7865" width="7" style="98" hidden="1" customWidth="1"/>
    <col min="7866" max="7866" width="7.109375" style="98" customWidth="1"/>
    <col min="7867" max="7868" width="7" style="98" hidden="1" customWidth="1"/>
    <col min="7869" max="7869" width="7.109375" style="98" customWidth="1"/>
    <col min="7870" max="7871" width="7" style="98" hidden="1" customWidth="1"/>
    <col min="7872" max="7872" width="7.109375" style="98" customWidth="1"/>
    <col min="7873" max="7874" width="7" style="98" hidden="1" customWidth="1"/>
    <col min="7875" max="7875" width="7.109375" style="98" customWidth="1"/>
    <col min="7876" max="7876" width="7" style="98" hidden="1" customWidth="1"/>
    <col min="7877" max="7877" width="6.44140625" style="98" customWidth="1"/>
    <col min="7878" max="7897" width="7" style="98" hidden="1" customWidth="1"/>
    <col min="7898" max="7899" width="9" style="98" customWidth="1"/>
    <col min="7900" max="7901" width="7" style="98" hidden="1" customWidth="1"/>
    <col min="7902" max="7902" width="8.5546875" style="98" customWidth="1"/>
    <col min="7903" max="7904" width="7" style="98" hidden="1" customWidth="1"/>
    <col min="7905" max="7905" width="6.44140625" style="98" customWidth="1"/>
    <col min="7906" max="7907" width="7" style="98" hidden="1" customWidth="1"/>
    <col min="7908" max="7908" width="7" style="98" customWidth="1"/>
    <col min="7909" max="7910" width="7" style="98" hidden="1" customWidth="1"/>
    <col min="7911" max="7913" width="7" style="98" customWidth="1"/>
    <col min="7914" max="7915" width="7" style="98" hidden="1" customWidth="1"/>
    <col min="7916" max="7916" width="7.5546875" style="98" customWidth="1"/>
    <col min="7917" max="7918" width="7" style="98" hidden="1" customWidth="1"/>
    <col min="7919" max="7919" width="7" style="98" customWidth="1"/>
    <col min="7920" max="7921" width="7" style="98" hidden="1" customWidth="1"/>
    <col min="7922" max="7922" width="7" style="98" customWidth="1"/>
    <col min="7923" max="7924" width="7" style="98" hidden="1" customWidth="1"/>
    <col min="7925" max="7925" width="7" style="98" customWidth="1"/>
    <col min="7926" max="7926" width="7" style="98" hidden="1" customWidth="1"/>
    <col min="7927" max="7927" width="6.44140625" style="98" customWidth="1"/>
    <col min="7928" max="7937" width="7" style="98" hidden="1" customWidth="1"/>
    <col min="7938" max="7970" width="7" style="98" hidden="1"/>
    <col min="7971" max="7971" width="41.44140625" style="98" customWidth="1"/>
    <col min="7972" max="7972" width="6.44140625" style="98" customWidth="1"/>
    <col min="7973" max="7973" width="14.6640625" style="98" customWidth="1"/>
    <col min="7974" max="7974" width="11.44140625" style="98" customWidth="1"/>
    <col min="7975" max="7975" width="13" style="98" customWidth="1"/>
    <col min="7976" max="7976" width="15.33203125" style="98" customWidth="1"/>
    <col min="7977" max="7986" width="9.44140625" style="98" customWidth="1"/>
    <col min="7987" max="7987" width="8.88671875" style="98" customWidth="1"/>
    <col min="7988" max="7988" width="9.44140625" style="98" customWidth="1"/>
    <col min="7989" max="7989" width="10.109375" style="98" customWidth="1"/>
    <col min="7990" max="8001" width="7" style="98" hidden="1" customWidth="1"/>
    <col min="8002" max="8002" width="11.44140625" style="98" customWidth="1"/>
    <col min="8003" max="8003" width="15.5546875" style="98" customWidth="1"/>
    <col min="8004" max="8004" width="19" style="98" customWidth="1"/>
    <col min="8005" max="8005" width="9.109375" style="98" bestFit="1" customWidth="1"/>
    <col min="8006" max="8006" width="13.109375" style="98" customWidth="1"/>
    <col min="8007" max="8007" width="16.6640625" style="98" customWidth="1"/>
    <col min="8008" max="8008" width="16.88671875" style="98" customWidth="1"/>
    <col min="8009" max="8009" width="15.44140625" style="98" customWidth="1"/>
    <col min="8010" max="8010" width="14.6640625" style="98" customWidth="1"/>
    <col min="8011" max="8011" width="5" style="98" customWidth="1"/>
    <col min="8012" max="8013" width="7" style="98" hidden="1" customWidth="1"/>
    <col min="8014" max="8014" width="5" style="98" customWidth="1"/>
    <col min="8015" max="8016" width="7" style="98" hidden="1" customWidth="1"/>
    <col min="8017" max="8017" width="5" style="98" customWidth="1"/>
    <col min="8018" max="8019" width="7" style="98" hidden="1" customWidth="1"/>
    <col min="8020" max="8020" width="5" style="98" customWidth="1"/>
    <col min="8021" max="8022" width="7" style="98" hidden="1" customWidth="1"/>
    <col min="8023" max="8023" width="5" style="98" customWidth="1"/>
    <col min="8024" max="8088" width="7" style="98" hidden="1" customWidth="1"/>
    <col min="8089" max="8089" width="9.44140625" style="98" customWidth="1"/>
    <col min="8090" max="8090" width="7" style="98" hidden="1" customWidth="1"/>
    <col min="8091" max="8091" width="5" style="98" customWidth="1"/>
    <col min="8092" max="8093" width="7" style="98" hidden="1" customWidth="1"/>
    <col min="8094" max="8094" width="5" style="98" customWidth="1"/>
    <col min="8095" max="8096" width="7" style="98" hidden="1" customWidth="1"/>
    <col min="8097" max="8097" width="5" style="98" customWidth="1"/>
    <col min="8098" max="8099" width="7" style="98" hidden="1" customWidth="1"/>
    <col min="8100" max="8100" width="5" style="98" customWidth="1"/>
    <col min="8101" max="8102" width="7" style="98" hidden="1" customWidth="1"/>
    <col min="8103" max="8103" width="5" style="98" customWidth="1"/>
    <col min="8104" max="8105" width="7" style="98" hidden="1" customWidth="1"/>
    <col min="8106" max="8106" width="5" style="98" customWidth="1"/>
    <col min="8107" max="8107" width="7" style="98" hidden="1" customWidth="1"/>
    <col min="8108" max="8108" width="6.44140625" style="98" customWidth="1"/>
    <col min="8109" max="8109" width="7" style="98" hidden="1" customWidth="1"/>
    <col min="8110" max="8110" width="7.109375" style="98" customWidth="1"/>
    <col min="8111" max="8112" width="7" style="98" hidden="1" customWidth="1"/>
    <col min="8113" max="8113" width="7.109375" style="98" customWidth="1"/>
    <col min="8114" max="8115" width="7" style="98" hidden="1" customWidth="1"/>
    <col min="8116" max="8116" width="7.109375" style="98" customWidth="1"/>
    <col min="8117" max="8118" width="7" style="98" hidden="1" customWidth="1"/>
    <col min="8119" max="8119" width="7.109375" style="98" customWidth="1"/>
    <col min="8120" max="8121" width="7" style="98" hidden="1" customWidth="1"/>
    <col min="8122" max="8122" width="7.109375" style="98" customWidth="1"/>
    <col min="8123" max="8124" width="7" style="98" hidden="1" customWidth="1"/>
    <col min="8125" max="8125" width="7.109375" style="98" customWidth="1"/>
    <col min="8126" max="8127" width="7" style="98" hidden="1" customWidth="1"/>
    <col min="8128" max="8128" width="7.109375" style="98" customWidth="1"/>
    <col min="8129" max="8130" width="7" style="98" hidden="1" customWidth="1"/>
    <col min="8131" max="8131" width="7.109375" style="98" customWidth="1"/>
    <col min="8132" max="8132" width="7" style="98" hidden="1" customWidth="1"/>
    <col min="8133" max="8133" width="6.44140625" style="98" customWidth="1"/>
    <col min="8134" max="8153" width="7" style="98" hidden="1" customWidth="1"/>
    <col min="8154" max="8155" width="9" style="98" customWidth="1"/>
    <col min="8156" max="8157" width="7" style="98" hidden="1" customWidth="1"/>
    <col min="8158" max="8158" width="8.5546875" style="98" customWidth="1"/>
    <col min="8159" max="8160" width="7" style="98" hidden="1" customWidth="1"/>
    <col min="8161" max="8161" width="6.44140625" style="98" customWidth="1"/>
    <col min="8162" max="8163" width="7" style="98" hidden="1" customWidth="1"/>
    <col min="8164" max="8164" width="7" style="98" customWidth="1"/>
    <col min="8165" max="8166" width="7" style="98" hidden="1" customWidth="1"/>
    <col min="8167" max="8169" width="7" style="98" customWidth="1"/>
    <col min="8170" max="8171" width="7" style="98" hidden="1" customWidth="1"/>
    <col min="8172" max="8172" width="7.5546875" style="98" customWidth="1"/>
    <col min="8173" max="8174" width="7" style="98" hidden="1" customWidth="1"/>
    <col min="8175" max="8175" width="7" style="98" customWidth="1"/>
    <col min="8176" max="8177" width="7" style="98" hidden="1" customWidth="1"/>
    <col min="8178" max="8178" width="7" style="98" customWidth="1"/>
    <col min="8179" max="8180" width="7" style="98" hidden="1" customWidth="1"/>
    <col min="8181" max="8181" width="7" style="98" customWidth="1"/>
    <col min="8182" max="8182" width="7" style="98" hidden="1" customWidth="1"/>
    <col min="8183" max="8183" width="6.44140625" style="98" customWidth="1"/>
    <col min="8184" max="8193" width="7" style="98" hidden="1" customWidth="1"/>
    <col min="8194" max="8226" width="7" style="98" hidden="1"/>
    <col min="8227" max="8227" width="41.44140625" style="98" customWidth="1"/>
    <col min="8228" max="8228" width="6.44140625" style="98" customWidth="1"/>
    <col min="8229" max="8229" width="14.6640625" style="98" customWidth="1"/>
    <col min="8230" max="8230" width="11.44140625" style="98" customWidth="1"/>
    <col min="8231" max="8231" width="13" style="98" customWidth="1"/>
    <col min="8232" max="8232" width="15.33203125" style="98" customWidth="1"/>
    <col min="8233" max="8242" width="9.44140625" style="98" customWidth="1"/>
    <col min="8243" max="8243" width="8.88671875" style="98" customWidth="1"/>
    <col min="8244" max="8244" width="9.44140625" style="98" customWidth="1"/>
    <col min="8245" max="8245" width="10.109375" style="98" customWidth="1"/>
    <col min="8246" max="8257" width="7" style="98" hidden="1" customWidth="1"/>
    <col min="8258" max="8258" width="11.44140625" style="98" customWidth="1"/>
    <col min="8259" max="8259" width="15.5546875" style="98" customWidth="1"/>
    <col min="8260" max="8260" width="19" style="98" customWidth="1"/>
    <col min="8261" max="8261" width="9.109375" style="98" bestFit="1" customWidth="1"/>
    <col min="8262" max="8262" width="13.109375" style="98" customWidth="1"/>
    <col min="8263" max="8263" width="16.6640625" style="98" customWidth="1"/>
    <col min="8264" max="8264" width="16.88671875" style="98" customWidth="1"/>
    <col min="8265" max="8265" width="15.44140625" style="98" customWidth="1"/>
    <col min="8266" max="8266" width="14.6640625" style="98" customWidth="1"/>
    <col min="8267" max="8267" width="5" style="98" customWidth="1"/>
    <col min="8268" max="8269" width="7" style="98" hidden="1" customWidth="1"/>
    <col min="8270" max="8270" width="5" style="98" customWidth="1"/>
    <col min="8271" max="8272" width="7" style="98" hidden="1" customWidth="1"/>
    <col min="8273" max="8273" width="5" style="98" customWidth="1"/>
    <col min="8274" max="8275" width="7" style="98" hidden="1" customWidth="1"/>
    <col min="8276" max="8276" width="5" style="98" customWidth="1"/>
    <col min="8277" max="8278" width="7" style="98" hidden="1" customWidth="1"/>
    <col min="8279" max="8279" width="5" style="98" customWidth="1"/>
    <col min="8280" max="8344" width="7" style="98" hidden="1" customWidth="1"/>
    <col min="8345" max="8345" width="9.44140625" style="98" customWidth="1"/>
    <col min="8346" max="8346" width="7" style="98" hidden="1" customWidth="1"/>
    <col min="8347" max="8347" width="5" style="98" customWidth="1"/>
    <col min="8348" max="8349" width="7" style="98" hidden="1" customWidth="1"/>
    <col min="8350" max="8350" width="5" style="98" customWidth="1"/>
    <col min="8351" max="8352" width="7" style="98" hidden="1" customWidth="1"/>
    <col min="8353" max="8353" width="5" style="98" customWidth="1"/>
    <col min="8354" max="8355" width="7" style="98" hidden="1" customWidth="1"/>
    <col min="8356" max="8356" width="5" style="98" customWidth="1"/>
    <col min="8357" max="8358" width="7" style="98" hidden="1" customWidth="1"/>
    <col min="8359" max="8359" width="5" style="98" customWidth="1"/>
    <col min="8360" max="8361" width="7" style="98" hidden="1" customWidth="1"/>
    <col min="8362" max="8362" width="5" style="98" customWidth="1"/>
    <col min="8363" max="8363" width="7" style="98" hidden="1" customWidth="1"/>
    <col min="8364" max="8364" width="6.44140625" style="98" customWidth="1"/>
    <col min="8365" max="8365" width="7" style="98" hidden="1" customWidth="1"/>
    <col min="8366" max="8366" width="7.109375" style="98" customWidth="1"/>
    <col min="8367" max="8368" width="7" style="98" hidden="1" customWidth="1"/>
    <col min="8369" max="8369" width="7.109375" style="98" customWidth="1"/>
    <col min="8370" max="8371" width="7" style="98" hidden="1" customWidth="1"/>
    <col min="8372" max="8372" width="7.109375" style="98" customWidth="1"/>
    <col min="8373" max="8374" width="7" style="98" hidden="1" customWidth="1"/>
    <col min="8375" max="8375" width="7.109375" style="98" customWidth="1"/>
    <col min="8376" max="8377" width="7" style="98" hidden="1" customWidth="1"/>
    <col min="8378" max="8378" width="7.109375" style="98" customWidth="1"/>
    <col min="8379" max="8380" width="7" style="98" hidden="1" customWidth="1"/>
    <col min="8381" max="8381" width="7.109375" style="98" customWidth="1"/>
    <col min="8382" max="8383" width="7" style="98" hidden="1" customWidth="1"/>
    <col min="8384" max="8384" width="7.109375" style="98" customWidth="1"/>
    <col min="8385" max="8386" width="7" style="98" hidden="1" customWidth="1"/>
    <col min="8387" max="8387" width="7.109375" style="98" customWidth="1"/>
    <col min="8388" max="8388" width="7" style="98" hidden="1" customWidth="1"/>
    <col min="8389" max="8389" width="6.44140625" style="98" customWidth="1"/>
    <col min="8390" max="8409" width="7" style="98" hidden="1" customWidth="1"/>
    <col min="8410" max="8411" width="9" style="98" customWidth="1"/>
    <col min="8412" max="8413" width="7" style="98" hidden="1" customWidth="1"/>
    <col min="8414" max="8414" width="8.5546875" style="98" customWidth="1"/>
    <col min="8415" max="8416" width="7" style="98" hidden="1" customWidth="1"/>
    <col min="8417" max="8417" width="6.44140625" style="98" customWidth="1"/>
    <col min="8418" max="8419" width="7" style="98" hidden="1" customWidth="1"/>
    <col min="8420" max="8420" width="7" style="98" customWidth="1"/>
    <col min="8421" max="8422" width="7" style="98" hidden="1" customWidth="1"/>
    <col min="8423" max="8425" width="7" style="98" customWidth="1"/>
    <col min="8426" max="8427" width="7" style="98" hidden="1" customWidth="1"/>
    <col min="8428" max="8428" width="7.5546875" style="98" customWidth="1"/>
    <col min="8429" max="8430" width="7" style="98" hidden="1" customWidth="1"/>
    <col min="8431" max="8431" width="7" style="98" customWidth="1"/>
    <col min="8432" max="8433" width="7" style="98" hidden="1" customWidth="1"/>
    <col min="8434" max="8434" width="7" style="98" customWidth="1"/>
    <col min="8435" max="8436" width="7" style="98" hidden="1" customWidth="1"/>
    <col min="8437" max="8437" width="7" style="98" customWidth="1"/>
    <col min="8438" max="8438" width="7" style="98" hidden="1" customWidth="1"/>
    <col min="8439" max="8439" width="6.44140625" style="98" customWidth="1"/>
    <col min="8440" max="8449" width="7" style="98" hidden="1" customWidth="1"/>
    <col min="8450" max="8482" width="7" style="98" hidden="1"/>
    <col min="8483" max="8483" width="41.44140625" style="98" customWidth="1"/>
    <col min="8484" max="8484" width="6.44140625" style="98" customWidth="1"/>
    <col min="8485" max="8485" width="14.6640625" style="98" customWidth="1"/>
    <col min="8486" max="8486" width="11.44140625" style="98" customWidth="1"/>
    <col min="8487" max="8487" width="13" style="98" customWidth="1"/>
    <col min="8488" max="8488" width="15.33203125" style="98" customWidth="1"/>
    <col min="8489" max="8498" width="9.44140625" style="98" customWidth="1"/>
    <col min="8499" max="8499" width="8.88671875" style="98" customWidth="1"/>
    <col min="8500" max="8500" width="9.44140625" style="98" customWidth="1"/>
    <col min="8501" max="8501" width="10.109375" style="98" customWidth="1"/>
    <col min="8502" max="8513" width="7" style="98" hidden="1" customWidth="1"/>
    <col min="8514" max="8514" width="11.44140625" style="98" customWidth="1"/>
    <col min="8515" max="8515" width="15.5546875" style="98" customWidth="1"/>
    <col min="8516" max="8516" width="19" style="98" customWidth="1"/>
    <col min="8517" max="8517" width="9.109375" style="98" bestFit="1" customWidth="1"/>
    <col min="8518" max="8518" width="13.109375" style="98" customWidth="1"/>
    <col min="8519" max="8519" width="16.6640625" style="98" customWidth="1"/>
    <col min="8520" max="8520" width="16.88671875" style="98" customWidth="1"/>
    <col min="8521" max="8521" width="15.44140625" style="98" customWidth="1"/>
    <col min="8522" max="8522" width="14.6640625" style="98" customWidth="1"/>
    <col min="8523" max="8523" width="5" style="98" customWidth="1"/>
    <col min="8524" max="8525" width="7" style="98" hidden="1" customWidth="1"/>
    <col min="8526" max="8526" width="5" style="98" customWidth="1"/>
    <col min="8527" max="8528" width="7" style="98" hidden="1" customWidth="1"/>
    <col min="8529" max="8529" width="5" style="98" customWidth="1"/>
    <col min="8530" max="8531" width="7" style="98" hidden="1" customWidth="1"/>
    <col min="8532" max="8532" width="5" style="98" customWidth="1"/>
    <col min="8533" max="8534" width="7" style="98" hidden="1" customWidth="1"/>
    <col min="8535" max="8535" width="5" style="98" customWidth="1"/>
    <col min="8536" max="8600" width="7" style="98" hidden="1" customWidth="1"/>
    <col min="8601" max="8601" width="9.44140625" style="98" customWidth="1"/>
    <col min="8602" max="8602" width="7" style="98" hidden="1" customWidth="1"/>
    <col min="8603" max="8603" width="5" style="98" customWidth="1"/>
    <col min="8604" max="8605" width="7" style="98" hidden="1" customWidth="1"/>
    <col min="8606" max="8606" width="5" style="98" customWidth="1"/>
    <col min="8607" max="8608" width="7" style="98" hidden="1" customWidth="1"/>
    <col min="8609" max="8609" width="5" style="98" customWidth="1"/>
    <col min="8610" max="8611" width="7" style="98" hidden="1" customWidth="1"/>
    <col min="8612" max="8612" width="5" style="98" customWidth="1"/>
    <col min="8613" max="8614" width="7" style="98" hidden="1" customWidth="1"/>
    <col min="8615" max="8615" width="5" style="98" customWidth="1"/>
    <col min="8616" max="8617" width="7" style="98" hidden="1" customWidth="1"/>
    <col min="8618" max="8618" width="5" style="98" customWidth="1"/>
    <col min="8619" max="8619" width="7" style="98" hidden="1" customWidth="1"/>
    <col min="8620" max="8620" width="6.44140625" style="98" customWidth="1"/>
    <col min="8621" max="8621" width="7" style="98" hidden="1" customWidth="1"/>
    <col min="8622" max="8622" width="7.109375" style="98" customWidth="1"/>
    <col min="8623" max="8624" width="7" style="98" hidden="1" customWidth="1"/>
    <col min="8625" max="8625" width="7.109375" style="98" customWidth="1"/>
    <col min="8626" max="8627" width="7" style="98" hidden="1" customWidth="1"/>
    <col min="8628" max="8628" width="7.109375" style="98" customWidth="1"/>
    <col min="8629" max="8630" width="7" style="98" hidden="1" customWidth="1"/>
    <col min="8631" max="8631" width="7.109375" style="98" customWidth="1"/>
    <col min="8632" max="8633" width="7" style="98" hidden="1" customWidth="1"/>
    <col min="8634" max="8634" width="7.109375" style="98" customWidth="1"/>
    <col min="8635" max="8636" width="7" style="98" hidden="1" customWidth="1"/>
    <col min="8637" max="8637" width="7.109375" style="98" customWidth="1"/>
    <col min="8638" max="8639" width="7" style="98" hidden="1" customWidth="1"/>
    <col min="8640" max="8640" width="7.109375" style="98" customWidth="1"/>
    <col min="8641" max="8642" width="7" style="98" hidden="1" customWidth="1"/>
    <col min="8643" max="8643" width="7.109375" style="98" customWidth="1"/>
    <col min="8644" max="8644" width="7" style="98" hidden="1" customWidth="1"/>
    <col min="8645" max="8645" width="6.44140625" style="98" customWidth="1"/>
    <col min="8646" max="8665" width="7" style="98" hidden="1" customWidth="1"/>
    <col min="8666" max="8667" width="9" style="98" customWidth="1"/>
    <col min="8668" max="8669" width="7" style="98" hidden="1" customWidth="1"/>
    <col min="8670" max="8670" width="8.5546875" style="98" customWidth="1"/>
    <col min="8671" max="8672" width="7" style="98" hidden="1" customWidth="1"/>
    <col min="8673" max="8673" width="6.44140625" style="98" customWidth="1"/>
    <col min="8674" max="8675" width="7" style="98" hidden="1" customWidth="1"/>
    <col min="8676" max="8676" width="7" style="98" customWidth="1"/>
    <col min="8677" max="8678" width="7" style="98" hidden="1" customWidth="1"/>
    <col min="8679" max="8681" width="7" style="98" customWidth="1"/>
    <col min="8682" max="8683" width="7" style="98" hidden="1" customWidth="1"/>
    <col min="8684" max="8684" width="7.5546875" style="98" customWidth="1"/>
    <col min="8685" max="8686" width="7" style="98" hidden="1" customWidth="1"/>
    <col min="8687" max="8687" width="7" style="98" customWidth="1"/>
    <col min="8688" max="8689" width="7" style="98" hidden="1" customWidth="1"/>
    <col min="8690" max="8690" width="7" style="98" customWidth="1"/>
    <col min="8691" max="8692" width="7" style="98" hidden="1" customWidth="1"/>
    <col min="8693" max="8693" width="7" style="98" customWidth="1"/>
    <col min="8694" max="8694" width="7" style="98" hidden="1" customWidth="1"/>
    <col min="8695" max="8695" width="6.44140625" style="98" customWidth="1"/>
    <col min="8696" max="8705" width="7" style="98" hidden="1" customWidth="1"/>
    <col min="8706" max="8738" width="7" style="98" hidden="1"/>
    <col min="8739" max="8739" width="41.44140625" style="98" customWidth="1"/>
    <col min="8740" max="8740" width="6.44140625" style="98" customWidth="1"/>
    <col min="8741" max="8741" width="14.6640625" style="98" customWidth="1"/>
    <col min="8742" max="8742" width="11.44140625" style="98" customWidth="1"/>
    <col min="8743" max="8743" width="13" style="98" customWidth="1"/>
    <col min="8744" max="8744" width="15.33203125" style="98" customWidth="1"/>
    <col min="8745" max="8754" width="9.44140625" style="98" customWidth="1"/>
    <col min="8755" max="8755" width="8.88671875" style="98" customWidth="1"/>
    <col min="8756" max="8756" width="9.44140625" style="98" customWidth="1"/>
    <col min="8757" max="8757" width="10.109375" style="98" customWidth="1"/>
    <col min="8758" max="8769" width="7" style="98" hidden="1" customWidth="1"/>
    <col min="8770" max="8770" width="11.44140625" style="98" customWidth="1"/>
    <col min="8771" max="8771" width="15.5546875" style="98" customWidth="1"/>
    <col min="8772" max="8772" width="19" style="98" customWidth="1"/>
    <col min="8773" max="8773" width="9.109375" style="98" bestFit="1" customWidth="1"/>
    <col min="8774" max="8774" width="13.109375" style="98" customWidth="1"/>
    <col min="8775" max="8775" width="16.6640625" style="98" customWidth="1"/>
    <col min="8776" max="8776" width="16.88671875" style="98" customWidth="1"/>
    <col min="8777" max="8777" width="15.44140625" style="98" customWidth="1"/>
    <col min="8778" max="8778" width="14.6640625" style="98" customWidth="1"/>
    <col min="8779" max="8779" width="5" style="98" customWidth="1"/>
    <col min="8780" max="8781" width="7" style="98" hidden="1" customWidth="1"/>
    <col min="8782" max="8782" width="5" style="98" customWidth="1"/>
    <col min="8783" max="8784" width="7" style="98" hidden="1" customWidth="1"/>
    <col min="8785" max="8785" width="5" style="98" customWidth="1"/>
    <col min="8786" max="8787" width="7" style="98" hidden="1" customWidth="1"/>
    <col min="8788" max="8788" width="5" style="98" customWidth="1"/>
    <col min="8789" max="8790" width="7" style="98" hidden="1" customWidth="1"/>
    <col min="8791" max="8791" width="5" style="98" customWidth="1"/>
    <col min="8792" max="8856" width="7" style="98" hidden="1" customWidth="1"/>
    <col min="8857" max="8857" width="9.44140625" style="98" customWidth="1"/>
    <col min="8858" max="8858" width="7" style="98" hidden="1" customWidth="1"/>
    <col min="8859" max="8859" width="5" style="98" customWidth="1"/>
    <col min="8860" max="8861" width="7" style="98" hidden="1" customWidth="1"/>
    <col min="8862" max="8862" width="5" style="98" customWidth="1"/>
    <col min="8863" max="8864" width="7" style="98" hidden="1" customWidth="1"/>
    <col min="8865" max="8865" width="5" style="98" customWidth="1"/>
    <col min="8866" max="8867" width="7" style="98" hidden="1" customWidth="1"/>
    <col min="8868" max="8868" width="5" style="98" customWidth="1"/>
    <col min="8869" max="8870" width="7" style="98" hidden="1" customWidth="1"/>
    <col min="8871" max="8871" width="5" style="98" customWidth="1"/>
    <col min="8872" max="8873" width="7" style="98" hidden="1" customWidth="1"/>
    <col min="8874" max="8874" width="5" style="98" customWidth="1"/>
    <col min="8875" max="8875" width="7" style="98" hidden="1" customWidth="1"/>
    <col min="8876" max="8876" width="6.44140625" style="98" customWidth="1"/>
    <col min="8877" max="8877" width="7" style="98" hidden="1" customWidth="1"/>
    <col min="8878" max="8878" width="7.109375" style="98" customWidth="1"/>
    <col min="8879" max="8880" width="7" style="98" hidden="1" customWidth="1"/>
    <col min="8881" max="8881" width="7.109375" style="98" customWidth="1"/>
    <col min="8882" max="8883" width="7" style="98" hidden="1" customWidth="1"/>
    <col min="8884" max="8884" width="7.109375" style="98" customWidth="1"/>
    <col min="8885" max="8886" width="7" style="98" hidden="1" customWidth="1"/>
    <col min="8887" max="8887" width="7.109375" style="98" customWidth="1"/>
    <col min="8888" max="8889" width="7" style="98" hidden="1" customWidth="1"/>
    <col min="8890" max="8890" width="7.109375" style="98" customWidth="1"/>
    <col min="8891" max="8892" width="7" style="98" hidden="1" customWidth="1"/>
    <col min="8893" max="8893" width="7.109375" style="98" customWidth="1"/>
    <col min="8894" max="8895" width="7" style="98" hidden="1" customWidth="1"/>
    <col min="8896" max="8896" width="7.109375" style="98" customWidth="1"/>
    <col min="8897" max="8898" width="7" style="98" hidden="1" customWidth="1"/>
    <col min="8899" max="8899" width="7.109375" style="98" customWidth="1"/>
    <col min="8900" max="8900" width="7" style="98" hidden="1" customWidth="1"/>
    <col min="8901" max="8901" width="6.44140625" style="98" customWidth="1"/>
    <col min="8902" max="8921" width="7" style="98" hidden="1" customWidth="1"/>
    <col min="8922" max="8923" width="9" style="98" customWidth="1"/>
    <col min="8924" max="8925" width="7" style="98" hidden="1" customWidth="1"/>
    <col min="8926" max="8926" width="8.5546875" style="98" customWidth="1"/>
    <col min="8927" max="8928" width="7" style="98" hidden="1" customWidth="1"/>
    <col min="8929" max="8929" width="6.44140625" style="98" customWidth="1"/>
    <col min="8930" max="8931" width="7" style="98" hidden="1" customWidth="1"/>
    <col min="8932" max="8932" width="7" style="98" customWidth="1"/>
    <col min="8933" max="8934" width="7" style="98" hidden="1" customWidth="1"/>
    <col min="8935" max="8937" width="7" style="98" customWidth="1"/>
    <col min="8938" max="8939" width="7" style="98" hidden="1" customWidth="1"/>
    <col min="8940" max="8940" width="7.5546875" style="98" customWidth="1"/>
    <col min="8941" max="8942" width="7" style="98" hidden="1" customWidth="1"/>
    <col min="8943" max="8943" width="7" style="98" customWidth="1"/>
    <col min="8944" max="8945" width="7" style="98" hidden="1" customWidth="1"/>
    <col min="8946" max="8946" width="7" style="98" customWidth="1"/>
    <col min="8947" max="8948" width="7" style="98" hidden="1" customWidth="1"/>
    <col min="8949" max="8949" width="7" style="98" customWidth="1"/>
    <col min="8950" max="8950" width="7" style="98" hidden="1" customWidth="1"/>
    <col min="8951" max="8951" width="6.44140625" style="98" customWidth="1"/>
    <col min="8952" max="8961" width="7" style="98" hidden="1" customWidth="1"/>
    <col min="8962" max="8994" width="7" style="98" hidden="1"/>
    <col min="8995" max="8995" width="41.44140625" style="98" customWidth="1"/>
    <col min="8996" max="8996" width="6.44140625" style="98" customWidth="1"/>
    <col min="8997" max="8997" width="14.6640625" style="98" customWidth="1"/>
    <col min="8998" max="8998" width="11.44140625" style="98" customWidth="1"/>
    <col min="8999" max="8999" width="13" style="98" customWidth="1"/>
    <col min="9000" max="9000" width="15.33203125" style="98" customWidth="1"/>
    <col min="9001" max="9010" width="9.44140625" style="98" customWidth="1"/>
    <col min="9011" max="9011" width="8.88671875" style="98" customWidth="1"/>
    <col min="9012" max="9012" width="9.44140625" style="98" customWidth="1"/>
    <col min="9013" max="9013" width="10.109375" style="98" customWidth="1"/>
    <col min="9014" max="9025" width="7" style="98" hidden="1" customWidth="1"/>
    <col min="9026" max="9026" width="11.44140625" style="98" customWidth="1"/>
    <col min="9027" max="9027" width="15.5546875" style="98" customWidth="1"/>
    <col min="9028" max="9028" width="19" style="98" customWidth="1"/>
    <col min="9029" max="9029" width="9.109375" style="98" bestFit="1" customWidth="1"/>
    <col min="9030" max="9030" width="13.109375" style="98" customWidth="1"/>
    <col min="9031" max="9031" width="16.6640625" style="98" customWidth="1"/>
    <col min="9032" max="9032" width="16.88671875" style="98" customWidth="1"/>
    <col min="9033" max="9033" width="15.44140625" style="98" customWidth="1"/>
    <col min="9034" max="9034" width="14.6640625" style="98" customWidth="1"/>
    <col min="9035" max="9035" width="5" style="98" customWidth="1"/>
    <col min="9036" max="9037" width="7" style="98" hidden="1" customWidth="1"/>
    <col min="9038" max="9038" width="5" style="98" customWidth="1"/>
    <col min="9039" max="9040" width="7" style="98" hidden="1" customWidth="1"/>
    <col min="9041" max="9041" width="5" style="98" customWidth="1"/>
    <col min="9042" max="9043" width="7" style="98" hidden="1" customWidth="1"/>
    <col min="9044" max="9044" width="5" style="98" customWidth="1"/>
    <col min="9045" max="9046" width="7" style="98" hidden="1" customWidth="1"/>
    <col min="9047" max="9047" width="5" style="98" customWidth="1"/>
    <col min="9048" max="9112" width="7" style="98" hidden="1" customWidth="1"/>
    <col min="9113" max="9113" width="9.44140625" style="98" customWidth="1"/>
    <col min="9114" max="9114" width="7" style="98" hidden="1" customWidth="1"/>
    <col min="9115" max="9115" width="5" style="98" customWidth="1"/>
    <col min="9116" max="9117" width="7" style="98" hidden="1" customWidth="1"/>
    <col min="9118" max="9118" width="5" style="98" customWidth="1"/>
    <col min="9119" max="9120" width="7" style="98" hidden="1" customWidth="1"/>
    <col min="9121" max="9121" width="5" style="98" customWidth="1"/>
    <col min="9122" max="9123" width="7" style="98" hidden="1" customWidth="1"/>
    <col min="9124" max="9124" width="5" style="98" customWidth="1"/>
    <col min="9125" max="9126" width="7" style="98" hidden="1" customWidth="1"/>
    <col min="9127" max="9127" width="5" style="98" customWidth="1"/>
    <col min="9128" max="9129" width="7" style="98" hidden="1" customWidth="1"/>
    <col min="9130" max="9130" width="5" style="98" customWidth="1"/>
    <col min="9131" max="9131" width="7" style="98" hidden="1" customWidth="1"/>
    <col min="9132" max="9132" width="6.44140625" style="98" customWidth="1"/>
    <col min="9133" max="9133" width="7" style="98" hidden="1" customWidth="1"/>
    <col min="9134" max="9134" width="7.109375" style="98" customWidth="1"/>
    <col min="9135" max="9136" width="7" style="98" hidden="1" customWidth="1"/>
    <col min="9137" max="9137" width="7.109375" style="98" customWidth="1"/>
    <col min="9138" max="9139" width="7" style="98" hidden="1" customWidth="1"/>
    <col min="9140" max="9140" width="7.109375" style="98" customWidth="1"/>
    <col min="9141" max="9142" width="7" style="98" hidden="1" customWidth="1"/>
    <col min="9143" max="9143" width="7.109375" style="98" customWidth="1"/>
    <col min="9144" max="9145" width="7" style="98" hidden="1" customWidth="1"/>
    <col min="9146" max="9146" width="7.109375" style="98" customWidth="1"/>
    <col min="9147" max="9148" width="7" style="98" hidden="1" customWidth="1"/>
    <col min="9149" max="9149" width="7.109375" style="98" customWidth="1"/>
    <col min="9150" max="9151" width="7" style="98" hidden="1" customWidth="1"/>
    <col min="9152" max="9152" width="7.109375" style="98" customWidth="1"/>
    <col min="9153" max="9154" width="7" style="98" hidden="1" customWidth="1"/>
    <col min="9155" max="9155" width="7.109375" style="98" customWidth="1"/>
    <col min="9156" max="9156" width="7" style="98" hidden="1" customWidth="1"/>
    <col min="9157" max="9157" width="6.44140625" style="98" customWidth="1"/>
    <col min="9158" max="9177" width="7" style="98" hidden="1" customWidth="1"/>
    <col min="9178" max="9179" width="9" style="98" customWidth="1"/>
    <col min="9180" max="9181" width="7" style="98" hidden="1" customWidth="1"/>
    <col min="9182" max="9182" width="8.5546875" style="98" customWidth="1"/>
    <col min="9183" max="9184" width="7" style="98" hidden="1" customWidth="1"/>
    <col min="9185" max="9185" width="6.44140625" style="98" customWidth="1"/>
    <col min="9186" max="9187" width="7" style="98" hidden="1" customWidth="1"/>
    <col min="9188" max="9188" width="7" style="98" customWidth="1"/>
    <col min="9189" max="9190" width="7" style="98" hidden="1" customWidth="1"/>
    <col min="9191" max="9193" width="7" style="98" customWidth="1"/>
    <col min="9194" max="9195" width="7" style="98" hidden="1" customWidth="1"/>
    <col min="9196" max="9196" width="7.5546875" style="98" customWidth="1"/>
    <col min="9197" max="9198" width="7" style="98" hidden="1" customWidth="1"/>
    <col min="9199" max="9199" width="7" style="98" customWidth="1"/>
    <col min="9200" max="9201" width="7" style="98" hidden="1" customWidth="1"/>
    <col min="9202" max="9202" width="7" style="98" customWidth="1"/>
    <col min="9203" max="9204" width="7" style="98" hidden="1" customWidth="1"/>
    <col min="9205" max="9205" width="7" style="98" customWidth="1"/>
    <col min="9206" max="9206" width="7" style="98" hidden="1" customWidth="1"/>
    <col min="9207" max="9207" width="6.44140625" style="98" customWidth="1"/>
    <col min="9208" max="9217" width="7" style="98" hidden="1" customWidth="1"/>
    <col min="9218" max="9250" width="7" style="98" hidden="1"/>
    <col min="9251" max="9251" width="41.44140625" style="98" customWidth="1"/>
    <col min="9252" max="9252" width="6.44140625" style="98" customWidth="1"/>
    <col min="9253" max="9253" width="14.6640625" style="98" customWidth="1"/>
    <col min="9254" max="9254" width="11.44140625" style="98" customWidth="1"/>
    <col min="9255" max="9255" width="13" style="98" customWidth="1"/>
    <col min="9256" max="9256" width="15.33203125" style="98" customWidth="1"/>
    <col min="9257" max="9266" width="9.44140625" style="98" customWidth="1"/>
    <col min="9267" max="9267" width="8.88671875" style="98" customWidth="1"/>
    <col min="9268" max="9268" width="9.44140625" style="98" customWidth="1"/>
    <col min="9269" max="9269" width="10.109375" style="98" customWidth="1"/>
    <col min="9270" max="9281" width="7" style="98" hidden="1" customWidth="1"/>
    <col min="9282" max="9282" width="11.44140625" style="98" customWidth="1"/>
    <col min="9283" max="9283" width="15.5546875" style="98" customWidth="1"/>
    <col min="9284" max="9284" width="19" style="98" customWidth="1"/>
    <col min="9285" max="9285" width="9.109375" style="98" bestFit="1" customWidth="1"/>
    <col min="9286" max="9286" width="13.109375" style="98" customWidth="1"/>
    <col min="9287" max="9287" width="16.6640625" style="98" customWidth="1"/>
    <col min="9288" max="9288" width="16.88671875" style="98" customWidth="1"/>
    <col min="9289" max="9289" width="15.44140625" style="98" customWidth="1"/>
    <col min="9290" max="9290" width="14.6640625" style="98" customWidth="1"/>
    <col min="9291" max="9291" width="5" style="98" customWidth="1"/>
    <col min="9292" max="9293" width="7" style="98" hidden="1" customWidth="1"/>
    <col min="9294" max="9294" width="5" style="98" customWidth="1"/>
    <col min="9295" max="9296" width="7" style="98" hidden="1" customWidth="1"/>
    <col min="9297" max="9297" width="5" style="98" customWidth="1"/>
    <col min="9298" max="9299" width="7" style="98" hidden="1" customWidth="1"/>
    <col min="9300" max="9300" width="5" style="98" customWidth="1"/>
    <col min="9301" max="9302" width="7" style="98" hidden="1" customWidth="1"/>
    <col min="9303" max="9303" width="5" style="98" customWidth="1"/>
    <col min="9304" max="9368" width="7" style="98" hidden="1" customWidth="1"/>
    <col min="9369" max="9369" width="9.44140625" style="98" customWidth="1"/>
    <col min="9370" max="9370" width="7" style="98" hidden="1" customWidth="1"/>
    <col min="9371" max="9371" width="5" style="98" customWidth="1"/>
    <col min="9372" max="9373" width="7" style="98" hidden="1" customWidth="1"/>
    <col min="9374" max="9374" width="5" style="98" customWidth="1"/>
    <col min="9375" max="9376" width="7" style="98" hidden="1" customWidth="1"/>
    <col min="9377" max="9377" width="5" style="98" customWidth="1"/>
    <col min="9378" max="9379" width="7" style="98" hidden="1" customWidth="1"/>
    <col min="9380" max="9380" width="5" style="98" customWidth="1"/>
    <col min="9381" max="9382" width="7" style="98" hidden="1" customWidth="1"/>
    <col min="9383" max="9383" width="5" style="98" customWidth="1"/>
    <col min="9384" max="9385" width="7" style="98" hidden="1" customWidth="1"/>
    <col min="9386" max="9386" width="5" style="98" customWidth="1"/>
    <col min="9387" max="9387" width="7" style="98" hidden="1" customWidth="1"/>
    <col min="9388" max="9388" width="6.44140625" style="98" customWidth="1"/>
    <col min="9389" max="9389" width="7" style="98" hidden="1" customWidth="1"/>
    <col min="9390" max="9390" width="7.109375" style="98" customWidth="1"/>
    <col min="9391" max="9392" width="7" style="98" hidden="1" customWidth="1"/>
    <col min="9393" max="9393" width="7.109375" style="98" customWidth="1"/>
    <col min="9394" max="9395" width="7" style="98" hidden="1" customWidth="1"/>
    <col min="9396" max="9396" width="7.109375" style="98" customWidth="1"/>
    <col min="9397" max="9398" width="7" style="98" hidden="1" customWidth="1"/>
    <col min="9399" max="9399" width="7.109375" style="98" customWidth="1"/>
    <col min="9400" max="9401" width="7" style="98" hidden="1" customWidth="1"/>
    <col min="9402" max="9402" width="7.109375" style="98" customWidth="1"/>
    <col min="9403" max="9404" width="7" style="98" hidden="1" customWidth="1"/>
    <col min="9405" max="9405" width="7.109375" style="98" customWidth="1"/>
    <col min="9406" max="9407" width="7" style="98" hidden="1" customWidth="1"/>
    <col min="9408" max="9408" width="7.109375" style="98" customWidth="1"/>
    <col min="9409" max="9410" width="7" style="98" hidden="1" customWidth="1"/>
    <col min="9411" max="9411" width="7.109375" style="98" customWidth="1"/>
    <col min="9412" max="9412" width="7" style="98" hidden="1" customWidth="1"/>
    <col min="9413" max="9413" width="6.44140625" style="98" customWidth="1"/>
    <col min="9414" max="9433" width="7" style="98" hidden="1" customWidth="1"/>
    <col min="9434" max="9435" width="9" style="98" customWidth="1"/>
    <col min="9436" max="9437" width="7" style="98" hidden="1" customWidth="1"/>
    <col min="9438" max="9438" width="8.5546875" style="98" customWidth="1"/>
    <col min="9439" max="9440" width="7" style="98" hidden="1" customWidth="1"/>
    <col min="9441" max="9441" width="6.44140625" style="98" customWidth="1"/>
    <col min="9442" max="9443" width="7" style="98" hidden="1" customWidth="1"/>
    <col min="9444" max="9444" width="7" style="98" customWidth="1"/>
    <col min="9445" max="9446" width="7" style="98" hidden="1" customWidth="1"/>
    <col min="9447" max="9449" width="7" style="98" customWidth="1"/>
    <col min="9450" max="9451" width="7" style="98" hidden="1" customWidth="1"/>
    <col min="9452" max="9452" width="7.5546875" style="98" customWidth="1"/>
    <col min="9453" max="9454" width="7" style="98" hidden="1" customWidth="1"/>
    <col min="9455" max="9455" width="7" style="98" customWidth="1"/>
    <col min="9456" max="9457" width="7" style="98" hidden="1" customWidth="1"/>
    <col min="9458" max="9458" width="7" style="98" customWidth="1"/>
    <col min="9459" max="9460" width="7" style="98" hidden="1" customWidth="1"/>
    <col min="9461" max="9461" width="7" style="98" customWidth="1"/>
    <col min="9462" max="9462" width="7" style="98" hidden="1" customWidth="1"/>
    <col min="9463" max="9463" width="6.44140625" style="98" customWidth="1"/>
    <col min="9464" max="9473" width="7" style="98" hidden="1" customWidth="1"/>
    <col min="9474" max="9506" width="7" style="98" hidden="1"/>
    <col min="9507" max="9507" width="41.44140625" style="98" customWidth="1"/>
    <col min="9508" max="9508" width="6.44140625" style="98" customWidth="1"/>
    <col min="9509" max="9509" width="14.6640625" style="98" customWidth="1"/>
    <col min="9510" max="9510" width="11.44140625" style="98" customWidth="1"/>
    <col min="9511" max="9511" width="13" style="98" customWidth="1"/>
    <col min="9512" max="9512" width="15.33203125" style="98" customWidth="1"/>
    <col min="9513" max="9522" width="9.44140625" style="98" customWidth="1"/>
    <col min="9523" max="9523" width="8.88671875" style="98" customWidth="1"/>
    <col min="9524" max="9524" width="9.44140625" style="98" customWidth="1"/>
    <col min="9525" max="9525" width="10.109375" style="98" customWidth="1"/>
    <col min="9526" max="9537" width="7" style="98" hidden="1" customWidth="1"/>
    <col min="9538" max="9538" width="11.44140625" style="98" customWidth="1"/>
    <col min="9539" max="9539" width="15.5546875" style="98" customWidth="1"/>
    <col min="9540" max="9540" width="19" style="98" customWidth="1"/>
    <col min="9541" max="9541" width="9.109375" style="98" bestFit="1" customWidth="1"/>
    <col min="9542" max="9542" width="13.109375" style="98" customWidth="1"/>
    <col min="9543" max="9543" width="16.6640625" style="98" customWidth="1"/>
    <col min="9544" max="9544" width="16.88671875" style="98" customWidth="1"/>
    <col min="9545" max="9545" width="15.44140625" style="98" customWidth="1"/>
    <col min="9546" max="9546" width="14.6640625" style="98" customWidth="1"/>
    <col min="9547" max="9547" width="5" style="98" customWidth="1"/>
    <col min="9548" max="9549" width="7" style="98" hidden="1" customWidth="1"/>
    <col min="9550" max="9550" width="5" style="98" customWidth="1"/>
    <col min="9551" max="9552" width="7" style="98" hidden="1" customWidth="1"/>
    <col min="9553" max="9553" width="5" style="98" customWidth="1"/>
    <col min="9554" max="9555" width="7" style="98" hidden="1" customWidth="1"/>
    <col min="9556" max="9556" width="5" style="98" customWidth="1"/>
    <col min="9557" max="9558" width="7" style="98" hidden="1" customWidth="1"/>
    <col min="9559" max="9559" width="5" style="98" customWidth="1"/>
    <col min="9560" max="9624" width="7" style="98" hidden="1" customWidth="1"/>
    <col min="9625" max="9625" width="9.44140625" style="98" customWidth="1"/>
    <col min="9626" max="9626" width="7" style="98" hidden="1" customWidth="1"/>
    <col min="9627" max="9627" width="5" style="98" customWidth="1"/>
    <col min="9628" max="9629" width="7" style="98" hidden="1" customWidth="1"/>
    <col min="9630" max="9630" width="5" style="98" customWidth="1"/>
    <col min="9631" max="9632" width="7" style="98" hidden="1" customWidth="1"/>
    <col min="9633" max="9633" width="5" style="98" customWidth="1"/>
    <col min="9634" max="9635" width="7" style="98" hidden="1" customWidth="1"/>
    <col min="9636" max="9636" width="5" style="98" customWidth="1"/>
    <col min="9637" max="9638" width="7" style="98" hidden="1" customWidth="1"/>
    <col min="9639" max="9639" width="5" style="98" customWidth="1"/>
    <col min="9640" max="9641" width="7" style="98" hidden="1" customWidth="1"/>
    <col min="9642" max="9642" width="5" style="98" customWidth="1"/>
    <col min="9643" max="9643" width="7" style="98" hidden="1" customWidth="1"/>
    <col min="9644" max="9644" width="6.44140625" style="98" customWidth="1"/>
    <col min="9645" max="9645" width="7" style="98" hidden="1" customWidth="1"/>
    <col min="9646" max="9646" width="7.109375" style="98" customWidth="1"/>
    <col min="9647" max="9648" width="7" style="98" hidden="1" customWidth="1"/>
    <col min="9649" max="9649" width="7.109375" style="98" customWidth="1"/>
    <col min="9650" max="9651" width="7" style="98" hidden="1" customWidth="1"/>
    <col min="9652" max="9652" width="7.109375" style="98" customWidth="1"/>
    <col min="9653" max="9654" width="7" style="98" hidden="1" customWidth="1"/>
    <col min="9655" max="9655" width="7.109375" style="98" customWidth="1"/>
    <col min="9656" max="9657" width="7" style="98" hidden="1" customWidth="1"/>
    <col min="9658" max="9658" width="7.109375" style="98" customWidth="1"/>
    <col min="9659" max="9660" width="7" style="98" hidden="1" customWidth="1"/>
    <col min="9661" max="9661" width="7.109375" style="98" customWidth="1"/>
    <col min="9662" max="9663" width="7" style="98" hidden="1" customWidth="1"/>
    <col min="9664" max="9664" width="7.109375" style="98" customWidth="1"/>
    <col min="9665" max="9666" width="7" style="98" hidden="1" customWidth="1"/>
    <col min="9667" max="9667" width="7.109375" style="98" customWidth="1"/>
    <col min="9668" max="9668" width="7" style="98" hidden="1" customWidth="1"/>
    <col min="9669" max="9669" width="6.44140625" style="98" customWidth="1"/>
    <col min="9670" max="9689" width="7" style="98" hidden="1" customWidth="1"/>
    <col min="9690" max="9691" width="9" style="98" customWidth="1"/>
    <col min="9692" max="9693" width="7" style="98" hidden="1" customWidth="1"/>
    <col min="9694" max="9694" width="8.5546875" style="98" customWidth="1"/>
    <col min="9695" max="9696" width="7" style="98" hidden="1" customWidth="1"/>
    <col min="9697" max="9697" width="6.44140625" style="98" customWidth="1"/>
    <col min="9698" max="9699" width="7" style="98" hidden="1" customWidth="1"/>
    <col min="9700" max="9700" width="7" style="98" customWidth="1"/>
    <col min="9701" max="9702" width="7" style="98" hidden="1" customWidth="1"/>
    <col min="9703" max="9705" width="7" style="98" customWidth="1"/>
    <col min="9706" max="9707" width="7" style="98" hidden="1" customWidth="1"/>
    <col min="9708" max="9708" width="7.5546875" style="98" customWidth="1"/>
    <col min="9709" max="9710" width="7" style="98" hidden="1" customWidth="1"/>
    <col min="9711" max="9711" width="7" style="98" customWidth="1"/>
    <col min="9712" max="9713" width="7" style="98" hidden="1" customWidth="1"/>
    <col min="9714" max="9714" width="7" style="98" customWidth="1"/>
    <col min="9715" max="9716" width="7" style="98" hidden="1" customWidth="1"/>
    <col min="9717" max="9717" width="7" style="98" customWidth="1"/>
    <col min="9718" max="9718" width="7" style="98" hidden="1" customWidth="1"/>
    <col min="9719" max="9719" width="6.44140625" style="98" customWidth="1"/>
    <col min="9720" max="9729" width="7" style="98" hidden="1" customWidth="1"/>
    <col min="9730" max="9762" width="7" style="98" hidden="1"/>
    <col min="9763" max="9763" width="41.44140625" style="98" customWidth="1"/>
    <col min="9764" max="9764" width="6.44140625" style="98" customWidth="1"/>
    <col min="9765" max="9765" width="14.6640625" style="98" customWidth="1"/>
    <col min="9766" max="9766" width="11.44140625" style="98" customWidth="1"/>
    <col min="9767" max="9767" width="13" style="98" customWidth="1"/>
    <col min="9768" max="9768" width="15.33203125" style="98" customWidth="1"/>
    <col min="9769" max="9778" width="9.44140625" style="98" customWidth="1"/>
    <col min="9779" max="9779" width="8.88671875" style="98" customWidth="1"/>
    <col min="9780" max="9780" width="9.44140625" style="98" customWidth="1"/>
    <col min="9781" max="9781" width="10.109375" style="98" customWidth="1"/>
    <col min="9782" max="9793" width="7" style="98" hidden="1" customWidth="1"/>
    <col min="9794" max="9794" width="11.44140625" style="98" customWidth="1"/>
    <col min="9795" max="9795" width="15.5546875" style="98" customWidth="1"/>
    <col min="9796" max="9796" width="19" style="98" customWidth="1"/>
    <col min="9797" max="9797" width="9.109375" style="98" bestFit="1" customWidth="1"/>
    <col min="9798" max="9798" width="13.109375" style="98" customWidth="1"/>
    <col min="9799" max="9799" width="16.6640625" style="98" customWidth="1"/>
    <col min="9800" max="9800" width="16.88671875" style="98" customWidth="1"/>
    <col min="9801" max="9801" width="15.44140625" style="98" customWidth="1"/>
    <col min="9802" max="9802" width="14.6640625" style="98" customWidth="1"/>
    <col min="9803" max="9803" width="5" style="98" customWidth="1"/>
    <col min="9804" max="9805" width="7" style="98" hidden="1" customWidth="1"/>
    <col min="9806" max="9806" width="5" style="98" customWidth="1"/>
    <col min="9807" max="9808" width="7" style="98" hidden="1" customWidth="1"/>
    <col min="9809" max="9809" width="5" style="98" customWidth="1"/>
    <col min="9810" max="9811" width="7" style="98" hidden="1" customWidth="1"/>
    <col min="9812" max="9812" width="5" style="98" customWidth="1"/>
    <col min="9813" max="9814" width="7" style="98" hidden="1" customWidth="1"/>
    <col min="9815" max="9815" width="5" style="98" customWidth="1"/>
    <col min="9816" max="9880" width="7" style="98" hidden="1" customWidth="1"/>
    <col min="9881" max="9881" width="9.44140625" style="98" customWidth="1"/>
    <col min="9882" max="9882" width="7" style="98" hidden="1" customWidth="1"/>
    <col min="9883" max="9883" width="5" style="98" customWidth="1"/>
    <col min="9884" max="9885" width="7" style="98" hidden="1" customWidth="1"/>
    <col min="9886" max="9886" width="5" style="98" customWidth="1"/>
    <col min="9887" max="9888" width="7" style="98" hidden="1" customWidth="1"/>
    <col min="9889" max="9889" width="5" style="98" customWidth="1"/>
    <col min="9890" max="9891" width="7" style="98" hidden="1" customWidth="1"/>
    <col min="9892" max="9892" width="5" style="98" customWidth="1"/>
    <col min="9893" max="9894" width="7" style="98" hidden="1" customWidth="1"/>
    <col min="9895" max="9895" width="5" style="98" customWidth="1"/>
    <col min="9896" max="9897" width="7" style="98" hidden="1" customWidth="1"/>
    <col min="9898" max="9898" width="5" style="98" customWidth="1"/>
    <col min="9899" max="9899" width="7" style="98" hidden="1" customWidth="1"/>
    <col min="9900" max="9900" width="6.44140625" style="98" customWidth="1"/>
    <col min="9901" max="9901" width="7" style="98" hidden="1" customWidth="1"/>
    <col min="9902" max="9902" width="7.109375" style="98" customWidth="1"/>
    <col min="9903" max="9904" width="7" style="98" hidden="1" customWidth="1"/>
    <col min="9905" max="9905" width="7.109375" style="98" customWidth="1"/>
    <col min="9906" max="9907" width="7" style="98" hidden="1" customWidth="1"/>
    <col min="9908" max="9908" width="7.109375" style="98" customWidth="1"/>
    <col min="9909" max="9910" width="7" style="98" hidden="1" customWidth="1"/>
    <col min="9911" max="9911" width="7.109375" style="98" customWidth="1"/>
    <col min="9912" max="9913" width="7" style="98" hidden="1" customWidth="1"/>
    <col min="9914" max="9914" width="7.109375" style="98" customWidth="1"/>
    <col min="9915" max="9916" width="7" style="98" hidden="1" customWidth="1"/>
    <col min="9917" max="9917" width="7.109375" style="98" customWidth="1"/>
    <col min="9918" max="9919" width="7" style="98" hidden="1" customWidth="1"/>
    <col min="9920" max="9920" width="7.109375" style="98" customWidth="1"/>
    <col min="9921" max="9922" width="7" style="98" hidden="1" customWidth="1"/>
    <col min="9923" max="9923" width="7.109375" style="98" customWidth="1"/>
    <col min="9924" max="9924" width="7" style="98" hidden="1" customWidth="1"/>
    <col min="9925" max="9925" width="6.44140625" style="98" customWidth="1"/>
    <col min="9926" max="9945" width="7" style="98" hidden="1" customWidth="1"/>
    <col min="9946" max="9947" width="9" style="98" customWidth="1"/>
    <col min="9948" max="9949" width="7" style="98" hidden="1" customWidth="1"/>
    <col min="9950" max="9950" width="8.5546875" style="98" customWidth="1"/>
    <col min="9951" max="9952" width="7" style="98" hidden="1" customWidth="1"/>
    <col min="9953" max="9953" width="6.44140625" style="98" customWidth="1"/>
    <col min="9954" max="9955" width="7" style="98" hidden="1" customWidth="1"/>
    <col min="9956" max="9956" width="7" style="98" customWidth="1"/>
    <col min="9957" max="9958" width="7" style="98" hidden="1" customWidth="1"/>
    <col min="9959" max="9961" width="7" style="98" customWidth="1"/>
    <col min="9962" max="9963" width="7" style="98" hidden="1" customWidth="1"/>
    <col min="9964" max="9964" width="7.5546875" style="98" customWidth="1"/>
    <col min="9965" max="9966" width="7" style="98" hidden="1" customWidth="1"/>
    <col min="9967" max="9967" width="7" style="98" customWidth="1"/>
    <col min="9968" max="9969" width="7" style="98" hidden="1" customWidth="1"/>
    <col min="9970" max="9970" width="7" style="98" customWidth="1"/>
    <col min="9971" max="9972" width="7" style="98" hidden="1" customWidth="1"/>
    <col min="9973" max="9973" width="7" style="98" customWidth="1"/>
    <col min="9974" max="9974" width="7" style="98" hidden="1" customWidth="1"/>
    <col min="9975" max="9975" width="6.44140625" style="98" customWidth="1"/>
    <col min="9976" max="9985" width="7" style="98" hidden="1" customWidth="1"/>
    <col min="9986" max="10018" width="7" style="98" hidden="1"/>
    <col min="10019" max="10019" width="41.44140625" style="98" customWidth="1"/>
    <col min="10020" max="10020" width="6.44140625" style="98" customWidth="1"/>
    <col min="10021" max="10021" width="14.6640625" style="98" customWidth="1"/>
    <col min="10022" max="10022" width="11.44140625" style="98" customWidth="1"/>
    <col min="10023" max="10023" width="13" style="98" customWidth="1"/>
    <col min="10024" max="10024" width="15.33203125" style="98" customWidth="1"/>
    <col min="10025" max="10034" width="9.44140625" style="98" customWidth="1"/>
    <col min="10035" max="10035" width="8.88671875" style="98" customWidth="1"/>
    <col min="10036" max="10036" width="9.44140625" style="98" customWidth="1"/>
    <col min="10037" max="10037" width="10.109375" style="98" customWidth="1"/>
    <col min="10038" max="10049" width="7" style="98" hidden="1" customWidth="1"/>
    <col min="10050" max="10050" width="11.44140625" style="98" customWidth="1"/>
    <col min="10051" max="10051" width="15.5546875" style="98" customWidth="1"/>
    <col min="10052" max="10052" width="19" style="98" customWidth="1"/>
    <col min="10053" max="10053" width="9.109375" style="98" bestFit="1" customWidth="1"/>
    <col min="10054" max="10054" width="13.109375" style="98" customWidth="1"/>
    <col min="10055" max="10055" width="16.6640625" style="98" customWidth="1"/>
    <col min="10056" max="10056" width="16.88671875" style="98" customWidth="1"/>
    <col min="10057" max="10057" width="15.44140625" style="98" customWidth="1"/>
    <col min="10058" max="10058" width="14.6640625" style="98" customWidth="1"/>
    <col min="10059" max="10059" width="5" style="98" customWidth="1"/>
    <col min="10060" max="10061" width="7" style="98" hidden="1" customWidth="1"/>
    <col min="10062" max="10062" width="5" style="98" customWidth="1"/>
    <col min="10063" max="10064" width="7" style="98" hidden="1" customWidth="1"/>
    <col min="10065" max="10065" width="5" style="98" customWidth="1"/>
    <col min="10066" max="10067" width="7" style="98" hidden="1" customWidth="1"/>
    <col min="10068" max="10068" width="5" style="98" customWidth="1"/>
    <col min="10069" max="10070" width="7" style="98" hidden="1" customWidth="1"/>
    <col min="10071" max="10071" width="5" style="98" customWidth="1"/>
    <col min="10072" max="10136" width="7" style="98" hidden="1" customWidth="1"/>
    <col min="10137" max="10137" width="9.44140625" style="98" customWidth="1"/>
    <col min="10138" max="10138" width="7" style="98" hidden="1" customWidth="1"/>
    <col min="10139" max="10139" width="5" style="98" customWidth="1"/>
    <col min="10140" max="10141" width="7" style="98" hidden="1" customWidth="1"/>
    <col min="10142" max="10142" width="5" style="98" customWidth="1"/>
    <col min="10143" max="10144" width="7" style="98" hidden="1" customWidth="1"/>
    <col min="10145" max="10145" width="5" style="98" customWidth="1"/>
    <col min="10146" max="10147" width="7" style="98" hidden="1" customWidth="1"/>
    <col min="10148" max="10148" width="5" style="98" customWidth="1"/>
    <col min="10149" max="10150" width="7" style="98" hidden="1" customWidth="1"/>
    <col min="10151" max="10151" width="5" style="98" customWidth="1"/>
    <col min="10152" max="10153" width="7" style="98" hidden="1" customWidth="1"/>
    <col min="10154" max="10154" width="5" style="98" customWidth="1"/>
    <col min="10155" max="10155" width="7" style="98" hidden="1" customWidth="1"/>
    <col min="10156" max="10156" width="6.44140625" style="98" customWidth="1"/>
    <col min="10157" max="10157" width="7" style="98" hidden="1" customWidth="1"/>
    <col min="10158" max="10158" width="7.109375" style="98" customWidth="1"/>
    <col min="10159" max="10160" width="7" style="98" hidden="1" customWidth="1"/>
    <col min="10161" max="10161" width="7.109375" style="98" customWidth="1"/>
    <col min="10162" max="10163" width="7" style="98" hidden="1" customWidth="1"/>
    <col min="10164" max="10164" width="7.109375" style="98" customWidth="1"/>
    <col min="10165" max="10166" width="7" style="98" hidden="1" customWidth="1"/>
    <col min="10167" max="10167" width="7.109375" style="98" customWidth="1"/>
    <col min="10168" max="10169" width="7" style="98" hidden="1" customWidth="1"/>
    <col min="10170" max="10170" width="7.109375" style="98" customWidth="1"/>
    <col min="10171" max="10172" width="7" style="98" hidden="1" customWidth="1"/>
    <col min="10173" max="10173" width="7.109375" style="98" customWidth="1"/>
    <col min="10174" max="10175" width="7" style="98" hidden="1" customWidth="1"/>
    <col min="10176" max="10176" width="7.109375" style="98" customWidth="1"/>
    <col min="10177" max="10178" width="7" style="98" hidden="1" customWidth="1"/>
    <col min="10179" max="10179" width="7.109375" style="98" customWidth="1"/>
    <col min="10180" max="10180" width="7" style="98" hidden="1" customWidth="1"/>
    <col min="10181" max="10181" width="6.44140625" style="98" customWidth="1"/>
    <col min="10182" max="10201" width="7" style="98" hidden="1" customWidth="1"/>
    <col min="10202" max="10203" width="9" style="98" customWidth="1"/>
    <col min="10204" max="10205" width="7" style="98" hidden="1" customWidth="1"/>
    <col min="10206" max="10206" width="8.5546875" style="98" customWidth="1"/>
    <col min="10207" max="10208" width="7" style="98" hidden="1" customWidth="1"/>
    <col min="10209" max="10209" width="6.44140625" style="98" customWidth="1"/>
    <col min="10210" max="10211" width="7" style="98" hidden="1" customWidth="1"/>
    <col min="10212" max="10212" width="7" style="98" customWidth="1"/>
    <col min="10213" max="10214" width="7" style="98" hidden="1" customWidth="1"/>
    <col min="10215" max="10217" width="7" style="98" customWidth="1"/>
    <col min="10218" max="10219" width="7" style="98" hidden="1" customWidth="1"/>
    <col min="10220" max="10220" width="7.5546875" style="98" customWidth="1"/>
    <col min="10221" max="10222" width="7" style="98" hidden="1" customWidth="1"/>
    <col min="10223" max="10223" width="7" style="98" customWidth="1"/>
    <col min="10224" max="10225" width="7" style="98" hidden="1" customWidth="1"/>
    <col min="10226" max="10226" width="7" style="98" customWidth="1"/>
    <col min="10227" max="10228" width="7" style="98" hidden="1" customWidth="1"/>
    <col min="10229" max="10229" width="7" style="98" customWidth="1"/>
    <col min="10230" max="10230" width="7" style="98" hidden="1" customWidth="1"/>
    <col min="10231" max="10231" width="6.44140625" style="98" customWidth="1"/>
    <col min="10232" max="10241" width="7" style="98" hidden="1" customWidth="1"/>
    <col min="10242" max="10274" width="7" style="98" hidden="1"/>
    <col min="10275" max="10275" width="41.44140625" style="98" customWidth="1"/>
    <col min="10276" max="10276" width="6.44140625" style="98" customWidth="1"/>
    <col min="10277" max="10277" width="14.6640625" style="98" customWidth="1"/>
    <col min="10278" max="10278" width="11.44140625" style="98" customWidth="1"/>
    <col min="10279" max="10279" width="13" style="98" customWidth="1"/>
    <col min="10280" max="10280" width="15.33203125" style="98" customWidth="1"/>
    <col min="10281" max="10290" width="9.44140625" style="98" customWidth="1"/>
    <col min="10291" max="10291" width="8.88671875" style="98" customWidth="1"/>
    <col min="10292" max="10292" width="9.44140625" style="98" customWidth="1"/>
    <col min="10293" max="10293" width="10.109375" style="98" customWidth="1"/>
    <col min="10294" max="10305" width="7" style="98" hidden="1" customWidth="1"/>
    <col min="10306" max="10306" width="11.44140625" style="98" customWidth="1"/>
    <col min="10307" max="10307" width="15.5546875" style="98" customWidth="1"/>
    <col min="10308" max="10308" width="19" style="98" customWidth="1"/>
    <col min="10309" max="10309" width="9.109375" style="98" bestFit="1" customWidth="1"/>
    <col min="10310" max="10310" width="13.109375" style="98" customWidth="1"/>
    <col min="10311" max="10311" width="16.6640625" style="98" customWidth="1"/>
    <col min="10312" max="10312" width="16.88671875" style="98" customWidth="1"/>
    <col min="10313" max="10313" width="15.44140625" style="98" customWidth="1"/>
    <col min="10314" max="10314" width="14.6640625" style="98" customWidth="1"/>
    <col min="10315" max="10315" width="5" style="98" customWidth="1"/>
    <col min="10316" max="10317" width="7" style="98" hidden="1" customWidth="1"/>
    <col min="10318" max="10318" width="5" style="98" customWidth="1"/>
    <col min="10319" max="10320" width="7" style="98" hidden="1" customWidth="1"/>
    <col min="10321" max="10321" width="5" style="98" customWidth="1"/>
    <col min="10322" max="10323" width="7" style="98" hidden="1" customWidth="1"/>
    <col min="10324" max="10324" width="5" style="98" customWidth="1"/>
    <col min="10325" max="10326" width="7" style="98" hidden="1" customWidth="1"/>
    <col min="10327" max="10327" width="5" style="98" customWidth="1"/>
    <col min="10328" max="10392" width="7" style="98" hidden="1" customWidth="1"/>
    <col min="10393" max="10393" width="9.44140625" style="98" customWidth="1"/>
    <col min="10394" max="10394" width="7" style="98" hidden="1" customWidth="1"/>
    <col min="10395" max="10395" width="5" style="98" customWidth="1"/>
    <col min="10396" max="10397" width="7" style="98" hidden="1" customWidth="1"/>
    <col min="10398" max="10398" width="5" style="98" customWidth="1"/>
    <col min="10399" max="10400" width="7" style="98" hidden="1" customWidth="1"/>
    <col min="10401" max="10401" width="5" style="98" customWidth="1"/>
    <col min="10402" max="10403" width="7" style="98" hidden="1" customWidth="1"/>
    <col min="10404" max="10404" width="5" style="98" customWidth="1"/>
    <col min="10405" max="10406" width="7" style="98" hidden="1" customWidth="1"/>
    <col min="10407" max="10407" width="5" style="98" customWidth="1"/>
    <col min="10408" max="10409" width="7" style="98" hidden="1" customWidth="1"/>
    <col min="10410" max="10410" width="5" style="98" customWidth="1"/>
    <col min="10411" max="10411" width="7" style="98" hidden="1" customWidth="1"/>
    <col min="10412" max="10412" width="6.44140625" style="98" customWidth="1"/>
    <col min="10413" max="10413" width="7" style="98" hidden="1" customWidth="1"/>
    <col min="10414" max="10414" width="7.109375" style="98" customWidth="1"/>
    <col min="10415" max="10416" width="7" style="98" hidden="1" customWidth="1"/>
    <col min="10417" max="10417" width="7.109375" style="98" customWidth="1"/>
    <col min="10418" max="10419" width="7" style="98" hidden="1" customWidth="1"/>
    <col min="10420" max="10420" width="7.109375" style="98" customWidth="1"/>
    <col min="10421" max="10422" width="7" style="98" hidden="1" customWidth="1"/>
    <col min="10423" max="10423" width="7.109375" style="98" customWidth="1"/>
    <col min="10424" max="10425" width="7" style="98" hidden="1" customWidth="1"/>
    <col min="10426" max="10426" width="7.109375" style="98" customWidth="1"/>
    <col min="10427" max="10428" width="7" style="98" hidden="1" customWidth="1"/>
    <col min="10429" max="10429" width="7.109375" style="98" customWidth="1"/>
    <col min="10430" max="10431" width="7" style="98" hidden="1" customWidth="1"/>
    <col min="10432" max="10432" width="7.109375" style="98" customWidth="1"/>
    <col min="10433" max="10434" width="7" style="98" hidden="1" customWidth="1"/>
    <col min="10435" max="10435" width="7.109375" style="98" customWidth="1"/>
    <col min="10436" max="10436" width="7" style="98" hidden="1" customWidth="1"/>
    <col min="10437" max="10437" width="6.44140625" style="98" customWidth="1"/>
    <col min="10438" max="10457" width="7" style="98" hidden="1" customWidth="1"/>
    <col min="10458" max="10459" width="9" style="98" customWidth="1"/>
    <col min="10460" max="10461" width="7" style="98" hidden="1" customWidth="1"/>
    <col min="10462" max="10462" width="8.5546875" style="98" customWidth="1"/>
    <col min="10463" max="10464" width="7" style="98" hidden="1" customWidth="1"/>
    <col min="10465" max="10465" width="6.44140625" style="98" customWidth="1"/>
    <col min="10466" max="10467" width="7" style="98" hidden="1" customWidth="1"/>
    <col min="10468" max="10468" width="7" style="98" customWidth="1"/>
    <col min="10469" max="10470" width="7" style="98" hidden="1" customWidth="1"/>
    <col min="10471" max="10473" width="7" style="98" customWidth="1"/>
    <col min="10474" max="10475" width="7" style="98" hidden="1" customWidth="1"/>
    <col min="10476" max="10476" width="7.5546875" style="98" customWidth="1"/>
    <col min="10477" max="10478" width="7" style="98" hidden="1" customWidth="1"/>
    <col min="10479" max="10479" width="7" style="98" customWidth="1"/>
    <col min="10480" max="10481" width="7" style="98" hidden="1" customWidth="1"/>
    <col min="10482" max="10482" width="7" style="98" customWidth="1"/>
    <col min="10483" max="10484" width="7" style="98" hidden="1" customWidth="1"/>
    <col min="10485" max="10485" width="7" style="98" customWidth="1"/>
    <col min="10486" max="10486" width="7" style="98" hidden="1" customWidth="1"/>
    <col min="10487" max="10487" width="6.44140625" style="98" customWidth="1"/>
    <col min="10488" max="10497" width="7" style="98" hidden="1" customWidth="1"/>
    <col min="10498" max="10530" width="7" style="98" hidden="1"/>
    <col min="10531" max="10531" width="41.44140625" style="98" customWidth="1"/>
    <col min="10532" max="10532" width="6.44140625" style="98" customWidth="1"/>
    <col min="10533" max="10533" width="14.6640625" style="98" customWidth="1"/>
    <col min="10534" max="10534" width="11.44140625" style="98" customWidth="1"/>
    <col min="10535" max="10535" width="13" style="98" customWidth="1"/>
    <col min="10536" max="10536" width="15.33203125" style="98" customWidth="1"/>
    <col min="10537" max="10546" width="9.44140625" style="98" customWidth="1"/>
    <col min="10547" max="10547" width="8.88671875" style="98" customWidth="1"/>
    <col min="10548" max="10548" width="9.44140625" style="98" customWidth="1"/>
    <col min="10549" max="10549" width="10.109375" style="98" customWidth="1"/>
    <col min="10550" max="10561" width="7" style="98" hidden="1" customWidth="1"/>
    <col min="10562" max="10562" width="11.44140625" style="98" customWidth="1"/>
    <col min="10563" max="10563" width="15.5546875" style="98" customWidth="1"/>
    <col min="10564" max="10564" width="19" style="98" customWidth="1"/>
    <col min="10565" max="10565" width="9.109375" style="98" bestFit="1" customWidth="1"/>
    <col min="10566" max="10566" width="13.109375" style="98" customWidth="1"/>
    <col min="10567" max="10567" width="16.6640625" style="98" customWidth="1"/>
    <col min="10568" max="10568" width="16.88671875" style="98" customWidth="1"/>
    <col min="10569" max="10569" width="15.44140625" style="98" customWidth="1"/>
    <col min="10570" max="10570" width="14.6640625" style="98" customWidth="1"/>
    <col min="10571" max="10571" width="5" style="98" customWidth="1"/>
    <col min="10572" max="10573" width="7" style="98" hidden="1" customWidth="1"/>
    <col min="10574" max="10574" width="5" style="98" customWidth="1"/>
    <col min="10575" max="10576" width="7" style="98" hidden="1" customWidth="1"/>
    <col min="10577" max="10577" width="5" style="98" customWidth="1"/>
    <col min="10578" max="10579" width="7" style="98" hidden="1" customWidth="1"/>
    <col min="10580" max="10580" width="5" style="98" customWidth="1"/>
    <col min="10581" max="10582" width="7" style="98" hidden="1" customWidth="1"/>
    <col min="10583" max="10583" width="5" style="98" customWidth="1"/>
    <col min="10584" max="10648" width="7" style="98" hidden="1" customWidth="1"/>
    <col min="10649" max="10649" width="9.44140625" style="98" customWidth="1"/>
    <col min="10650" max="10650" width="7" style="98" hidden="1" customWidth="1"/>
    <col min="10651" max="10651" width="5" style="98" customWidth="1"/>
    <col min="10652" max="10653" width="7" style="98" hidden="1" customWidth="1"/>
    <col min="10654" max="10654" width="5" style="98" customWidth="1"/>
    <col min="10655" max="10656" width="7" style="98" hidden="1" customWidth="1"/>
    <col min="10657" max="10657" width="5" style="98" customWidth="1"/>
    <col min="10658" max="10659" width="7" style="98" hidden="1" customWidth="1"/>
    <col min="10660" max="10660" width="5" style="98" customWidth="1"/>
    <col min="10661" max="10662" width="7" style="98" hidden="1" customWidth="1"/>
    <col min="10663" max="10663" width="5" style="98" customWidth="1"/>
    <col min="10664" max="10665" width="7" style="98" hidden="1" customWidth="1"/>
    <col min="10666" max="10666" width="5" style="98" customWidth="1"/>
    <col min="10667" max="10667" width="7" style="98" hidden="1" customWidth="1"/>
    <col min="10668" max="10668" width="6.44140625" style="98" customWidth="1"/>
    <col min="10669" max="10669" width="7" style="98" hidden="1" customWidth="1"/>
    <col min="10670" max="10670" width="7.109375" style="98" customWidth="1"/>
    <col min="10671" max="10672" width="7" style="98" hidden="1" customWidth="1"/>
    <col min="10673" max="10673" width="7.109375" style="98" customWidth="1"/>
    <col min="10674" max="10675" width="7" style="98" hidden="1" customWidth="1"/>
    <col min="10676" max="10676" width="7.109375" style="98" customWidth="1"/>
    <col min="10677" max="10678" width="7" style="98" hidden="1" customWidth="1"/>
    <col min="10679" max="10679" width="7.109375" style="98" customWidth="1"/>
    <col min="10680" max="10681" width="7" style="98" hidden="1" customWidth="1"/>
    <col min="10682" max="10682" width="7.109375" style="98" customWidth="1"/>
    <col min="10683" max="10684" width="7" style="98" hidden="1" customWidth="1"/>
    <col min="10685" max="10685" width="7.109375" style="98" customWidth="1"/>
    <col min="10686" max="10687" width="7" style="98" hidden="1" customWidth="1"/>
    <col min="10688" max="10688" width="7.109375" style="98" customWidth="1"/>
    <col min="10689" max="10690" width="7" style="98" hidden="1" customWidth="1"/>
    <col min="10691" max="10691" width="7.109375" style="98" customWidth="1"/>
    <col min="10692" max="10692" width="7" style="98" hidden="1" customWidth="1"/>
    <col min="10693" max="10693" width="6.44140625" style="98" customWidth="1"/>
    <col min="10694" max="10713" width="7" style="98" hidden="1" customWidth="1"/>
    <col min="10714" max="10715" width="9" style="98" customWidth="1"/>
    <col min="10716" max="10717" width="7" style="98" hidden="1" customWidth="1"/>
    <col min="10718" max="10718" width="8.5546875" style="98" customWidth="1"/>
    <col min="10719" max="10720" width="7" style="98" hidden="1" customWidth="1"/>
    <col min="10721" max="10721" width="6.44140625" style="98" customWidth="1"/>
    <col min="10722" max="10723" width="7" style="98" hidden="1" customWidth="1"/>
    <col min="10724" max="10724" width="7" style="98" customWidth="1"/>
    <col min="10725" max="10726" width="7" style="98" hidden="1" customWidth="1"/>
    <col min="10727" max="10729" width="7" style="98" customWidth="1"/>
    <col min="10730" max="10731" width="7" style="98" hidden="1" customWidth="1"/>
    <col min="10732" max="10732" width="7.5546875" style="98" customWidth="1"/>
    <col min="10733" max="10734" width="7" style="98" hidden="1" customWidth="1"/>
    <col min="10735" max="10735" width="7" style="98" customWidth="1"/>
    <col min="10736" max="10737" width="7" style="98" hidden="1" customWidth="1"/>
    <col min="10738" max="10738" width="7" style="98" customWidth="1"/>
    <col min="10739" max="10740" width="7" style="98" hidden="1" customWidth="1"/>
    <col min="10741" max="10741" width="7" style="98" customWidth="1"/>
    <col min="10742" max="10742" width="7" style="98" hidden="1" customWidth="1"/>
    <col min="10743" max="10743" width="6.44140625" style="98" customWidth="1"/>
    <col min="10744" max="10753" width="7" style="98" hidden="1" customWidth="1"/>
    <col min="10754" max="10786" width="7" style="98" hidden="1"/>
    <col min="10787" max="10787" width="41.44140625" style="98" customWidth="1"/>
    <col min="10788" max="10788" width="6.44140625" style="98" customWidth="1"/>
    <col min="10789" max="10789" width="14.6640625" style="98" customWidth="1"/>
    <col min="10790" max="10790" width="11.44140625" style="98" customWidth="1"/>
    <col min="10791" max="10791" width="13" style="98" customWidth="1"/>
    <col min="10792" max="10792" width="15.33203125" style="98" customWidth="1"/>
    <col min="10793" max="10802" width="9.44140625" style="98" customWidth="1"/>
    <col min="10803" max="10803" width="8.88671875" style="98" customWidth="1"/>
    <col min="10804" max="10804" width="9.44140625" style="98" customWidth="1"/>
    <col min="10805" max="10805" width="10.109375" style="98" customWidth="1"/>
    <col min="10806" max="10817" width="7" style="98" hidden="1" customWidth="1"/>
    <col min="10818" max="10818" width="11.44140625" style="98" customWidth="1"/>
    <col min="10819" max="10819" width="15.5546875" style="98" customWidth="1"/>
    <col min="10820" max="10820" width="19" style="98" customWidth="1"/>
    <col min="10821" max="10821" width="9.109375" style="98" bestFit="1" customWidth="1"/>
    <col min="10822" max="10822" width="13.109375" style="98" customWidth="1"/>
    <col min="10823" max="10823" width="16.6640625" style="98" customWidth="1"/>
    <col min="10824" max="10824" width="16.88671875" style="98" customWidth="1"/>
    <col min="10825" max="10825" width="15.44140625" style="98" customWidth="1"/>
    <col min="10826" max="10826" width="14.6640625" style="98" customWidth="1"/>
    <col min="10827" max="10827" width="5" style="98" customWidth="1"/>
    <col min="10828" max="10829" width="7" style="98" hidden="1" customWidth="1"/>
    <col min="10830" max="10830" width="5" style="98" customWidth="1"/>
    <col min="10831" max="10832" width="7" style="98" hidden="1" customWidth="1"/>
    <col min="10833" max="10833" width="5" style="98" customWidth="1"/>
    <col min="10834" max="10835" width="7" style="98" hidden="1" customWidth="1"/>
    <col min="10836" max="10836" width="5" style="98" customWidth="1"/>
    <col min="10837" max="10838" width="7" style="98" hidden="1" customWidth="1"/>
    <col min="10839" max="10839" width="5" style="98" customWidth="1"/>
    <col min="10840" max="10904" width="7" style="98" hidden="1" customWidth="1"/>
    <col min="10905" max="10905" width="9.44140625" style="98" customWidth="1"/>
    <col min="10906" max="10906" width="7" style="98" hidden="1" customWidth="1"/>
    <col min="10907" max="10907" width="5" style="98" customWidth="1"/>
    <col min="10908" max="10909" width="7" style="98" hidden="1" customWidth="1"/>
    <col min="10910" max="10910" width="5" style="98" customWidth="1"/>
    <col min="10911" max="10912" width="7" style="98" hidden="1" customWidth="1"/>
    <col min="10913" max="10913" width="5" style="98" customWidth="1"/>
    <col min="10914" max="10915" width="7" style="98" hidden="1" customWidth="1"/>
    <col min="10916" max="10916" width="5" style="98" customWidth="1"/>
    <col min="10917" max="10918" width="7" style="98" hidden="1" customWidth="1"/>
    <col min="10919" max="10919" width="5" style="98" customWidth="1"/>
    <col min="10920" max="10921" width="7" style="98" hidden="1" customWidth="1"/>
    <col min="10922" max="10922" width="5" style="98" customWidth="1"/>
    <col min="10923" max="10923" width="7" style="98" hidden="1" customWidth="1"/>
    <col min="10924" max="10924" width="6.44140625" style="98" customWidth="1"/>
    <col min="10925" max="10925" width="7" style="98" hidden="1" customWidth="1"/>
    <col min="10926" max="10926" width="7.109375" style="98" customWidth="1"/>
    <col min="10927" max="10928" width="7" style="98" hidden="1" customWidth="1"/>
    <col min="10929" max="10929" width="7.109375" style="98" customWidth="1"/>
    <col min="10930" max="10931" width="7" style="98" hidden="1" customWidth="1"/>
    <col min="10932" max="10932" width="7.109375" style="98" customWidth="1"/>
    <col min="10933" max="10934" width="7" style="98" hidden="1" customWidth="1"/>
    <col min="10935" max="10935" width="7.109375" style="98" customWidth="1"/>
    <col min="10936" max="10937" width="7" style="98" hidden="1" customWidth="1"/>
    <col min="10938" max="10938" width="7.109375" style="98" customWidth="1"/>
    <col min="10939" max="10940" width="7" style="98" hidden="1" customWidth="1"/>
    <col min="10941" max="10941" width="7.109375" style="98" customWidth="1"/>
    <col min="10942" max="10943" width="7" style="98" hidden="1" customWidth="1"/>
    <col min="10944" max="10944" width="7.109375" style="98" customWidth="1"/>
    <col min="10945" max="10946" width="7" style="98" hidden="1" customWidth="1"/>
    <col min="10947" max="10947" width="7.109375" style="98" customWidth="1"/>
    <col min="10948" max="10948" width="7" style="98" hidden="1" customWidth="1"/>
    <col min="10949" max="10949" width="6.44140625" style="98" customWidth="1"/>
    <col min="10950" max="10969" width="7" style="98" hidden="1" customWidth="1"/>
    <col min="10970" max="10971" width="9" style="98" customWidth="1"/>
    <col min="10972" max="10973" width="7" style="98" hidden="1" customWidth="1"/>
    <col min="10974" max="10974" width="8.5546875" style="98" customWidth="1"/>
    <col min="10975" max="10976" width="7" style="98" hidden="1" customWidth="1"/>
    <col min="10977" max="10977" width="6.44140625" style="98" customWidth="1"/>
    <col min="10978" max="10979" width="7" style="98" hidden="1" customWidth="1"/>
    <col min="10980" max="10980" width="7" style="98" customWidth="1"/>
    <col min="10981" max="10982" width="7" style="98" hidden="1" customWidth="1"/>
    <col min="10983" max="10985" width="7" style="98" customWidth="1"/>
    <col min="10986" max="10987" width="7" style="98" hidden="1" customWidth="1"/>
    <col min="10988" max="10988" width="7.5546875" style="98" customWidth="1"/>
    <col min="10989" max="10990" width="7" style="98" hidden="1" customWidth="1"/>
    <col min="10991" max="10991" width="7" style="98" customWidth="1"/>
    <col min="10992" max="10993" width="7" style="98" hidden="1" customWidth="1"/>
    <col min="10994" max="10994" width="7" style="98" customWidth="1"/>
    <col min="10995" max="10996" width="7" style="98" hidden="1" customWidth="1"/>
    <col min="10997" max="10997" width="7" style="98" customWidth="1"/>
    <col min="10998" max="10998" width="7" style="98" hidden="1" customWidth="1"/>
    <col min="10999" max="10999" width="6.44140625" style="98" customWidth="1"/>
    <col min="11000" max="11009" width="7" style="98" hidden="1" customWidth="1"/>
    <col min="11010" max="11042" width="7" style="98" hidden="1"/>
    <col min="11043" max="11043" width="41.44140625" style="98" customWidth="1"/>
    <col min="11044" max="11044" width="6.44140625" style="98" customWidth="1"/>
    <col min="11045" max="11045" width="14.6640625" style="98" customWidth="1"/>
    <col min="11046" max="11046" width="11.44140625" style="98" customWidth="1"/>
    <col min="11047" max="11047" width="13" style="98" customWidth="1"/>
    <col min="11048" max="11048" width="15.33203125" style="98" customWidth="1"/>
    <col min="11049" max="11058" width="9.44140625" style="98" customWidth="1"/>
    <col min="11059" max="11059" width="8.88671875" style="98" customWidth="1"/>
    <col min="11060" max="11060" width="9.44140625" style="98" customWidth="1"/>
    <col min="11061" max="11061" width="10.109375" style="98" customWidth="1"/>
    <col min="11062" max="11073" width="7" style="98" hidden="1" customWidth="1"/>
    <col min="11074" max="11074" width="11.44140625" style="98" customWidth="1"/>
    <col min="11075" max="11075" width="15.5546875" style="98" customWidth="1"/>
    <col min="11076" max="11076" width="19" style="98" customWidth="1"/>
    <col min="11077" max="11077" width="9.109375" style="98" bestFit="1" customWidth="1"/>
    <col min="11078" max="11078" width="13.109375" style="98" customWidth="1"/>
    <col min="11079" max="11079" width="16.6640625" style="98" customWidth="1"/>
    <col min="11080" max="11080" width="16.88671875" style="98" customWidth="1"/>
    <col min="11081" max="11081" width="15.44140625" style="98" customWidth="1"/>
    <col min="11082" max="11082" width="14.6640625" style="98" customWidth="1"/>
    <col min="11083" max="11083" width="5" style="98" customWidth="1"/>
    <col min="11084" max="11085" width="7" style="98" hidden="1" customWidth="1"/>
    <col min="11086" max="11086" width="5" style="98" customWidth="1"/>
    <col min="11087" max="11088" width="7" style="98" hidden="1" customWidth="1"/>
    <col min="11089" max="11089" width="5" style="98" customWidth="1"/>
    <col min="11090" max="11091" width="7" style="98" hidden="1" customWidth="1"/>
    <col min="11092" max="11092" width="5" style="98" customWidth="1"/>
    <col min="11093" max="11094" width="7" style="98" hidden="1" customWidth="1"/>
    <col min="11095" max="11095" width="5" style="98" customWidth="1"/>
    <col min="11096" max="11160" width="7" style="98" hidden="1" customWidth="1"/>
    <col min="11161" max="11161" width="9.44140625" style="98" customWidth="1"/>
    <col min="11162" max="11162" width="7" style="98" hidden="1" customWidth="1"/>
    <col min="11163" max="11163" width="5" style="98" customWidth="1"/>
    <col min="11164" max="11165" width="7" style="98" hidden="1" customWidth="1"/>
    <col min="11166" max="11166" width="5" style="98" customWidth="1"/>
    <col min="11167" max="11168" width="7" style="98" hidden="1" customWidth="1"/>
    <col min="11169" max="11169" width="5" style="98" customWidth="1"/>
    <col min="11170" max="11171" width="7" style="98" hidden="1" customWidth="1"/>
    <col min="11172" max="11172" width="5" style="98" customWidth="1"/>
    <col min="11173" max="11174" width="7" style="98" hidden="1" customWidth="1"/>
    <col min="11175" max="11175" width="5" style="98" customWidth="1"/>
    <col min="11176" max="11177" width="7" style="98" hidden="1" customWidth="1"/>
    <col min="11178" max="11178" width="5" style="98" customWidth="1"/>
    <col min="11179" max="11179" width="7" style="98" hidden="1" customWidth="1"/>
    <col min="11180" max="11180" width="6.44140625" style="98" customWidth="1"/>
    <col min="11181" max="11181" width="7" style="98" hidden="1" customWidth="1"/>
    <col min="11182" max="11182" width="7.109375" style="98" customWidth="1"/>
    <col min="11183" max="11184" width="7" style="98" hidden="1" customWidth="1"/>
    <col min="11185" max="11185" width="7.109375" style="98" customWidth="1"/>
    <col min="11186" max="11187" width="7" style="98" hidden="1" customWidth="1"/>
    <col min="11188" max="11188" width="7.109375" style="98" customWidth="1"/>
    <col min="11189" max="11190" width="7" style="98" hidden="1" customWidth="1"/>
    <col min="11191" max="11191" width="7.109375" style="98" customWidth="1"/>
    <col min="11192" max="11193" width="7" style="98" hidden="1" customWidth="1"/>
    <col min="11194" max="11194" width="7.109375" style="98" customWidth="1"/>
    <col min="11195" max="11196" width="7" style="98" hidden="1" customWidth="1"/>
    <col min="11197" max="11197" width="7.109375" style="98" customWidth="1"/>
    <col min="11198" max="11199" width="7" style="98" hidden="1" customWidth="1"/>
    <col min="11200" max="11200" width="7.109375" style="98" customWidth="1"/>
    <col min="11201" max="11202" width="7" style="98" hidden="1" customWidth="1"/>
    <col min="11203" max="11203" width="7.109375" style="98" customWidth="1"/>
    <col min="11204" max="11204" width="7" style="98" hidden="1" customWidth="1"/>
    <col min="11205" max="11205" width="6.44140625" style="98" customWidth="1"/>
    <col min="11206" max="11225" width="7" style="98" hidden="1" customWidth="1"/>
    <col min="11226" max="11227" width="9" style="98" customWidth="1"/>
    <col min="11228" max="11229" width="7" style="98" hidden="1" customWidth="1"/>
    <col min="11230" max="11230" width="8.5546875" style="98" customWidth="1"/>
    <col min="11231" max="11232" width="7" style="98" hidden="1" customWidth="1"/>
    <col min="11233" max="11233" width="6.44140625" style="98" customWidth="1"/>
    <col min="11234" max="11235" width="7" style="98" hidden="1" customWidth="1"/>
    <col min="11236" max="11236" width="7" style="98" customWidth="1"/>
    <col min="11237" max="11238" width="7" style="98" hidden="1" customWidth="1"/>
    <col min="11239" max="11241" width="7" style="98" customWidth="1"/>
    <col min="11242" max="11243" width="7" style="98" hidden="1" customWidth="1"/>
    <col min="11244" max="11244" width="7.5546875" style="98" customWidth="1"/>
    <col min="11245" max="11246" width="7" style="98" hidden="1" customWidth="1"/>
    <col min="11247" max="11247" width="7" style="98" customWidth="1"/>
    <col min="11248" max="11249" width="7" style="98" hidden="1" customWidth="1"/>
    <col min="11250" max="11250" width="7" style="98" customWidth="1"/>
    <col min="11251" max="11252" width="7" style="98" hidden="1" customWidth="1"/>
    <col min="11253" max="11253" width="7" style="98" customWidth="1"/>
    <col min="11254" max="11254" width="7" style="98" hidden="1" customWidth="1"/>
    <col min="11255" max="11255" width="6.44140625" style="98" customWidth="1"/>
    <col min="11256" max="11265" width="7" style="98" hidden="1" customWidth="1"/>
    <col min="11266" max="11298" width="7" style="98" hidden="1"/>
    <col min="11299" max="11299" width="41.44140625" style="98" customWidth="1"/>
    <col min="11300" max="11300" width="6.44140625" style="98" customWidth="1"/>
    <col min="11301" max="11301" width="14.6640625" style="98" customWidth="1"/>
    <col min="11302" max="11302" width="11.44140625" style="98" customWidth="1"/>
    <col min="11303" max="11303" width="13" style="98" customWidth="1"/>
    <col min="11304" max="11304" width="15.33203125" style="98" customWidth="1"/>
    <col min="11305" max="11314" width="9.44140625" style="98" customWidth="1"/>
    <col min="11315" max="11315" width="8.88671875" style="98" customWidth="1"/>
    <col min="11316" max="11316" width="9.44140625" style="98" customWidth="1"/>
    <col min="11317" max="11317" width="10.109375" style="98" customWidth="1"/>
    <col min="11318" max="11329" width="7" style="98" hidden="1" customWidth="1"/>
    <col min="11330" max="11330" width="11.44140625" style="98" customWidth="1"/>
    <col min="11331" max="11331" width="15.5546875" style="98" customWidth="1"/>
    <col min="11332" max="11332" width="19" style="98" customWidth="1"/>
    <col min="11333" max="11333" width="9.109375" style="98" bestFit="1" customWidth="1"/>
    <col min="11334" max="11334" width="13.109375" style="98" customWidth="1"/>
    <col min="11335" max="11335" width="16.6640625" style="98" customWidth="1"/>
    <col min="11336" max="11336" width="16.88671875" style="98" customWidth="1"/>
    <col min="11337" max="11337" width="15.44140625" style="98" customWidth="1"/>
    <col min="11338" max="11338" width="14.6640625" style="98" customWidth="1"/>
    <col min="11339" max="11339" width="5" style="98" customWidth="1"/>
    <col min="11340" max="11341" width="7" style="98" hidden="1" customWidth="1"/>
    <col min="11342" max="11342" width="5" style="98" customWidth="1"/>
    <col min="11343" max="11344" width="7" style="98" hidden="1" customWidth="1"/>
    <col min="11345" max="11345" width="5" style="98" customWidth="1"/>
    <col min="11346" max="11347" width="7" style="98" hidden="1" customWidth="1"/>
    <col min="11348" max="11348" width="5" style="98" customWidth="1"/>
    <col min="11349" max="11350" width="7" style="98" hidden="1" customWidth="1"/>
    <col min="11351" max="11351" width="5" style="98" customWidth="1"/>
    <col min="11352" max="11416" width="7" style="98" hidden="1" customWidth="1"/>
    <col min="11417" max="11417" width="9.44140625" style="98" customWidth="1"/>
    <col min="11418" max="11418" width="7" style="98" hidden="1" customWidth="1"/>
    <col min="11419" max="11419" width="5" style="98" customWidth="1"/>
    <col min="11420" max="11421" width="7" style="98" hidden="1" customWidth="1"/>
    <col min="11422" max="11422" width="5" style="98" customWidth="1"/>
    <col min="11423" max="11424" width="7" style="98" hidden="1" customWidth="1"/>
    <col min="11425" max="11425" width="5" style="98" customWidth="1"/>
    <col min="11426" max="11427" width="7" style="98" hidden="1" customWidth="1"/>
    <col min="11428" max="11428" width="5" style="98" customWidth="1"/>
    <col min="11429" max="11430" width="7" style="98" hidden="1" customWidth="1"/>
    <col min="11431" max="11431" width="5" style="98" customWidth="1"/>
    <col min="11432" max="11433" width="7" style="98" hidden="1" customWidth="1"/>
    <col min="11434" max="11434" width="5" style="98" customWidth="1"/>
    <col min="11435" max="11435" width="7" style="98" hidden="1" customWidth="1"/>
    <col min="11436" max="11436" width="6.44140625" style="98" customWidth="1"/>
    <col min="11437" max="11437" width="7" style="98" hidden="1" customWidth="1"/>
    <col min="11438" max="11438" width="7.109375" style="98" customWidth="1"/>
    <col min="11439" max="11440" width="7" style="98" hidden="1" customWidth="1"/>
    <col min="11441" max="11441" width="7.109375" style="98" customWidth="1"/>
    <col min="11442" max="11443" width="7" style="98" hidden="1" customWidth="1"/>
    <col min="11444" max="11444" width="7.109375" style="98" customWidth="1"/>
    <col min="11445" max="11446" width="7" style="98" hidden="1" customWidth="1"/>
    <col min="11447" max="11447" width="7.109375" style="98" customWidth="1"/>
    <col min="11448" max="11449" width="7" style="98" hidden="1" customWidth="1"/>
    <col min="11450" max="11450" width="7.109375" style="98" customWidth="1"/>
    <col min="11451" max="11452" width="7" style="98" hidden="1" customWidth="1"/>
    <col min="11453" max="11453" width="7.109375" style="98" customWidth="1"/>
    <col min="11454" max="11455" width="7" style="98" hidden="1" customWidth="1"/>
    <col min="11456" max="11456" width="7.109375" style="98" customWidth="1"/>
    <col min="11457" max="11458" width="7" style="98" hidden="1" customWidth="1"/>
    <col min="11459" max="11459" width="7.109375" style="98" customWidth="1"/>
    <col min="11460" max="11460" width="7" style="98" hidden="1" customWidth="1"/>
    <col min="11461" max="11461" width="6.44140625" style="98" customWidth="1"/>
    <col min="11462" max="11481" width="7" style="98" hidden="1" customWidth="1"/>
    <col min="11482" max="11483" width="9" style="98" customWidth="1"/>
    <col min="11484" max="11485" width="7" style="98" hidden="1" customWidth="1"/>
    <col min="11486" max="11486" width="8.5546875" style="98" customWidth="1"/>
    <col min="11487" max="11488" width="7" style="98" hidden="1" customWidth="1"/>
    <col min="11489" max="11489" width="6.44140625" style="98" customWidth="1"/>
    <col min="11490" max="11491" width="7" style="98" hidden="1" customWidth="1"/>
    <col min="11492" max="11492" width="7" style="98" customWidth="1"/>
    <col min="11493" max="11494" width="7" style="98" hidden="1" customWidth="1"/>
    <col min="11495" max="11497" width="7" style="98" customWidth="1"/>
    <col min="11498" max="11499" width="7" style="98" hidden="1" customWidth="1"/>
    <col min="11500" max="11500" width="7.5546875" style="98" customWidth="1"/>
    <col min="11501" max="11502" width="7" style="98" hidden="1" customWidth="1"/>
    <col min="11503" max="11503" width="7" style="98" customWidth="1"/>
    <col min="11504" max="11505" width="7" style="98" hidden="1" customWidth="1"/>
    <col min="11506" max="11506" width="7" style="98" customWidth="1"/>
    <col min="11507" max="11508" width="7" style="98" hidden="1" customWidth="1"/>
    <col min="11509" max="11509" width="7" style="98" customWidth="1"/>
    <col min="11510" max="11510" width="7" style="98" hidden="1" customWidth="1"/>
    <col min="11511" max="11511" width="6.44140625" style="98" customWidth="1"/>
    <col min="11512" max="11521" width="7" style="98" hidden="1" customWidth="1"/>
    <col min="11522" max="11554" width="7" style="98" hidden="1"/>
    <col min="11555" max="11555" width="41.44140625" style="98" customWidth="1"/>
    <col min="11556" max="11556" width="6.44140625" style="98" customWidth="1"/>
    <col min="11557" max="11557" width="14.6640625" style="98" customWidth="1"/>
    <col min="11558" max="11558" width="11.44140625" style="98" customWidth="1"/>
    <col min="11559" max="11559" width="13" style="98" customWidth="1"/>
    <col min="11560" max="11560" width="15.33203125" style="98" customWidth="1"/>
    <col min="11561" max="11570" width="9.44140625" style="98" customWidth="1"/>
    <col min="11571" max="11571" width="8.88671875" style="98" customWidth="1"/>
    <col min="11572" max="11572" width="9.44140625" style="98" customWidth="1"/>
    <col min="11573" max="11573" width="10.109375" style="98" customWidth="1"/>
    <col min="11574" max="11585" width="7" style="98" hidden="1" customWidth="1"/>
    <col min="11586" max="11586" width="11.44140625" style="98" customWidth="1"/>
    <col min="11587" max="11587" width="15.5546875" style="98" customWidth="1"/>
    <col min="11588" max="11588" width="19" style="98" customWidth="1"/>
    <col min="11589" max="11589" width="9.109375" style="98" bestFit="1" customWidth="1"/>
    <col min="11590" max="11590" width="13.109375" style="98" customWidth="1"/>
    <col min="11591" max="11591" width="16.6640625" style="98" customWidth="1"/>
    <col min="11592" max="11592" width="16.88671875" style="98" customWidth="1"/>
    <col min="11593" max="11593" width="15.44140625" style="98" customWidth="1"/>
    <col min="11594" max="11594" width="14.6640625" style="98" customWidth="1"/>
    <col min="11595" max="11595" width="5" style="98" customWidth="1"/>
    <col min="11596" max="11597" width="7" style="98" hidden="1" customWidth="1"/>
    <col min="11598" max="11598" width="5" style="98" customWidth="1"/>
    <col min="11599" max="11600" width="7" style="98" hidden="1" customWidth="1"/>
    <col min="11601" max="11601" width="5" style="98" customWidth="1"/>
    <col min="11602" max="11603" width="7" style="98" hidden="1" customWidth="1"/>
    <col min="11604" max="11604" width="5" style="98" customWidth="1"/>
    <col min="11605" max="11606" width="7" style="98" hidden="1" customWidth="1"/>
    <col min="11607" max="11607" width="5" style="98" customWidth="1"/>
    <col min="11608" max="11672" width="7" style="98" hidden="1" customWidth="1"/>
    <col min="11673" max="11673" width="9.44140625" style="98" customWidth="1"/>
    <col min="11674" max="11674" width="7" style="98" hidden="1" customWidth="1"/>
    <col min="11675" max="11675" width="5" style="98" customWidth="1"/>
    <col min="11676" max="11677" width="7" style="98" hidden="1" customWidth="1"/>
    <col min="11678" max="11678" width="5" style="98" customWidth="1"/>
    <col min="11679" max="11680" width="7" style="98" hidden="1" customWidth="1"/>
    <col min="11681" max="11681" width="5" style="98" customWidth="1"/>
    <col min="11682" max="11683" width="7" style="98" hidden="1" customWidth="1"/>
    <col min="11684" max="11684" width="5" style="98" customWidth="1"/>
    <col min="11685" max="11686" width="7" style="98" hidden="1" customWidth="1"/>
    <col min="11687" max="11687" width="5" style="98" customWidth="1"/>
    <col min="11688" max="11689" width="7" style="98" hidden="1" customWidth="1"/>
    <col min="11690" max="11690" width="5" style="98" customWidth="1"/>
    <col min="11691" max="11691" width="7" style="98" hidden="1" customWidth="1"/>
    <col min="11692" max="11692" width="6.44140625" style="98" customWidth="1"/>
    <col min="11693" max="11693" width="7" style="98" hidden="1" customWidth="1"/>
    <col min="11694" max="11694" width="7.109375" style="98" customWidth="1"/>
    <col min="11695" max="11696" width="7" style="98" hidden="1" customWidth="1"/>
    <col min="11697" max="11697" width="7.109375" style="98" customWidth="1"/>
    <col min="11698" max="11699" width="7" style="98" hidden="1" customWidth="1"/>
    <col min="11700" max="11700" width="7.109375" style="98" customWidth="1"/>
    <col min="11701" max="11702" width="7" style="98" hidden="1" customWidth="1"/>
    <col min="11703" max="11703" width="7.109375" style="98" customWidth="1"/>
    <col min="11704" max="11705" width="7" style="98" hidden="1" customWidth="1"/>
    <col min="11706" max="11706" width="7.109375" style="98" customWidth="1"/>
    <col min="11707" max="11708" width="7" style="98" hidden="1" customWidth="1"/>
    <col min="11709" max="11709" width="7.109375" style="98" customWidth="1"/>
    <col min="11710" max="11711" width="7" style="98" hidden="1" customWidth="1"/>
    <col min="11712" max="11712" width="7.109375" style="98" customWidth="1"/>
    <col min="11713" max="11714" width="7" style="98" hidden="1" customWidth="1"/>
    <col min="11715" max="11715" width="7.109375" style="98" customWidth="1"/>
    <col min="11716" max="11716" width="7" style="98" hidden="1" customWidth="1"/>
    <col min="11717" max="11717" width="6.44140625" style="98" customWidth="1"/>
    <col min="11718" max="11737" width="7" style="98" hidden="1" customWidth="1"/>
    <col min="11738" max="11739" width="9" style="98" customWidth="1"/>
    <col min="11740" max="11741" width="7" style="98" hidden="1" customWidth="1"/>
    <col min="11742" max="11742" width="8.5546875" style="98" customWidth="1"/>
    <col min="11743" max="11744" width="7" style="98" hidden="1" customWidth="1"/>
    <col min="11745" max="11745" width="6.44140625" style="98" customWidth="1"/>
    <col min="11746" max="11747" width="7" style="98" hidden="1" customWidth="1"/>
    <col min="11748" max="11748" width="7" style="98" customWidth="1"/>
    <col min="11749" max="11750" width="7" style="98" hidden="1" customWidth="1"/>
    <col min="11751" max="11753" width="7" style="98" customWidth="1"/>
    <col min="11754" max="11755" width="7" style="98" hidden="1" customWidth="1"/>
    <col min="11756" max="11756" width="7.5546875" style="98" customWidth="1"/>
    <col min="11757" max="11758" width="7" style="98" hidden="1" customWidth="1"/>
    <col min="11759" max="11759" width="7" style="98" customWidth="1"/>
    <col min="11760" max="11761" width="7" style="98" hidden="1" customWidth="1"/>
    <col min="11762" max="11762" width="7" style="98" customWidth="1"/>
    <col min="11763" max="11764" width="7" style="98" hidden="1" customWidth="1"/>
    <col min="11765" max="11765" width="7" style="98" customWidth="1"/>
    <col min="11766" max="11766" width="7" style="98" hidden="1" customWidth="1"/>
    <col min="11767" max="11767" width="6.44140625" style="98" customWidth="1"/>
    <col min="11768" max="11777" width="7" style="98" hidden="1" customWidth="1"/>
    <col min="11778" max="11810" width="7" style="98" hidden="1"/>
    <col min="11811" max="11811" width="41.44140625" style="98" customWidth="1"/>
    <col min="11812" max="11812" width="6.44140625" style="98" customWidth="1"/>
    <col min="11813" max="11813" width="14.6640625" style="98" customWidth="1"/>
    <col min="11814" max="11814" width="11.44140625" style="98" customWidth="1"/>
    <col min="11815" max="11815" width="13" style="98" customWidth="1"/>
    <col min="11816" max="11816" width="15.33203125" style="98" customWidth="1"/>
    <col min="11817" max="11826" width="9.44140625" style="98" customWidth="1"/>
    <col min="11827" max="11827" width="8.88671875" style="98" customWidth="1"/>
    <col min="11828" max="11828" width="9.44140625" style="98" customWidth="1"/>
    <col min="11829" max="11829" width="10.109375" style="98" customWidth="1"/>
    <col min="11830" max="11841" width="7" style="98" hidden="1" customWidth="1"/>
    <col min="11842" max="11842" width="11.44140625" style="98" customWidth="1"/>
    <col min="11843" max="11843" width="15.5546875" style="98" customWidth="1"/>
    <col min="11844" max="11844" width="19" style="98" customWidth="1"/>
    <col min="11845" max="11845" width="9.109375" style="98" bestFit="1" customWidth="1"/>
    <col min="11846" max="11846" width="13.109375" style="98" customWidth="1"/>
    <col min="11847" max="11847" width="16.6640625" style="98" customWidth="1"/>
    <col min="11848" max="11848" width="16.88671875" style="98" customWidth="1"/>
    <col min="11849" max="11849" width="15.44140625" style="98" customWidth="1"/>
    <col min="11850" max="11850" width="14.6640625" style="98" customWidth="1"/>
    <col min="11851" max="11851" width="5" style="98" customWidth="1"/>
    <col min="11852" max="11853" width="7" style="98" hidden="1" customWidth="1"/>
    <col min="11854" max="11854" width="5" style="98" customWidth="1"/>
    <col min="11855" max="11856" width="7" style="98" hidden="1" customWidth="1"/>
    <col min="11857" max="11857" width="5" style="98" customWidth="1"/>
    <col min="11858" max="11859" width="7" style="98" hidden="1" customWidth="1"/>
    <col min="11860" max="11860" width="5" style="98" customWidth="1"/>
    <col min="11861" max="11862" width="7" style="98" hidden="1" customWidth="1"/>
    <col min="11863" max="11863" width="5" style="98" customWidth="1"/>
    <col min="11864" max="11928" width="7" style="98" hidden="1" customWidth="1"/>
    <col min="11929" max="11929" width="9.44140625" style="98" customWidth="1"/>
    <col min="11930" max="11930" width="7" style="98" hidden="1" customWidth="1"/>
    <col min="11931" max="11931" width="5" style="98" customWidth="1"/>
    <col min="11932" max="11933" width="7" style="98" hidden="1" customWidth="1"/>
    <col min="11934" max="11934" width="5" style="98" customWidth="1"/>
    <col min="11935" max="11936" width="7" style="98" hidden="1" customWidth="1"/>
    <col min="11937" max="11937" width="5" style="98" customWidth="1"/>
    <col min="11938" max="11939" width="7" style="98" hidden="1" customWidth="1"/>
    <col min="11940" max="11940" width="5" style="98" customWidth="1"/>
    <col min="11941" max="11942" width="7" style="98" hidden="1" customWidth="1"/>
    <col min="11943" max="11943" width="5" style="98" customWidth="1"/>
    <col min="11944" max="11945" width="7" style="98" hidden="1" customWidth="1"/>
    <col min="11946" max="11946" width="5" style="98" customWidth="1"/>
    <col min="11947" max="11947" width="7" style="98" hidden="1" customWidth="1"/>
    <col min="11948" max="11948" width="6.44140625" style="98" customWidth="1"/>
    <col min="11949" max="11949" width="7" style="98" hidden="1" customWidth="1"/>
    <col min="11950" max="11950" width="7.109375" style="98" customWidth="1"/>
    <col min="11951" max="11952" width="7" style="98" hidden="1" customWidth="1"/>
    <col min="11953" max="11953" width="7.109375" style="98" customWidth="1"/>
    <col min="11954" max="11955" width="7" style="98" hidden="1" customWidth="1"/>
    <col min="11956" max="11956" width="7.109375" style="98" customWidth="1"/>
    <col min="11957" max="11958" width="7" style="98" hidden="1" customWidth="1"/>
    <col min="11959" max="11959" width="7.109375" style="98" customWidth="1"/>
    <col min="11960" max="11961" width="7" style="98" hidden="1" customWidth="1"/>
    <col min="11962" max="11962" width="7.109375" style="98" customWidth="1"/>
    <col min="11963" max="11964" width="7" style="98" hidden="1" customWidth="1"/>
    <col min="11965" max="11965" width="7.109375" style="98" customWidth="1"/>
    <col min="11966" max="11967" width="7" style="98" hidden="1" customWidth="1"/>
    <col min="11968" max="11968" width="7.109375" style="98" customWidth="1"/>
    <col min="11969" max="11970" width="7" style="98" hidden="1" customWidth="1"/>
    <col min="11971" max="11971" width="7.109375" style="98" customWidth="1"/>
    <col min="11972" max="11972" width="7" style="98" hidden="1" customWidth="1"/>
    <col min="11973" max="11973" width="6.44140625" style="98" customWidth="1"/>
    <col min="11974" max="11993" width="7" style="98" hidden="1" customWidth="1"/>
    <col min="11994" max="11995" width="9" style="98" customWidth="1"/>
    <col min="11996" max="11997" width="7" style="98" hidden="1" customWidth="1"/>
    <col min="11998" max="11998" width="8.5546875" style="98" customWidth="1"/>
    <col min="11999" max="12000" width="7" style="98" hidden="1" customWidth="1"/>
    <col min="12001" max="12001" width="6.44140625" style="98" customWidth="1"/>
    <col min="12002" max="12003" width="7" style="98" hidden="1" customWidth="1"/>
    <col min="12004" max="12004" width="7" style="98" customWidth="1"/>
    <col min="12005" max="12006" width="7" style="98" hidden="1" customWidth="1"/>
    <col min="12007" max="12009" width="7" style="98" customWidth="1"/>
    <col min="12010" max="12011" width="7" style="98" hidden="1" customWidth="1"/>
    <col min="12012" max="12012" width="7.5546875" style="98" customWidth="1"/>
    <col min="12013" max="12014" width="7" style="98" hidden="1" customWidth="1"/>
    <col min="12015" max="12015" width="7" style="98" customWidth="1"/>
    <col min="12016" max="12017" width="7" style="98" hidden="1" customWidth="1"/>
    <col min="12018" max="12018" width="7" style="98" customWidth="1"/>
    <col min="12019" max="12020" width="7" style="98" hidden="1" customWidth="1"/>
    <col min="12021" max="12021" width="7" style="98" customWidth="1"/>
    <col min="12022" max="12022" width="7" style="98" hidden="1" customWidth="1"/>
    <col min="12023" max="12023" width="6.44140625" style="98" customWidth="1"/>
    <col min="12024" max="12033" width="7" style="98" hidden="1" customWidth="1"/>
    <col min="12034" max="12066" width="7" style="98" hidden="1"/>
    <col min="12067" max="12067" width="41.44140625" style="98" customWidth="1"/>
    <col min="12068" max="12068" width="6.44140625" style="98" customWidth="1"/>
    <col min="12069" max="12069" width="14.6640625" style="98" customWidth="1"/>
    <col min="12070" max="12070" width="11.44140625" style="98" customWidth="1"/>
    <col min="12071" max="12071" width="13" style="98" customWidth="1"/>
    <col min="12072" max="12072" width="15.33203125" style="98" customWidth="1"/>
    <col min="12073" max="12082" width="9.44140625" style="98" customWidth="1"/>
    <col min="12083" max="12083" width="8.88671875" style="98" customWidth="1"/>
    <col min="12084" max="12084" width="9.44140625" style="98" customWidth="1"/>
    <col min="12085" max="12085" width="10.109375" style="98" customWidth="1"/>
    <col min="12086" max="12097" width="7" style="98" hidden="1" customWidth="1"/>
    <col min="12098" max="12098" width="11.44140625" style="98" customWidth="1"/>
    <col min="12099" max="12099" width="15.5546875" style="98" customWidth="1"/>
    <col min="12100" max="12100" width="19" style="98" customWidth="1"/>
    <col min="12101" max="12101" width="9.109375" style="98" bestFit="1" customWidth="1"/>
    <col min="12102" max="12102" width="13.109375" style="98" customWidth="1"/>
    <col min="12103" max="12103" width="16.6640625" style="98" customWidth="1"/>
    <col min="12104" max="12104" width="16.88671875" style="98" customWidth="1"/>
    <col min="12105" max="12105" width="15.44140625" style="98" customWidth="1"/>
    <col min="12106" max="12106" width="14.6640625" style="98" customWidth="1"/>
    <col min="12107" max="12107" width="5" style="98" customWidth="1"/>
    <col min="12108" max="12109" width="7" style="98" hidden="1" customWidth="1"/>
    <col min="12110" max="12110" width="5" style="98" customWidth="1"/>
    <col min="12111" max="12112" width="7" style="98" hidden="1" customWidth="1"/>
    <col min="12113" max="12113" width="5" style="98" customWidth="1"/>
    <col min="12114" max="12115" width="7" style="98" hidden="1" customWidth="1"/>
    <col min="12116" max="12116" width="5" style="98" customWidth="1"/>
    <col min="12117" max="12118" width="7" style="98" hidden="1" customWidth="1"/>
    <col min="12119" max="12119" width="5" style="98" customWidth="1"/>
    <col min="12120" max="12184" width="7" style="98" hidden="1" customWidth="1"/>
    <col min="12185" max="12185" width="9.44140625" style="98" customWidth="1"/>
    <col min="12186" max="12186" width="7" style="98" hidden="1" customWidth="1"/>
    <col min="12187" max="12187" width="5" style="98" customWidth="1"/>
    <col min="12188" max="12189" width="7" style="98" hidden="1" customWidth="1"/>
    <col min="12190" max="12190" width="5" style="98" customWidth="1"/>
    <col min="12191" max="12192" width="7" style="98" hidden="1" customWidth="1"/>
    <col min="12193" max="12193" width="5" style="98" customWidth="1"/>
    <col min="12194" max="12195" width="7" style="98" hidden="1" customWidth="1"/>
    <col min="12196" max="12196" width="5" style="98" customWidth="1"/>
    <col min="12197" max="12198" width="7" style="98" hidden="1" customWidth="1"/>
    <col min="12199" max="12199" width="5" style="98" customWidth="1"/>
    <col min="12200" max="12201" width="7" style="98" hidden="1" customWidth="1"/>
    <col min="12202" max="12202" width="5" style="98" customWidth="1"/>
    <col min="12203" max="12203" width="7" style="98" hidden="1" customWidth="1"/>
    <col min="12204" max="12204" width="6.44140625" style="98" customWidth="1"/>
    <col min="12205" max="12205" width="7" style="98" hidden="1" customWidth="1"/>
    <col min="12206" max="12206" width="7.109375" style="98" customWidth="1"/>
    <col min="12207" max="12208" width="7" style="98" hidden="1" customWidth="1"/>
    <col min="12209" max="12209" width="7.109375" style="98" customWidth="1"/>
    <col min="12210" max="12211" width="7" style="98" hidden="1" customWidth="1"/>
    <col min="12212" max="12212" width="7.109375" style="98" customWidth="1"/>
    <col min="12213" max="12214" width="7" style="98" hidden="1" customWidth="1"/>
    <col min="12215" max="12215" width="7.109375" style="98" customWidth="1"/>
    <col min="12216" max="12217" width="7" style="98" hidden="1" customWidth="1"/>
    <col min="12218" max="12218" width="7.109375" style="98" customWidth="1"/>
    <col min="12219" max="12220" width="7" style="98" hidden="1" customWidth="1"/>
    <col min="12221" max="12221" width="7.109375" style="98" customWidth="1"/>
    <col min="12222" max="12223" width="7" style="98" hidden="1" customWidth="1"/>
    <col min="12224" max="12224" width="7.109375" style="98" customWidth="1"/>
    <col min="12225" max="12226" width="7" style="98" hidden="1" customWidth="1"/>
    <col min="12227" max="12227" width="7.109375" style="98" customWidth="1"/>
    <col min="12228" max="12228" width="7" style="98" hidden="1" customWidth="1"/>
    <col min="12229" max="12229" width="6.44140625" style="98" customWidth="1"/>
    <col min="12230" max="12249" width="7" style="98" hidden="1" customWidth="1"/>
    <col min="12250" max="12251" width="9" style="98" customWidth="1"/>
    <col min="12252" max="12253" width="7" style="98" hidden="1" customWidth="1"/>
    <col min="12254" max="12254" width="8.5546875" style="98" customWidth="1"/>
    <col min="12255" max="12256" width="7" style="98" hidden="1" customWidth="1"/>
    <col min="12257" max="12257" width="6.44140625" style="98" customWidth="1"/>
    <col min="12258" max="12259" width="7" style="98" hidden="1" customWidth="1"/>
    <col min="12260" max="12260" width="7" style="98" customWidth="1"/>
    <col min="12261" max="12262" width="7" style="98" hidden="1" customWidth="1"/>
    <col min="12263" max="12265" width="7" style="98" customWidth="1"/>
    <col min="12266" max="12267" width="7" style="98" hidden="1" customWidth="1"/>
    <col min="12268" max="12268" width="7.5546875" style="98" customWidth="1"/>
    <col min="12269" max="12270" width="7" style="98" hidden="1" customWidth="1"/>
    <col min="12271" max="12271" width="7" style="98" customWidth="1"/>
    <col min="12272" max="12273" width="7" style="98" hidden="1" customWidth="1"/>
    <col min="12274" max="12274" width="7" style="98" customWidth="1"/>
    <col min="12275" max="12276" width="7" style="98" hidden="1" customWidth="1"/>
    <col min="12277" max="12277" width="7" style="98" customWidth="1"/>
    <col min="12278" max="12278" width="7" style="98" hidden="1" customWidth="1"/>
    <col min="12279" max="12279" width="6.44140625" style="98" customWidth="1"/>
    <col min="12280" max="12289" width="7" style="98" hidden="1" customWidth="1"/>
    <col min="12290" max="12322" width="7" style="98" hidden="1"/>
    <col min="12323" max="12323" width="41.44140625" style="98" customWidth="1"/>
    <col min="12324" max="12324" width="6.44140625" style="98" customWidth="1"/>
    <col min="12325" max="12325" width="14.6640625" style="98" customWidth="1"/>
    <col min="12326" max="12326" width="11.44140625" style="98" customWidth="1"/>
    <col min="12327" max="12327" width="13" style="98" customWidth="1"/>
    <col min="12328" max="12328" width="15.33203125" style="98" customWidth="1"/>
    <col min="12329" max="12338" width="9.44140625" style="98" customWidth="1"/>
    <col min="12339" max="12339" width="8.88671875" style="98" customWidth="1"/>
    <col min="12340" max="12340" width="9.44140625" style="98" customWidth="1"/>
    <col min="12341" max="12341" width="10.109375" style="98" customWidth="1"/>
    <col min="12342" max="12353" width="7" style="98" hidden="1" customWidth="1"/>
    <col min="12354" max="12354" width="11.44140625" style="98" customWidth="1"/>
    <col min="12355" max="12355" width="15.5546875" style="98" customWidth="1"/>
    <col min="12356" max="12356" width="19" style="98" customWidth="1"/>
    <col min="12357" max="12357" width="9.109375" style="98" bestFit="1" customWidth="1"/>
    <col min="12358" max="12358" width="13.109375" style="98" customWidth="1"/>
    <col min="12359" max="12359" width="16.6640625" style="98" customWidth="1"/>
    <col min="12360" max="12360" width="16.88671875" style="98" customWidth="1"/>
    <col min="12361" max="12361" width="15.44140625" style="98" customWidth="1"/>
    <col min="12362" max="12362" width="14.6640625" style="98" customWidth="1"/>
    <col min="12363" max="12363" width="5" style="98" customWidth="1"/>
    <col min="12364" max="12365" width="7" style="98" hidden="1" customWidth="1"/>
    <col min="12366" max="12366" width="5" style="98" customWidth="1"/>
    <col min="12367" max="12368" width="7" style="98" hidden="1" customWidth="1"/>
    <col min="12369" max="12369" width="5" style="98" customWidth="1"/>
    <col min="12370" max="12371" width="7" style="98" hidden="1" customWidth="1"/>
    <col min="12372" max="12372" width="5" style="98" customWidth="1"/>
    <col min="12373" max="12374" width="7" style="98" hidden="1" customWidth="1"/>
    <col min="12375" max="12375" width="5" style="98" customWidth="1"/>
    <col min="12376" max="12440" width="7" style="98" hidden="1" customWidth="1"/>
    <col min="12441" max="12441" width="9.44140625" style="98" customWidth="1"/>
    <col min="12442" max="12442" width="7" style="98" hidden="1" customWidth="1"/>
    <col min="12443" max="12443" width="5" style="98" customWidth="1"/>
    <col min="12444" max="12445" width="7" style="98" hidden="1" customWidth="1"/>
    <col min="12446" max="12446" width="5" style="98" customWidth="1"/>
    <col min="12447" max="12448" width="7" style="98" hidden="1" customWidth="1"/>
    <col min="12449" max="12449" width="5" style="98" customWidth="1"/>
    <col min="12450" max="12451" width="7" style="98" hidden="1" customWidth="1"/>
    <col min="12452" max="12452" width="5" style="98" customWidth="1"/>
    <col min="12453" max="12454" width="7" style="98" hidden="1" customWidth="1"/>
    <col min="12455" max="12455" width="5" style="98" customWidth="1"/>
    <col min="12456" max="12457" width="7" style="98" hidden="1" customWidth="1"/>
    <col min="12458" max="12458" width="5" style="98" customWidth="1"/>
    <col min="12459" max="12459" width="7" style="98" hidden="1" customWidth="1"/>
    <col min="12460" max="12460" width="6.44140625" style="98" customWidth="1"/>
    <col min="12461" max="12461" width="7" style="98" hidden="1" customWidth="1"/>
    <col min="12462" max="12462" width="7.109375" style="98" customWidth="1"/>
    <col min="12463" max="12464" width="7" style="98" hidden="1" customWidth="1"/>
    <col min="12465" max="12465" width="7.109375" style="98" customWidth="1"/>
    <col min="12466" max="12467" width="7" style="98" hidden="1" customWidth="1"/>
    <col min="12468" max="12468" width="7.109375" style="98" customWidth="1"/>
    <col min="12469" max="12470" width="7" style="98" hidden="1" customWidth="1"/>
    <col min="12471" max="12471" width="7.109375" style="98" customWidth="1"/>
    <col min="12472" max="12473" width="7" style="98" hidden="1" customWidth="1"/>
    <col min="12474" max="12474" width="7.109375" style="98" customWidth="1"/>
    <col min="12475" max="12476" width="7" style="98" hidden="1" customWidth="1"/>
    <col min="12477" max="12477" width="7.109375" style="98" customWidth="1"/>
    <col min="12478" max="12479" width="7" style="98" hidden="1" customWidth="1"/>
    <col min="12480" max="12480" width="7.109375" style="98" customWidth="1"/>
    <col min="12481" max="12482" width="7" style="98" hidden="1" customWidth="1"/>
    <col min="12483" max="12483" width="7.109375" style="98" customWidth="1"/>
    <col min="12484" max="12484" width="7" style="98" hidden="1" customWidth="1"/>
    <col min="12485" max="12485" width="6.44140625" style="98" customWidth="1"/>
    <col min="12486" max="12505" width="7" style="98" hidden="1" customWidth="1"/>
    <col min="12506" max="12507" width="9" style="98" customWidth="1"/>
    <col min="12508" max="12509" width="7" style="98" hidden="1" customWidth="1"/>
    <col min="12510" max="12510" width="8.5546875" style="98" customWidth="1"/>
    <col min="12511" max="12512" width="7" style="98" hidden="1" customWidth="1"/>
    <col min="12513" max="12513" width="6.44140625" style="98" customWidth="1"/>
    <col min="12514" max="12515" width="7" style="98" hidden="1" customWidth="1"/>
    <col min="12516" max="12516" width="7" style="98" customWidth="1"/>
    <col min="12517" max="12518" width="7" style="98" hidden="1" customWidth="1"/>
    <col min="12519" max="12521" width="7" style="98" customWidth="1"/>
    <col min="12522" max="12523" width="7" style="98" hidden="1" customWidth="1"/>
    <col min="12524" max="12524" width="7.5546875" style="98" customWidth="1"/>
    <col min="12525" max="12526" width="7" style="98" hidden="1" customWidth="1"/>
    <col min="12527" max="12527" width="7" style="98" customWidth="1"/>
    <col min="12528" max="12529" width="7" style="98" hidden="1" customWidth="1"/>
    <col min="12530" max="12530" width="7" style="98" customWidth="1"/>
    <col min="12531" max="12532" width="7" style="98" hidden="1" customWidth="1"/>
    <col min="12533" max="12533" width="7" style="98" customWidth="1"/>
    <col min="12534" max="12534" width="7" style="98" hidden="1" customWidth="1"/>
    <col min="12535" max="12535" width="6.44140625" style="98" customWidth="1"/>
    <col min="12536" max="12545" width="7" style="98" hidden="1" customWidth="1"/>
    <col min="12546" max="12578" width="7" style="98" hidden="1"/>
    <col min="12579" max="12579" width="41.44140625" style="98" customWidth="1"/>
    <col min="12580" max="12580" width="6.44140625" style="98" customWidth="1"/>
    <col min="12581" max="12581" width="14.6640625" style="98" customWidth="1"/>
    <col min="12582" max="12582" width="11.44140625" style="98" customWidth="1"/>
    <col min="12583" max="12583" width="13" style="98" customWidth="1"/>
    <col min="12584" max="12584" width="15.33203125" style="98" customWidth="1"/>
    <col min="12585" max="12594" width="9.44140625" style="98" customWidth="1"/>
    <col min="12595" max="12595" width="8.88671875" style="98" customWidth="1"/>
    <col min="12596" max="12596" width="9.44140625" style="98" customWidth="1"/>
    <col min="12597" max="12597" width="10.109375" style="98" customWidth="1"/>
    <col min="12598" max="12609" width="7" style="98" hidden="1" customWidth="1"/>
    <col min="12610" max="12610" width="11.44140625" style="98" customWidth="1"/>
    <col min="12611" max="12611" width="15.5546875" style="98" customWidth="1"/>
    <col min="12612" max="12612" width="19" style="98" customWidth="1"/>
    <col min="12613" max="12613" width="9.109375" style="98" bestFit="1" customWidth="1"/>
    <col min="12614" max="12614" width="13.109375" style="98" customWidth="1"/>
    <col min="12615" max="12615" width="16.6640625" style="98" customWidth="1"/>
    <col min="12616" max="12616" width="16.88671875" style="98" customWidth="1"/>
    <col min="12617" max="12617" width="15.44140625" style="98" customWidth="1"/>
    <col min="12618" max="12618" width="14.6640625" style="98" customWidth="1"/>
    <col min="12619" max="12619" width="5" style="98" customWidth="1"/>
    <col min="12620" max="12621" width="7" style="98" hidden="1" customWidth="1"/>
    <col min="12622" max="12622" width="5" style="98" customWidth="1"/>
    <col min="12623" max="12624" width="7" style="98" hidden="1" customWidth="1"/>
    <col min="12625" max="12625" width="5" style="98" customWidth="1"/>
    <col min="12626" max="12627" width="7" style="98" hidden="1" customWidth="1"/>
    <col min="12628" max="12628" width="5" style="98" customWidth="1"/>
    <col min="12629" max="12630" width="7" style="98" hidden="1" customWidth="1"/>
    <col min="12631" max="12631" width="5" style="98" customWidth="1"/>
    <col min="12632" max="12696" width="7" style="98" hidden="1" customWidth="1"/>
    <col min="12697" max="12697" width="9.44140625" style="98" customWidth="1"/>
    <col min="12698" max="12698" width="7" style="98" hidden="1" customWidth="1"/>
    <col min="12699" max="12699" width="5" style="98" customWidth="1"/>
    <col min="12700" max="12701" width="7" style="98" hidden="1" customWidth="1"/>
    <col min="12702" max="12702" width="5" style="98" customWidth="1"/>
    <col min="12703" max="12704" width="7" style="98" hidden="1" customWidth="1"/>
    <col min="12705" max="12705" width="5" style="98" customWidth="1"/>
    <col min="12706" max="12707" width="7" style="98" hidden="1" customWidth="1"/>
    <col min="12708" max="12708" width="5" style="98" customWidth="1"/>
    <col min="12709" max="12710" width="7" style="98" hidden="1" customWidth="1"/>
    <col min="12711" max="12711" width="5" style="98" customWidth="1"/>
    <col min="12712" max="12713" width="7" style="98" hidden="1" customWidth="1"/>
    <col min="12714" max="12714" width="5" style="98" customWidth="1"/>
    <col min="12715" max="12715" width="7" style="98" hidden="1" customWidth="1"/>
    <col min="12716" max="12716" width="6.44140625" style="98" customWidth="1"/>
    <col min="12717" max="12717" width="7" style="98" hidden="1" customWidth="1"/>
    <col min="12718" max="12718" width="7.109375" style="98" customWidth="1"/>
    <col min="12719" max="12720" width="7" style="98" hidden="1" customWidth="1"/>
    <col min="12721" max="12721" width="7.109375" style="98" customWidth="1"/>
    <col min="12722" max="12723" width="7" style="98" hidden="1" customWidth="1"/>
    <col min="12724" max="12724" width="7.109375" style="98" customWidth="1"/>
    <col min="12725" max="12726" width="7" style="98" hidden="1" customWidth="1"/>
    <col min="12727" max="12727" width="7.109375" style="98" customWidth="1"/>
    <col min="12728" max="12729" width="7" style="98" hidden="1" customWidth="1"/>
    <col min="12730" max="12730" width="7.109375" style="98" customWidth="1"/>
    <col min="12731" max="12732" width="7" style="98" hidden="1" customWidth="1"/>
    <col min="12733" max="12733" width="7.109375" style="98" customWidth="1"/>
    <col min="12734" max="12735" width="7" style="98" hidden="1" customWidth="1"/>
    <col min="12736" max="12736" width="7.109375" style="98" customWidth="1"/>
    <col min="12737" max="12738" width="7" style="98" hidden="1" customWidth="1"/>
    <col min="12739" max="12739" width="7.109375" style="98" customWidth="1"/>
    <col min="12740" max="12740" width="7" style="98" hidden="1" customWidth="1"/>
    <col min="12741" max="12741" width="6.44140625" style="98" customWidth="1"/>
    <col min="12742" max="12761" width="7" style="98" hidden="1" customWidth="1"/>
    <col min="12762" max="12763" width="9" style="98" customWidth="1"/>
    <col min="12764" max="12765" width="7" style="98" hidden="1" customWidth="1"/>
    <col min="12766" max="12766" width="8.5546875" style="98" customWidth="1"/>
    <col min="12767" max="12768" width="7" style="98" hidden="1" customWidth="1"/>
    <col min="12769" max="12769" width="6.44140625" style="98" customWidth="1"/>
    <col min="12770" max="12771" width="7" style="98" hidden="1" customWidth="1"/>
    <col min="12772" max="12772" width="7" style="98" customWidth="1"/>
    <col min="12773" max="12774" width="7" style="98" hidden="1" customWidth="1"/>
    <col min="12775" max="12777" width="7" style="98" customWidth="1"/>
    <col min="12778" max="12779" width="7" style="98" hidden="1" customWidth="1"/>
    <col min="12780" max="12780" width="7.5546875" style="98" customWidth="1"/>
    <col min="12781" max="12782" width="7" style="98" hidden="1" customWidth="1"/>
    <col min="12783" max="12783" width="7" style="98" customWidth="1"/>
    <col min="12784" max="12785" width="7" style="98" hidden="1" customWidth="1"/>
    <col min="12786" max="12786" width="7" style="98" customWidth="1"/>
    <col min="12787" max="12788" width="7" style="98" hidden="1" customWidth="1"/>
    <col min="12789" max="12789" width="7" style="98" customWidth="1"/>
    <col min="12790" max="12790" width="7" style="98" hidden="1" customWidth="1"/>
    <col min="12791" max="12791" width="6.44140625" style="98" customWidth="1"/>
    <col min="12792" max="12801" width="7" style="98" hidden="1" customWidth="1"/>
    <col min="12802" max="12834" width="7" style="98" hidden="1"/>
    <col min="12835" max="12835" width="41.44140625" style="98" customWidth="1"/>
    <col min="12836" max="12836" width="6.44140625" style="98" customWidth="1"/>
    <col min="12837" max="12837" width="14.6640625" style="98" customWidth="1"/>
    <col min="12838" max="12838" width="11.44140625" style="98" customWidth="1"/>
    <col min="12839" max="12839" width="13" style="98" customWidth="1"/>
    <col min="12840" max="12840" width="15.33203125" style="98" customWidth="1"/>
    <col min="12841" max="12850" width="9.44140625" style="98" customWidth="1"/>
    <col min="12851" max="12851" width="8.88671875" style="98" customWidth="1"/>
    <col min="12852" max="12852" width="9.44140625" style="98" customWidth="1"/>
    <col min="12853" max="12853" width="10.109375" style="98" customWidth="1"/>
    <col min="12854" max="12865" width="7" style="98" hidden="1" customWidth="1"/>
    <col min="12866" max="12866" width="11.44140625" style="98" customWidth="1"/>
    <col min="12867" max="12867" width="15.5546875" style="98" customWidth="1"/>
    <col min="12868" max="12868" width="19" style="98" customWidth="1"/>
    <col min="12869" max="12869" width="9.109375" style="98" bestFit="1" customWidth="1"/>
    <col min="12870" max="12870" width="13.109375" style="98" customWidth="1"/>
    <col min="12871" max="12871" width="16.6640625" style="98" customWidth="1"/>
    <col min="12872" max="12872" width="16.88671875" style="98" customWidth="1"/>
    <col min="12873" max="12873" width="15.44140625" style="98" customWidth="1"/>
    <col min="12874" max="12874" width="14.6640625" style="98" customWidth="1"/>
    <col min="12875" max="12875" width="5" style="98" customWidth="1"/>
    <col min="12876" max="12877" width="7" style="98" hidden="1" customWidth="1"/>
    <col min="12878" max="12878" width="5" style="98" customWidth="1"/>
    <col min="12879" max="12880" width="7" style="98" hidden="1" customWidth="1"/>
    <col min="12881" max="12881" width="5" style="98" customWidth="1"/>
    <col min="12882" max="12883" width="7" style="98" hidden="1" customWidth="1"/>
    <col min="12884" max="12884" width="5" style="98" customWidth="1"/>
    <col min="12885" max="12886" width="7" style="98" hidden="1" customWidth="1"/>
    <col min="12887" max="12887" width="5" style="98" customWidth="1"/>
    <col min="12888" max="12952" width="7" style="98" hidden="1" customWidth="1"/>
    <col min="12953" max="12953" width="9.44140625" style="98" customWidth="1"/>
    <col min="12954" max="12954" width="7" style="98" hidden="1" customWidth="1"/>
    <col min="12955" max="12955" width="5" style="98" customWidth="1"/>
    <col min="12956" max="12957" width="7" style="98" hidden="1" customWidth="1"/>
    <col min="12958" max="12958" width="5" style="98" customWidth="1"/>
    <col min="12959" max="12960" width="7" style="98" hidden="1" customWidth="1"/>
    <col min="12961" max="12961" width="5" style="98" customWidth="1"/>
    <col min="12962" max="12963" width="7" style="98" hidden="1" customWidth="1"/>
    <col min="12964" max="12964" width="5" style="98" customWidth="1"/>
    <col min="12965" max="12966" width="7" style="98" hidden="1" customWidth="1"/>
    <col min="12967" max="12967" width="5" style="98" customWidth="1"/>
    <col min="12968" max="12969" width="7" style="98" hidden="1" customWidth="1"/>
    <col min="12970" max="12970" width="5" style="98" customWidth="1"/>
    <col min="12971" max="12971" width="7" style="98" hidden="1" customWidth="1"/>
    <col min="12972" max="12972" width="6.44140625" style="98" customWidth="1"/>
    <col min="12973" max="12973" width="7" style="98" hidden="1" customWidth="1"/>
    <col min="12974" max="12974" width="7.109375" style="98" customWidth="1"/>
    <col min="12975" max="12976" width="7" style="98" hidden="1" customWidth="1"/>
    <col min="12977" max="12977" width="7.109375" style="98" customWidth="1"/>
    <col min="12978" max="12979" width="7" style="98" hidden="1" customWidth="1"/>
    <col min="12980" max="12980" width="7.109375" style="98" customWidth="1"/>
    <col min="12981" max="12982" width="7" style="98" hidden="1" customWidth="1"/>
    <col min="12983" max="12983" width="7.109375" style="98" customWidth="1"/>
    <col min="12984" max="12985" width="7" style="98" hidden="1" customWidth="1"/>
    <col min="12986" max="12986" width="7.109375" style="98" customWidth="1"/>
    <col min="12987" max="12988" width="7" style="98" hidden="1" customWidth="1"/>
    <col min="12989" max="12989" width="7.109375" style="98" customWidth="1"/>
    <col min="12990" max="12991" width="7" style="98" hidden="1" customWidth="1"/>
    <col min="12992" max="12992" width="7.109375" style="98" customWidth="1"/>
    <col min="12993" max="12994" width="7" style="98" hidden="1" customWidth="1"/>
    <col min="12995" max="12995" width="7.109375" style="98" customWidth="1"/>
    <col min="12996" max="12996" width="7" style="98" hidden="1" customWidth="1"/>
    <col min="12997" max="12997" width="6.44140625" style="98" customWidth="1"/>
    <col min="12998" max="13017" width="7" style="98" hidden="1" customWidth="1"/>
    <col min="13018" max="13019" width="9" style="98" customWidth="1"/>
    <col min="13020" max="13021" width="7" style="98" hidden="1" customWidth="1"/>
    <col min="13022" max="13022" width="8.5546875" style="98" customWidth="1"/>
    <col min="13023" max="13024" width="7" style="98" hidden="1" customWidth="1"/>
    <col min="13025" max="13025" width="6.44140625" style="98" customWidth="1"/>
    <col min="13026" max="13027" width="7" style="98" hidden="1" customWidth="1"/>
    <col min="13028" max="13028" width="7" style="98" customWidth="1"/>
    <col min="13029" max="13030" width="7" style="98" hidden="1" customWidth="1"/>
    <col min="13031" max="13033" width="7" style="98" customWidth="1"/>
    <col min="13034" max="13035" width="7" style="98" hidden="1" customWidth="1"/>
    <col min="13036" max="13036" width="7.5546875" style="98" customWidth="1"/>
    <col min="13037" max="13038" width="7" style="98" hidden="1" customWidth="1"/>
    <col min="13039" max="13039" width="7" style="98" customWidth="1"/>
    <col min="13040" max="13041" width="7" style="98" hidden="1" customWidth="1"/>
    <col min="13042" max="13042" width="7" style="98" customWidth="1"/>
    <col min="13043" max="13044" width="7" style="98" hidden="1" customWidth="1"/>
    <col min="13045" max="13045" width="7" style="98" customWidth="1"/>
    <col min="13046" max="13046" width="7" style="98" hidden="1" customWidth="1"/>
    <col min="13047" max="13047" width="6.44140625" style="98" customWidth="1"/>
    <col min="13048" max="13057" width="7" style="98" hidden="1" customWidth="1"/>
    <col min="13058" max="13090" width="7" style="98" hidden="1"/>
    <col min="13091" max="13091" width="41.44140625" style="98" customWidth="1"/>
    <col min="13092" max="13092" width="6.44140625" style="98" customWidth="1"/>
    <col min="13093" max="13093" width="14.6640625" style="98" customWidth="1"/>
    <col min="13094" max="13094" width="11.44140625" style="98" customWidth="1"/>
    <col min="13095" max="13095" width="13" style="98" customWidth="1"/>
    <col min="13096" max="13096" width="15.33203125" style="98" customWidth="1"/>
    <col min="13097" max="13106" width="9.44140625" style="98" customWidth="1"/>
    <col min="13107" max="13107" width="8.88671875" style="98" customWidth="1"/>
    <col min="13108" max="13108" width="9.44140625" style="98" customWidth="1"/>
    <col min="13109" max="13109" width="10.109375" style="98" customWidth="1"/>
    <col min="13110" max="13121" width="7" style="98" hidden="1" customWidth="1"/>
    <col min="13122" max="13122" width="11.44140625" style="98" customWidth="1"/>
    <col min="13123" max="13123" width="15.5546875" style="98" customWidth="1"/>
    <col min="13124" max="13124" width="19" style="98" customWidth="1"/>
    <col min="13125" max="13125" width="9.109375" style="98" bestFit="1" customWidth="1"/>
    <col min="13126" max="13126" width="13.109375" style="98" customWidth="1"/>
    <col min="13127" max="13127" width="16.6640625" style="98" customWidth="1"/>
    <col min="13128" max="13128" width="16.88671875" style="98" customWidth="1"/>
    <col min="13129" max="13129" width="15.44140625" style="98" customWidth="1"/>
    <col min="13130" max="13130" width="14.6640625" style="98" customWidth="1"/>
    <col min="13131" max="13131" width="5" style="98" customWidth="1"/>
    <col min="13132" max="13133" width="7" style="98" hidden="1" customWidth="1"/>
    <col min="13134" max="13134" width="5" style="98" customWidth="1"/>
    <col min="13135" max="13136" width="7" style="98" hidden="1" customWidth="1"/>
    <col min="13137" max="13137" width="5" style="98" customWidth="1"/>
    <col min="13138" max="13139" width="7" style="98" hidden="1" customWidth="1"/>
    <col min="13140" max="13140" width="5" style="98" customWidth="1"/>
    <col min="13141" max="13142" width="7" style="98" hidden="1" customWidth="1"/>
    <col min="13143" max="13143" width="5" style="98" customWidth="1"/>
    <col min="13144" max="13208" width="7" style="98" hidden="1" customWidth="1"/>
    <col min="13209" max="13209" width="9.44140625" style="98" customWidth="1"/>
    <col min="13210" max="13210" width="7" style="98" hidden="1" customWidth="1"/>
    <col min="13211" max="13211" width="5" style="98" customWidth="1"/>
    <col min="13212" max="13213" width="7" style="98" hidden="1" customWidth="1"/>
    <col min="13214" max="13214" width="5" style="98" customWidth="1"/>
    <col min="13215" max="13216" width="7" style="98" hidden="1" customWidth="1"/>
    <col min="13217" max="13217" width="5" style="98" customWidth="1"/>
    <col min="13218" max="13219" width="7" style="98" hidden="1" customWidth="1"/>
    <col min="13220" max="13220" width="5" style="98" customWidth="1"/>
    <col min="13221" max="13222" width="7" style="98" hidden="1" customWidth="1"/>
    <col min="13223" max="13223" width="5" style="98" customWidth="1"/>
    <col min="13224" max="13225" width="7" style="98" hidden="1" customWidth="1"/>
    <col min="13226" max="13226" width="5" style="98" customWidth="1"/>
    <col min="13227" max="13227" width="7" style="98" hidden="1" customWidth="1"/>
    <col min="13228" max="13228" width="6.44140625" style="98" customWidth="1"/>
    <col min="13229" max="13229" width="7" style="98" hidden="1" customWidth="1"/>
    <col min="13230" max="13230" width="7.109375" style="98" customWidth="1"/>
    <col min="13231" max="13232" width="7" style="98" hidden="1" customWidth="1"/>
    <col min="13233" max="13233" width="7.109375" style="98" customWidth="1"/>
    <col min="13234" max="13235" width="7" style="98" hidden="1" customWidth="1"/>
    <col min="13236" max="13236" width="7.109375" style="98" customWidth="1"/>
    <col min="13237" max="13238" width="7" style="98" hidden="1" customWidth="1"/>
    <col min="13239" max="13239" width="7.109375" style="98" customWidth="1"/>
    <col min="13240" max="13241" width="7" style="98" hidden="1" customWidth="1"/>
    <col min="13242" max="13242" width="7.109375" style="98" customWidth="1"/>
    <col min="13243" max="13244" width="7" style="98" hidden="1" customWidth="1"/>
    <col min="13245" max="13245" width="7.109375" style="98" customWidth="1"/>
    <col min="13246" max="13247" width="7" style="98" hidden="1" customWidth="1"/>
    <col min="13248" max="13248" width="7.109375" style="98" customWidth="1"/>
    <col min="13249" max="13250" width="7" style="98" hidden="1" customWidth="1"/>
    <col min="13251" max="13251" width="7.109375" style="98" customWidth="1"/>
    <col min="13252" max="13252" width="7" style="98" hidden="1" customWidth="1"/>
    <col min="13253" max="13253" width="6.44140625" style="98" customWidth="1"/>
    <col min="13254" max="13273" width="7" style="98" hidden="1" customWidth="1"/>
    <col min="13274" max="13275" width="9" style="98" customWidth="1"/>
    <col min="13276" max="13277" width="7" style="98" hidden="1" customWidth="1"/>
    <col min="13278" max="13278" width="8.5546875" style="98" customWidth="1"/>
    <col min="13279" max="13280" width="7" style="98" hidden="1" customWidth="1"/>
    <col min="13281" max="13281" width="6.44140625" style="98" customWidth="1"/>
    <col min="13282" max="13283" width="7" style="98" hidden="1" customWidth="1"/>
    <col min="13284" max="13284" width="7" style="98" customWidth="1"/>
    <col min="13285" max="13286" width="7" style="98" hidden="1" customWidth="1"/>
    <col min="13287" max="13289" width="7" style="98" customWidth="1"/>
    <col min="13290" max="13291" width="7" style="98" hidden="1" customWidth="1"/>
    <col min="13292" max="13292" width="7.5546875" style="98" customWidth="1"/>
    <col min="13293" max="13294" width="7" style="98" hidden="1" customWidth="1"/>
    <col min="13295" max="13295" width="7" style="98" customWidth="1"/>
    <col min="13296" max="13297" width="7" style="98" hidden="1" customWidth="1"/>
    <col min="13298" max="13298" width="7" style="98" customWidth="1"/>
    <col min="13299" max="13300" width="7" style="98" hidden="1" customWidth="1"/>
    <col min="13301" max="13301" width="7" style="98" customWidth="1"/>
    <col min="13302" max="13302" width="7" style="98" hidden="1" customWidth="1"/>
    <col min="13303" max="13303" width="6.44140625" style="98" customWidth="1"/>
    <col min="13304" max="13313" width="7" style="98" hidden="1" customWidth="1"/>
    <col min="13314" max="13346" width="7" style="98" hidden="1"/>
    <col min="13347" max="13347" width="41.44140625" style="98" customWidth="1"/>
    <col min="13348" max="13348" width="6.44140625" style="98" customWidth="1"/>
    <col min="13349" max="13349" width="14.6640625" style="98" customWidth="1"/>
    <col min="13350" max="13350" width="11.44140625" style="98" customWidth="1"/>
    <col min="13351" max="13351" width="13" style="98" customWidth="1"/>
    <col min="13352" max="13352" width="15.33203125" style="98" customWidth="1"/>
    <col min="13353" max="13362" width="9.44140625" style="98" customWidth="1"/>
    <col min="13363" max="13363" width="8.88671875" style="98" customWidth="1"/>
    <col min="13364" max="13364" width="9.44140625" style="98" customWidth="1"/>
    <col min="13365" max="13365" width="10.109375" style="98" customWidth="1"/>
    <col min="13366" max="13377" width="7" style="98" hidden="1" customWidth="1"/>
    <col min="13378" max="13378" width="11.44140625" style="98" customWidth="1"/>
    <col min="13379" max="13379" width="15.5546875" style="98" customWidth="1"/>
    <col min="13380" max="13380" width="19" style="98" customWidth="1"/>
    <col min="13381" max="13381" width="9.109375" style="98" bestFit="1" customWidth="1"/>
    <col min="13382" max="13382" width="13.109375" style="98" customWidth="1"/>
    <col min="13383" max="13383" width="16.6640625" style="98" customWidth="1"/>
    <col min="13384" max="13384" width="16.88671875" style="98" customWidth="1"/>
    <col min="13385" max="13385" width="15.44140625" style="98" customWidth="1"/>
    <col min="13386" max="13386" width="14.6640625" style="98" customWidth="1"/>
    <col min="13387" max="13387" width="5" style="98" customWidth="1"/>
    <col min="13388" max="13389" width="7" style="98" hidden="1" customWidth="1"/>
    <col min="13390" max="13390" width="5" style="98" customWidth="1"/>
    <col min="13391" max="13392" width="7" style="98" hidden="1" customWidth="1"/>
    <col min="13393" max="13393" width="5" style="98" customWidth="1"/>
    <col min="13394" max="13395" width="7" style="98" hidden="1" customWidth="1"/>
    <col min="13396" max="13396" width="5" style="98" customWidth="1"/>
    <col min="13397" max="13398" width="7" style="98" hidden="1" customWidth="1"/>
    <col min="13399" max="13399" width="5" style="98" customWidth="1"/>
    <col min="13400" max="13464" width="7" style="98" hidden="1" customWidth="1"/>
    <col min="13465" max="13465" width="9.44140625" style="98" customWidth="1"/>
    <col min="13466" max="13466" width="7" style="98" hidden="1" customWidth="1"/>
    <col min="13467" max="13467" width="5" style="98" customWidth="1"/>
    <col min="13468" max="13469" width="7" style="98" hidden="1" customWidth="1"/>
    <col min="13470" max="13470" width="5" style="98" customWidth="1"/>
    <col min="13471" max="13472" width="7" style="98" hidden="1" customWidth="1"/>
    <col min="13473" max="13473" width="5" style="98" customWidth="1"/>
    <col min="13474" max="13475" width="7" style="98" hidden="1" customWidth="1"/>
    <col min="13476" max="13476" width="5" style="98" customWidth="1"/>
    <col min="13477" max="13478" width="7" style="98" hidden="1" customWidth="1"/>
    <col min="13479" max="13479" width="5" style="98" customWidth="1"/>
    <col min="13480" max="13481" width="7" style="98" hidden="1" customWidth="1"/>
    <col min="13482" max="13482" width="5" style="98" customWidth="1"/>
    <col min="13483" max="13483" width="7" style="98" hidden="1" customWidth="1"/>
    <col min="13484" max="13484" width="6.44140625" style="98" customWidth="1"/>
    <col min="13485" max="13485" width="7" style="98" hidden="1" customWidth="1"/>
    <col min="13486" max="13486" width="7.109375" style="98" customWidth="1"/>
    <col min="13487" max="13488" width="7" style="98" hidden="1" customWidth="1"/>
    <col min="13489" max="13489" width="7.109375" style="98" customWidth="1"/>
    <col min="13490" max="13491" width="7" style="98" hidden="1" customWidth="1"/>
    <col min="13492" max="13492" width="7.109375" style="98" customWidth="1"/>
    <col min="13493" max="13494" width="7" style="98" hidden="1" customWidth="1"/>
    <col min="13495" max="13495" width="7.109375" style="98" customWidth="1"/>
    <col min="13496" max="13497" width="7" style="98" hidden="1" customWidth="1"/>
    <col min="13498" max="13498" width="7.109375" style="98" customWidth="1"/>
    <col min="13499" max="13500" width="7" style="98" hidden="1" customWidth="1"/>
    <col min="13501" max="13501" width="7.109375" style="98" customWidth="1"/>
    <col min="13502" max="13503" width="7" style="98" hidden="1" customWidth="1"/>
    <col min="13504" max="13504" width="7.109375" style="98" customWidth="1"/>
    <col min="13505" max="13506" width="7" style="98" hidden="1" customWidth="1"/>
    <col min="13507" max="13507" width="7.109375" style="98" customWidth="1"/>
    <col min="13508" max="13508" width="7" style="98" hidden="1" customWidth="1"/>
    <col min="13509" max="13509" width="6.44140625" style="98" customWidth="1"/>
    <col min="13510" max="13529" width="7" style="98" hidden="1" customWidth="1"/>
    <col min="13530" max="13531" width="9" style="98" customWidth="1"/>
    <col min="13532" max="13533" width="7" style="98" hidden="1" customWidth="1"/>
    <col min="13534" max="13534" width="8.5546875" style="98" customWidth="1"/>
    <col min="13535" max="13536" width="7" style="98" hidden="1" customWidth="1"/>
    <col min="13537" max="13537" width="6.44140625" style="98" customWidth="1"/>
    <col min="13538" max="13539" width="7" style="98" hidden="1" customWidth="1"/>
    <col min="13540" max="13540" width="7" style="98" customWidth="1"/>
    <col min="13541" max="13542" width="7" style="98" hidden="1" customWidth="1"/>
    <col min="13543" max="13545" width="7" style="98" customWidth="1"/>
    <col min="13546" max="13547" width="7" style="98" hidden="1" customWidth="1"/>
    <col min="13548" max="13548" width="7.5546875" style="98" customWidth="1"/>
    <col min="13549" max="13550" width="7" style="98" hidden="1" customWidth="1"/>
    <col min="13551" max="13551" width="7" style="98" customWidth="1"/>
    <col min="13552" max="13553" width="7" style="98" hidden="1" customWidth="1"/>
    <col min="13554" max="13554" width="7" style="98" customWidth="1"/>
    <col min="13555" max="13556" width="7" style="98" hidden="1" customWidth="1"/>
    <col min="13557" max="13557" width="7" style="98" customWidth="1"/>
    <col min="13558" max="13558" width="7" style="98" hidden="1" customWidth="1"/>
    <col min="13559" max="13559" width="6.44140625" style="98" customWidth="1"/>
    <col min="13560" max="13569" width="7" style="98" hidden="1" customWidth="1"/>
    <col min="13570" max="13602" width="7" style="98" hidden="1"/>
    <col min="13603" max="13603" width="41.44140625" style="98" customWidth="1"/>
    <col min="13604" max="13604" width="6.44140625" style="98" customWidth="1"/>
    <col min="13605" max="13605" width="14.6640625" style="98" customWidth="1"/>
    <col min="13606" max="13606" width="11.44140625" style="98" customWidth="1"/>
    <col min="13607" max="13607" width="13" style="98" customWidth="1"/>
    <col min="13608" max="13608" width="15.33203125" style="98" customWidth="1"/>
    <col min="13609" max="13618" width="9.44140625" style="98" customWidth="1"/>
    <col min="13619" max="13619" width="8.88671875" style="98" customWidth="1"/>
    <col min="13620" max="13620" width="9.44140625" style="98" customWidth="1"/>
    <col min="13621" max="13621" width="10.109375" style="98" customWidth="1"/>
    <col min="13622" max="13633" width="7" style="98" hidden="1" customWidth="1"/>
    <col min="13634" max="13634" width="11.44140625" style="98" customWidth="1"/>
    <col min="13635" max="13635" width="15.5546875" style="98" customWidth="1"/>
    <col min="13636" max="13636" width="19" style="98" customWidth="1"/>
    <col min="13637" max="13637" width="9.109375" style="98" bestFit="1" customWidth="1"/>
    <col min="13638" max="13638" width="13.109375" style="98" customWidth="1"/>
    <col min="13639" max="13639" width="16.6640625" style="98" customWidth="1"/>
    <col min="13640" max="13640" width="16.88671875" style="98" customWidth="1"/>
    <col min="13641" max="13641" width="15.44140625" style="98" customWidth="1"/>
    <col min="13642" max="13642" width="14.6640625" style="98" customWidth="1"/>
    <col min="13643" max="13643" width="5" style="98" customWidth="1"/>
    <col min="13644" max="13645" width="7" style="98" hidden="1" customWidth="1"/>
    <col min="13646" max="13646" width="5" style="98" customWidth="1"/>
    <col min="13647" max="13648" width="7" style="98" hidden="1" customWidth="1"/>
    <col min="13649" max="13649" width="5" style="98" customWidth="1"/>
    <col min="13650" max="13651" width="7" style="98" hidden="1" customWidth="1"/>
    <col min="13652" max="13652" width="5" style="98" customWidth="1"/>
    <col min="13653" max="13654" width="7" style="98" hidden="1" customWidth="1"/>
    <col min="13655" max="13655" width="5" style="98" customWidth="1"/>
    <col min="13656" max="13720" width="7" style="98" hidden="1" customWidth="1"/>
    <col min="13721" max="13721" width="9.44140625" style="98" customWidth="1"/>
    <col min="13722" max="13722" width="7" style="98" hidden="1" customWidth="1"/>
    <col min="13723" max="13723" width="5" style="98" customWidth="1"/>
    <col min="13724" max="13725" width="7" style="98" hidden="1" customWidth="1"/>
    <col min="13726" max="13726" width="5" style="98" customWidth="1"/>
    <col min="13727" max="13728" width="7" style="98" hidden="1" customWidth="1"/>
    <col min="13729" max="13729" width="5" style="98" customWidth="1"/>
    <col min="13730" max="13731" width="7" style="98" hidden="1" customWidth="1"/>
    <col min="13732" max="13732" width="5" style="98" customWidth="1"/>
    <col min="13733" max="13734" width="7" style="98" hidden="1" customWidth="1"/>
    <col min="13735" max="13735" width="5" style="98" customWidth="1"/>
    <col min="13736" max="13737" width="7" style="98" hidden="1" customWidth="1"/>
    <col min="13738" max="13738" width="5" style="98" customWidth="1"/>
    <col min="13739" max="13739" width="7" style="98" hidden="1" customWidth="1"/>
    <col min="13740" max="13740" width="6.44140625" style="98" customWidth="1"/>
    <col min="13741" max="13741" width="7" style="98" hidden="1" customWidth="1"/>
    <col min="13742" max="13742" width="7.109375" style="98" customWidth="1"/>
    <col min="13743" max="13744" width="7" style="98" hidden="1" customWidth="1"/>
    <col min="13745" max="13745" width="7.109375" style="98" customWidth="1"/>
    <col min="13746" max="13747" width="7" style="98" hidden="1" customWidth="1"/>
    <col min="13748" max="13748" width="7.109375" style="98" customWidth="1"/>
    <col min="13749" max="13750" width="7" style="98" hidden="1" customWidth="1"/>
    <col min="13751" max="13751" width="7.109375" style="98" customWidth="1"/>
    <col min="13752" max="13753" width="7" style="98" hidden="1" customWidth="1"/>
    <col min="13754" max="13754" width="7.109375" style="98" customWidth="1"/>
    <col min="13755" max="13756" width="7" style="98" hidden="1" customWidth="1"/>
    <col min="13757" max="13757" width="7.109375" style="98" customWidth="1"/>
    <col min="13758" max="13759" width="7" style="98" hidden="1" customWidth="1"/>
    <col min="13760" max="13760" width="7.109375" style="98" customWidth="1"/>
    <col min="13761" max="13762" width="7" style="98" hidden="1" customWidth="1"/>
    <col min="13763" max="13763" width="7.109375" style="98" customWidth="1"/>
    <col min="13764" max="13764" width="7" style="98" hidden="1" customWidth="1"/>
    <col min="13765" max="13765" width="6.44140625" style="98" customWidth="1"/>
    <col min="13766" max="13785" width="7" style="98" hidden="1" customWidth="1"/>
    <col min="13786" max="13787" width="9" style="98" customWidth="1"/>
    <col min="13788" max="13789" width="7" style="98" hidden="1" customWidth="1"/>
    <col min="13790" max="13790" width="8.5546875" style="98" customWidth="1"/>
    <col min="13791" max="13792" width="7" style="98" hidden="1" customWidth="1"/>
    <col min="13793" max="13793" width="6.44140625" style="98" customWidth="1"/>
    <col min="13794" max="13795" width="7" style="98" hidden="1" customWidth="1"/>
    <col min="13796" max="13796" width="7" style="98" customWidth="1"/>
    <col min="13797" max="13798" width="7" style="98" hidden="1" customWidth="1"/>
    <col min="13799" max="13801" width="7" style="98" customWidth="1"/>
    <col min="13802" max="13803" width="7" style="98" hidden="1" customWidth="1"/>
    <col min="13804" max="13804" width="7.5546875" style="98" customWidth="1"/>
    <col min="13805" max="13806" width="7" style="98" hidden="1" customWidth="1"/>
    <col min="13807" max="13807" width="7" style="98" customWidth="1"/>
    <col min="13808" max="13809" width="7" style="98" hidden="1" customWidth="1"/>
    <col min="13810" max="13810" width="7" style="98" customWidth="1"/>
    <col min="13811" max="13812" width="7" style="98" hidden="1" customWidth="1"/>
    <col min="13813" max="13813" width="7" style="98" customWidth="1"/>
    <col min="13814" max="13814" width="7" style="98" hidden="1" customWidth="1"/>
    <col min="13815" max="13815" width="6.44140625" style="98" customWidth="1"/>
    <col min="13816" max="13825" width="7" style="98" hidden="1" customWidth="1"/>
    <col min="13826" max="13858" width="7" style="98" hidden="1"/>
    <col min="13859" max="13859" width="41.44140625" style="98" customWidth="1"/>
    <col min="13860" max="13860" width="6.44140625" style="98" customWidth="1"/>
    <col min="13861" max="13861" width="14.6640625" style="98" customWidth="1"/>
    <col min="13862" max="13862" width="11.44140625" style="98" customWidth="1"/>
    <col min="13863" max="13863" width="13" style="98" customWidth="1"/>
    <col min="13864" max="13864" width="15.33203125" style="98" customWidth="1"/>
    <col min="13865" max="13874" width="9.44140625" style="98" customWidth="1"/>
    <col min="13875" max="13875" width="8.88671875" style="98" customWidth="1"/>
    <col min="13876" max="13876" width="9.44140625" style="98" customWidth="1"/>
    <col min="13877" max="13877" width="10.109375" style="98" customWidth="1"/>
    <col min="13878" max="13889" width="7" style="98" hidden="1" customWidth="1"/>
    <col min="13890" max="13890" width="11.44140625" style="98" customWidth="1"/>
    <col min="13891" max="13891" width="15.5546875" style="98" customWidth="1"/>
    <col min="13892" max="13892" width="19" style="98" customWidth="1"/>
    <col min="13893" max="13893" width="9.109375" style="98" bestFit="1" customWidth="1"/>
    <col min="13894" max="13894" width="13.109375" style="98" customWidth="1"/>
    <col min="13895" max="13895" width="16.6640625" style="98" customWidth="1"/>
    <col min="13896" max="13896" width="16.88671875" style="98" customWidth="1"/>
    <col min="13897" max="13897" width="15.44140625" style="98" customWidth="1"/>
    <col min="13898" max="13898" width="14.6640625" style="98" customWidth="1"/>
    <col min="13899" max="13899" width="5" style="98" customWidth="1"/>
    <col min="13900" max="13901" width="7" style="98" hidden="1" customWidth="1"/>
    <col min="13902" max="13902" width="5" style="98" customWidth="1"/>
    <col min="13903" max="13904" width="7" style="98" hidden="1" customWidth="1"/>
    <col min="13905" max="13905" width="5" style="98" customWidth="1"/>
    <col min="13906" max="13907" width="7" style="98" hidden="1" customWidth="1"/>
    <col min="13908" max="13908" width="5" style="98" customWidth="1"/>
    <col min="13909" max="13910" width="7" style="98" hidden="1" customWidth="1"/>
    <col min="13911" max="13911" width="5" style="98" customWidth="1"/>
    <col min="13912" max="13976" width="7" style="98" hidden="1" customWidth="1"/>
    <col min="13977" max="13977" width="9.44140625" style="98" customWidth="1"/>
    <col min="13978" max="13978" width="7" style="98" hidden="1" customWidth="1"/>
    <col min="13979" max="13979" width="5" style="98" customWidth="1"/>
    <col min="13980" max="13981" width="7" style="98" hidden="1" customWidth="1"/>
    <col min="13982" max="13982" width="5" style="98" customWidth="1"/>
    <col min="13983" max="13984" width="7" style="98" hidden="1" customWidth="1"/>
    <col min="13985" max="13985" width="5" style="98" customWidth="1"/>
    <col min="13986" max="13987" width="7" style="98" hidden="1" customWidth="1"/>
    <col min="13988" max="13988" width="5" style="98" customWidth="1"/>
    <col min="13989" max="13990" width="7" style="98" hidden="1" customWidth="1"/>
    <col min="13991" max="13991" width="5" style="98" customWidth="1"/>
    <col min="13992" max="13993" width="7" style="98" hidden="1" customWidth="1"/>
    <col min="13994" max="13994" width="5" style="98" customWidth="1"/>
    <col min="13995" max="13995" width="7" style="98" hidden="1" customWidth="1"/>
    <col min="13996" max="13996" width="6.44140625" style="98" customWidth="1"/>
    <col min="13997" max="13997" width="7" style="98" hidden="1" customWidth="1"/>
    <col min="13998" max="13998" width="7.109375" style="98" customWidth="1"/>
    <col min="13999" max="14000" width="7" style="98" hidden="1" customWidth="1"/>
    <col min="14001" max="14001" width="7.109375" style="98" customWidth="1"/>
    <col min="14002" max="14003" width="7" style="98" hidden="1" customWidth="1"/>
    <col min="14004" max="14004" width="7.109375" style="98" customWidth="1"/>
    <col min="14005" max="14006" width="7" style="98" hidden="1" customWidth="1"/>
    <col min="14007" max="14007" width="7.109375" style="98" customWidth="1"/>
    <col min="14008" max="14009" width="7" style="98" hidden="1" customWidth="1"/>
    <col min="14010" max="14010" width="7.109375" style="98" customWidth="1"/>
    <col min="14011" max="14012" width="7" style="98" hidden="1" customWidth="1"/>
    <col min="14013" max="14013" width="7.109375" style="98" customWidth="1"/>
    <col min="14014" max="14015" width="7" style="98" hidden="1" customWidth="1"/>
    <col min="14016" max="14016" width="7.109375" style="98" customWidth="1"/>
    <col min="14017" max="14018" width="7" style="98" hidden="1" customWidth="1"/>
    <col min="14019" max="14019" width="7.109375" style="98" customWidth="1"/>
    <col min="14020" max="14020" width="7" style="98" hidden="1" customWidth="1"/>
    <col min="14021" max="14021" width="6.44140625" style="98" customWidth="1"/>
    <col min="14022" max="14041" width="7" style="98" hidden="1" customWidth="1"/>
    <col min="14042" max="14043" width="9" style="98" customWidth="1"/>
    <col min="14044" max="14045" width="7" style="98" hidden="1" customWidth="1"/>
    <col min="14046" max="14046" width="8.5546875" style="98" customWidth="1"/>
    <col min="14047" max="14048" width="7" style="98" hidden="1" customWidth="1"/>
    <col min="14049" max="14049" width="6.44140625" style="98" customWidth="1"/>
    <col min="14050" max="14051" width="7" style="98" hidden="1" customWidth="1"/>
    <col min="14052" max="14052" width="7" style="98" customWidth="1"/>
    <col min="14053" max="14054" width="7" style="98" hidden="1" customWidth="1"/>
    <col min="14055" max="14057" width="7" style="98" customWidth="1"/>
    <col min="14058" max="14059" width="7" style="98" hidden="1" customWidth="1"/>
    <col min="14060" max="14060" width="7.5546875" style="98" customWidth="1"/>
    <col min="14061" max="14062" width="7" style="98" hidden="1" customWidth="1"/>
    <col min="14063" max="14063" width="7" style="98" customWidth="1"/>
    <col min="14064" max="14065" width="7" style="98" hidden="1" customWidth="1"/>
    <col min="14066" max="14066" width="7" style="98" customWidth="1"/>
    <col min="14067" max="14068" width="7" style="98" hidden="1" customWidth="1"/>
    <col min="14069" max="14069" width="7" style="98" customWidth="1"/>
    <col min="14070" max="14070" width="7" style="98" hidden="1" customWidth="1"/>
    <col min="14071" max="14071" width="6.44140625" style="98" customWidth="1"/>
    <col min="14072" max="14081" width="7" style="98" hidden="1" customWidth="1"/>
    <col min="14082" max="14114" width="7" style="98" hidden="1"/>
    <col min="14115" max="14115" width="41.44140625" style="98" customWidth="1"/>
    <col min="14116" max="14116" width="6.44140625" style="98" customWidth="1"/>
    <col min="14117" max="14117" width="14.6640625" style="98" customWidth="1"/>
    <col min="14118" max="14118" width="11.44140625" style="98" customWidth="1"/>
    <col min="14119" max="14119" width="13" style="98" customWidth="1"/>
    <col min="14120" max="14120" width="15.33203125" style="98" customWidth="1"/>
    <col min="14121" max="14130" width="9.44140625" style="98" customWidth="1"/>
    <col min="14131" max="14131" width="8.88671875" style="98" customWidth="1"/>
    <col min="14132" max="14132" width="9.44140625" style="98" customWidth="1"/>
    <col min="14133" max="14133" width="10.109375" style="98" customWidth="1"/>
    <col min="14134" max="14145" width="7" style="98" hidden="1" customWidth="1"/>
    <col min="14146" max="14146" width="11.44140625" style="98" customWidth="1"/>
    <col min="14147" max="14147" width="15.5546875" style="98" customWidth="1"/>
    <col min="14148" max="14148" width="19" style="98" customWidth="1"/>
    <col min="14149" max="14149" width="9.109375" style="98" bestFit="1" customWidth="1"/>
    <col min="14150" max="14150" width="13.109375" style="98" customWidth="1"/>
    <col min="14151" max="14151" width="16.6640625" style="98" customWidth="1"/>
    <col min="14152" max="14152" width="16.88671875" style="98" customWidth="1"/>
    <col min="14153" max="14153" width="15.44140625" style="98" customWidth="1"/>
    <col min="14154" max="14154" width="14.6640625" style="98" customWidth="1"/>
    <col min="14155" max="14155" width="5" style="98" customWidth="1"/>
    <col min="14156" max="14157" width="7" style="98" hidden="1" customWidth="1"/>
    <col min="14158" max="14158" width="5" style="98" customWidth="1"/>
    <col min="14159" max="14160" width="7" style="98" hidden="1" customWidth="1"/>
    <col min="14161" max="14161" width="5" style="98" customWidth="1"/>
    <col min="14162" max="14163" width="7" style="98" hidden="1" customWidth="1"/>
    <col min="14164" max="14164" width="5" style="98" customWidth="1"/>
    <col min="14165" max="14166" width="7" style="98" hidden="1" customWidth="1"/>
    <col min="14167" max="14167" width="5" style="98" customWidth="1"/>
    <col min="14168" max="14232" width="7" style="98" hidden="1" customWidth="1"/>
    <col min="14233" max="14233" width="9.44140625" style="98" customWidth="1"/>
    <col min="14234" max="14234" width="7" style="98" hidden="1" customWidth="1"/>
    <col min="14235" max="14235" width="5" style="98" customWidth="1"/>
    <col min="14236" max="14237" width="7" style="98" hidden="1" customWidth="1"/>
    <col min="14238" max="14238" width="5" style="98" customWidth="1"/>
    <col min="14239" max="14240" width="7" style="98" hidden="1" customWidth="1"/>
    <col min="14241" max="14241" width="5" style="98" customWidth="1"/>
    <col min="14242" max="14243" width="7" style="98" hidden="1" customWidth="1"/>
    <col min="14244" max="14244" width="5" style="98" customWidth="1"/>
    <col min="14245" max="14246" width="7" style="98" hidden="1" customWidth="1"/>
    <col min="14247" max="14247" width="5" style="98" customWidth="1"/>
    <col min="14248" max="14249" width="7" style="98" hidden="1" customWidth="1"/>
    <col min="14250" max="14250" width="5" style="98" customWidth="1"/>
    <col min="14251" max="14251" width="7" style="98" hidden="1" customWidth="1"/>
    <col min="14252" max="14252" width="6.44140625" style="98" customWidth="1"/>
    <col min="14253" max="14253" width="7" style="98" hidden="1" customWidth="1"/>
    <col min="14254" max="14254" width="7.109375" style="98" customWidth="1"/>
    <col min="14255" max="14256" width="7" style="98" hidden="1" customWidth="1"/>
    <col min="14257" max="14257" width="7.109375" style="98" customWidth="1"/>
    <col min="14258" max="14259" width="7" style="98" hidden="1" customWidth="1"/>
    <col min="14260" max="14260" width="7.109375" style="98" customWidth="1"/>
    <col min="14261" max="14262" width="7" style="98" hidden="1" customWidth="1"/>
    <col min="14263" max="14263" width="7.109375" style="98" customWidth="1"/>
    <col min="14264" max="14265" width="7" style="98" hidden="1" customWidth="1"/>
    <col min="14266" max="14266" width="7.109375" style="98" customWidth="1"/>
    <col min="14267" max="14268" width="7" style="98" hidden="1" customWidth="1"/>
    <col min="14269" max="14269" width="7.109375" style="98" customWidth="1"/>
    <col min="14270" max="14271" width="7" style="98" hidden="1" customWidth="1"/>
    <col min="14272" max="14272" width="7.109375" style="98" customWidth="1"/>
    <col min="14273" max="14274" width="7" style="98" hidden="1" customWidth="1"/>
    <col min="14275" max="14275" width="7.109375" style="98" customWidth="1"/>
    <col min="14276" max="14276" width="7" style="98" hidden="1" customWidth="1"/>
    <col min="14277" max="14277" width="6.44140625" style="98" customWidth="1"/>
    <col min="14278" max="14297" width="7" style="98" hidden="1" customWidth="1"/>
    <col min="14298" max="14299" width="9" style="98" customWidth="1"/>
    <col min="14300" max="14301" width="7" style="98" hidden="1" customWidth="1"/>
    <col min="14302" max="14302" width="8.5546875" style="98" customWidth="1"/>
    <col min="14303" max="14304" width="7" style="98" hidden="1" customWidth="1"/>
    <col min="14305" max="14305" width="6.44140625" style="98" customWidth="1"/>
    <col min="14306" max="14307" width="7" style="98" hidden="1" customWidth="1"/>
    <col min="14308" max="14308" width="7" style="98" customWidth="1"/>
    <col min="14309" max="14310" width="7" style="98" hidden="1" customWidth="1"/>
    <col min="14311" max="14313" width="7" style="98" customWidth="1"/>
    <col min="14314" max="14315" width="7" style="98" hidden="1" customWidth="1"/>
    <col min="14316" max="14316" width="7.5546875" style="98" customWidth="1"/>
    <col min="14317" max="14318" width="7" style="98" hidden="1" customWidth="1"/>
    <col min="14319" max="14319" width="7" style="98" customWidth="1"/>
    <col min="14320" max="14321" width="7" style="98" hidden="1" customWidth="1"/>
    <col min="14322" max="14322" width="7" style="98" customWidth="1"/>
    <col min="14323" max="14324" width="7" style="98" hidden="1" customWidth="1"/>
    <col min="14325" max="14325" width="7" style="98" customWidth="1"/>
    <col min="14326" max="14326" width="7" style="98" hidden="1" customWidth="1"/>
    <col min="14327" max="14327" width="6.44140625" style="98" customWidth="1"/>
    <col min="14328" max="14337" width="7" style="98" hidden="1" customWidth="1"/>
    <col min="14338" max="14370" width="7" style="98" hidden="1"/>
    <col min="14371" max="14371" width="41.44140625" style="98" customWidth="1"/>
    <col min="14372" max="14372" width="6.44140625" style="98" customWidth="1"/>
    <col min="14373" max="14373" width="14.6640625" style="98" customWidth="1"/>
    <col min="14374" max="14374" width="11.44140625" style="98" customWidth="1"/>
    <col min="14375" max="14375" width="13" style="98" customWidth="1"/>
    <col min="14376" max="14376" width="15.33203125" style="98" customWidth="1"/>
    <col min="14377" max="14386" width="9.44140625" style="98" customWidth="1"/>
    <col min="14387" max="14387" width="8.88671875" style="98" customWidth="1"/>
    <col min="14388" max="14388" width="9.44140625" style="98" customWidth="1"/>
    <col min="14389" max="14389" width="10.109375" style="98" customWidth="1"/>
    <col min="14390" max="14401" width="7" style="98" hidden="1" customWidth="1"/>
    <col min="14402" max="14402" width="11.44140625" style="98" customWidth="1"/>
    <col min="14403" max="14403" width="15.5546875" style="98" customWidth="1"/>
    <col min="14404" max="14404" width="19" style="98" customWidth="1"/>
    <col min="14405" max="14405" width="9.109375" style="98" bestFit="1" customWidth="1"/>
    <col min="14406" max="14406" width="13.109375" style="98" customWidth="1"/>
    <col min="14407" max="14407" width="16.6640625" style="98" customWidth="1"/>
    <col min="14408" max="14408" width="16.88671875" style="98" customWidth="1"/>
    <col min="14409" max="14409" width="15.44140625" style="98" customWidth="1"/>
    <col min="14410" max="14410" width="14.6640625" style="98" customWidth="1"/>
    <col min="14411" max="14411" width="5" style="98" customWidth="1"/>
    <col min="14412" max="14413" width="7" style="98" hidden="1" customWidth="1"/>
    <col min="14414" max="14414" width="5" style="98" customWidth="1"/>
    <col min="14415" max="14416" width="7" style="98" hidden="1" customWidth="1"/>
    <col min="14417" max="14417" width="5" style="98" customWidth="1"/>
    <col min="14418" max="14419" width="7" style="98" hidden="1" customWidth="1"/>
    <col min="14420" max="14420" width="5" style="98" customWidth="1"/>
    <col min="14421" max="14422" width="7" style="98" hidden="1" customWidth="1"/>
    <col min="14423" max="14423" width="5" style="98" customWidth="1"/>
    <col min="14424" max="14488" width="7" style="98" hidden="1" customWidth="1"/>
    <col min="14489" max="14489" width="9.44140625" style="98" customWidth="1"/>
    <col min="14490" max="14490" width="7" style="98" hidden="1" customWidth="1"/>
    <col min="14491" max="14491" width="5" style="98" customWidth="1"/>
    <col min="14492" max="14493" width="7" style="98" hidden="1" customWidth="1"/>
    <col min="14494" max="14494" width="5" style="98" customWidth="1"/>
    <col min="14495" max="14496" width="7" style="98" hidden="1" customWidth="1"/>
    <col min="14497" max="14497" width="5" style="98" customWidth="1"/>
    <col min="14498" max="14499" width="7" style="98" hidden="1" customWidth="1"/>
    <col min="14500" max="14500" width="5" style="98" customWidth="1"/>
    <col min="14501" max="14502" width="7" style="98" hidden="1" customWidth="1"/>
    <col min="14503" max="14503" width="5" style="98" customWidth="1"/>
    <col min="14504" max="14505" width="7" style="98" hidden="1" customWidth="1"/>
    <col min="14506" max="14506" width="5" style="98" customWidth="1"/>
    <col min="14507" max="14507" width="7" style="98" hidden="1" customWidth="1"/>
    <col min="14508" max="14508" width="6.44140625" style="98" customWidth="1"/>
    <col min="14509" max="14509" width="7" style="98" hidden="1" customWidth="1"/>
    <col min="14510" max="14510" width="7.109375" style="98" customWidth="1"/>
    <col min="14511" max="14512" width="7" style="98" hidden="1" customWidth="1"/>
    <col min="14513" max="14513" width="7.109375" style="98" customWidth="1"/>
    <col min="14514" max="14515" width="7" style="98" hidden="1" customWidth="1"/>
    <col min="14516" max="14516" width="7.109375" style="98" customWidth="1"/>
    <col min="14517" max="14518" width="7" style="98" hidden="1" customWidth="1"/>
    <col min="14519" max="14519" width="7.109375" style="98" customWidth="1"/>
    <col min="14520" max="14521" width="7" style="98" hidden="1" customWidth="1"/>
    <col min="14522" max="14522" width="7.109375" style="98" customWidth="1"/>
    <col min="14523" max="14524" width="7" style="98" hidden="1" customWidth="1"/>
    <col min="14525" max="14525" width="7.109375" style="98" customWidth="1"/>
    <col min="14526" max="14527" width="7" style="98" hidden="1" customWidth="1"/>
    <col min="14528" max="14528" width="7.109375" style="98" customWidth="1"/>
    <col min="14529" max="14530" width="7" style="98" hidden="1" customWidth="1"/>
    <col min="14531" max="14531" width="7.109375" style="98" customWidth="1"/>
    <col min="14532" max="14532" width="7" style="98" hidden="1" customWidth="1"/>
    <col min="14533" max="14533" width="6.44140625" style="98" customWidth="1"/>
    <col min="14534" max="14553" width="7" style="98" hidden="1" customWidth="1"/>
    <col min="14554" max="14555" width="9" style="98" customWidth="1"/>
    <col min="14556" max="14557" width="7" style="98" hidden="1" customWidth="1"/>
    <col min="14558" max="14558" width="8.5546875" style="98" customWidth="1"/>
    <col min="14559" max="14560" width="7" style="98" hidden="1" customWidth="1"/>
    <col min="14561" max="14561" width="6.44140625" style="98" customWidth="1"/>
    <col min="14562" max="14563" width="7" style="98" hidden="1" customWidth="1"/>
    <col min="14564" max="14564" width="7" style="98" customWidth="1"/>
    <col min="14565" max="14566" width="7" style="98" hidden="1" customWidth="1"/>
    <col min="14567" max="14569" width="7" style="98" customWidth="1"/>
    <col min="14570" max="14571" width="7" style="98" hidden="1" customWidth="1"/>
    <col min="14572" max="14572" width="7.5546875" style="98" customWidth="1"/>
    <col min="14573" max="14574" width="7" style="98" hidden="1" customWidth="1"/>
    <col min="14575" max="14575" width="7" style="98" customWidth="1"/>
    <col min="14576" max="14577" width="7" style="98" hidden="1" customWidth="1"/>
    <col min="14578" max="14578" width="7" style="98" customWidth="1"/>
    <col min="14579" max="14580" width="7" style="98" hidden="1" customWidth="1"/>
    <col min="14581" max="14581" width="7" style="98" customWidth="1"/>
    <col min="14582" max="14582" width="7" style="98" hidden="1" customWidth="1"/>
    <col min="14583" max="14583" width="6.44140625" style="98" customWidth="1"/>
    <col min="14584" max="14593" width="7" style="98" hidden="1" customWidth="1"/>
    <col min="14594" max="14626" width="7" style="98" hidden="1"/>
    <col min="14627" max="14627" width="41.44140625" style="98" customWidth="1"/>
    <col min="14628" max="14628" width="6.44140625" style="98" customWidth="1"/>
    <col min="14629" max="14629" width="14.6640625" style="98" customWidth="1"/>
    <col min="14630" max="14630" width="11.44140625" style="98" customWidth="1"/>
    <col min="14631" max="14631" width="13" style="98" customWidth="1"/>
    <col min="14632" max="14632" width="15.33203125" style="98" customWidth="1"/>
    <col min="14633" max="14642" width="9.44140625" style="98" customWidth="1"/>
    <col min="14643" max="14643" width="8.88671875" style="98" customWidth="1"/>
    <col min="14644" max="14644" width="9.44140625" style="98" customWidth="1"/>
    <col min="14645" max="14645" width="10.109375" style="98" customWidth="1"/>
    <col min="14646" max="14657" width="7" style="98" hidden="1" customWidth="1"/>
    <col min="14658" max="14658" width="11.44140625" style="98" customWidth="1"/>
    <col min="14659" max="14659" width="15.5546875" style="98" customWidth="1"/>
    <col min="14660" max="14660" width="19" style="98" customWidth="1"/>
    <col min="14661" max="14661" width="9.109375" style="98" bestFit="1" customWidth="1"/>
    <col min="14662" max="14662" width="13.109375" style="98" customWidth="1"/>
    <col min="14663" max="14663" width="16.6640625" style="98" customWidth="1"/>
    <col min="14664" max="14664" width="16.88671875" style="98" customWidth="1"/>
    <col min="14665" max="14665" width="15.44140625" style="98" customWidth="1"/>
    <col min="14666" max="14666" width="14.6640625" style="98" customWidth="1"/>
    <col min="14667" max="14667" width="5" style="98" customWidth="1"/>
    <col min="14668" max="14669" width="7" style="98" hidden="1" customWidth="1"/>
    <col min="14670" max="14670" width="5" style="98" customWidth="1"/>
    <col min="14671" max="14672" width="7" style="98" hidden="1" customWidth="1"/>
    <col min="14673" max="14673" width="5" style="98" customWidth="1"/>
    <col min="14674" max="14675" width="7" style="98" hidden="1" customWidth="1"/>
    <col min="14676" max="14676" width="5" style="98" customWidth="1"/>
    <col min="14677" max="14678" width="7" style="98" hidden="1" customWidth="1"/>
    <col min="14679" max="14679" width="5" style="98" customWidth="1"/>
    <col min="14680" max="14744" width="7" style="98" hidden="1" customWidth="1"/>
    <col min="14745" max="14745" width="9.44140625" style="98" customWidth="1"/>
    <col min="14746" max="14746" width="7" style="98" hidden="1" customWidth="1"/>
    <col min="14747" max="14747" width="5" style="98" customWidth="1"/>
    <col min="14748" max="14749" width="7" style="98" hidden="1" customWidth="1"/>
    <col min="14750" max="14750" width="5" style="98" customWidth="1"/>
    <col min="14751" max="14752" width="7" style="98" hidden="1" customWidth="1"/>
    <col min="14753" max="14753" width="5" style="98" customWidth="1"/>
    <col min="14754" max="14755" width="7" style="98" hidden="1" customWidth="1"/>
    <col min="14756" max="14756" width="5" style="98" customWidth="1"/>
    <col min="14757" max="14758" width="7" style="98" hidden="1" customWidth="1"/>
    <col min="14759" max="14759" width="5" style="98" customWidth="1"/>
    <col min="14760" max="14761" width="7" style="98" hidden="1" customWidth="1"/>
    <col min="14762" max="14762" width="5" style="98" customWidth="1"/>
    <col min="14763" max="14763" width="7" style="98" hidden="1" customWidth="1"/>
    <col min="14764" max="14764" width="6.44140625" style="98" customWidth="1"/>
    <col min="14765" max="14765" width="7" style="98" hidden="1" customWidth="1"/>
    <col min="14766" max="14766" width="7.109375" style="98" customWidth="1"/>
    <col min="14767" max="14768" width="7" style="98" hidden="1" customWidth="1"/>
    <col min="14769" max="14769" width="7.109375" style="98" customWidth="1"/>
    <col min="14770" max="14771" width="7" style="98" hidden="1" customWidth="1"/>
    <col min="14772" max="14772" width="7.109375" style="98" customWidth="1"/>
    <col min="14773" max="14774" width="7" style="98" hidden="1" customWidth="1"/>
    <col min="14775" max="14775" width="7.109375" style="98" customWidth="1"/>
    <col min="14776" max="14777" width="7" style="98" hidden="1" customWidth="1"/>
    <col min="14778" max="14778" width="7.109375" style="98" customWidth="1"/>
    <col min="14779" max="14780" width="7" style="98" hidden="1" customWidth="1"/>
    <col min="14781" max="14781" width="7.109375" style="98" customWidth="1"/>
    <col min="14782" max="14783" width="7" style="98" hidden="1" customWidth="1"/>
    <col min="14784" max="14784" width="7.109375" style="98" customWidth="1"/>
    <col min="14785" max="14786" width="7" style="98" hidden="1" customWidth="1"/>
    <col min="14787" max="14787" width="7.109375" style="98" customWidth="1"/>
    <col min="14788" max="14788" width="7" style="98" hidden="1" customWidth="1"/>
    <col min="14789" max="14789" width="6.44140625" style="98" customWidth="1"/>
    <col min="14790" max="14809" width="7" style="98" hidden="1" customWidth="1"/>
    <col min="14810" max="14811" width="9" style="98" customWidth="1"/>
    <col min="14812" max="14813" width="7" style="98" hidden="1" customWidth="1"/>
    <col min="14814" max="14814" width="8.5546875" style="98" customWidth="1"/>
    <col min="14815" max="14816" width="7" style="98" hidden="1" customWidth="1"/>
    <col min="14817" max="14817" width="6.44140625" style="98" customWidth="1"/>
    <col min="14818" max="14819" width="7" style="98" hidden="1" customWidth="1"/>
    <col min="14820" max="14820" width="7" style="98" customWidth="1"/>
    <col min="14821" max="14822" width="7" style="98" hidden="1" customWidth="1"/>
    <col min="14823" max="14825" width="7" style="98" customWidth="1"/>
    <col min="14826" max="14827" width="7" style="98" hidden="1" customWidth="1"/>
    <col min="14828" max="14828" width="7.5546875" style="98" customWidth="1"/>
    <col min="14829" max="14830" width="7" style="98" hidden="1" customWidth="1"/>
    <col min="14831" max="14831" width="7" style="98" customWidth="1"/>
    <col min="14832" max="14833" width="7" style="98" hidden="1" customWidth="1"/>
    <col min="14834" max="14834" width="7" style="98" customWidth="1"/>
    <col min="14835" max="14836" width="7" style="98" hidden="1" customWidth="1"/>
    <col min="14837" max="14837" width="7" style="98" customWidth="1"/>
    <col min="14838" max="14838" width="7" style="98" hidden="1" customWidth="1"/>
    <col min="14839" max="14839" width="6.44140625" style="98" customWidth="1"/>
    <col min="14840" max="14849" width="7" style="98" hidden="1" customWidth="1"/>
    <col min="14850" max="14882" width="7" style="98" hidden="1"/>
    <col min="14883" max="14883" width="41.44140625" style="98" customWidth="1"/>
    <col min="14884" max="14884" width="6.44140625" style="98" customWidth="1"/>
    <col min="14885" max="14885" width="14.6640625" style="98" customWidth="1"/>
    <col min="14886" max="14886" width="11.44140625" style="98" customWidth="1"/>
    <col min="14887" max="14887" width="13" style="98" customWidth="1"/>
    <col min="14888" max="14888" width="15.33203125" style="98" customWidth="1"/>
    <col min="14889" max="14898" width="9.44140625" style="98" customWidth="1"/>
    <col min="14899" max="14899" width="8.88671875" style="98" customWidth="1"/>
    <col min="14900" max="14900" width="9.44140625" style="98" customWidth="1"/>
    <col min="14901" max="14901" width="10.109375" style="98" customWidth="1"/>
    <col min="14902" max="14913" width="7" style="98" hidden="1" customWidth="1"/>
    <col min="14914" max="14914" width="11.44140625" style="98" customWidth="1"/>
    <col min="14915" max="14915" width="15.5546875" style="98" customWidth="1"/>
    <col min="14916" max="14916" width="19" style="98" customWidth="1"/>
    <col min="14917" max="14917" width="9.109375" style="98" bestFit="1" customWidth="1"/>
    <col min="14918" max="14918" width="13.109375" style="98" customWidth="1"/>
    <col min="14919" max="14919" width="16.6640625" style="98" customWidth="1"/>
    <col min="14920" max="14920" width="16.88671875" style="98" customWidth="1"/>
    <col min="14921" max="14921" width="15.44140625" style="98" customWidth="1"/>
    <col min="14922" max="14922" width="14.6640625" style="98" customWidth="1"/>
    <col min="14923" max="14923" width="5" style="98" customWidth="1"/>
    <col min="14924" max="14925" width="7" style="98" hidden="1" customWidth="1"/>
    <col min="14926" max="14926" width="5" style="98" customWidth="1"/>
    <col min="14927" max="14928" width="7" style="98" hidden="1" customWidth="1"/>
    <col min="14929" max="14929" width="5" style="98" customWidth="1"/>
    <col min="14930" max="14931" width="7" style="98" hidden="1" customWidth="1"/>
    <col min="14932" max="14932" width="5" style="98" customWidth="1"/>
    <col min="14933" max="14934" width="7" style="98" hidden="1" customWidth="1"/>
    <col min="14935" max="14935" width="5" style="98" customWidth="1"/>
    <col min="14936" max="15000" width="7" style="98" hidden="1" customWidth="1"/>
    <col min="15001" max="15001" width="9.44140625" style="98" customWidth="1"/>
    <col min="15002" max="15002" width="7" style="98" hidden="1" customWidth="1"/>
    <col min="15003" max="15003" width="5" style="98" customWidth="1"/>
    <col min="15004" max="15005" width="7" style="98" hidden="1" customWidth="1"/>
    <col min="15006" max="15006" width="5" style="98" customWidth="1"/>
    <col min="15007" max="15008" width="7" style="98" hidden="1" customWidth="1"/>
    <col min="15009" max="15009" width="5" style="98" customWidth="1"/>
    <col min="15010" max="15011" width="7" style="98" hidden="1" customWidth="1"/>
    <col min="15012" max="15012" width="5" style="98" customWidth="1"/>
    <col min="15013" max="15014" width="7" style="98" hidden="1" customWidth="1"/>
    <col min="15015" max="15015" width="5" style="98" customWidth="1"/>
    <col min="15016" max="15017" width="7" style="98" hidden="1" customWidth="1"/>
    <col min="15018" max="15018" width="5" style="98" customWidth="1"/>
    <col min="15019" max="15019" width="7" style="98" hidden="1" customWidth="1"/>
    <col min="15020" max="15020" width="6.44140625" style="98" customWidth="1"/>
    <col min="15021" max="15021" width="7" style="98" hidden="1" customWidth="1"/>
    <col min="15022" max="15022" width="7.109375" style="98" customWidth="1"/>
    <col min="15023" max="15024" width="7" style="98" hidden="1" customWidth="1"/>
    <col min="15025" max="15025" width="7.109375" style="98" customWidth="1"/>
    <col min="15026" max="15027" width="7" style="98" hidden="1" customWidth="1"/>
    <col min="15028" max="15028" width="7.109375" style="98" customWidth="1"/>
    <col min="15029" max="15030" width="7" style="98" hidden="1" customWidth="1"/>
    <col min="15031" max="15031" width="7.109375" style="98" customWidth="1"/>
    <col min="15032" max="15033" width="7" style="98" hidden="1" customWidth="1"/>
    <col min="15034" max="15034" width="7.109375" style="98" customWidth="1"/>
    <col min="15035" max="15036" width="7" style="98" hidden="1" customWidth="1"/>
    <col min="15037" max="15037" width="7.109375" style="98" customWidth="1"/>
    <col min="15038" max="15039" width="7" style="98" hidden="1" customWidth="1"/>
    <col min="15040" max="15040" width="7.109375" style="98" customWidth="1"/>
    <col min="15041" max="15042" width="7" style="98" hidden="1" customWidth="1"/>
    <col min="15043" max="15043" width="7.109375" style="98" customWidth="1"/>
    <col min="15044" max="15044" width="7" style="98" hidden="1" customWidth="1"/>
    <col min="15045" max="15045" width="6.44140625" style="98" customWidth="1"/>
    <col min="15046" max="15065" width="7" style="98" hidden="1" customWidth="1"/>
    <col min="15066" max="15067" width="9" style="98" customWidth="1"/>
    <col min="15068" max="15069" width="7" style="98" hidden="1" customWidth="1"/>
    <col min="15070" max="15070" width="8.5546875" style="98" customWidth="1"/>
    <col min="15071" max="15072" width="7" style="98" hidden="1" customWidth="1"/>
    <col min="15073" max="15073" width="6.44140625" style="98" customWidth="1"/>
    <col min="15074" max="15075" width="7" style="98" hidden="1" customWidth="1"/>
    <col min="15076" max="15076" width="7" style="98" customWidth="1"/>
    <col min="15077" max="15078" width="7" style="98" hidden="1" customWidth="1"/>
    <col min="15079" max="15081" width="7" style="98" customWidth="1"/>
    <col min="15082" max="15083" width="7" style="98" hidden="1" customWidth="1"/>
    <col min="15084" max="15084" width="7.5546875" style="98" customWidth="1"/>
    <col min="15085" max="15086" width="7" style="98" hidden="1" customWidth="1"/>
    <col min="15087" max="15087" width="7" style="98" customWidth="1"/>
    <col min="15088" max="15089" width="7" style="98" hidden="1" customWidth="1"/>
    <col min="15090" max="15090" width="7" style="98" customWidth="1"/>
    <col min="15091" max="15092" width="7" style="98" hidden="1" customWidth="1"/>
    <col min="15093" max="15093" width="7" style="98" customWidth="1"/>
    <col min="15094" max="15094" width="7" style="98" hidden="1" customWidth="1"/>
    <col min="15095" max="15095" width="6.44140625" style="98" customWidth="1"/>
    <col min="15096" max="15105" width="7" style="98" hidden="1" customWidth="1"/>
    <col min="15106" max="15138" width="7" style="98" hidden="1"/>
    <col min="15139" max="15139" width="41.44140625" style="98" customWidth="1"/>
    <col min="15140" max="15140" width="6.44140625" style="98" customWidth="1"/>
    <col min="15141" max="15141" width="14.6640625" style="98" customWidth="1"/>
    <col min="15142" max="15142" width="11.44140625" style="98" customWidth="1"/>
    <col min="15143" max="15143" width="13" style="98" customWidth="1"/>
    <col min="15144" max="15144" width="15.33203125" style="98" customWidth="1"/>
    <col min="15145" max="15154" width="9.44140625" style="98" customWidth="1"/>
    <col min="15155" max="15155" width="8.88671875" style="98" customWidth="1"/>
    <col min="15156" max="15156" width="9.44140625" style="98" customWidth="1"/>
    <col min="15157" max="15157" width="10.109375" style="98" customWidth="1"/>
    <col min="15158" max="15169" width="7" style="98" hidden="1" customWidth="1"/>
    <col min="15170" max="15170" width="11.44140625" style="98" customWidth="1"/>
    <col min="15171" max="15171" width="15.5546875" style="98" customWidth="1"/>
    <col min="15172" max="15172" width="19" style="98" customWidth="1"/>
    <col min="15173" max="15173" width="9.109375" style="98" bestFit="1" customWidth="1"/>
    <col min="15174" max="15174" width="13.109375" style="98" customWidth="1"/>
    <col min="15175" max="15175" width="16.6640625" style="98" customWidth="1"/>
    <col min="15176" max="15176" width="16.88671875" style="98" customWidth="1"/>
    <col min="15177" max="15177" width="15.44140625" style="98" customWidth="1"/>
    <col min="15178" max="15178" width="14.6640625" style="98" customWidth="1"/>
    <col min="15179" max="15179" width="5" style="98" customWidth="1"/>
    <col min="15180" max="15181" width="7" style="98" hidden="1" customWidth="1"/>
    <col min="15182" max="15182" width="5" style="98" customWidth="1"/>
    <col min="15183" max="15184" width="7" style="98" hidden="1" customWidth="1"/>
    <col min="15185" max="15185" width="5" style="98" customWidth="1"/>
    <col min="15186" max="15187" width="7" style="98" hidden="1" customWidth="1"/>
    <col min="15188" max="15188" width="5" style="98" customWidth="1"/>
    <col min="15189" max="15190" width="7" style="98" hidden="1" customWidth="1"/>
    <col min="15191" max="15191" width="5" style="98" customWidth="1"/>
    <col min="15192" max="15256" width="7" style="98" hidden="1" customWidth="1"/>
    <col min="15257" max="15257" width="9.44140625" style="98" customWidth="1"/>
    <col min="15258" max="15258" width="7" style="98" hidden="1" customWidth="1"/>
    <col min="15259" max="15259" width="5" style="98" customWidth="1"/>
    <col min="15260" max="15261" width="7" style="98" hidden="1" customWidth="1"/>
    <col min="15262" max="15262" width="5" style="98" customWidth="1"/>
    <col min="15263" max="15264" width="7" style="98" hidden="1" customWidth="1"/>
    <col min="15265" max="15265" width="5" style="98" customWidth="1"/>
    <col min="15266" max="15267" width="7" style="98" hidden="1" customWidth="1"/>
    <col min="15268" max="15268" width="5" style="98" customWidth="1"/>
    <col min="15269" max="15270" width="7" style="98" hidden="1" customWidth="1"/>
    <col min="15271" max="15271" width="5" style="98" customWidth="1"/>
    <col min="15272" max="15273" width="7" style="98" hidden="1" customWidth="1"/>
    <col min="15274" max="15274" width="5" style="98" customWidth="1"/>
    <col min="15275" max="15275" width="7" style="98" hidden="1" customWidth="1"/>
    <col min="15276" max="15276" width="6.44140625" style="98" customWidth="1"/>
    <col min="15277" max="15277" width="7" style="98" hidden="1" customWidth="1"/>
    <col min="15278" max="15278" width="7.109375" style="98" customWidth="1"/>
    <col min="15279" max="15280" width="7" style="98" hidden="1" customWidth="1"/>
    <col min="15281" max="15281" width="7.109375" style="98" customWidth="1"/>
    <col min="15282" max="15283" width="7" style="98" hidden="1" customWidth="1"/>
    <col min="15284" max="15284" width="7.109375" style="98" customWidth="1"/>
    <col min="15285" max="15286" width="7" style="98" hidden="1" customWidth="1"/>
    <col min="15287" max="15287" width="7.109375" style="98" customWidth="1"/>
    <col min="15288" max="15289" width="7" style="98" hidden="1" customWidth="1"/>
    <col min="15290" max="15290" width="7.109375" style="98" customWidth="1"/>
    <col min="15291" max="15292" width="7" style="98" hidden="1" customWidth="1"/>
    <col min="15293" max="15293" width="7.109375" style="98" customWidth="1"/>
    <col min="15294" max="15295" width="7" style="98" hidden="1" customWidth="1"/>
    <col min="15296" max="15296" width="7.109375" style="98" customWidth="1"/>
    <col min="15297" max="15298" width="7" style="98" hidden="1" customWidth="1"/>
    <col min="15299" max="15299" width="7.109375" style="98" customWidth="1"/>
    <col min="15300" max="15300" width="7" style="98" hidden="1" customWidth="1"/>
    <col min="15301" max="15301" width="6.44140625" style="98" customWidth="1"/>
    <col min="15302" max="15321" width="7" style="98" hidden="1" customWidth="1"/>
    <col min="15322" max="15323" width="9" style="98" customWidth="1"/>
    <col min="15324" max="15325" width="7" style="98" hidden="1" customWidth="1"/>
    <col min="15326" max="15326" width="8.5546875" style="98" customWidth="1"/>
    <col min="15327" max="15328" width="7" style="98" hidden="1" customWidth="1"/>
    <col min="15329" max="15329" width="6.44140625" style="98" customWidth="1"/>
    <col min="15330" max="15331" width="7" style="98" hidden="1" customWidth="1"/>
    <col min="15332" max="15332" width="7" style="98" customWidth="1"/>
    <col min="15333" max="15334" width="7" style="98" hidden="1" customWidth="1"/>
    <col min="15335" max="15337" width="7" style="98" customWidth="1"/>
    <col min="15338" max="15339" width="7" style="98" hidden="1" customWidth="1"/>
    <col min="15340" max="15340" width="7.5546875" style="98" customWidth="1"/>
    <col min="15341" max="15342" width="7" style="98" hidden="1" customWidth="1"/>
    <col min="15343" max="15343" width="7" style="98" customWidth="1"/>
    <col min="15344" max="15345" width="7" style="98" hidden="1" customWidth="1"/>
    <col min="15346" max="15346" width="7" style="98" customWidth="1"/>
    <col min="15347" max="15348" width="7" style="98" hidden="1" customWidth="1"/>
    <col min="15349" max="15349" width="7" style="98" customWidth="1"/>
    <col min="15350" max="15350" width="7" style="98" hidden="1" customWidth="1"/>
    <col min="15351" max="15351" width="6.44140625" style="98" customWidth="1"/>
    <col min="15352" max="15361" width="7" style="98" hidden="1" customWidth="1"/>
    <col min="15362" max="15394" width="7" style="98" hidden="1"/>
    <col min="15395" max="15395" width="41.44140625" style="98" customWidth="1"/>
    <col min="15396" max="15396" width="6.44140625" style="98" customWidth="1"/>
    <col min="15397" max="15397" width="14.6640625" style="98" customWidth="1"/>
    <col min="15398" max="15398" width="11.44140625" style="98" customWidth="1"/>
    <col min="15399" max="15399" width="13" style="98" customWidth="1"/>
    <col min="15400" max="15400" width="15.33203125" style="98" customWidth="1"/>
    <col min="15401" max="15410" width="9.44140625" style="98" customWidth="1"/>
    <col min="15411" max="15411" width="8.88671875" style="98" customWidth="1"/>
    <col min="15412" max="15412" width="9.44140625" style="98" customWidth="1"/>
    <col min="15413" max="15413" width="10.109375" style="98" customWidth="1"/>
    <col min="15414" max="15425" width="7" style="98" hidden="1" customWidth="1"/>
    <col min="15426" max="15426" width="11.44140625" style="98" customWidth="1"/>
    <col min="15427" max="15427" width="15.5546875" style="98" customWidth="1"/>
    <col min="15428" max="15428" width="19" style="98" customWidth="1"/>
    <col min="15429" max="15429" width="9.109375" style="98" bestFit="1" customWidth="1"/>
    <col min="15430" max="15430" width="13.109375" style="98" customWidth="1"/>
    <col min="15431" max="15431" width="16.6640625" style="98" customWidth="1"/>
    <col min="15432" max="15432" width="16.88671875" style="98" customWidth="1"/>
    <col min="15433" max="15433" width="15.44140625" style="98" customWidth="1"/>
    <col min="15434" max="15434" width="14.6640625" style="98" customWidth="1"/>
    <col min="15435" max="15435" width="5" style="98" customWidth="1"/>
    <col min="15436" max="15437" width="7" style="98" hidden="1" customWidth="1"/>
    <col min="15438" max="15438" width="5" style="98" customWidth="1"/>
    <col min="15439" max="15440" width="7" style="98" hidden="1" customWidth="1"/>
    <col min="15441" max="15441" width="5" style="98" customWidth="1"/>
    <col min="15442" max="15443" width="7" style="98" hidden="1" customWidth="1"/>
    <col min="15444" max="15444" width="5" style="98" customWidth="1"/>
    <col min="15445" max="15446" width="7" style="98" hidden="1" customWidth="1"/>
    <col min="15447" max="15447" width="5" style="98" customWidth="1"/>
    <col min="15448" max="15512" width="7" style="98" hidden="1" customWidth="1"/>
    <col min="15513" max="15513" width="9.44140625" style="98" customWidth="1"/>
    <col min="15514" max="15514" width="7" style="98" hidden="1" customWidth="1"/>
    <col min="15515" max="15515" width="5" style="98" customWidth="1"/>
    <col min="15516" max="15517" width="7" style="98" hidden="1" customWidth="1"/>
    <col min="15518" max="15518" width="5" style="98" customWidth="1"/>
    <col min="15519" max="15520" width="7" style="98" hidden="1" customWidth="1"/>
    <col min="15521" max="15521" width="5" style="98" customWidth="1"/>
    <col min="15522" max="15523" width="7" style="98" hidden="1" customWidth="1"/>
    <col min="15524" max="15524" width="5" style="98" customWidth="1"/>
    <col min="15525" max="15526" width="7" style="98" hidden="1" customWidth="1"/>
    <col min="15527" max="15527" width="5" style="98" customWidth="1"/>
    <col min="15528" max="15529" width="7" style="98" hidden="1" customWidth="1"/>
    <col min="15530" max="15530" width="5" style="98" customWidth="1"/>
    <col min="15531" max="15531" width="7" style="98" hidden="1" customWidth="1"/>
    <col min="15532" max="15532" width="6.44140625" style="98" customWidth="1"/>
    <col min="15533" max="15533" width="7" style="98" hidden="1" customWidth="1"/>
    <col min="15534" max="15534" width="7.109375" style="98" customWidth="1"/>
    <col min="15535" max="15536" width="7" style="98" hidden="1" customWidth="1"/>
    <col min="15537" max="15537" width="7.109375" style="98" customWidth="1"/>
    <col min="15538" max="15539" width="7" style="98" hidden="1" customWidth="1"/>
    <col min="15540" max="15540" width="7.109375" style="98" customWidth="1"/>
    <col min="15541" max="15542" width="7" style="98" hidden="1" customWidth="1"/>
    <col min="15543" max="15543" width="7.109375" style="98" customWidth="1"/>
    <col min="15544" max="15545" width="7" style="98" hidden="1" customWidth="1"/>
    <col min="15546" max="15546" width="7.109375" style="98" customWidth="1"/>
    <col min="15547" max="15548" width="7" style="98" hidden="1" customWidth="1"/>
    <col min="15549" max="15549" width="7.109375" style="98" customWidth="1"/>
    <col min="15550" max="15551" width="7" style="98" hidden="1" customWidth="1"/>
    <col min="15552" max="15552" width="7.109375" style="98" customWidth="1"/>
    <col min="15553" max="15554" width="7" style="98" hidden="1" customWidth="1"/>
    <col min="15555" max="15555" width="7.109375" style="98" customWidth="1"/>
    <col min="15556" max="15556" width="7" style="98" hidden="1" customWidth="1"/>
    <col min="15557" max="15557" width="6.44140625" style="98" customWidth="1"/>
    <col min="15558" max="15577" width="7" style="98" hidden="1" customWidth="1"/>
    <col min="15578" max="15579" width="9" style="98" customWidth="1"/>
    <col min="15580" max="15581" width="7" style="98" hidden="1" customWidth="1"/>
    <col min="15582" max="15582" width="8.5546875" style="98" customWidth="1"/>
    <col min="15583" max="15584" width="7" style="98" hidden="1" customWidth="1"/>
    <col min="15585" max="15585" width="6.44140625" style="98" customWidth="1"/>
    <col min="15586" max="15587" width="7" style="98" hidden="1" customWidth="1"/>
    <col min="15588" max="15588" width="7" style="98" customWidth="1"/>
    <col min="15589" max="15590" width="7" style="98" hidden="1" customWidth="1"/>
    <col min="15591" max="15593" width="7" style="98" customWidth="1"/>
    <col min="15594" max="15595" width="7" style="98" hidden="1" customWidth="1"/>
    <col min="15596" max="15596" width="7.5546875" style="98" customWidth="1"/>
    <col min="15597" max="15598" width="7" style="98" hidden="1" customWidth="1"/>
    <col min="15599" max="15599" width="7" style="98" customWidth="1"/>
    <col min="15600" max="15601" width="7" style="98" hidden="1" customWidth="1"/>
    <col min="15602" max="15602" width="7" style="98" customWidth="1"/>
    <col min="15603" max="15604" width="7" style="98" hidden="1" customWidth="1"/>
    <col min="15605" max="15605" width="7" style="98" customWidth="1"/>
    <col min="15606" max="15606" width="7" style="98" hidden="1" customWidth="1"/>
    <col min="15607" max="15607" width="6.44140625" style="98" customWidth="1"/>
    <col min="15608" max="15617" width="7" style="98" hidden="1" customWidth="1"/>
    <col min="15618" max="15650" width="7" style="98" hidden="1"/>
    <col min="15651" max="15651" width="41.44140625" style="98" customWidth="1"/>
    <col min="15652" max="15652" width="6.44140625" style="98" customWidth="1"/>
    <col min="15653" max="15653" width="14.6640625" style="98" customWidth="1"/>
    <col min="15654" max="15654" width="11.44140625" style="98" customWidth="1"/>
    <col min="15655" max="15655" width="13" style="98" customWidth="1"/>
    <col min="15656" max="15656" width="15.33203125" style="98" customWidth="1"/>
    <col min="15657" max="15666" width="9.44140625" style="98" customWidth="1"/>
    <col min="15667" max="15667" width="8.88671875" style="98" customWidth="1"/>
    <col min="15668" max="15668" width="9.44140625" style="98" customWidth="1"/>
    <col min="15669" max="15669" width="10.109375" style="98" customWidth="1"/>
    <col min="15670" max="15681" width="7" style="98" hidden="1" customWidth="1"/>
    <col min="15682" max="15682" width="11.44140625" style="98" customWidth="1"/>
    <col min="15683" max="15683" width="15.5546875" style="98" customWidth="1"/>
    <col min="15684" max="15684" width="19" style="98" customWidth="1"/>
    <col min="15685" max="15685" width="9.109375" style="98" bestFit="1" customWidth="1"/>
    <col min="15686" max="15686" width="13.109375" style="98" customWidth="1"/>
    <col min="15687" max="15687" width="16.6640625" style="98" customWidth="1"/>
    <col min="15688" max="15688" width="16.88671875" style="98" customWidth="1"/>
    <col min="15689" max="15689" width="15.44140625" style="98" customWidth="1"/>
    <col min="15690" max="15690" width="14.6640625" style="98" customWidth="1"/>
    <col min="15691" max="15691" width="5" style="98" customWidth="1"/>
    <col min="15692" max="15693" width="7" style="98" hidden="1" customWidth="1"/>
    <col min="15694" max="15694" width="5" style="98" customWidth="1"/>
    <col min="15695" max="15696" width="7" style="98" hidden="1" customWidth="1"/>
    <col min="15697" max="15697" width="5" style="98" customWidth="1"/>
    <col min="15698" max="15699" width="7" style="98" hidden="1" customWidth="1"/>
    <col min="15700" max="15700" width="5" style="98" customWidth="1"/>
    <col min="15701" max="15702" width="7" style="98" hidden="1" customWidth="1"/>
    <col min="15703" max="15703" width="5" style="98" customWidth="1"/>
    <col min="15704" max="15768" width="7" style="98" hidden="1" customWidth="1"/>
    <col min="15769" max="15769" width="9.44140625" style="98" customWidth="1"/>
    <col min="15770" max="15770" width="7" style="98" hidden="1" customWidth="1"/>
    <col min="15771" max="15771" width="5" style="98" customWidth="1"/>
    <col min="15772" max="15773" width="7" style="98" hidden="1" customWidth="1"/>
    <col min="15774" max="15774" width="5" style="98" customWidth="1"/>
    <col min="15775" max="15776" width="7" style="98" hidden="1" customWidth="1"/>
    <col min="15777" max="15777" width="5" style="98" customWidth="1"/>
    <col min="15778" max="15779" width="7" style="98" hidden="1" customWidth="1"/>
    <col min="15780" max="15780" width="5" style="98" customWidth="1"/>
    <col min="15781" max="15782" width="7" style="98" hidden="1" customWidth="1"/>
    <col min="15783" max="15783" width="5" style="98" customWidth="1"/>
    <col min="15784" max="15785" width="7" style="98" hidden="1" customWidth="1"/>
    <col min="15786" max="15786" width="5" style="98" customWidth="1"/>
    <col min="15787" max="15787" width="7" style="98" hidden="1" customWidth="1"/>
    <col min="15788" max="15788" width="6.44140625" style="98" customWidth="1"/>
    <col min="15789" max="15789" width="7" style="98" hidden="1" customWidth="1"/>
    <col min="15790" max="15790" width="7.109375" style="98" customWidth="1"/>
    <col min="15791" max="15792" width="7" style="98" hidden="1" customWidth="1"/>
    <col min="15793" max="15793" width="7.109375" style="98" customWidth="1"/>
    <col min="15794" max="15795" width="7" style="98" hidden="1" customWidth="1"/>
    <col min="15796" max="15796" width="7.109375" style="98" customWidth="1"/>
    <col min="15797" max="15798" width="7" style="98" hidden="1" customWidth="1"/>
    <col min="15799" max="15799" width="7.109375" style="98" customWidth="1"/>
    <col min="15800" max="15801" width="7" style="98" hidden="1" customWidth="1"/>
    <col min="15802" max="15802" width="7.109375" style="98" customWidth="1"/>
    <col min="15803" max="15804" width="7" style="98" hidden="1" customWidth="1"/>
    <col min="15805" max="15805" width="7.109375" style="98" customWidth="1"/>
    <col min="15806" max="15807" width="7" style="98" hidden="1" customWidth="1"/>
    <col min="15808" max="15808" width="7.109375" style="98" customWidth="1"/>
    <col min="15809" max="15810" width="7" style="98" hidden="1" customWidth="1"/>
    <col min="15811" max="15811" width="7.109375" style="98" customWidth="1"/>
    <col min="15812" max="15812" width="7" style="98" hidden="1" customWidth="1"/>
    <col min="15813" max="15813" width="6.44140625" style="98" customWidth="1"/>
    <col min="15814" max="15833" width="7" style="98" hidden="1" customWidth="1"/>
    <col min="15834" max="15835" width="9" style="98" customWidth="1"/>
    <col min="15836" max="15837" width="7" style="98" hidden="1" customWidth="1"/>
    <col min="15838" max="15838" width="8.5546875" style="98" customWidth="1"/>
    <col min="15839" max="15840" width="7" style="98" hidden="1" customWidth="1"/>
    <col min="15841" max="15841" width="6.44140625" style="98" customWidth="1"/>
    <col min="15842" max="15843" width="7" style="98" hidden="1" customWidth="1"/>
    <col min="15844" max="15844" width="7" style="98" customWidth="1"/>
    <col min="15845" max="15846" width="7" style="98" hidden="1" customWidth="1"/>
    <col min="15847" max="15849" width="7" style="98" customWidth="1"/>
    <col min="15850" max="15851" width="7" style="98" hidden="1" customWidth="1"/>
    <col min="15852" max="15852" width="7.5546875" style="98" customWidth="1"/>
    <col min="15853" max="15854" width="7" style="98" hidden="1" customWidth="1"/>
    <col min="15855" max="15855" width="7" style="98" customWidth="1"/>
    <col min="15856" max="15857" width="7" style="98" hidden="1" customWidth="1"/>
    <col min="15858" max="15858" width="7" style="98" customWidth="1"/>
    <col min="15859" max="15860" width="7" style="98" hidden="1" customWidth="1"/>
    <col min="15861" max="15861" width="7" style="98" customWidth="1"/>
    <col min="15862" max="15862" width="7" style="98" hidden="1" customWidth="1"/>
    <col min="15863" max="15863" width="6.44140625" style="98" customWidth="1"/>
    <col min="15864" max="15873" width="7" style="98" hidden="1" customWidth="1"/>
    <col min="15874" max="15906" width="7" style="98" hidden="1"/>
    <col min="15907" max="15907" width="41.44140625" style="98" customWidth="1"/>
    <col min="15908" max="15908" width="6.44140625" style="98" customWidth="1"/>
    <col min="15909" max="15909" width="14.6640625" style="98" customWidth="1"/>
    <col min="15910" max="15910" width="11.44140625" style="98" customWidth="1"/>
    <col min="15911" max="15911" width="13" style="98" customWidth="1"/>
    <col min="15912" max="15912" width="15.33203125" style="98" customWidth="1"/>
    <col min="15913" max="15922" width="9.44140625" style="98" customWidth="1"/>
    <col min="15923" max="15923" width="8.88671875" style="98" customWidth="1"/>
    <col min="15924" max="15924" width="9.44140625" style="98" customWidth="1"/>
    <col min="15925" max="15925" width="10.109375" style="98" customWidth="1"/>
    <col min="15926" max="15937" width="7" style="98" hidden="1" customWidth="1"/>
    <col min="15938" max="15938" width="11.44140625" style="98" customWidth="1"/>
    <col min="15939" max="15939" width="15.5546875" style="98" customWidth="1"/>
    <col min="15940" max="15940" width="19" style="98" customWidth="1"/>
    <col min="15941" max="15941" width="9.109375" style="98" bestFit="1" customWidth="1"/>
    <col min="15942" max="15942" width="13.109375" style="98" customWidth="1"/>
    <col min="15943" max="15943" width="16.6640625" style="98" customWidth="1"/>
    <col min="15944" max="15944" width="16.88671875" style="98" customWidth="1"/>
    <col min="15945" max="15945" width="15.44140625" style="98" customWidth="1"/>
    <col min="15946" max="15946" width="14.6640625" style="98" customWidth="1"/>
    <col min="15947" max="15947" width="5" style="98" customWidth="1"/>
    <col min="15948" max="15949" width="7" style="98" hidden="1" customWidth="1"/>
    <col min="15950" max="15950" width="5" style="98" customWidth="1"/>
    <col min="15951" max="15952" width="7" style="98" hidden="1" customWidth="1"/>
    <col min="15953" max="15953" width="5" style="98" customWidth="1"/>
    <col min="15954" max="15955" width="7" style="98" hidden="1" customWidth="1"/>
    <col min="15956" max="15956" width="5" style="98" customWidth="1"/>
    <col min="15957" max="15958" width="7" style="98" hidden="1" customWidth="1"/>
    <col min="15959" max="15959" width="5" style="98" customWidth="1"/>
    <col min="15960" max="16024" width="7" style="98" hidden="1" customWidth="1"/>
    <col min="16025" max="16025" width="9.44140625" style="98" customWidth="1"/>
    <col min="16026" max="16026" width="7" style="98" hidden="1" customWidth="1"/>
    <col min="16027" max="16027" width="5" style="98" customWidth="1"/>
    <col min="16028" max="16029" width="7" style="98" hidden="1" customWidth="1"/>
    <col min="16030" max="16030" width="5" style="98" customWidth="1"/>
    <col min="16031" max="16032" width="7" style="98" hidden="1" customWidth="1"/>
    <col min="16033" max="16033" width="5" style="98" customWidth="1"/>
    <col min="16034" max="16035" width="7" style="98" hidden="1" customWidth="1"/>
    <col min="16036" max="16036" width="5" style="98" customWidth="1"/>
    <col min="16037" max="16038" width="7" style="98" hidden="1" customWidth="1"/>
    <col min="16039" max="16039" width="5" style="98" customWidth="1"/>
    <col min="16040" max="16041" width="7" style="98" hidden="1" customWidth="1"/>
    <col min="16042" max="16042" width="5" style="98" customWidth="1"/>
    <col min="16043" max="16043" width="7" style="98" hidden="1" customWidth="1"/>
    <col min="16044" max="16044" width="6.44140625" style="98" customWidth="1"/>
    <col min="16045" max="16045" width="7" style="98" hidden="1" customWidth="1"/>
    <col min="16046" max="16046" width="7.109375" style="98" customWidth="1"/>
    <col min="16047" max="16048" width="7" style="98" hidden="1" customWidth="1"/>
    <col min="16049" max="16049" width="7.109375" style="98" customWidth="1"/>
    <col min="16050" max="16051" width="7" style="98" hidden="1" customWidth="1"/>
    <col min="16052" max="16052" width="7.109375" style="98" customWidth="1"/>
    <col min="16053" max="16054" width="7" style="98" hidden="1" customWidth="1"/>
    <col min="16055" max="16055" width="7.109375" style="98" customWidth="1"/>
    <col min="16056" max="16057" width="7" style="98" hidden="1" customWidth="1"/>
    <col min="16058" max="16058" width="7.109375" style="98" customWidth="1"/>
    <col min="16059" max="16060" width="7" style="98" hidden="1" customWidth="1"/>
    <col min="16061" max="16061" width="7.109375" style="98" customWidth="1"/>
    <col min="16062" max="16063" width="7" style="98" hidden="1" customWidth="1"/>
    <col min="16064" max="16064" width="7.109375" style="98" customWidth="1"/>
    <col min="16065" max="16066" width="7" style="98" hidden="1" customWidth="1"/>
    <col min="16067" max="16067" width="7.109375" style="98" customWidth="1"/>
    <col min="16068" max="16068" width="7" style="98" hidden="1" customWidth="1"/>
    <col min="16069" max="16069" width="6.44140625" style="98" customWidth="1"/>
    <col min="16070" max="16089" width="7" style="98" hidden="1" customWidth="1"/>
    <col min="16090" max="16091" width="9" style="98" customWidth="1"/>
    <col min="16092" max="16093" width="7" style="98" hidden="1" customWidth="1"/>
    <col min="16094" max="16094" width="8.5546875" style="98" customWidth="1"/>
    <col min="16095" max="16096" width="7" style="98" hidden="1" customWidth="1"/>
    <col min="16097" max="16097" width="6.44140625" style="98" customWidth="1"/>
    <col min="16098" max="16099" width="7" style="98" hidden="1" customWidth="1"/>
    <col min="16100" max="16100" width="7" style="98" customWidth="1"/>
    <col min="16101" max="16102" width="7" style="98" hidden="1" customWidth="1"/>
    <col min="16103" max="16105" width="7" style="98" customWidth="1"/>
    <col min="16106" max="16107" width="7" style="98" hidden="1" customWidth="1"/>
    <col min="16108" max="16108" width="7.5546875" style="98" customWidth="1"/>
    <col min="16109" max="16110" width="7" style="98" hidden="1" customWidth="1"/>
    <col min="16111" max="16111" width="7" style="98" customWidth="1"/>
    <col min="16112" max="16113" width="7" style="98" hidden="1" customWidth="1"/>
    <col min="16114" max="16114" width="7" style="98" customWidth="1"/>
    <col min="16115" max="16116" width="7" style="98" hidden="1" customWidth="1"/>
    <col min="16117" max="16117" width="7" style="98" customWidth="1"/>
    <col min="16118" max="16118" width="7" style="98" hidden="1" customWidth="1"/>
    <col min="16119" max="16119" width="6.44140625" style="98" customWidth="1"/>
    <col min="16120" max="16129" width="7" style="98" hidden="1" customWidth="1"/>
    <col min="16130" max="16384" width="7" style="98" hidden="1"/>
  </cols>
  <sheetData>
    <row r="1" spans="1:1015 1059:2039 2083:3063 3107:4087 4131:5111 5155:6135 6179:7159 7203:8183 8227:9207 9251:10231 10275:11255 11299:12279 12323:13303 13347:14327 14371:15351 15395:16119" s="89" customFormat="1" ht="18.75" customHeight="1" x14ac:dyDescent="0.25">
      <c r="A1" s="166">
        <v>45436</v>
      </c>
      <c r="B1" s="88"/>
      <c r="C1" s="2" t="s">
        <v>365</v>
      </c>
      <c r="D1" s="167"/>
      <c r="E1" s="167"/>
    </row>
    <row r="2" spans="1:1015 1059:2039 2083:3063 3107:4087 4131:5111 5155:6135 6179:7159 7203:8183 8227:9207 9251:10231 10275:11255 11299:12279 12323:13303 13347:14327 14371:15351 15395:16119" s="91" customFormat="1" ht="39" customHeight="1" x14ac:dyDescent="0.3">
      <c r="A2" s="200" t="s">
        <v>1</v>
      </c>
      <c r="B2" s="118" t="s">
        <v>411</v>
      </c>
      <c r="C2" s="119" t="s">
        <v>2</v>
      </c>
      <c r="D2" s="165" t="s">
        <v>346</v>
      </c>
      <c r="E2" s="165" t="s">
        <v>345</v>
      </c>
    </row>
    <row r="3" spans="1:1015 1059:2039 2083:3063 3107:4087 4131:5111 5155:6135 6179:7159 7203:8183 8227:9207 9251:10231 10275:11255 11299:12279 12323:13303 13347:14327 14371:15351 15395:16119" s="92" customFormat="1" ht="13.2" hidden="1" x14ac:dyDescent="0.3">
      <c r="A3" s="199"/>
      <c r="B3" s="90"/>
      <c r="C3" s="4"/>
      <c r="D3" s="124"/>
      <c r="E3" s="124"/>
    </row>
    <row r="4" spans="1:1015 1059:2039 2083:3063 3107:4087 4131:5111 5155:6135 6179:7159 7203:8183 8227:9207 9251:10231 10275:11255 11299:12279 12323:13303 13347:14327 14371:15351 15395:16119" s="94" customFormat="1" ht="21" customHeight="1" x14ac:dyDescent="0.3">
      <c r="A4" s="168" t="s">
        <v>73</v>
      </c>
      <c r="B4" s="169" t="s">
        <v>412</v>
      </c>
      <c r="C4" s="170">
        <v>11</v>
      </c>
      <c r="D4" s="185">
        <v>12500</v>
      </c>
      <c r="E4" s="169">
        <v>137500</v>
      </c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Z4" s="98"/>
      <c r="CC4" s="98"/>
      <c r="CF4" s="98"/>
      <c r="CI4" s="98"/>
      <c r="EW4" s="98"/>
      <c r="EY4" s="98"/>
      <c r="FB4" s="98"/>
      <c r="FE4" s="98"/>
      <c r="FH4" s="98"/>
      <c r="FK4" s="98"/>
      <c r="FN4" s="98"/>
      <c r="FP4" s="98"/>
      <c r="FR4" s="98"/>
      <c r="FU4" s="98"/>
      <c r="FX4" s="98"/>
      <c r="GA4" s="98"/>
      <c r="GD4" s="98"/>
      <c r="GG4" s="98"/>
      <c r="GJ4" s="98"/>
      <c r="GM4" s="98"/>
      <c r="GO4" s="98"/>
      <c r="HJ4" s="98"/>
      <c r="HK4" s="98"/>
      <c r="HN4" s="98"/>
      <c r="HQ4" s="98"/>
      <c r="HT4" s="98"/>
      <c r="HW4" s="98"/>
      <c r="HX4" s="98"/>
      <c r="HY4" s="98"/>
      <c r="IB4" s="98"/>
      <c r="IE4" s="98"/>
      <c r="IH4" s="98"/>
      <c r="IK4" s="98"/>
      <c r="IM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LJ4" s="98"/>
      <c r="LK4" s="98"/>
      <c r="LL4" s="98"/>
      <c r="LM4" s="98"/>
      <c r="LN4" s="98"/>
      <c r="LO4" s="98"/>
      <c r="LP4" s="98"/>
      <c r="LQ4" s="98"/>
      <c r="LR4" s="98"/>
      <c r="LS4" s="98"/>
      <c r="LV4" s="98"/>
      <c r="LY4" s="98"/>
      <c r="MB4" s="98"/>
      <c r="ME4" s="98"/>
      <c r="OS4" s="98"/>
      <c r="OU4" s="98"/>
      <c r="OX4" s="98"/>
      <c r="PA4" s="98"/>
      <c r="PD4" s="98"/>
      <c r="PG4" s="98"/>
      <c r="PJ4" s="98"/>
      <c r="PL4" s="98"/>
      <c r="PN4" s="98"/>
      <c r="PQ4" s="98"/>
      <c r="PT4" s="98"/>
      <c r="PW4" s="98"/>
      <c r="PZ4" s="98"/>
      <c r="QC4" s="98"/>
      <c r="QF4" s="98"/>
      <c r="QI4" s="98"/>
      <c r="QK4" s="98"/>
      <c r="RF4" s="98"/>
      <c r="RG4" s="98"/>
      <c r="RJ4" s="98"/>
      <c r="RM4" s="98"/>
      <c r="RP4" s="98"/>
      <c r="RS4" s="98"/>
      <c r="RT4" s="98"/>
      <c r="RU4" s="98"/>
      <c r="RX4" s="98"/>
      <c r="SA4" s="98"/>
      <c r="SD4" s="98"/>
      <c r="SG4" s="98"/>
      <c r="SI4" s="98"/>
      <c r="UA4" s="98"/>
      <c r="UB4" s="98"/>
      <c r="UC4" s="98"/>
      <c r="UD4" s="98"/>
      <c r="UE4" s="98"/>
      <c r="UF4" s="98"/>
      <c r="UG4" s="98"/>
      <c r="UH4" s="98"/>
      <c r="UI4" s="98"/>
      <c r="UJ4" s="98"/>
      <c r="UK4" s="98"/>
      <c r="UL4" s="98"/>
      <c r="UM4" s="98"/>
      <c r="UN4" s="98"/>
      <c r="UO4" s="98"/>
      <c r="UP4" s="98"/>
      <c r="UQ4" s="98"/>
      <c r="UR4" s="98"/>
      <c r="US4" s="98"/>
      <c r="VF4" s="98"/>
      <c r="VG4" s="98"/>
      <c r="VH4" s="98"/>
      <c r="VI4" s="98"/>
      <c r="VJ4" s="98"/>
      <c r="VK4" s="98"/>
      <c r="VL4" s="98"/>
      <c r="VM4" s="98"/>
      <c r="VN4" s="98"/>
      <c r="VO4" s="98"/>
      <c r="VR4" s="98"/>
      <c r="VU4" s="98"/>
      <c r="VX4" s="98"/>
      <c r="WA4" s="98"/>
      <c r="YO4" s="98"/>
      <c r="YQ4" s="98"/>
      <c r="YT4" s="98"/>
      <c r="YW4" s="98"/>
      <c r="YZ4" s="98"/>
      <c r="ZC4" s="98"/>
      <c r="ZF4" s="98"/>
      <c r="ZH4" s="98"/>
      <c r="ZJ4" s="98"/>
      <c r="ZM4" s="98"/>
      <c r="ZP4" s="98"/>
      <c r="ZS4" s="98"/>
      <c r="ZV4" s="98"/>
      <c r="ZY4" s="98"/>
      <c r="AAB4" s="98"/>
      <c r="AAE4" s="98"/>
      <c r="AAG4" s="98"/>
      <c r="ABB4" s="98"/>
      <c r="ABC4" s="98"/>
      <c r="ABF4" s="98"/>
      <c r="ABI4" s="98"/>
      <c r="ABL4" s="98"/>
      <c r="ABO4" s="98"/>
      <c r="ABP4" s="98"/>
      <c r="ABQ4" s="98"/>
      <c r="ABT4" s="98"/>
      <c r="ABW4" s="98"/>
      <c r="ABZ4" s="98"/>
      <c r="ACC4" s="98"/>
      <c r="ACE4" s="98"/>
      <c r="ADW4" s="98"/>
      <c r="ADX4" s="98"/>
      <c r="ADY4" s="98"/>
      <c r="ADZ4" s="98"/>
      <c r="AEA4" s="98"/>
      <c r="AEB4" s="98"/>
      <c r="AEC4" s="98"/>
      <c r="AED4" s="98"/>
      <c r="AEE4" s="98"/>
      <c r="AEF4" s="98"/>
      <c r="AEG4" s="98"/>
      <c r="AEH4" s="98"/>
      <c r="AEI4" s="98"/>
      <c r="AEJ4" s="98"/>
      <c r="AEK4" s="98"/>
      <c r="AEL4" s="98"/>
      <c r="AEM4" s="98"/>
      <c r="AEN4" s="98"/>
      <c r="AEO4" s="98"/>
      <c r="AFB4" s="98"/>
      <c r="AFC4" s="98"/>
      <c r="AFD4" s="98"/>
      <c r="AFE4" s="98"/>
      <c r="AFF4" s="98"/>
      <c r="AFG4" s="98"/>
      <c r="AFH4" s="98"/>
      <c r="AFI4" s="98"/>
      <c r="AFJ4" s="98"/>
      <c r="AFK4" s="98"/>
      <c r="AFN4" s="98"/>
      <c r="AFQ4" s="98"/>
      <c r="AFT4" s="98"/>
      <c r="AFW4" s="98"/>
      <c r="AIK4" s="98"/>
      <c r="AIM4" s="98"/>
      <c r="AIP4" s="98"/>
      <c r="AIS4" s="98"/>
      <c r="AIV4" s="98"/>
      <c r="AIY4" s="98"/>
      <c r="AJB4" s="98"/>
      <c r="AJD4" s="98"/>
      <c r="AJF4" s="98"/>
      <c r="AJI4" s="98"/>
      <c r="AJL4" s="98"/>
      <c r="AJO4" s="98"/>
      <c r="AJR4" s="98"/>
      <c r="AJU4" s="98"/>
      <c r="AJX4" s="98"/>
      <c r="AKA4" s="98"/>
      <c r="AKC4" s="98"/>
      <c r="AKX4" s="98"/>
      <c r="AKY4" s="98"/>
      <c r="ALB4" s="98"/>
      <c r="ALE4" s="98"/>
      <c r="ALH4" s="98"/>
      <c r="ALK4" s="98"/>
      <c r="ALL4" s="98"/>
      <c r="ALM4" s="98"/>
      <c r="ALP4" s="98"/>
      <c r="ALS4" s="98"/>
      <c r="ALV4" s="98"/>
      <c r="ALY4" s="98"/>
      <c r="AMA4" s="98"/>
      <c r="ANS4" s="98"/>
      <c r="ANT4" s="98"/>
      <c r="ANU4" s="98"/>
      <c r="ANV4" s="98"/>
      <c r="ANW4" s="98"/>
      <c r="ANX4" s="98"/>
      <c r="ANY4" s="98"/>
      <c r="ANZ4" s="98"/>
      <c r="AOA4" s="98"/>
      <c r="AOB4" s="98"/>
      <c r="AOC4" s="98"/>
      <c r="AOD4" s="98"/>
      <c r="AOE4" s="98"/>
      <c r="AOF4" s="98"/>
      <c r="AOG4" s="98"/>
      <c r="AOH4" s="98"/>
      <c r="AOI4" s="98"/>
      <c r="AOJ4" s="98"/>
      <c r="AOK4" s="98"/>
      <c r="AOX4" s="98"/>
      <c r="AOY4" s="98"/>
      <c r="AOZ4" s="98"/>
      <c r="APA4" s="98"/>
      <c r="APB4" s="98"/>
      <c r="APC4" s="98"/>
      <c r="APD4" s="98"/>
      <c r="APE4" s="98"/>
      <c r="APF4" s="98"/>
      <c r="APG4" s="98"/>
      <c r="APJ4" s="98"/>
      <c r="APM4" s="98"/>
      <c r="APP4" s="98"/>
      <c r="APS4" s="98"/>
      <c r="ASG4" s="98"/>
      <c r="ASI4" s="98"/>
      <c r="ASL4" s="98"/>
      <c r="ASO4" s="98"/>
      <c r="ASR4" s="98"/>
      <c r="ASU4" s="98"/>
      <c r="ASX4" s="98"/>
      <c r="ASZ4" s="98"/>
      <c r="ATB4" s="98"/>
      <c r="ATE4" s="98"/>
      <c r="ATH4" s="98"/>
      <c r="ATK4" s="98"/>
      <c r="ATN4" s="98"/>
      <c r="ATQ4" s="98"/>
      <c r="ATT4" s="98"/>
      <c r="ATW4" s="98"/>
      <c r="ATY4" s="98"/>
      <c r="AUT4" s="98"/>
      <c r="AUU4" s="98"/>
      <c r="AUX4" s="98"/>
      <c r="AVA4" s="98"/>
      <c r="AVD4" s="98"/>
      <c r="AVG4" s="98"/>
      <c r="AVH4" s="98"/>
      <c r="AVI4" s="98"/>
      <c r="AVL4" s="98"/>
      <c r="AVO4" s="98"/>
      <c r="AVR4" s="98"/>
      <c r="AVU4" s="98"/>
      <c r="AVW4" s="98"/>
      <c r="AXO4" s="98"/>
      <c r="AXP4" s="98"/>
      <c r="AXQ4" s="98"/>
      <c r="AXR4" s="98"/>
      <c r="AXS4" s="98"/>
      <c r="AXT4" s="98"/>
      <c r="AXU4" s="98"/>
      <c r="AXV4" s="98"/>
      <c r="AXW4" s="98"/>
      <c r="AXX4" s="98"/>
      <c r="AXY4" s="98"/>
      <c r="AXZ4" s="98"/>
      <c r="AYA4" s="98"/>
      <c r="AYB4" s="98"/>
      <c r="AYC4" s="98"/>
      <c r="AYD4" s="98"/>
      <c r="AYE4" s="98"/>
      <c r="AYF4" s="98"/>
      <c r="AYG4" s="98"/>
      <c r="AYT4" s="98"/>
      <c r="AYU4" s="98"/>
      <c r="AYV4" s="98"/>
      <c r="AYW4" s="98"/>
      <c r="AYX4" s="98"/>
      <c r="AYY4" s="98"/>
      <c r="AYZ4" s="98"/>
      <c r="AZA4" s="98"/>
      <c r="AZB4" s="98"/>
      <c r="AZC4" s="98"/>
      <c r="AZF4" s="98"/>
      <c r="AZI4" s="98"/>
      <c r="AZL4" s="98"/>
      <c r="AZO4" s="98"/>
      <c r="BCC4" s="98"/>
      <c r="BCE4" s="98"/>
      <c r="BCH4" s="98"/>
      <c r="BCK4" s="98"/>
      <c r="BCN4" s="98"/>
      <c r="BCQ4" s="98"/>
      <c r="BCT4" s="98"/>
      <c r="BCV4" s="98"/>
      <c r="BCX4" s="98"/>
      <c r="BDA4" s="98"/>
      <c r="BDD4" s="98"/>
      <c r="BDG4" s="98"/>
      <c r="BDJ4" s="98"/>
      <c r="BDM4" s="98"/>
      <c r="BDP4" s="98"/>
      <c r="BDS4" s="98"/>
      <c r="BDU4" s="98"/>
      <c r="BEP4" s="98"/>
      <c r="BEQ4" s="98"/>
      <c r="BET4" s="98"/>
      <c r="BEW4" s="98"/>
      <c r="BEZ4" s="98"/>
      <c r="BFC4" s="98"/>
      <c r="BFD4" s="98"/>
      <c r="BFE4" s="98"/>
      <c r="BFH4" s="98"/>
      <c r="BFK4" s="98"/>
      <c r="BFN4" s="98"/>
      <c r="BFQ4" s="98"/>
      <c r="BFS4" s="98"/>
      <c r="BHK4" s="98"/>
      <c r="BHL4" s="98"/>
      <c r="BHM4" s="98"/>
      <c r="BHN4" s="98"/>
      <c r="BHO4" s="98"/>
      <c r="BHP4" s="98"/>
      <c r="BHQ4" s="98"/>
      <c r="BHR4" s="98"/>
      <c r="BHS4" s="98"/>
      <c r="BHT4" s="98"/>
      <c r="BHU4" s="98"/>
      <c r="BHV4" s="98"/>
      <c r="BHW4" s="98"/>
      <c r="BHX4" s="98"/>
      <c r="BHY4" s="98"/>
      <c r="BHZ4" s="98"/>
      <c r="BIA4" s="98"/>
      <c r="BIB4" s="98"/>
      <c r="BIC4" s="98"/>
      <c r="BIP4" s="98"/>
      <c r="BIQ4" s="98"/>
      <c r="BIR4" s="98"/>
      <c r="BIS4" s="98"/>
      <c r="BIT4" s="98"/>
      <c r="BIU4" s="98"/>
      <c r="BIV4" s="98"/>
      <c r="BIW4" s="98"/>
      <c r="BIX4" s="98"/>
      <c r="BIY4" s="98"/>
      <c r="BJB4" s="98"/>
      <c r="BJE4" s="98"/>
      <c r="BJH4" s="98"/>
      <c r="BJK4" s="98"/>
      <c r="BLY4" s="98"/>
      <c r="BMA4" s="98"/>
      <c r="BMD4" s="98"/>
      <c r="BMG4" s="98"/>
      <c r="BMJ4" s="98"/>
      <c r="BMM4" s="98"/>
      <c r="BMP4" s="98"/>
      <c r="BMR4" s="98"/>
      <c r="BMT4" s="98"/>
      <c r="BMW4" s="98"/>
      <c r="BMZ4" s="98"/>
      <c r="BNC4" s="98"/>
      <c r="BNF4" s="98"/>
      <c r="BNI4" s="98"/>
      <c r="BNL4" s="98"/>
      <c r="BNO4" s="98"/>
      <c r="BNQ4" s="98"/>
      <c r="BOL4" s="98"/>
      <c r="BOM4" s="98"/>
      <c r="BOP4" s="98"/>
      <c r="BOS4" s="98"/>
      <c r="BOV4" s="98"/>
      <c r="BOY4" s="98"/>
      <c r="BOZ4" s="98"/>
      <c r="BPA4" s="98"/>
      <c r="BPD4" s="98"/>
      <c r="BPG4" s="98"/>
      <c r="BPJ4" s="98"/>
      <c r="BPM4" s="98"/>
      <c r="BPO4" s="98"/>
      <c r="BRG4" s="98"/>
      <c r="BRH4" s="98"/>
      <c r="BRI4" s="98"/>
      <c r="BRJ4" s="98"/>
      <c r="BRK4" s="98"/>
      <c r="BRL4" s="98"/>
      <c r="BRM4" s="98"/>
      <c r="BRN4" s="98"/>
      <c r="BRO4" s="98"/>
      <c r="BRP4" s="98"/>
      <c r="BRQ4" s="98"/>
      <c r="BRR4" s="98"/>
      <c r="BRS4" s="98"/>
      <c r="BRT4" s="98"/>
      <c r="BRU4" s="98"/>
      <c r="BRV4" s="98"/>
      <c r="BRW4" s="98"/>
      <c r="BRX4" s="98"/>
      <c r="BRY4" s="98"/>
      <c r="BSL4" s="98"/>
      <c r="BSM4" s="98"/>
      <c r="BSN4" s="98"/>
      <c r="BSO4" s="98"/>
      <c r="BSP4" s="98"/>
      <c r="BSQ4" s="98"/>
      <c r="BSR4" s="98"/>
      <c r="BSS4" s="98"/>
      <c r="BST4" s="98"/>
      <c r="BSU4" s="98"/>
      <c r="BSX4" s="98"/>
      <c r="BTA4" s="98"/>
      <c r="BTD4" s="98"/>
      <c r="BTG4" s="98"/>
      <c r="BVU4" s="98"/>
      <c r="BVW4" s="98"/>
      <c r="BVZ4" s="98"/>
      <c r="BWC4" s="98"/>
      <c r="BWF4" s="98"/>
      <c r="BWI4" s="98"/>
      <c r="BWL4" s="98"/>
      <c r="BWN4" s="98"/>
      <c r="BWP4" s="98"/>
      <c r="BWS4" s="98"/>
      <c r="BWV4" s="98"/>
      <c r="BWY4" s="98"/>
      <c r="BXB4" s="98"/>
      <c r="BXE4" s="98"/>
      <c r="BXH4" s="98"/>
      <c r="BXK4" s="98"/>
      <c r="BXM4" s="98"/>
      <c r="BYH4" s="98"/>
      <c r="BYI4" s="98"/>
      <c r="BYL4" s="98"/>
      <c r="BYO4" s="98"/>
      <c r="BYR4" s="98"/>
      <c r="BYU4" s="98"/>
      <c r="BYV4" s="98"/>
      <c r="BYW4" s="98"/>
      <c r="BYZ4" s="98"/>
      <c r="BZC4" s="98"/>
      <c r="BZF4" s="98"/>
      <c r="BZI4" s="98"/>
      <c r="BZK4" s="98"/>
      <c r="CBC4" s="98"/>
      <c r="CBD4" s="98"/>
      <c r="CBE4" s="98"/>
      <c r="CBF4" s="98"/>
      <c r="CBG4" s="98"/>
      <c r="CBH4" s="98"/>
      <c r="CBI4" s="98"/>
      <c r="CBJ4" s="98"/>
      <c r="CBK4" s="98"/>
      <c r="CBL4" s="98"/>
      <c r="CBM4" s="98"/>
      <c r="CBN4" s="98"/>
      <c r="CBO4" s="98"/>
      <c r="CBP4" s="98"/>
      <c r="CBQ4" s="98"/>
      <c r="CBR4" s="98"/>
      <c r="CBS4" s="98"/>
      <c r="CBT4" s="98"/>
      <c r="CBU4" s="98"/>
      <c r="CCH4" s="98"/>
      <c r="CCI4" s="98"/>
      <c r="CCJ4" s="98"/>
      <c r="CCK4" s="98"/>
      <c r="CCL4" s="98"/>
      <c r="CCM4" s="98"/>
      <c r="CCN4" s="98"/>
      <c r="CCO4" s="98"/>
      <c r="CCP4" s="98"/>
      <c r="CCQ4" s="98"/>
      <c r="CCT4" s="98"/>
      <c r="CCW4" s="98"/>
      <c r="CCZ4" s="98"/>
      <c r="CDC4" s="98"/>
      <c r="CFQ4" s="98"/>
      <c r="CFS4" s="98"/>
      <c r="CFV4" s="98"/>
      <c r="CFY4" s="98"/>
      <c r="CGB4" s="98"/>
      <c r="CGE4" s="98"/>
      <c r="CGH4" s="98"/>
      <c r="CGJ4" s="98"/>
      <c r="CGL4" s="98"/>
      <c r="CGO4" s="98"/>
      <c r="CGR4" s="98"/>
      <c r="CGU4" s="98"/>
      <c r="CGX4" s="98"/>
      <c r="CHA4" s="98"/>
      <c r="CHD4" s="98"/>
      <c r="CHG4" s="98"/>
      <c r="CHI4" s="98"/>
      <c r="CID4" s="98"/>
      <c r="CIE4" s="98"/>
      <c r="CIH4" s="98"/>
      <c r="CIK4" s="98"/>
      <c r="CIN4" s="98"/>
      <c r="CIQ4" s="98"/>
      <c r="CIR4" s="98"/>
      <c r="CIS4" s="98"/>
      <c r="CIV4" s="98"/>
      <c r="CIY4" s="98"/>
      <c r="CJB4" s="98"/>
      <c r="CJE4" s="98"/>
      <c r="CJG4" s="98"/>
      <c r="CKY4" s="98"/>
      <c r="CKZ4" s="98"/>
      <c r="CLA4" s="98"/>
      <c r="CLB4" s="98"/>
      <c r="CLC4" s="98"/>
      <c r="CLD4" s="98"/>
      <c r="CLE4" s="98"/>
      <c r="CLF4" s="98"/>
      <c r="CLG4" s="98"/>
      <c r="CLH4" s="98"/>
      <c r="CLI4" s="98"/>
      <c r="CLJ4" s="98"/>
      <c r="CLK4" s="98"/>
      <c r="CLL4" s="98"/>
      <c r="CLM4" s="98"/>
      <c r="CLN4" s="98"/>
      <c r="CLO4" s="98"/>
      <c r="CLP4" s="98"/>
      <c r="CLQ4" s="98"/>
      <c r="CMD4" s="98"/>
      <c r="CME4" s="98"/>
      <c r="CMF4" s="98"/>
      <c r="CMG4" s="98"/>
      <c r="CMH4" s="98"/>
      <c r="CMI4" s="98"/>
      <c r="CMJ4" s="98"/>
      <c r="CMK4" s="98"/>
      <c r="CML4" s="98"/>
      <c r="CMM4" s="98"/>
      <c r="CMP4" s="98"/>
      <c r="CMS4" s="98"/>
      <c r="CMV4" s="98"/>
      <c r="CMY4" s="98"/>
      <c r="CPM4" s="98"/>
      <c r="CPO4" s="98"/>
      <c r="CPR4" s="98"/>
      <c r="CPU4" s="98"/>
      <c r="CPX4" s="98"/>
      <c r="CQA4" s="98"/>
      <c r="CQD4" s="98"/>
      <c r="CQF4" s="98"/>
      <c r="CQH4" s="98"/>
      <c r="CQK4" s="98"/>
      <c r="CQN4" s="98"/>
      <c r="CQQ4" s="98"/>
      <c r="CQT4" s="98"/>
      <c r="CQW4" s="98"/>
      <c r="CQZ4" s="98"/>
      <c r="CRC4" s="98"/>
      <c r="CRE4" s="98"/>
      <c r="CRZ4" s="98"/>
      <c r="CSA4" s="98"/>
      <c r="CSD4" s="98"/>
      <c r="CSG4" s="98"/>
      <c r="CSJ4" s="98"/>
      <c r="CSM4" s="98"/>
      <c r="CSN4" s="98"/>
      <c r="CSO4" s="98"/>
      <c r="CSR4" s="98"/>
      <c r="CSU4" s="98"/>
      <c r="CSX4" s="98"/>
      <c r="CTA4" s="98"/>
      <c r="CTC4" s="98"/>
      <c r="CUU4" s="98"/>
      <c r="CUV4" s="98"/>
      <c r="CUW4" s="98"/>
      <c r="CUX4" s="98"/>
      <c r="CUY4" s="98"/>
      <c r="CUZ4" s="98"/>
      <c r="CVA4" s="98"/>
      <c r="CVB4" s="98"/>
      <c r="CVC4" s="98"/>
      <c r="CVD4" s="98"/>
      <c r="CVE4" s="98"/>
      <c r="CVF4" s="98"/>
      <c r="CVG4" s="98"/>
      <c r="CVH4" s="98"/>
      <c r="CVI4" s="98"/>
      <c r="CVJ4" s="98"/>
      <c r="CVK4" s="98"/>
      <c r="CVL4" s="98"/>
      <c r="CVM4" s="98"/>
      <c r="CVZ4" s="98"/>
      <c r="CWA4" s="98"/>
      <c r="CWB4" s="98"/>
      <c r="CWC4" s="98"/>
      <c r="CWD4" s="98"/>
      <c r="CWE4" s="98"/>
      <c r="CWF4" s="98"/>
      <c r="CWG4" s="98"/>
      <c r="CWH4" s="98"/>
      <c r="CWI4" s="98"/>
      <c r="CWL4" s="98"/>
      <c r="CWO4" s="98"/>
      <c r="CWR4" s="98"/>
      <c r="CWU4" s="98"/>
      <c r="CZI4" s="98"/>
      <c r="CZK4" s="98"/>
      <c r="CZN4" s="98"/>
      <c r="CZQ4" s="98"/>
      <c r="CZT4" s="98"/>
      <c r="CZW4" s="98"/>
      <c r="CZZ4" s="98"/>
      <c r="DAB4" s="98"/>
      <c r="DAD4" s="98"/>
      <c r="DAG4" s="98"/>
      <c r="DAJ4" s="98"/>
      <c r="DAM4" s="98"/>
      <c r="DAP4" s="98"/>
      <c r="DAS4" s="98"/>
      <c r="DAV4" s="98"/>
      <c r="DAY4" s="98"/>
      <c r="DBA4" s="98"/>
      <c r="DBV4" s="98"/>
      <c r="DBW4" s="98"/>
      <c r="DBZ4" s="98"/>
      <c r="DCC4" s="98"/>
      <c r="DCF4" s="98"/>
      <c r="DCI4" s="98"/>
      <c r="DCJ4" s="98"/>
      <c r="DCK4" s="98"/>
      <c r="DCN4" s="98"/>
      <c r="DCQ4" s="98"/>
      <c r="DCT4" s="98"/>
      <c r="DCW4" s="98"/>
      <c r="DCY4" s="98"/>
      <c r="DEQ4" s="98"/>
      <c r="DER4" s="98"/>
      <c r="DES4" s="98"/>
      <c r="DET4" s="98"/>
      <c r="DEU4" s="98"/>
      <c r="DEV4" s="98"/>
      <c r="DEW4" s="98"/>
      <c r="DEX4" s="98"/>
      <c r="DEY4" s="98"/>
      <c r="DEZ4" s="98"/>
      <c r="DFA4" s="98"/>
      <c r="DFB4" s="98"/>
      <c r="DFC4" s="98"/>
      <c r="DFD4" s="98"/>
      <c r="DFE4" s="98"/>
      <c r="DFF4" s="98"/>
      <c r="DFG4" s="98"/>
      <c r="DFH4" s="98"/>
      <c r="DFI4" s="98"/>
      <c r="DFV4" s="98"/>
      <c r="DFW4" s="98"/>
      <c r="DFX4" s="98"/>
      <c r="DFY4" s="98"/>
      <c r="DFZ4" s="98"/>
      <c r="DGA4" s="98"/>
      <c r="DGB4" s="98"/>
      <c r="DGC4" s="98"/>
      <c r="DGD4" s="98"/>
      <c r="DGE4" s="98"/>
      <c r="DGH4" s="98"/>
      <c r="DGK4" s="98"/>
      <c r="DGN4" s="98"/>
      <c r="DGQ4" s="98"/>
      <c r="DJE4" s="98"/>
      <c r="DJG4" s="98"/>
      <c r="DJJ4" s="98"/>
      <c r="DJM4" s="98"/>
      <c r="DJP4" s="98"/>
      <c r="DJS4" s="98"/>
      <c r="DJV4" s="98"/>
      <c r="DJX4" s="98"/>
      <c r="DJZ4" s="98"/>
      <c r="DKC4" s="98"/>
      <c r="DKF4" s="98"/>
      <c r="DKI4" s="98"/>
      <c r="DKL4" s="98"/>
      <c r="DKO4" s="98"/>
      <c r="DKR4" s="98"/>
      <c r="DKU4" s="98"/>
      <c r="DKW4" s="98"/>
      <c r="DLR4" s="98"/>
      <c r="DLS4" s="98"/>
      <c r="DLV4" s="98"/>
      <c r="DLY4" s="98"/>
      <c r="DMB4" s="98"/>
      <c r="DME4" s="98"/>
      <c r="DMF4" s="98"/>
      <c r="DMG4" s="98"/>
      <c r="DMJ4" s="98"/>
      <c r="DMM4" s="98"/>
      <c r="DMP4" s="98"/>
      <c r="DMS4" s="98"/>
      <c r="DMU4" s="98"/>
      <c r="DOM4" s="98"/>
      <c r="DON4" s="98"/>
      <c r="DOO4" s="98"/>
      <c r="DOP4" s="98"/>
      <c r="DOQ4" s="98"/>
      <c r="DOR4" s="98"/>
      <c r="DOS4" s="98"/>
      <c r="DOT4" s="98"/>
      <c r="DOU4" s="98"/>
      <c r="DOV4" s="98"/>
      <c r="DOW4" s="98"/>
      <c r="DOX4" s="98"/>
      <c r="DOY4" s="98"/>
      <c r="DOZ4" s="98"/>
      <c r="DPA4" s="98"/>
      <c r="DPB4" s="98"/>
      <c r="DPC4" s="98"/>
      <c r="DPD4" s="98"/>
      <c r="DPE4" s="98"/>
      <c r="DPR4" s="98"/>
      <c r="DPS4" s="98"/>
      <c r="DPT4" s="98"/>
      <c r="DPU4" s="98"/>
      <c r="DPV4" s="98"/>
      <c r="DPW4" s="98"/>
      <c r="DPX4" s="98"/>
      <c r="DPY4" s="98"/>
      <c r="DPZ4" s="98"/>
      <c r="DQA4" s="98"/>
      <c r="DQD4" s="98"/>
      <c r="DQG4" s="98"/>
      <c r="DQJ4" s="98"/>
      <c r="DQM4" s="98"/>
      <c r="DTA4" s="98"/>
      <c r="DTC4" s="98"/>
      <c r="DTF4" s="98"/>
      <c r="DTI4" s="98"/>
      <c r="DTL4" s="98"/>
      <c r="DTO4" s="98"/>
      <c r="DTR4" s="98"/>
      <c r="DTT4" s="98"/>
      <c r="DTV4" s="98"/>
      <c r="DTY4" s="98"/>
      <c r="DUB4" s="98"/>
      <c r="DUE4" s="98"/>
      <c r="DUH4" s="98"/>
      <c r="DUK4" s="98"/>
      <c r="DUN4" s="98"/>
      <c r="DUQ4" s="98"/>
      <c r="DUS4" s="98"/>
      <c r="DVN4" s="98"/>
      <c r="DVO4" s="98"/>
      <c r="DVR4" s="98"/>
      <c r="DVU4" s="98"/>
      <c r="DVX4" s="98"/>
      <c r="DWA4" s="98"/>
      <c r="DWB4" s="98"/>
      <c r="DWC4" s="98"/>
      <c r="DWF4" s="98"/>
      <c r="DWI4" s="98"/>
      <c r="DWL4" s="98"/>
      <c r="DWO4" s="98"/>
      <c r="DWQ4" s="98"/>
      <c r="DYI4" s="98"/>
      <c r="DYJ4" s="98"/>
      <c r="DYK4" s="98"/>
      <c r="DYL4" s="98"/>
      <c r="DYM4" s="98"/>
      <c r="DYN4" s="98"/>
      <c r="DYO4" s="98"/>
      <c r="DYP4" s="98"/>
      <c r="DYQ4" s="98"/>
      <c r="DYR4" s="98"/>
      <c r="DYS4" s="98"/>
      <c r="DYT4" s="98"/>
      <c r="DYU4" s="98"/>
      <c r="DYV4" s="98"/>
      <c r="DYW4" s="98"/>
      <c r="DYX4" s="98"/>
      <c r="DYY4" s="98"/>
      <c r="DYZ4" s="98"/>
      <c r="DZA4" s="98"/>
      <c r="DZN4" s="98"/>
      <c r="DZO4" s="98"/>
      <c r="DZP4" s="98"/>
      <c r="DZQ4" s="98"/>
      <c r="DZR4" s="98"/>
      <c r="DZS4" s="98"/>
      <c r="DZT4" s="98"/>
      <c r="DZU4" s="98"/>
      <c r="DZV4" s="98"/>
      <c r="DZW4" s="98"/>
      <c r="DZZ4" s="98"/>
      <c r="EAC4" s="98"/>
      <c r="EAF4" s="98"/>
      <c r="EAI4" s="98"/>
      <c r="ECW4" s="98"/>
      <c r="ECY4" s="98"/>
      <c r="EDB4" s="98"/>
      <c r="EDE4" s="98"/>
      <c r="EDH4" s="98"/>
      <c r="EDK4" s="98"/>
      <c r="EDN4" s="98"/>
      <c r="EDP4" s="98"/>
      <c r="EDR4" s="98"/>
      <c r="EDU4" s="98"/>
      <c r="EDX4" s="98"/>
      <c r="EEA4" s="98"/>
      <c r="EED4" s="98"/>
      <c r="EEG4" s="98"/>
      <c r="EEJ4" s="98"/>
      <c r="EEM4" s="98"/>
      <c r="EEO4" s="98"/>
      <c r="EFJ4" s="98"/>
      <c r="EFK4" s="98"/>
      <c r="EFN4" s="98"/>
      <c r="EFQ4" s="98"/>
      <c r="EFT4" s="98"/>
      <c r="EFW4" s="98"/>
      <c r="EFX4" s="98"/>
      <c r="EFY4" s="98"/>
      <c r="EGB4" s="98"/>
      <c r="EGE4" s="98"/>
      <c r="EGH4" s="98"/>
      <c r="EGK4" s="98"/>
      <c r="EGM4" s="98"/>
      <c r="EIE4" s="98"/>
      <c r="EIF4" s="98"/>
      <c r="EIG4" s="98"/>
      <c r="EIH4" s="98"/>
      <c r="EII4" s="98"/>
      <c r="EIJ4" s="98"/>
      <c r="EIK4" s="98"/>
      <c r="EIL4" s="98"/>
      <c r="EIM4" s="98"/>
      <c r="EIN4" s="98"/>
      <c r="EIO4" s="98"/>
      <c r="EIP4" s="98"/>
      <c r="EIQ4" s="98"/>
      <c r="EIR4" s="98"/>
      <c r="EIS4" s="98"/>
      <c r="EIT4" s="98"/>
      <c r="EIU4" s="98"/>
      <c r="EIV4" s="98"/>
      <c r="EIW4" s="98"/>
      <c r="EJJ4" s="98"/>
      <c r="EJK4" s="98"/>
      <c r="EJL4" s="98"/>
      <c r="EJM4" s="98"/>
      <c r="EJN4" s="98"/>
      <c r="EJO4" s="98"/>
      <c r="EJP4" s="98"/>
      <c r="EJQ4" s="98"/>
      <c r="EJR4" s="98"/>
      <c r="EJS4" s="98"/>
      <c r="EJV4" s="98"/>
      <c r="EJY4" s="98"/>
      <c r="EKB4" s="98"/>
      <c r="EKE4" s="98"/>
      <c r="EMS4" s="98"/>
      <c r="EMU4" s="98"/>
      <c r="EMX4" s="98"/>
      <c r="ENA4" s="98"/>
      <c r="END4" s="98"/>
      <c r="ENG4" s="98"/>
      <c r="ENJ4" s="98"/>
      <c r="ENL4" s="98"/>
      <c r="ENN4" s="98"/>
      <c r="ENQ4" s="98"/>
      <c r="ENT4" s="98"/>
      <c r="ENW4" s="98"/>
      <c r="ENZ4" s="98"/>
      <c r="EOC4" s="98"/>
      <c r="EOF4" s="98"/>
      <c r="EOI4" s="98"/>
      <c r="EOK4" s="98"/>
      <c r="EPF4" s="98"/>
      <c r="EPG4" s="98"/>
      <c r="EPJ4" s="98"/>
      <c r="EPM4" s="98"/>
      <c r="EPP4" s="98"/>
      <c r="EPS4" s="98"/>
      <c r="EPT4" s="98"/>
      <c r="EPU4" s="98"/>
      <c r="EPX4" s="98"/>
      <c r="EQA4" s="98"/>
      <c r="EQD4" s="98"/>
      <c r="EQG4" s="98"/>
      <c r="EQI4" s="98"/>
      <c r="ESA4" s="98"/>
      <c r="ESB4" s="98"/>
      <c r="ESC4" s="98"/>
      <c r="ESD4" s="98"/>
      <c r="ESE4" s="98"/>
      <c r="ESF4" s="98"/>
      <c r="ESG4" s="98"/>
      <c r="ESH4" s="98"/>
      <c r="ESI4" s="98"/>
      <c r="ESJ4" s="98"/>
      <c r="ESK4" s="98"/>
      <c r="ESL4" s="98"/>
      <c r="ESM4" s="98"/>
      <c r="ESN4" s="98"/>
      <c r="ESO4" s="98"/>
      <c r="ESP4" s="98"/>
      <c r="ESQ4" s="98"/>
      <c r="ESR4" s="98"/>
      <c r="ESS4" s="98"/>
      <c r="ETF4" s="98"/>
      <c r="ETG4" s="98"/>
      <c r="ETH4" s="98"/>
      <c r="ETI4" s="98"/>
      <c r="ETJ4" s="98"/>
      <c r="ETK4" s="98"/>
      <c r="ETL4" s="98"/>
      <c r="ETM4" s="98"/>
      <c r="ETN4" s="98"/>
      <c r="ETO4" s="98"/>
      <c r="ETR4" s="98"/>
      <c r="ETU4" s="98"/>
      <c r="ETX4" s="98"/>
      <c r="EUA4" s="98"/>
      <c r="EWO4" s="98"/>
      <c r="EWQ4" s="98"/>
      <c r="EWT4" s="98"/>
      <c r="EWW4" s="98"/>
      <c r="EWZ4" s="98"/>
      <c r="EXC4" s="98"/>
      <c r="EXF4" s="98"/>
      <c r="EXH4" s="98"/>
      <c r="EXJ4" s="98"/>
      <c r="EXM4" s="98"/>
      <c r="EXP4" s="98"/>
      <c r="EXS4" s="98"/>
      <c r="EXV4" s="98"/>
      <c r="EXY4" s="98"/>
      <c r="EYB4" s="98"/>
      <c r="EYE4" s="98"/>
      <c r="EYG4" s="98"/>
      <c r="EZB4" s="98"/>
      <c r="EZC4" s="98"/>
      <c r="EZF4" s="98"/>
      <c r="EZI4" s="98"/>
      <c r="EZL4" s="98"/>
      <c r="EZO4" s="98"/>
      <c r="EZP4" s="98"/>
      <c r="EZQ4" s="98"/>
      <c r="EZT4" s="98"/>
      <c r="EZW4" s="98"/>
      <c r="EZZ4" s="98"/>
      <c r="FAC4" s="98"/>
      <c r="FAE4" s="98"/>
      <c r="FBW4" s="98"/>
      <c r="FBX4" s="98"/>
      <c r="FBY4" s="98"/>
      <c r="FBZ4" s="98"/>
      <c r="FCA4" s="98"/>
      <c r="FCB4" s="98"/>
      <c r="FCC4" s="98"/>
      <c r="FCD4" s="98"/>
      <c r="FCE4" s="98"/>
      <c r="FCF4" s="98"/>
      <c r="FCG4" s="98"/>
      <c r="FCH4" s="98"/>
      <c r="FCI4" s="98"/>
      <c r="FCJ4" s="98"/>
      <c r="FCK4" s="98"/>
      <c r="FCL4" s="98"/>
      <c r="FCM4" s="98"/>
      <c r="FCN4" s="98"/>
      <c r="FCO4" s="98"/>
      <c r="FDB4" s="98"/>
      <c r="FDC4" s="98"/>
      <c r="FDD4" s="98"/>
      <c r="FDE4" s="98"/>
      <c r="FDF4" s="98"/>
      <c r="FDG4" s="98"/>
      <c r="FDH4" s="98"/>
      <c r="FDI4" s="98"/>
      <c r="FDJ4" s="98"/>
      <c r="FDK4" s="98"/>
      <c r="FDN4" s="98"/>
      <c r="FDQ4" s="98"/>
      <c r="FDT4" s="98"/>
      <c r="FDW4" s="98"/>
      <c r="FGK4" s="98"/>
      <c r="FGM4" s="98"/>
      <c r="FGP4" s="98"/>
      <c r="FGS4" s="98"/>
      <c r="FGV4" s="98"/>
      <c r="FGY4" s="98"/>
      <c r="FHB4" s="98"/>
      <c r="FHD4" s="98"/>
      <c r="FHF4" s="98"/>
      <c r="FHI4" s="98"/>
      <c r="FHL4" s="98"/>
      <c r="FHO4" s="98"/>
      <c r="FHR4" s="98"/>
      <c r="FHU4" s="98"/>
      <c r="FHX4" s="98"/>
      <c r="FIA4" s="98"/>
      <c r="FIC4" s="98"/>
      <c r="FIX4" s="98"/>
      <c r="FIY4" s="98"/>
      <c r="FJB4" s="98"/>
      <c r="FJE4" s="98"/>
      <c r="FJH4" s="98"/>
      <c r="FJK4" s="98"/>
      <c r="FJL4" s="98"/>
      <c r="FJM4" s="98"/>
      <c r="FJP4" s="98"/>
      <c r="FJS4" s="98"/>
      <c r="FJV4" s="98"/>
      <c r="FJY4" s="98"/>
      <c r="FKA4" s="98"/>
      <c r="FLS4" s="98"/>
      <c r="FLT4" s="98"/>
      <c r="FLU4" s="98"/>
      <c r="FLV4" s="98"/>
      <c r="FLW4" s="98"/>
      <c r="FLX4" s="98"/>
      <c r="FLY4" s="98"/>
      <c r="FLZ4" s="98"/>
      <c r="FMA4" s="98"/>
      <c r="FMB4" s="98"/>
      <c r="FMC4" s="98"/>
      <c r="FMD4" s="98"/>
      <c r="FME4" s="98"/>
      <c r="FMF4" s="98"/>
      <c r="FMG4" s="98"/>
      <c r="FMH4" s="98"/>
      <c r="FMI4" s="98"/>
      <c r="FMJ4" s="98"/>
      <c r="FMK4" s="98"/>
      <c r="FMX4" s="98"/>
      <c r="FMY4" s="98"/>
      <c r="FMZ4" s="98"/>
      <c r="FNA4" s="98"/>
      <c r="FNB4" s="98"/>
      <c r="FNC4" s="98"/>
      <c r="FND4" s="98"/>
      <c r="FNE4" s="98"/>
      <c r="FNF4" s="98"/>
      <c r="FNG4" s="98"/>
      <c r="FNJ4" s="98"/>
      <c r="FNM4" s="98"/>
      <c r="FNP4" s="98"/>
      <c r="FNS4" s="98"/>
      <c r="FQG4" s="98"/>
      <c r="FQI4" s="98"/>
      <c r="FQL4" s="98"/>
      <c r="FQO4" s="98"/>
      <c r="FQR4" s="98"/>
      <c r="FQU4" s="98"/>
      <c r="FQX4" s="98"/>
      <c r="FQZ4" s="98"/>
      <c r="FRB4" s="98"/>
      <c r="FRE4" s="98"/>
      <c r="FRH4" s="98"/>
      <c r="FRK4" s="98"/>
      <c r="FRN4" s="98"/>
      <c r="FRQ4" s="98"/>
      <c r="FRT4" s="98"/>
      <c r="FRW4" s="98"/>
      <c r="FRY4" s="98"/>
      <c r="FST4" s="98"/>
      <c r="FSU4" s="98"/>
      <c r="FSX4" s="98"/>
      <c r="FTA4" s="98"/>
      <c r="FTD4" s="98"/>
      <c r="FTG4" s="98"/>
      <c r="FTH4" s="98"/>
      <c r="FTI4" s="98"/>
      <c r="FTL4" s="98"/>
      <c r="FTO4" s="98"/>
      <c r="FTR4" s="98"/>
      <c r="FTU4" s="98"/>
      <c r="FTW4" s="98"/>
      <c r="FVO4" s="98"/>
      <c r="FVP4" s="98"/>
      <c r="FVQ4" s="98"/>
      <c r="FVR4" s="98"/>
      <c r="FVS4" s="98"/>
      <c r="FVT4" s="98"/>
      <c r="FVU4" s="98"/>
      <c r="FVV4" s="98"/>
      <c r="FVW4" s="98"/>
      <c r="FVX4" s="98"/>
      <c r="FVY4" s="98"/>
      <c r="FVZ4" s="98"/>
      <c r="FWA4" s="98"/>
      <c r="FWB4" s="98"/>
      <c r="FWC4" s="98"/>
      <c r="FWD4" s="98"/>
      <c r="FWE4" s="98"/>
      <c r="FWF4" s="98"/>
      <c r="FWG4" s="98"/>
      <c r="FWT4" s="98"/>
      <c r="FWU4" s="98"/>
      <c r="FWV4" s="98"/>
      <c r="FWW4" s="98"/>
      <c r="FWX4" s="98"/>
      <c r="FWY4" s="98"/>
      <c r="FWZ4" s="98"/>
      <c r="FXA4" s="98"/>
      <c r="FXB4" s="98"/>
      <c r="FXC4" s="98"/>
      <c r="FXF4" s="98"/>
      <c r="FXI4" s="98"/>
      <c r="FXL4" s="98"/>
      <c r="FXO4" s="98"/>
      <c r="GAC4" s="98"/>
      <c r="GAE4" s="98"/>
      <c r="GAH4" s="98"/>
      <c r="GAK4" s="98"/>
      <c r="GAN4" s="98"/>
      <c r="GAQ4" s="98"/>
      <c r="GAT4" s="98"/>
      <c r="GAV4" s="98"/>
      <c r="GAX4" s="98"/>
      <c r="GBA4" s="98"/>
      <c r="GBD4" s="98"/>
      <c r="GBG4" s="98"/>
      <c r="GBJ4" s="98"/>
      <c r="GBM4" s="98"/>
      <c r="GBP4" s="98"/>
      <c r="GBS4" s="98"/>
      <c r="GBU4" s="98"/>
      <c r="GCP4" s="98"/>
      <c r="GCQ4" s="98"/>
      <c r="GCT4" s="98"/>
      <c r="GCW4" s="98"/>
      <c r="GCZ4" s="98"/>
      <c r="GDC4" s="98"/>
      <c r="GDD4" s="98"/>
      <c r="GDE4" s="98"/>
      <c r="GDH4" s="98"/>
      <c r="GDK4" s="98"/>
      <c r="GDN4" s="98"/>
      <c r="GDQ4" s="98"/>
      <c r="GDS4" s="98"/>
      <c r="GFK4" s="98"/>
      <c r="GFL4" s="98"/>
      <c r="GFM4" s="98"/>
      <c r="GFN4" s="98"/>
      <c r="GFO4" s="98"/>
      <c r="GFP4" s="98"/>
      <c r="GFQ4" s="98"/>
      <c r="GFR4" s="98"/>
      <c r="GFS4" s="98"/>
      <c r="GFT4" s="98"/>
      <c r="GFU4" s="98"/>
      <c r="GFV4" s="98"/>
      <c r="GFW4" s="98"/>
      <c r="GFX4" s="98"/>
      <c r="GFY4" s="98"/>
      <c r="GFZ4" s="98"/>
      <c r="GGA4" s="98"/>
      <c r="GGB4" s="98"/>
      <c r="GGC4" s="98"/>
      <c r="GGP4" s="98"/>
      <c r="GGQ4" s="98"/>
      <c r="GGR4" s="98"/>
      <c r="GGS4" s="98"/>
      <c r="GGT4" s="98"/>
      <c r="GGU4" s="98"/>
      <c r="GGV4" s="98"/>
      <c r="GGW4" s="98"/>
      <c r="GGX4" s="98"/>
      <c r="GGY4" s="98"/>
      <c r="GHB4" s="98"/>
      <c r="GHE4" s="98"/>
      <c r="GHH4" s="98"/>
      <c r="GHK4" s="98"/>
      <c r="GJY4" s="98"/>
      <c r="GKA4" s="98"/>
      <c r="GKD4" s="98"/>
      <c r="GKG4" s="98"/>
      <c r="GKJ4" s="98"/>
      <c r="GKM4" s="98"/>
      <c r="GKP4" s="98"/>
      <c r="GKR4" s="98"/>
      <c r="GKT4" s="98"/>
      <c r="GKW4" s="98"/>
      <c r="GKZ4" s="98"/>
      <c r="GLC4" s="98"/>
      <c r="GLF4" s="98"/>
      <c r="GLI4" s="98"/>
      <c r="GLL4" s="98"/>
      <c r="GLO4" s="98"/>
      <c r="GLQ4" s="98"/>
      <c r="GML4" s="98"/>
      <c r="GMM4" s="98"/>
      <c r="GMP4" s="98"/>
      <c r="GMS4" s="98"/>
      <c r="GMV4" s="98"/>
      <c r="GMY4" s="98"/>
      <c r="GMZ4" s="98"/>
      <c r="GNA4" s="98"/>
      <c r="GND4" s="98"/>
      <c r="GNG4" s="98"/>
      <c r="GNJ4" s="98"/>
      <c r="GNM4" s="98"/>
      <c r="GNO4" s="98"/>
      <c r="GPG4" s="98"/>
      <c r="GPH4" s="98"/>
      <c r="GPI4" s="98"/>
      <c r="GPJ4" s="98"/>
      <c r="GPK4" s="98"/>
      <c r="GPL4" s="98"/>
      <c r="GPM4" s="98"/>
      <c r="GPN4" s="98"/>
      <c r="GPO4" s="98"/>
      <c r="GPP4" s="98"/>
      <c r="GPQ4" s="98"/>
      <c r="GPR4" s="98"/>
      <c r="GPS4" s="98"/>
      <c r="GPT4" s="98"/>
      <c r="GPU4" s="98"/>
      <c r="GPV4" s="98"/>
      <c r="GPW4" s="98"/>
      <c r="GPX4" s="98"/>
      <c r="GPY4" s="98"/>
      <c r="GQL4" s="98"/>
      <c r="GQM4" s="98"/>
      <c r="GQN4" s="98"/>
      <c r="GQO4" s="98"/>
      <c r="GQP4" s="98"/>
      <c r="GQQ4" s="98"/>
      <c r="GQR4" s="98"/>
      <c r="GQS4" s="98"/>
      <c r="GQT4" s="98"/>
      <c r="GQU4" s="98"/>
      <c r="GQX4" s="98"/>
      <c r="GRA4" s="98"/>
      <c r="GRD4" s="98"/>
      <c r="GRG4" s="98"/>
      <c r="GTU4" s="98"/>
      <c r="GTW4" s="98"/>
      <c r="GTZ4" s="98"/>
      <c r="GUC4" s="98"/>
      <c r="GUF4" s="98"/>
      <c r="GUI4" s="98"/>
      <c r="GUL4" s="98"/>
      <c r="GUN4" s="98"/>
      <c r="GUP4" s="98"/>
      <c r="GUS4" s="98"/>
      <c r="GUV4" s="98"/>
      <c r="GUY4" s="98"/>
      <c r="GVB4" s="98"/>
      <c r="GVE4" s="98"/>
      <c r="GVH4" s="98"/>
      <c r="GVK4" s="98"/>
      <c r="GVM4" s="98"/>
      <c r="GWH4" s="98"/>
      <c r="GWI4" s="98"/>
      <c r="GWL4" s="98"/>
      <c r="GWO4" s="98"/>
      <c r="GWR4" s="98"/>
      <c r="GWU4" s="98"/>
      <c r="GWV4" s="98"/>
      <c r="GWW4" s="98"/>
      <c r="GWZ4" s="98"/>
      <c r="GXC4" s="98"/>
      <c r="GXF4" s="98"/>
      <c r="GXI4" s="98"/>
      <c r="GXK4" s="98"/>
      <c r="GZC4" s="98"/>
      <c r="GZD4" s="98"/>
      <c r="GZE4" s="98"/>
      <c r="GZF4" s="98"/>
      <c r="GZG4" s="98"/>
      <c r="GZH4" s="98"/>
      <c r="GZI4" s="98"/>
      <c r="GZJ4" s="98"/>
      <c r="GZK4" s="98"/>
      <c r="GZL4" s="98"/>
      <c r="GZM4" s="98"/>
      <c r="GZN4" s="98"/>
      <c r="GZO4" s="98"/>
      <c r="GZP4" s="98"/>
      <c r="GZQ4" s="98"/>
      <c r="GZR4" s="98"/>
      <c r="GZS4" s="98"/>
      <c r="GZT4" s="98"/>
      <c r="GZU4" s="98"/>
      <c r="HAH4" s="98"/>
      <c r="HAI4" s="98"/>
      <c r="HAJ4" s="98"/>
      <c r="HAK4" s="98"/>
      <c r="HAL4" s="98"/>
      <c r="HAM4" s="98"/>
      <c r="HAN4" s="98"/>
      <c r="HAO4" s="98"/>
      <c r="HAP4" s="98"/>
      <c r="HAQ4" s="98"/>
      <c r="HAT4" s="98"/>
      <c r="HAW4" s="98"/>
      <c r="HAZ4" s="98"/>
      <c r="HBC4" s="98"/>
      <c r="HDQ4" s="98"/>
      <c r="HDS4" s="98"/>
      <c r="HDV4" s="98"/>
      <c r="HDY4" s="98"/>
      <c r="HEB4" s="98"/>
      <c r="HEE4" s="98"/>
      <c r="HEH4" s="98"/>
      <c r="HEJ4" s="98"/>
      <c r="HEL4" s="98"/>
      <c r="HEO4" s="98"/>
      <c r="HER4" s="98"/>
      <c r="HEU4" s="98"/>
      <c r="HEX4" s="98"/>
      <c r="HFA4" s="98"/>
      <c r="HFD4" s="98"/>
      <c r="HFG4" s="98"/>
      <c r="HFI4" s="98"/>
      <c r="HGD4" s="98"/>
      <c r="HGE4" s="98"/>
      <c r="HGH4" s="98"/>
      <c r="HGK4" s="98"/>
      <c r="HGN4" s="98"/>
      <c r="HGQ4" s="98"/>
      <c r="HGR4" s="98"/>
      <c r="HGS4" s="98"/>
      <c r="HGV4" s="98"/>
      <c r="HGY4" s="98"/>
      <c r="HHB4" s="98"/>
      <c r="HHE4" s="98"/>
      <c r="HHG4" s="98"/>
      <c r="HIY4" s="98"/>
      <c r="HIZ4" s="98"/>
      <c r="HJA4" s="98"/>
      <c r="HJB4" s="98"/>
      <c r="HJC4" s="98"/>
      <c r="HJD4" s="98"/>
      <c r="HJE4" s="98"/>
      <c r="HJF4" s="98"/>
      <c r="HJG4" s="98"/>
      <c r="HJH4" s="98"/>
      <c r="HJI4" s="98"/>
      <c r="HJJ4" s="98"/>
      <c r="HJK4" s="98"/>
      <c r="HJL4" s="98"/>
      <c r="HJM4" s="98"/>
      <c r="HJN4" s="98"/>
      <c r="HJO4" s="98"/>
      <c r="HJP4" s="98"/>
      <c r="HJQ4" s="98"/>
      <c r="HKD4" s="98"/>
      <c r="HKE4" s="98"/>
      <c r="HKF4" s="98"/>
      <c r="HKG4" s="98"/>
      <c r="HKH4" s="98"/>
      <c r="HKI4" s="98"/>
      <c r="HKJ4" s="98"/>
      <c r="HKK4" s="98"/>
      <c r="HKL4" s="98"/>
      <c r="HKM4" s="98"/>
      <c r="HKP4" s="98"/>
      <c r="HKS4" s="98"/>
      <c r="HKV4" s="98"/>
      <c r="HKY4" s="98"/>
      <c r="HNM4" s="98"/>
      <c r="HNO4" s="98"/>
      <c r="HNR4" s="98"/>
      <c r="HNU4" s="98"/>
      <c r="HNX4" s="98"/>
      <c r="HOA4" s="98"/>
      <c r="HOD4" s="98"/>
      <c r="HOF4" s="98"/>
      <c r="HOH4" s="98"/>
      <c r="HOK4" s="98"/>
      <c r="HON4" s="98"/>
      <c r="HOQ4" s="98"/>
      <c r="HOT4" s="98"/>
      <c r="HOW4" s="98"/>
      <c r="HOZ4" s="98"/>
      <c r="HPC4" s="98"/>
      <c r="HPE4" s="98"/>
      <c r="HPZ4" s="98"/>
      <c r="HQA4" s="98"/>
      <c r="HQD4" s="98"/>
      <c r="HQG4" s="98"/>
      <c r="HQJ4" s="98"/>
      <c r="HQM4" s="98"/>
      <c r="HQN4" s="98"/>
      <c r="HQO4" s="98"/>
      <c r="HQR4" s="98"/>
      <c r="HQU4" s="98"/>
      <c r="HQX4" s="98"/>
      <c r="HRA4" s="98"/>
      <c r="HRC4" s="98"/>
      <c r="HSU4" s="98"/>
      <c r="HSV4" s="98"/>
      <c r="HSW4" s="98"/>
      <c r="HSX4" s="98"/>
      <c r="HSY4" s="98"/>
      <c r="HSZ4" s="98"/>
      <c r="HTA4" s="98"/>
      <c r="HTB4" s="98"/>
      <c r="HTC4" s="98"/>
      <c r="HTD4" s="98"/>
      <c r="HTE4" s="98"/>
      <c r="HTF4" s="98"/>
      <c r="HTG4" s="98"/>
      <c r="HTH4" s="98"/>
      <c r="HTI4" s="98"/>
      <c r="HTJ4" s="98"/>
      <c r="HTK4" s="98"/>
      <c r="HTL4" s="98"/>
      <c r="HTM4" s="98"/>
      <c r="HTZ4" s="98"/>
      <c r="HUA4" s="98"/>
      <c r="HUB4" s="98"/>
      <c r="HUC4" s="98"/>
      <c r="HUD4" s="98"/>
      <c r="HUE4" s="98"/>
      <c r="HUF4" s="98"/>
      <c r="HUG4" s="98"/>
      <c r="HUH4" s="98"/>
      <c r="HUI4" s="98"/>
      <c r="HUL4" s="98"/>
      <c r="HUO4" s="98"/>
      <c r="HUR4" s="98"/>
      <c r="HUU4" s="98"/>
      <c r="HXI4" s="98"/>
      <c r="HXK4" s="98"/>
      <c r="HXN4" s="98"/>
      <c r="HXQ4" s="98"/>
      <c r="HXT4" s="98"/>
      <c r="HXW4" s="98"/>
      <c r="HXZ4" s="98"/>
      <c r="HYB4" s="98"/>
      <c r="HYD4" s="98"/>
      <c r="HYG4" s="98"/>
      <c r="HYJ4" s="98"/>
      <c r="HYM4" s="98"/>
      <c r="HYP4" s="98"/>
      <c r="HYS4" s="98"/>
      <c r="HYV4" s="98"/>
      <c r="HYY4" s="98"/>
      <c r="HZA4" s="98"/>
      <c r="HZV4" s="98"/>
      <c r="HZW4" s="98"/>
      <c r="HZZ4" s="98"/>
      <c r="IAC4" s="98"/>
      <c r="IAF4" s="98"/>
      <c r="IAI4" s="98"/>
      <c r="IAJ4" s="98"/>
      <c r="IAK4" s="98"/>
      <c r="IAN4" s="98"/>
      <c r="IAQ4" s="98"/>
      <c r="IAT4" s="98"/>
      <c r="IAW4" s="98"/>
      <c r="IAY4" s="98"/>
      <c r="ICQ4" s="98"/>
      <c r="ICR4" s="98"/>
      <c r="ICS4" s="98"/>
      <c r="ICT4" s="98"/>
      <c r="ICU4" s="98"/>
      <c r="ICV4" s="98"/>
      <c r="ICW4" s="98"/>
      <c r="ICX4" s="98"/>
      <c r="ICY4" s="98"/>
      <c r="ICZ4" s="98"/>
      <c r="IDA4" s="98"/>
      <c r="IDB4" s="98"/>
      <c r="IDC4" s="98"/>
      <c r="IDD4" s="98"/>
      <c r="IDE4" s="98"/>
      <c r="IDF4" s="98"/>
      <c r="IDG4" s="98"/>
      <c r="IDH4" s="98"/>
      <c r="IDI4" s="98"/>
      <c r="IDV4" s="98"/>
      <c r="IDW4" s="98"/>
      <c r="IDX4" s="98"/>
      <c r="IDY4" s="98"/>
      <c r="IDZ4" s="98"/>
      <c r="IEA4" s="98"/>
      <c r="IEB4" s="98"/>
      <c r="IEC4" s="98"/>
      <c r="IED4" s="98"/>
      <c r="IEE4" s="98"/>
      <c r="IEH4" s="98"/>
      <c r="IEK4" s="98"/>
      <c r="IEN4" s="98"/>
      <c r="IEQ4" s="98"/>
      <c r="IHE4" s="98"/>
      <c r="IHG4" s="98"/>
      <c r="IHJ4" s="98"/>
      <c r="IHM4" s="98"/>
      <c r="IHP4" s="98"/>
      <c r="IHS4" s="98"/>
      <c r="IHV4" s="98"/>
      <c r="IHX4" s="98"/>
      <c r="IHZ4" s="98"/>
      <c r="IIC4" s="98"/>
      <c r="IIF4" s="98"/>
      <c r="III4" s="98"/>
      <c r="IIL4" s="98"/>
      <c r="IIO4" s="98"/>
      <c r="IIR4" s="98"/>
      <c r="IIU4" s="98"/>
      <c r="IIW4" s="98"/>
      <c r="IJR4" s="98"/>
      <c r="IJS4" s="98"/>
      <c r="IJV4" s="98"/>
      <c r="IJY4" s="98"/>
      <c r="IKB4" s="98"/>
      <c r="IKE4" s="98"/>
      <c r="IKF4" s="98"/>
      <c r="IKG4" s="98"/>
      <c r="IKJ4" s="98"/>
      <c r="IKM4" s="98"/>
      <c r="IKP4" s="98"/>
      <c r="IKS4" s="98"/>
      <c r="IKU4" s="98"/>
      <c r="IMM4" s="98"/>
      <c r="IMN4" s="98"/>
      <c r="IMO4" s="98"/>
      <c r="IMP4" s="98"/>
      <c r="IMQ4" s="98"/>
      <c r="IMR4" s="98"/>
      <c r="IMS4" s="98"/>
      <c r="IMT4" s="98"/>
      <c r="IMU4" s="98"/>
      <c r="IMV4" s="98"/>
      <c r="IMW4" s="98"/>
      <c r="IMX4" s="98"/>
      <c r="IMY4" s="98"/>
      <c r="IMZ4" s="98"/>
      <c r="INA4" s="98"/>
      <c r="INB4" s="98"/>
      <c r="INC4" s="98"/>
      <c r="IND4" s="98"/>
      <c r="INE4" s="98"/>
      <c r="INR4" s="98"/>
      <c r="INS4" s="98"/>
      <c r="INT4" s="98"/>
      <c r="INU4" s="98"/>
      <c r="INV4" s="98"/>
      <c r="INW4" s="98"/>
      <c r="INX4" s="98"/>
      <c r="INY4" s="98"/>
      <c r="INZ4" s="98"/>
      <c r="IOA4" s="98"/>
      <c r="IOD4" s="98"/>
      <c r="IOG4" s="98"/>
      <c r="IOJ4" s="98"/>
      <c r="IOM4" s="98"/>
      <c r="IRA4" s="98"/>
      <c r="IRC4" s="98"/>
      <c r="IRF4" s="98"/>
      <c r="IRI4" s="98"/>
      <c r="IRL4" s="98"/>
      <c r="IRO4" s="98"/>
      <c r="IRR4" s="98"/>
      <c r="IRT4" s="98"/>
      <c r="IRV4" s="98"/>
      <c r="IRY4" s="98"/>
      <c r="ISB4" s="98"/>
      <c r="ISE4" s="98"/>
      <c r="ISH4" s="98"/>
      <c r="ISK4" s="98"/>
      <c r="ISN4" s="98"/>
      <c r="ISQ4" s="98"/>
      <c r="ISS4" s="98"/>
      <c r="ITN4" s="98"/>
      <c r="ITO4" s="98"/>
      <c r="ITR4" s="98"/>
      <c r="ITU4" s="98"/>
      <c r="ITX4" s="98"/>
      <c r="IUA4" s="98"/>
      <c r="IUB4" s="98"/>
      <c r="IUC4" s="98"/>
      <c r="IUF4" s="98"/>
      <c r="IUI4" s="98"/>
      <c r="IUL4" s="98"/>
      <c r="IUO4" s="98"/>
      <c r="IUQ4" s="98"/>
      <c r="IWI4" s="98"/>
      <c r="IWJ4" s="98"/>
      <c r="IWK4" s="98"/>
      <c r="IWL4" s="98"/>
      <c r="IWM4" s="98"/>
      <c r="IWN4" s="98"/>
      <c r="IWO4" s="98"/>
      <c r="IWP4" s="98"/>
      <c r="IWQ4" s="98"/>
      <c r="IWR4" s="98"/>
      <c r="IWS4" s="98"/>
      <c r="IWT4" s="98"/>
      <c r="IWU4" s="98"/>
      <c r="IWV4" s="98"/>
      <c r="IWW4" s="98"/>
      <c r="IWX4" s="98"/>
      <c r="IWY4" s="98"/>
      <c r="IWZ4" s="98"/>
      <c r="IXA4" s="98"/>
      <c r="IXN4" s="98"/>
      <c r="IXO4" s="98"/>
      <c r="IXP4" s="98"/>
      <c r="IXQ4" s="98"/>
      <c r="IXR4" s="98"/>
      <c r="IXS4" s="98"/>
      <c r="IXT4" s="98"/>
      <c r="IXU4" s="98"/>
      <c r="IXV4" s="98"/>
      <c r="IXW4" s="98"/>
      <c r="IXZ4" s="98"/>
      <c r="IYC4" s="98"/>
      <c r="IYF4" s="98"/>
      <c r="IYI4" s="98"/>
      <c r="JAW4" s="98"/>
      <c r="JAY4" s="98"/>
      <c r="JBB4" s="98"/>
      <c r="JBE4" s="98"/>
      <c r="JBH4" s="98"/>
      <c r="JBK4" s="98"/>
      <c r="JBN4" s="98"/>
      <c r="JBP4" s="98"/>
      <c r="JBR4" s="98"/>
      <c r="JBU4" s="98"/>
      <c r="JBX4" s="98"/>
      <c r="JCA4" s="98"/>
      <c r="JCD4" s="98"/>
      <c r="JCG4" s="98"/>
      <c r="JCJ4" s="98"/>
      <c r="JCM4" s="98"/>
      <c r="JCO4" s="98"/>
      <c r="JDJ4" s="98"/>
      <c r="JDK4" s="98"/>
      <c r="JDN4" s="98"/>
      <c r="JDQ4" s="98"/>
      <c r="JDT4" s="98"/>
      <c r="JDW4" s="98"/>
      <c r="JDX4" s="98"/>
      <c r="JDY4" s="98"/>
      <c r="JEB4" s="98"/>
      <c r="JEE4" s="98"/>
      <c r="JEH4" s="98"/>
      <c r="JEK4" s="98"/>
      <c r="JEM4" s="98"/>
      <c r="JGE4" s="98"/>
      <c r="JGF4" s="98"/>
      <c r="JGG4" s="98"/>
      <c r="JGH4" s="98"/>
      <c r="JGI4" s="98"/>
      <c r="JGJ4" s="98"/>
      <c r="JGK4" s="98"/>
      <c r="JGL4" s="98"/>
      <c r="JGM4" s="98"/>
      <c r="JGN4" s="98"/>
      <c r="JGO4" s="98"/>
      <c r="JGP4" s="98"/>
      <c r="JGQ4" s="98"/>
      <c r="JGR4" s="98"/>
      <c r="JGS4" s="98"/>
      <c r="JGT4" s="98"/>
      <c r="JGU4" s="98"/>
      <c r="JGV4" s="98"/>
      <c r="JGW4" s="98"/>
      <c r="JHJ4" s="98"/>
      <c r="JHK4" s="98"/>
      <c r="JHL4" s="98"/>
      <c r="JHM4" s="98"/>
      <c r="JHN4" s="98"/>
      <c r="JHO4" s="98"/>
      <c r="JHP4" s="98"/>
      <c r="JHQ4" s="98"/>
      <c r="JHR4" s="98"/>
      <c r="JHS4" s="98"/>
      <c r="JHV4" s="98"/>
      <c r="JHY4" s="98"/>
      <c r="JIB4" s="98"/>
      <c r="JIE4" s="98"/>
      <c r="JKS4" s="98"/>
      <c r="JKU4" s="98"/>
      <c r="JKX4" s="98"/>
      <c r="JLA4" s="98"/>
      <c r="JLD4" s="98"/>
      <c r="JLG4" s="98"/>
      <c r="JLJ4" s="98"/>
      <c r="JLL4" s="98"/>
      <c r="JLN4" s="98"/>
      <c r="JLQ4" s="98"/>
      <c r="JLT4" s="98"/>
      <c r="JLW4" s="98"/>
      <c r="JLZ4" s="98"/>
      <c r="JMC4" s="98"/>
      <c r="JMF4" s="98"/>
      <c r="JMI4" s="98"/>
      <c r="JMK4" s="98"/>
      <c r="JNF4" s="98"/>
      <c r="JNG4" s="98"/>
      <c r="JNJ4" s="98"/>
      <c r="JNM4" s="98"/>
      <c r="JNP4" s="98"/>
      <c r="JNS4" s="98"/>
      <c r="JNT4" s="98"/>
      <c r="JNU4" s="98"/>
      <c r="JNX4" s="98"/>
      <c r="JOA4" s="98"/>
      <c r="JOD4" s="98"/>
      <c r="JOG4" s="98"/>
      <c r="JOI4" s="98"/>
      <c r="JQA4" s="98"/>
      <c r="JQB4" s="98"/>
      <c r="JQC4" s="98"/>
      <c r="JQD4" s="98"/>
      <c r="JQE4" s="98"/>
      <c r="JQF4" s="98"/>
      <c r="JQG4" s="98"/>
      <c r="JQH4" s="98"/>
      <c r="JQI4" s="98"/>
      <c r="JQJ4" s="98"/>
      <c r="JQK4" s="98"/>
      <c r="JQL4" s="98"/>
      <c r="JQM4" s="98"/>
      <c r="JQN4" s="98"/>
      <c r="JQO4" s="98"/>
      <c r="JQP4" s="98"/>
      <c r="JQQ4" s="98"/>
      <c r="JQR4" s="98"/>
      <c r="JQS4" s="98"/>
      <c r="JRF4" s="98"/>
      <c r="JRG4" s="98"/>
      <c r="JRH4" s="98"/>
      <c r="JRI4" s="98"/>
      <c r="JRJ4" s="98"/>
      <c r="JRK4" s="98"/>
      <c r="JRL4" s="98"/>
      <c r="JRM4" s="98"/>
      <c r="JRN4" s="98"/>
      <c r="JRO4" s="98"/>
      <c r="JRR4" s="98"/>
      <c r="JRU4" s="98"/>
      <c r="JRX4" s="98"/>
      <c r="JSA4" s="98"/>
      <c r="JUO4" s="98"/>
      <c r="JUQ4" s="98"/>
      <c r="JUT4" s="98"/>
      <c r="JUW4" s="98"/>
      <c r="JUZ4" s="98"/>
      <c r="JVC4" s="98"/>
      <c r="JVF4" s="98"/>
      <c r="JVH4" s="98"/>
      <c r="JVJ4" s="98"/>
      <c r="JVM4" s="98"/>
      <c r="JVP4" s="98"/>
      <c r="JVS4" s="98"/>
      <c r="JVV4" s="98"/>
      <c r="JVY4" s="98"/>
      <c r="JWB4" s="98"/>
      <c r="JWE4" s="98"/>
      <c r="JWG4" s="98"/>
      <c r="JXB4" s="98"/>
      <c r="JXC4" s="98"/>
      <c r="JXF4" s="98"/>
      <c r="JXI4" s="98"/>
      <c r="JXL4" s="98"/>
      <c r="JXO4" s="98"/>
      <c r="JXP4" s="98"/>
      <c r="JXQ4" s="98"/>
      <c r="JXT4" s="98"/>
      <c r="JXW4" s="98"/>
      <c r="JXZ4" s="98"/>
      <c r="JYC4" s="98"/>
      <c r="JYE4" s="98"/>
      <c r="JZW4" s="98"/>
      <c r="JZX4" s="98"/>
      <c r="JZY4" s="98"/>
      <c r="JZZ4" s="98"/>
      <c r="KAA4" s="98"/>
      <c r="KAB4" s="98"/>
      <c r="KAC4" s="98"/>
      <c r="KAD4" s="98"/>
      <c r="KAE4" s="98"/>
      <c r="KAF4" s="98"/>
      <c r="KAG4" s="98"/>
      <c r="KAH4" s="98"/>
      <c r="KAI4" s="98"/>
      <c r="KAJ4" s="98"/>
      <c r="KAK4" s="98"/>
      <c r="KAL4" s="98"/>
      <c r="KAM4" s="98"/>
      <c r="KAN4" s="98"/>
      <c r="KAO4" s="98"/>
      <c r="KBB4" s="98"/>
      <c r="KBC4" s="98"/>
      <c r="KBD4" s="98"/>
      <c r="KBE4" s="98"/>
      <c r="KBF4" s="98"/>
      <c r="KBG4" s="98"/>
      <c r="KBH4" s="98"/>
      <c r="KBI4" s="98"/>
      <c r="KBJ4" s="98"/>
      <c r="KBK4" s="98"/>
      <c r="KBN4" s="98"/>
      <c r="KBQ4" s="98"/>
      <c r="KBT4" s="98"/>
      <c r="KBW4" s="98"/>
      <c r="KEK4" s="98"/>
      <c r="KEM4" s="98"/>
      <c r="KEP4" s="98"/>
      <c r="KES4" s="98"/>
      <c r="KEV4" s="98"/>
      <c r="KEY4" s="98"/>
      <c r="KFB4" s="98"/>
      <c r="KFD4" s="98"/>
      <c r="KFF4" s="98"/>
      <c r="KFI4" s="98"/>
      <c r="KFL4" s="98"/>
      <c r="KFO4" s="98"/>
      <c r="KFR4" s="98"/>
      <c r="KFU4" s="98"/>
      <c r="KFX4" s="98"/>
      <c r="KGA4" s="98"/>
      <c r="KGC4" s="98"/>
      <c r="KGX4" s="98"/>
      <c r="KGY4" s="98"/>
      <c r="KHB4" s="98"/>
      <c r="KHE4" s="98"/>
      <c r="KHH4" s="98"/>
      <c r="KHK4" s="98"/>
      <c r="KHL4" s="98"/>
      <c r="KHM4" s="98"/>
      <c r="KHP4" s="98"/>
      <c r="KHS4" s="98"/>
      <c r="KHV4" s="98"/>
      <c r="KHY4" s="98"/>
      <c r="KIA4" s="98"/>
      <c r="KJS4" s="98"/>
      <c r="KJT4" s="98"/>
      <c r="KJU4" s="98"/>
      <c r="KJV4" s="98"/>
      <c r="KJW4" s="98"/>
      <c r="KJX4" s="98"/>
      <c r="KJY4" s="98"/>
      <c r="KJZ4" s="98"/>
      <c r="KKA4" s="98"/>
      <c r="KKB4" s="98"/>
      <c r="KKC4" s="98"/>
      <c r="KKD4" s="98"/>
      <c r="KKE4" s="98"/>
      <c r="KKF4" s="98"/>
      <c r="KKG4" s="98"/>
      <c r="KKH4" s="98"/>
      <c r="KKI4" s="98"/>
      <c r="KKJ4" s="98"/>
      <c r="KKK4" s="98"/>
      <c r="KKX4" s="98"/>
      <c r="KKY4" s="98"/>
      <c r="KKZ4" s="98"/>
      <c r="KLA4" s="98"/>
      <c r="KLB4" s="98"/>
      <c r="KLC4" s="98"/>
      <c r="KLD4" s="98"/>
      <c r="KLE4" s="98"/>
      <c r="KLF4" s="98"/>
      <c r="KLG4" s="98"/>
      <c r="KLJ4" s="98"/>
      <c r="KLM4" s="98"/>
      <c r="KLP4" s="98"/>
      <c r="KLS4" s="98"/>
      <c r="KOG4" s="98"/>
      <c r="KOI4" s="98"/>
      <c r="KOL4" s="98"/>
      <c r="KOO4" s="98"/>
      <c r="KOR4" s="98"/>
      <c r="KOU4" s="98"/>
      <c r="KOX4" s="98"/>
      <c r="KOZ4" s="98"/>
      <c r="KPB4" s="98"/>
      <c r="KPE4" s="98"/>
      <c r="KPH4" s="98"/>
      <c r="KPK4" s="98"/>
      <c r="KPN4" s="98"/>
      <c r="KPQ4" s="98"/>
      <c r="KPT4" s="98"/>
      <c r="KPW4" s="98"/>
      <c r="KPY4" s="98"/>
      <c r="KQT4" s="98"/>
      <c r="KQU4" s="98"/>
      <c r="KQX4" s="98"/>
      <c r="KRA4" s="98"/>
      <c r="KRD4" s="98"/>
      <c r="KRG4" s="98"/>
      <c r="KRH4" s="98"/>
      <c r="KRI4" s="98"/>
      <c r="KRL4" s="98"/>
      <c r="KRO4" s="98"/>
      <c r="KRR4" s="98"/>
      <c r="KRU4" s="98"/>
      <c r="KRW4" s="98"/>
      <c r="KTO4" s="98"/>
      <c r="KTP4" s="98"/>
      <c r="KTQ4" s="98"/>
      <c r="KTR4" s="98"/>
      <c r="KTS4" s="98"/>
      <c r="KTT4" s="98"/>
      <c r="KTU4" s="98"/>
      <c r="KTV4" s="98"/>
      <c r="KTW4" s="98"/>
      <c r="KTX4" s="98"/>
      <c r="KTY4" s="98"/>
      <c r="KTZ4" s="98"/>
      <c r="KUA4" s="98"/>
      <c r="KUB4" s="98"/>
      <c r="KUC4" s="98"/>
      <c r="KUD4" s="98"/>
      <c r="KUE4" s="98"/>
      <c r="KUF4" s="98"/>
      <c r="KUG4" s="98"/>
      <c r="KUT4" s="98"/>
      <c r="KUU4" s="98"/>
      <c r="KUV4" s="98"/>
      <c r="KUW4" s="98"/>
      <c r="KUX4" s="98"/>
      <c r="KUY4" s="98"/>
      <c r="KUZ4" s="98"/>
      <c r="KVA4" s="98"/>
      <c r="KVB4" s="98"/>
      <c r="KVC4" s="98"/>
      <c r="KVF4" s="98"/>
      <c r="KVI4" s="98"/>
      <c r="KVL4" s="98"/>
      <c r="KVO4" s="98"/>
      <c r="KYC4" s="98"/>
      <c r="KYE4" s="98"/>
      <c r="KYH4" s="98"/>
      <c r="KYK4" s="98"/>
      <c r="KYN4" s="98"/>
      <c r="KYQ4" s="98"/>
      <c r="KYT4" s="98"/>
      <c r="KYV4" s="98"/>
      <c r="KYX4" s="98"/>
      <c r="KZA4" s="98"/>
      <c r="KZD4" s="98"/>
      <c r="KZG4" s="98"/>
      <c r="KZJ4" s="98"/>
      <c r="KZM4" s="98"/>
      <c r="KZP4" s="98"/>
      <c r="KZS4" s="98"/>
      <c r="KZU4" s="98"/>
      <c r="LAP4" s="98"/>
      <c r="LAQ4" s="98"/>
      <c r="LAT4" s="98"/>
      <c r="LAW4" s="98"/>
      <c r="LAZ4" s="98"/>
      <c r="LBC4" s="98"/>
      <c r="LBD4" s="98"/>
      <c r="LBE4" s="98"/>
      <c r="LBH4" s="98"/>
      <c r="LBK4" s="98"/>
      <c r="LBN4" s="98"/>
      <c r="LBQ4" s="98"/>
      <c r="LBS4" s="98"/>
      <c r="LDK4" s="98"/>
      <c r="LDL4" s="98"/>
      <c r="LDM4" s="98"/>
      <c r="LDN4" s="98"/>
      <c r="LDO4" s="98"/>
      <c r="LDP4" s="98"/>
      <c r="LDQ4" s="98"/>
      <c r="LDR4" s="98"/>
      <c r="LDS4" s="98"/>
      <c r="LDT4" s="98"/>
      <c r="LDU4" s="98"/>
      <c r="LDV4" s="98"/>
      <c r="LDW4" s="98"/>
      <c r="LDX4" s="98"/>
      <c r="LDY4" s="98"/>
      <c r="LDZ4" s="98"/>
      <c r="LEA4" s="98"/>
      <c r="LEB4" s="98"/>
      <c r="LEC4" s="98"/>
      <c r="LEP4" s="98"/>
      <c r="LEQ4" s="98"/>
      <c r="LER4" s="98"/>
      <c r="LES4" s="98"/>
      <c r="LET4" s="98"/>
      <c r="LEU4" s="98"/>
      <c r="LEV4" s="98"/>
      <c r="LEW4" s="98"/>
      <c r="LEX4" s="98"/>
      <c r="LEY4" s="98"/>
      <c r="LFB4" s="98"/>
      <c r="LFE4" s="98"/>
      <c r="LFH4" s="98"/>
      <c r="LFK4" s="98"/>
      <c r="LHY4" s="98"/>
      <c r="LIA4" s="98"/>
      <c r="LID4" s="98"/>
      <c r="LIG4" s="98"/>
      <c r="LIJ4" s="98"/>
      <c r="LIM4" s="98"/>
      <c r="LIP4" s="98"/>
      <c r="LIR4" s="98"/>
      <c r="LIT4" s="98"/>
      <c r="LIW4" s="98"/>
      <c r="LIZ4" s="98"/>
      <c r="LJC4" s="98"/>
      <c r="LJF4" s="98"/>
      <c r="LJI4" s="98"/>
      <c r="LJL4" s="98"/>
      <c r="LJO4" s="98"/>
      <c r="LJQ4" s="98"/>
      <c r="LKL4" s="98"/>
      <c r="LKM4" s="98"/>
      <c r="LKP4" s="98"/>
      <c r="LKS4" s="98"/>
      <c r="LKV4" s="98"/>
      <c r="LKY4" s="98"/>
      <c r="LKZ4" s="98"/>
      <c r="LLA4" s="98"/>
      <c r="LLD4" s="98"/>
      <c r="LLG4" s="98"/>
      <c r="LLJ4" s="98"/>
      <c r="LLM4" s="98"/>
      <c r="LLO4" s="98"/>
      <c r="LNG4" s="98"/>
      <c r="LNH4" s="98"/>
      <c r="LNI4" s="98"/>
      <c r="LNJ4" s="98"/>
      <c r="LNK4" s="98"/>
      <c r="LNL4" s="98"/>
      <c r="LNM4" s="98"/>
      <c r="LNN4" s="98"/>
      <c r="LNO4" s="98"/>
      <c r="LNP4" s="98"/>
      <c r="LNQ4" s="98"/>
      <c r="LNR4" s="98"/>
      <c r="LNS4" s="98"/>
      <c r="LNT4" s="98"/>
      <c r="LNU4" s="98"/>
      <c r="LNV4" s="98"/>
      <c r="LNW4" s="98"/>
      <c r="LNX4" s="98"/>
      <c r="LNY4" s="98"/>
      <c r="LOL4" s="98"/>
      <c r="LOM4" s="98"/>
      <c r="LON4" s="98"/>
      <c r="LOO4" s="98"/>
      <c r="LOP4" s="98"/>
      <c r="LOQ4" s="98"/>
      <c r="LOR4" s="98"/>
      <c r="LOS4" s="98"/>
      <c r="LOT4" s="98"/>
      <c r="LOU4" s="98"/>
      <c r="LOX4" s="98"/>
      <c r="LPA4" s="98"/>
      <c r="LPD4" s="98"/>
      <c r="LPG4" s="98"/>
      <c r="LRU4" s="98"/>
      <c r="LRW4" s="98"/>
      <c r="LRZ4" s="98"/>
      <c r="LSC4" s="98"/>
      <c r="LSF4" s="98"/>
      <c r="LSI4" s="98"/>
      <c r="LSL4" s="98"/>
      <c r="LSN4" s="98"/>
      <c r="LSP4" s="98"/>
      <c r="LSS4" s="98"/>
      <c r="LSV4" s="98"/>
      <c r="LSY4" s="98"/>
      <c r="LTB4" s="98"/>
      <c r="LTE4" s="98"/>
      <c r="LTH4" s="98"/>
      <c r="LTK4" s="98"/>
      <c r="LTM4" s="98"/>
      <c r="LUH4" s="98"/>
      <c r="LUI4" s="98"/>
      <c r="LUL4" s="98"/>
      <c r="LUO4" s="98"/>
      <c r="LUR4" s="98"/>
      <c r="LUU4" s="98"/>
      <c r="LUV4" s="98"/>
      <c r="LUW4" s="98"/>
      <c r="LUZ4" s="98"/>
      <c r="LVC4" s="98"/>
      <c r="LVF4" s="98"/>
      <c r="LVI4" s="98"/>
      <c r="LVK4" s="98"/>
      <c r="LXC4" s="98"/>
      <c r="LXD4" s="98"/>
      <c r="LXE4" s="98"/>
      <c r="LXF4" s="98"/>
      <c r="LXG4" s="98"/>
      <c r="LXH4" s="98"/>
      <c r="LXI4" s="98"/>
      <c r="LXJ4" s="98"/>
      <c r="LXK4" s="98"/>
      <c r="LXL4" s="98"/>
      <c r="LXM4" s="98"/>
      <c r="LXN4" s="98"/>
      <c r="LXO4" s="98"/>
      <c r="LXP4" s="98"/>
      <c r="LXQ4" s="98"/>
      <c r="LXR4" s="98"/>
      <c r="LXS4" s="98"/>
      <c r="LXT4" s="98"/>
      <c r="LXU4" s="98"/>
      <c r="LYH4" s="98"/>
      <c r="LYI4" s="98"/>
      <c r="LYJ4" s="98"/>
      <c r="LYK4" s="98"/>
      <c r="LYL4" s="98"/>
      <c r="LYM4" s="98"/>
      <c r="LYN4" s="98"/>
      <c r="LYO4" s="98"/>
      <c r="LYP4" s="98"/>
      <c r="LYQ4" s="98"/>
      <c r="LYT4" s="98"/>
      <c r="LYW4" s="98"/>
      <c r="LYZ4" s="98"/>
      <c r="LZC4" s="98"/>
      <c r="MBQ4" s="98"/>
      <c r="MBS4" s="98"/>
      <c r="MBV4" s="98"/>
      <c r="MBY4" s="98"/>
      <c r="MCB4" s="98"/>
      <c r="MCE4" s="98"/>
      <c r="MCH4" s="98"/>
      <c r="MCJ4" s="98"/>
      <c r="MCL4" s="98"/>
      <c r="MCO4" s="98"/>
      <c r="MCR4" s="98"/>
      <c r="MCU4" s="98"/>
      <c r="MCX4" s="98"/>
      <c r="MDA4" s="98"/>
      <c r="MDD4" s="98"/>
      <c r="MDG4" s="98"/>
      <c r="MDI4" s="98"/>
      <c r="MED4" s="98"/>
      <c r="MEE4" s="98"/>
      <c r="MEH4" s="98"/>
      <c r="MEK4" s="98"/>
      <c r="MEN4" s="98"/>
      <c r="MEQ4" s="98"/>
      <c r="MER4" s="98"/>
      <c r="MES4" s="98"/>
      <c r="MEV4" s="98"/>
      <c r="MEY4" s="98"/>
      <c r="MFB4" s="98"/>
      <c r="MFE4" s="98"/>
      <c r="MFG4" s="98"/>
      <c r="MGY4" s="98"/>
      <c r="MGZ4" s="98"/>
      <c r="MHA4" s="98"/>
      <c r="MHB4" s="98"/>
      <c r="MHC4" s="98"/>
      <c r="MHD4" s="98"/>
      <c r="MHE4" s="98"/>
      <c r="MHF4" s="98"/>
      <c r="MHG4" s="98"/>
      <c r="MHH4" s="98"/>
      <c r="MHI4" s="98"/>
      <c r="MHJ4" s="98"/>
      <c r="MHK4" s="98"/>
      <c r="MHL4" s="98"/>
      <c r="MHM4" s="98"/>
      <c r="MHN4" s="98"/>
      <c r="MHO4" s="98"/>
      <c r="MHP4" s="98"/>
      <c r="MHQ4" s="98"/>
      <c r="MID4" s="98"/>
      <c r="MIE4" s="98"/>
      <c r="MIF4" s="98"/>
      <c r="MIG4" s="98"/>
      <c r="MIH4" s="98"/>
      <c r="MII4" s="98"/>
      <c r="MIJ4" s="98"/>
      <c r="MIK4" s="98"/>
      <c r="MIL4" s="98"/>
      <c r="MIM4" s="98"/>
      <c r="MIP4" s="98"/>
      <c r="MIS4" s="98"/>
      <c r="MIV4" s="98"/>
      <c r="MIY4" s="98"/>
      <c r="MLM4" s="98"/>
      <c r="MLO4" s="98"/>
      <c r="MLR4" s="98"/>
      <c r="MLU4" s="98"/>
      <c r="MLX4" s="98"/>
      <c r="MMA4" s="98"/>
      <c r="MMD4" s="98"/>
      <c r="MMF4" s="98"/>
      <c r="MMH4" s="98"/>
      <c r="MMK4" s="98"/>
      <c r="MMN4" s="98"/>
      <c r="MMQ4" s="98"/>
      <c r="MMT4" s="98"/>
      <c r="MMW4" s="98"/>
      <c r="MMZ4" s="98"/>
      <c r="MNC4" s="98"/>
      <c r="MNE4" s="98"/>
      <c r="MNZ4" s="98"/>
      <c r="MOA4" s="98"/>
      <c r="MOD4" s="98"/>
      <c r="MOG4" s="98"/>
      <c r="MOJ4" s="98"/>
      <c r="MOM4" s="98"/>
      <c r="MON4" s="98"/>
      <c r="MOO4" s="98"/>
      <c r="MOR4" s="98"/>
      <c r="MOU4" s="98"/>
      <c r="MOX4" s="98"/>
      <c r="MPA4" s="98"/>
      <c r="MPC4" s="98"/>
      <c r="MQU4" s="98"/>
      <c r="MQV4" s="98"/>
      <c r="MQW4" s="98"/>
      <c r="MQX4" s="98"/>
      <c r="MQY4" s="98"/>
      <c r="MQZ4" s="98"/>
      <c r="MRA4" s="98"/>
      <c r="MRB4" s="98"/>
      <c r="MRC4" s="98"/>
      <c r="MRD4" s="98"/>
      <c r="MRE4" s="98"/>
      <c r="MRF4" s="98"/>
      <c r="MRG4" s="98"/>
      <c r="MRH4" s="98"/>
      <c r="MRI4" s="98"/>
      <c r="MRJ4" s="98"/>
      <c r="MRK4" s="98"/>
      <c r="MRL4" s="98"/>
      <c r="MRM4" s="98"/>
      <c r="MRZ4" s="98"/>
      <c r="MSA4" s="98"/>
      <c r="MSB4" s="98"/>
      <c r="MSC4" s="98"/>
      <c r="MSD4" s="98"/>
      <c r="MSE4" s="98"/>
      <c r="MSF4" s="98"/>
      <c r="MSG4" s="98"/>
      <c r="MSH4" s="98"/>
      <c r="MSI4" s="98"/>
      <c r="MSL4" s="98"/>
      <c r="MSO4" s="98"/>
      <c r="MSR4" s="98"/>
      <c r="MSU4" s="98"/>
      <c r="MVI4" s="98"/>
      <c r="MVK4" s="98"/>
      <c r="MVN4" s="98"/>
      <c r="MVQ4" s="98"/>
      <c r="MVT4" s="98"/>
      <c r="MVW4" s="98"/>
      <c r="MVZ4" s="98"/>
      <c r="MWB4" s="98"/>
      <c r="MWD4" s="98"/>
      <c r="MWG4" s="98"/>
      <c r="MWJ4" s="98"/>
      <c r="MWM4" s="98"/>
      <c r="MWP4" s="98"/>
      <c r="MWS4" s="98"/>
      <c r="MWV4" s="98"/>
      <c r="MWY4" s="98"/>
      <c r="MXA4" s="98"/>
      <c r="MXV4" s="98"/>
      <c r="MXW4" s="98"/>
      <c r="MXZ4" s="98"/>
      <c r="MYC4" s="98"/>
      <c r="MYF4" s="98"/>
      <c r="MYI4" s="98"/>
      <c r="MYJ4" s="98"/>
      <c r="MYK4" s="98"/>
      <c r="MYN4" s="98"/>
      <c r="MYQ4" s="98"/>
      <c r="MYT4" s="98"/>
      <c r="MYW4" s="98"/>
      <c r="MYY4" s="98"/>
      <c r="NAQ4" s="98"/>
      <c r="NAR4" s="98"/>
      <c r="NAS4" s="98"/>
      <c r="NAT4" s="98"/>
      <c r="NAU4" s="98"/>
      <c r="NAV4" s="98"/>
      <c r="NAW4" s="98"/>
      <c r="NAX4" s="98"/>
      <c r="NAY4" s="98"/>
      <c r="NAZ4" s="98"/>
      <c r="NBA4" s="98"/>
      <c r="NBB4" s="98"/>
      <c r="NBC4" s="98"/>
      <c r="NBD4" s="98"/>
      <c r="NBE4" s="98"/>
      <c r="NBF4" s="98"/>
      <c r="NBG4" s="98"/>
      <c r="NBH4" s="98"/>
      <c r="NBI4" s="98"/>
      <c r="NBV4" s="98"/>
      <c r="NBW4" s="98"/>
      <c r="NBX4" s="98"/>
      <c r="NBY4" s="98"/>
      <c r="NBZ4" s="98"/>
      <c r="NCA4" s="98"/>
      <c r="NCB4" s="98"/>
      <c r="NCC4" s="98"/>
      <c r="NCD4" s="98"/>
      <c r="NCE4" s="98"/>
      <c r="NCH4" s="98"/>
      <c r="NCK4" s="98"/>
      <c r="NCN4" s="98"/>
      <c r="NCQ4" s="98"/>
      <c r="NFE4" s="98"/>
      <c r="NFG4" s="98"/>
      <c r="NFJ4" s="98"/>
      <c r="NFM4" s="98"/>
      <c r="NFP4" s="98"/>
      <c r="NFS4" s="98"/>
      <c r="NFV4" s="98"/>
      <c r="NFX4" s="98"/>
      <c r="NFZ4" s="98"/>
      <c r="NGC4" s="98"/>
      <c r="NGF4" s="98"/>
      <c r="NGI4" s="98"/>
      <c r="NGL4" s="98"/>
      <c r="NGO4" s="98"/>
      <c r="NGR4" s="98"/>
      <c r="NGU4" s="98"/>
      <c r="NGW4" s="98"/>
      <c r="NHR4" s="98"/>
      <c r="NHS4" s="98"/>
      <c r="NHV4" s="98"/>
      <c r="NHY4" s="98"/>
      <c r="NIB4" s="98"/>
      <c r="NIE4" s="98"/>
      <c r="NIF4" s="98"/>
      <c r="NIG4" s="98"/>
      <c r="NIJ4" s="98"/>
      <c r="NIM4" s="98"/>
      <c r="NIP4" s="98"/>
      <c r="NIS4" s="98"/>
      <c r="NIU4" s="98"/>
      <c r="NKM4" s="98"/>
      <c r="NKN4" s="98"/>
      <c r="NKO4" s="98"/>
      <c r="NKP4" s="98"/>
      <c r="NKQ4" s="98"/>
      <c r="NKR4" s="98"/>
      <c r="NKS4" s="98"/>
      <c r="NKT4" s="98"/>
      <c r="NKU4" s="98"/>
      <c r="NKV4" s="98"/>
      <c r="NKW4" s="98"/>
      <c r="NKX4" s="98"/>
      <c r="NKY4" s="98"/>
      <c r="NKZ4" s="98"/>
      <c r="NLA4" s="98"/>
      <c r="NLB4" s="98"/>
      <c r="NLC4" s="98"/>
      <c r="NLD4" s="98"/>
      <c r="NLE4" s="98"/>
      <c r="NLR4" s="98"/>
      <c r="NLS4" s="98"/>
      <c r="NLT4" s="98"/>
      <c r="NLU4" s="98"/>
      <c r="NLV4" s="98"/>
      <c r="NLW4" s="98"/>
      <c r="NLX4" s="98"/>
      <c r="NLY4" s="98"/>
      <c r="NLZ4" s="98"/>
      <c r="NMA4" s="98"/>
      <c r="NMD4" s="98"/>
      <c r="NMG4" s="98"/>
      <c r="NMJ4" s="98"/>
      <c r="NMM4" s="98"/>
      <c r="NPA4" s="98"/>
      <c r="NPC4" s="98"/>
      <c r="NPF4" s="98"/>
      <c r="NPI4" s="98"/>
      <c r="NPL4" s="98"/>
      <c r="NPO4" s="98"/>
      <c r="NPR4" s="98"/>
      <c r="NPT4" s="98"/>
      <c r="NPV4" s="98"/>
      <c r="NPY4" s="98"/>
      <c r="NQB4" s="98"/>
      <c r="NQE4" s="98"/>
      <c r="NQH4" s="98"/>
      <c r="NQK4" s="98"/>
      <c r="NQN4" s="98"/>
      <c r="NQQ4" s="98"/>
      <c r="NQS4" s="98"/>
      <c r="NRN4" s="98"/>
      <c r="NRO4" s="98"/>
      <c r="NRR4" s="98"/>
      <c r="NRU4" s="98"/>
      <c r="NRX4" s="98"/>
      <c r="NSA4" s="98"/>
      <c r="NSB4" s="98"/>
      <c r="NSC4" s="98"/>
      <c r="NSF4" s="98"/>
      <c r="NSI4" s="98"/>
      <c r="NSL4" s="98"/>
      <c r="NSO4" s="98"/>
      <c r="NSQ4" s="98"/>
      <c r="NUI4" s="98"/>
      <c r="NUJ4" s="98"/>
      <c r="NUK4" s="98"/>
      <c r="NUL4" s="98"/>
      <c r="NUM4" s="98"/>
      <c r="NUN4" s="98"/>
      <c r="NUO4" s="98"/>
      <c r="NUP4" s="98"/>
      <c r="NUQ4" s="98"/>
      <c r="NUR4" s="98"/>
      <c r="NUS4" s="98"/>
      <c r="NUT4" s="98"/>
      <c r="NUU4" s="98"/>
      <c r="NUV4" s="98"/>
      <c r="NUW4" s="98"/>
      <c r="NUX4" s="98"/>
      <c r="NUY4" s="98"/>
      <c r="NUZ4" s="98"/>
      <c r="NVA4" s="98"/>
      <c r="NVN4" s="98"/>
      <c r="NVO4" s="98"/>
      <c r="NVP4" s="98"/>
      <c r="NVQ4" s="98"/>
      <c r="NVR4" s="98"/>
      <c r="NVS4" s="98"/>
      <c r="NVT4" s="98"/>
      <c r="NVU4" s="98"/>
      <c r="NVV4" s="98"/>
      <c r="NVW4" s="98"/>
      <c r="NVZ4" s="98"/>
      <c r="NWC4" s="98"/>
      <c r="NWF4" s="98"/>
      <c r="NWI4" s="98"/>
      <c r="NYW4" s="98"/>
      <c r="NYY4" s="98"/>
      <c r="NZB4" s="98"/>
      <c r="NZE4" s="98"/>
      <c r="NZH4" s="98"/>
      <c r="NZK4" s="98"/>
      <c r="NZN4" s="98"/>
      <c r="NZP4" s="98"/>
      <c r="NZR4" s="98"/>
      <c r="NZU4" s="98"/>
      <c r="NZX4" s="98"/>
      <c r="OAA4" s="98"/>
      <c r="OAD4" s="98"/>
      <c r="OAG4" s="98"/>
      <c r="OAJ4" s="98"/>
      <c r="OAM4" s="98"/>
      <c r="OAO4" s="98"/>
      <c r="OBJ4" s="98"/>
      <c r="OBK4" s="98"/>
      <c r="OBN4" s="98"/>
      <c r="OBQ4" s="98"/>
      <c r="OBT4" s="98"/>
      <c r="OBW4" s="98"/>
      <c r="OBX4" s="98"/>
      <c r="OBY4" s="98"/>
      <c r="OCB4" s="98"/>
      <c r="OCE4" s="98"/>
      <c r="OCH4" s="98"/>
      <c r="OCK4" s="98"/>
      <c r="OCM4" s="98"/>
      <c r="OEE4" s="98"/>
      <c r="OEF4" s="98"/>
      <c r="OEG4" s="98"/>
      <c r="OEH4" s="98"/>
      <c r="OEI4" s="98"/>
      <c r="OEJ4" s="98"/>
      <c r="OEK4" s="98"/>
      <c r="OEL4" s="98"/>
      <c r="OEM4" s="98"/>
      <c r="OEN4" s="98"/>
      <c r="OEO4" s="98"/>
      <c r="OEP4" s="98"/>
      <c r="OEQ4" s="98"/>
      <c r="OER4" s="98"/>
      <c r="OES4" s="98"/>
      <c r="OET4" s="98"/>
      <c r="OEU4" s="98"/>
      <c r="OEV4" s="98"/>
      <c r="OEW4" s="98"/>
      <c r="OFJ4" s="98"/>
      <c r="OFK4" s="98"/>
      <c r="OFL4" s="98"/>
      <c r="OFM4" s="98"/>
      <c r="OFN4" s="98"/>
      <c r="OFO4" s="98"/>
      <c r="OFP4" s="98"/>
      <c r="OFQ4" s="98"/>
      <c r="OFR4" s="98"/>
      <c r="OFS4" s="98"/>
      <c r="OFV4" s="98"/>
      <c r="OFY4" s="98"/>
      <c r="OGB4" s="98"/>
      <c r="OGE4" s="98"/>
      <c r="OIS4" s="98"/>
      <c r="OIU4" s="98"/>
      <c r="OIX4" s="98"/>
      <c r="OJA4" s="98"/>
      <c r="OJD4" s="98"/>
      <c r="OJG4" s="98"/>
      <c r="OJJ4" s="98"/>
      <c r="OJL4" s="98"/>
      <c r="OJN4" s="98"/>
      <c r="OJQ4" s="98"/>
      <c r="OJT4" s="98"/>
      <c r="OJW4" s="98"/>
      <c r="OJZ4" s="98"/>
      <c r="OKC4" s="98"/>
      <c r="OKF4" s="98"/>
      <c r="OKI4" s="98"/>
      <c r="OKK4" s="98"/>
      <c r="OLF4" s="98"/>
      <c r="OLG4" s="98"/>
      <c r="OLJ4" s="98"/>
      <c r="OLM4" s="98"/>
      <c r="OLP4" s="98"/>
      <c r="OLS4" s="98"/>
      <c r="OLT4" s="98"/>
      <c r="OLU4" s="98"/>
      <c r="OLX4" s="98"/>
      <c r="OMA4" s="98"/>
      <c r="OMD4" s="98"/>
      <c r="OMG4" s="98"/>
      <c r="OMI4" s="98"/>
      <c r="OOA4" s="98"/>
      <c r="OOB4" s="98"/>
      <c r="OOC4" s="98"/>
      <c r="OOD4" s="98"/>
      <c r="OOE4" s="98"/>
      <c r="OOF4" s="98"/>
      <c r="OOG4" s="98"/>
      <c r="OOH4" s="98"/>
      <c r="OOI4" s="98"/>
      <c r="OOJ4" s="98"/>
      <c r="OOK4" s="98"/>
      <c r="OOL4" s="98"/>
      <c r="OOM4" s="98"/>
      <c r="OON4" s="98"/>
      <c r="OOO4" s="98"/>
      <c r="OOP4" s="98"/>
      <c r="OOQ4" s="98"/>
      <c r="OOR4" s="98"/>
      <c r="OOS4" s="98"/>
      <c r="OPF4" s="98"/>
      <c r="OPG4" s="98"/>
      <c r="OPH4" s="98"/>
      <c r="OPI4" s="98"/>
      <c r="OPJ4" s="98"/>
      <c r="OPK4" s="98"/>
      <c r="OPL4" s="98"/>
      <c r="OPM4" s="98"/>
      <c r="OPN4" s="98"/>
      <c r="OPO4" s="98"/>
      <c r="OPR4" s="98"/>
      <c r="OPU4" s="98"/>
      <c r="OPX4" s="98"/>
      <c r="OQA4" s="98"/>
      <c r="OSO4" s="98"/>
      <c r="OSQ4" s="98"/>
      <c r="OST4" s="98"/>
      <c r="OSW4" s="98"/>
      <c r="OSZ4" s="98"/>
      <c r="OTC4" s="98"/>
      <c r="OTF4" s="98"/>
      <c r="OTH4" s="98"/>
      <c r="OTJ4" s="98"/>
      <c r="OTM4" s="98"/>
      <c r="OTP4" s="98"/>
      <c r="OTS4" s="98"/>
      <c r="OTV4" s="98"/>
      <c r="OTY4" s="98"/>
      <c r="OUB4" s="98"/>
      <c r="OUE4" s="98"/>
      <c r="OUG4" s="98"/>
      <c r="OVB4" s="98"/>
      <c r="OVC4" s="98"/>
      <c r="OVF4" s="98"/>
      <c r="OVI4" s="98"/>
      <c r="OVL4" s="98"/>
      <c r="OVO4" s="98"/>
      <c r="OVP4" s="98"/>
      <c r="OVQ4" s="98"/>
      <c r="OVT4" s="98"/>
      <c r="OVW4" s="98"/>
      <c r="OVZ4" s="98"/>
      <c r="OWC4" s="98"/>
      <c r="OWE4" s="98"/>
      <c r="OXW4" s="98"/>
      <c r="OXX4" s="98"/>
      <c r="OXY4" s="98"/>
      <c r="OXZ4" s="98"/>
      <c r="OYA4" s="98"/>
      <c r="OYB4" s="98"/>
      <c r="OYC4" s="98"/>
      <c r="OYD4" s="98"/>
      <c r="OYE4" s="98"/>
      <c r="OYF4" s="98"/>
      <c r="OYG4" s="98"/>
      <c r="OYH4" s="98"/>
      <c r="OYI4" s="98"/>
      <c r="OYJ4" s="98"/>
      <c r="OYK4" s="98"/>
      <c r="OYL4" s="98"/>
      <c r="OYM4" s="98"/>
      <c r="OYN4" s="98"/>
      <c r="OYO4" s="98"/>
      <c r="OZB4" s="98"/>
      <c r="OZC4" s="98"/>
      <c r="OZD4" s="98"/>
      <c r="OZE4" s="98"/>
      <c r="OZF4" s="98"/>
      <c r="OZG4" s="98"/>
      <c r="OZH4" s="98"/>
      <c r="OZI4" s="98"/>
      <c r="OZJ4" s="98"/>
      <c r="OZK4" s="98"/>
      <c r="OZN4" s="98"/>
      <c r="OZQ4" s="98"/>
      <c r="OZT4" s="98"/>
      <c r="OZW4" s="98"/>
      <c r="PCK4" s="98"/>
      <c r="PCM4" s="98"/>
      <c r="PCP4" s="98"/>
      <c r="PCS4" s="98"/>
      <c r="PCV4" s="98"/>
      <c r="PCY4" s="98"/>
      <c r="PDB4" s="98"/>
      <c r="PDD4" s="98"/>
      <c r="PDF4" s="98"/>
      <c r="PDI4" s="98"/>
      <c r="PDL4" s="98"/>
      <c r="PDO4" s="98"/>
      <c r="PDR4" s="98"/>
      <c r="PDU4" s="98"/>
      <c r="PDX4" s="98"/>
      <c r="PEA4" s="98"/>
      <c r="PEC4" s="98"/>
      <c r="PEX4" s="98"/>
      <c r="PEY4" s="98"/>
      <c r="PFB4" s="98"/>
      <c r="PFE4" s="98"/>
      <c r="PFH4" s="98"/>
      <c r="PFK4" s="98"/>
      <c r="PFL4" s="98"/>
      <c r="PFM4" s="98"/>
      <c r="PFP4" s="98"/>
      <c r="PFS4" s="98"/>
      <c r="PFV4" s="98"/>
      <c r="PFY4" s="98"/>
      <c r="PGA4" s="98"/>
      <c r="PHS4" s="98"/>
      <c r="PHT4" s="98"/>
      <c r="PHU4" s="98"/>
      <c r="PHV4" s="98"/>
      <c r="PHW4" s="98"/>
      <c r="PHX4" s="98"/>
      <c r="PHY4" s="98"/>
      <c r="PHZ4" s="98"/>
      <c r="PIA4" s="98"/>
      <c r="PIB4" s="98"/>
      <c r="PIC4" s="98"/>
      <c r="PID4" s="98"/>
      <c r="PIE4" s="98"/>
      <c r="PIF4" s="98"/>
      <c r="PIG4" s="98"/>
      <c r="PIH4" s="98"/>
      <c r="PII4" s="98"/>
      <c r="PIJ4" s="98"/>
      <c r="PIK4" s="98"/>
      <c r="PIX4" s="98"/>
      <c r="PIY4" s="98"/>
      <c r="PIZ4" s="98"/>
      <c r="PJA4" s="98"/>
      <c r="PJB4" s="98"/>
      <c r="PJC4" s="98"/>
      <c r="PJD4" s="98"/>
      <c r="PJE4" s="98"/>
      <c r="PJF4" s="98"/>
      <c r="PJG4" s="98"/>
      <c r="PJJ4" s="98"/>
      <c r="PJM4" s="98"/>
      <c r="PJP4" s="98"/>
      <c r="PJS4" s="98"/>
      <c r="PMG4" s="98"/>
      <c r="PMI4" s="98"/>
      <c r="PML4" s="98"/>
      <c r="PMO4" s="98"/>
      <c r="PMR4" s="98"/>
      <c r="PMU4" s="98"/>
      <c r="PMX4" s="98"/>
      <c r="PMZ4" s="98"/>
      <c r="PNB4" s="98"/>
      <c r="PNE4" s="98"/>
      <c r="PNH4" s="98"/>
      <c r="PNK4" s="98"/>
      <c r="PNN4" s="98"/>
      <c r="PNQ4" s="98"/>
      <c r="PNT4" s="98"/>
      <c r="PNW4" s="98"/>
      <c r="PNY4" s="98"/>
      <c r="POT4" s="98"/>
      <c r="POU4" s="98"/>
      <c r="POX4" s="98"/>
      <c r="PPA4" s="98"/>
      <c r="PPD4" s="98"/>
      <c r="PPG4" s="98"/>
      <c r="PPH4" s="98"/>
      <c r="PPI4" s="98"/>
      <c r="PPL4" s="98"/>
      <c r="PPO4" s="98"/>
      <c r="PPR4" s="98"/>
      <c r="PPU4" s="98"/>
      <c r="PPW4" s="98"/>
      <c r="PRO4" s="98"/>
      <c r="PRP4" s="98"/>
      <c r="PRQ4" s="98"/>
      <c r="PRR4" s="98"/>
      <c r="PRS4" s="98"/>
      <c r="PRT4" s="98"/>
      <c r="PRU4" s="98"/>
      <c r="PRV4" s="98"/>
      <c r="PRW4" s="98"/>
      <c r="PRX4" s="98"/>
      <c r="PRY4" s="98"/>
      <c r="PRZ4" s="98"/>
      <c r="PSA4" s="98"/>
      <c r="PSB4" s="98"/>
      <c r="PSC4" s="98"/>
      <c r="PSD4" s="98"/>
      <c r="PSE4" s="98"/>
      <c r="PSF4" s="98"/>
      <c r="PSG4" s="98"/>
      <c r="PST4" s="98"/>
      <c r="PSU4" s="98"/>
      <c r="PSV4" s="98"/>
      <c r="PSW4" s="98"/>
      <c r="PSX4" s="98"/>
      <c r="PSY4" s="98"/>
      <c r="PSZ4" s="98"/>
      <c r="PTA4" s="98"/>
      <c r="PTB4" s="98"/>
      <c r="PTC4" s="98"/>
      <c r="PTF4" s="98"/>
      <c r="PTI4" s="98"/>
      <c r="PTL4" s="98"/>
      <c r="PTO4" s="98"/>
      <c r="PWC4" s="98"/>
      <c r="PWE4" s="98"/>
      <c r="PWH4" s="98"/>
      <c r="PWK4" s="98"/>
      <c r="PWN4" s="98"/>
      <c r="PWQ4" s="98"/>
      <c r="PWT4" s="98"/>
      <c r="PWV4" s="98"/>
      <c r="PWX4" s="98"/>
      <c r="PXA4" s="98"/>
      <c r="PXD4" s="98"/>
      <c r="PXG4" s="98"/>
      <c r="PXJ4" s="98"/>
      <c r="PXM4" s="98"/>
      <c r="PXP4" s="98"/>
      <c r="PXS4" s="98"/>
      <c r="PXU4" s="98"/>
      <c r="PYP4" s="98"/>
      <c r="PYQ4" s="98"/>
      <c r="PYT4" s="98"/>
      <c r="PYW4" s="98"/>
      <c r="PYZ4" s="98"/>
      <c r="PZC4" s="98"/>
      <c r="PZD4" s="98"/>
      <c r="PZE4" s="98"/>
      <c r="PZH4" s="98"/>
      <c r="PZK4" s="98"/>
      <c r="PZN4" s="98"/>
      <c r="PZQ4" s="98"/>
      <c r="PZS4" s="98"/>
      <c r="QBK4" s="98"/>
      <c r="QBL4" s="98"/>
      <c r="QBM4" s="98"/>
      <c r="QBN4" s="98"/>
      <c r="QBO4" s="98"/>
      <c r="QBP4" s="98"/>
      <c r="QBQ4" s="98"/>
      <c r="QBR4" s="98"/>
      <c r="QBS4" s="98"/>
      <c r="QBT4" s="98"/>
      <c r="QBU4" s="98"/>
      <c r="QBV4" s="98"/>
      <c r="QBW4" s="98"/>
      <c r="QBX4" s="98"/>
      <c r="QBY4" s="98"/>
      <c r="QBZ4" s="98"/>
      <c r="QCA4" s="98"/>
      <c r="QCB4" s="98"/>
      <c r="QCC4" s="98"/>
      <c r="QCP4" s="98"/>
      <c r="QCQ4" s="98"/>
      <c r="QCR4" s="98"/>
      <c r="QCS4" s="98"/>
      <c r="QCT4" s="98"/>
      <c r="QCU4" s="98"/>
      <c r="QCV4" s="98"/>
      <c r="QCW4" s="98"/>
      <c r="QCX4" s="98"/>
      <c r="QCY4" s="98"/>
      <c r="QDB4" s="98"/>
      <c r="QDE4" s="98"/>
      <c r="QDH4" s="98"/>
      <c r="QDK4" s="98"/>
      <c r="QFY4" s="98"/>
      <c r="QGA4" s="98"/>
      <c r="QGD4" s="98"/>
      <c r="QGG4" s="98"/>
      <c r="QGJ4" s="98"/>
      <c r="QGM4" s="98"/>
      <c r="QGP4" s="98"/>
      <c r="QGR4" s="98"/>
      <c r="QGT4" s="98"/>
      <c r="QGW4" s="98"/>
      <c r="QGZ4" s="98"/>
      <c r="QHC4" s="98"/>
      <c r="QHF4" s="98"/>
      <c r="QHI4" s="98"/>
      <c r="QHL4" s="98"/>
      <c r="QHO4" s="98"/>
      <c r="QHQ4" s="98"/>
      <c r="QIL4" s="98"/>
      <c r="QIM4" s="98"/>
      <c r="QIP4" s="98"/>
      <c r="QIS4" s="98"/>
      <c r="QIV4" s="98"/>
      <c r="QIY4" s="98"/>
      <c r="QIZ4" s="98"/>
      <c r="QJA4" s="98"/>
      <c r="QJD4" s="98"/>
      <c r="QJG4" s="98"/>
      <c r="QJJ4" s="98"/>
      <c r="QJM4" s="98"/>
      <c r="QJO4" s="98"/>
      <c r="QLG4" s="98"/>
      <c r="QLH4" s="98"/>
      <c r="QLI4" s="98"/>
      <c r="QLJ4" s="98"/>
      <c r="QLK4" s="98"/>
      <c r="QLL4" s="98"/>
      <c r="QLM4" s="98"/>
      <c r="QLN4" s="98"/>
      <c r="QLO4" s="98"/>
      <c r="QLP4" s="98"/>
      <c r="QLQ4" s="98"/>
      <c r="QLR4" s="98"/>
      <c r="QLS4" s="98"/>
      <c r="QLT4" s="98"/>
      <c r="QLU4" s="98"/>
      <c r="QLV4" s="98"/>
      <c r="QLW4" s="98"/>
      <c r="QLX4" s="98"/>
      <c r="QLY4" s="98"/>
      <c r="QML4" s="98"/>
      <c r="QMM4" s="98"/>
      <c r="QMN4" s="98"/>
      <c r="QMO4" s="98"/>
      <c r="QMP4" s="98"/>
      <c r="QMQ4" s="98"/>
      <c r="QMR4" s="98"/>
      <c r="QMS4" s="98"/>
      <c r="QMT4" s="98"/>
      <c r="QMU4" s="98"/>
      <c r="QMX4" s="98"/>
      <c r="QNA4" s="98"/>
      <c r="QND4" s="98"/>
      <c r="QNG4" s="98"/>
      <c r="QPU4" s="98"/>
      <c r="QPW4" s="98"/>
      <c r="QPZ4" s="98"/>
      <c r="QQC4" s="98"/>
      <c r="QQF4" s="98"/>
      <c r="QQI4" s="98"/>
      <c r="QQL4" s="98"/>
      <c r="QQN4" s="98"/>
      <c r="QQP4" s="98"/>
      <c r="QQS4" s="98"/>
      <c r="QQV4" s="98"/>
      <c r="QQY4" s="98"/>
      <c r="QRB4" s="98"/>
      <c r="QRE4" s="98"/>
      <c r="QRH4" s="98"/>
      <c r="QRK4" s="98"/>
      <c r="QRM4" s="98"/>
      <c r="QSH4" s="98"/>
      <c r="QSI4" s="98"/>
      <c r="QSL4" s="98"/>
      <c r="QSO4" s="98"/>
      <c r="QSR4" s="98"/>
      <c r="QSU4" s="98"/>
      <c r="QSV4" s="98"/>
      <c r="QSW4" s="98"/>
      <c r="QSZ4" s="98"/>
      <c r="QTC4" s="98"/>
      <c r="QTF4" s="98"/>
      <c r="QTI4" s="98"/>
      <c r="QTK4" s="98"/>
      <c r="QVC4" s="98"/>
      <c r="QVD4" s="98"/>
      <c r="QVE4" s="98"/>
      <c r="QVF4" s="98"/>
      <c r="QVG4" s="98"/>
      <c r="QVH4" s="98"/>
      <c r="QVI4" s="98"/>
      <c r="QVJ4" s="98"/>
      <c r="QVK4" s="98"/>
      <c r="QVL4" s="98"/>
      <c r="QVM4" s="98"/>
      <c r="QVN4" s="98"/>
      <c r="QVO4" s="98"/>
      <c r="QVP4" s="98"/>
      <c r="QVQ4" s="98"/>
      <c r="QVR4" s="98"/>
      <c r="QVS4" s="98"/>
      <c r="QVT4" s="98"/>
      <c r="QVU4" s="98"/>
      <c r="QWH4" s="98"/>
      <c r="QWI4" s="98"/>
      <c r="QWJ4" s="98"/>
      <c r="QWK4" s="98"/>
      <c r="QWL4" s="98"/>
      <c r="QWM4" s="98"/>
      <c r="QWN4" s="98"/>
      <c r="QWO4" s="98"/>
      <c r="QWP4" s="98"/>
      <c r="QWQ4" s="98"/>
      <c r="QWT4" s="98"/>
      <c r="QWW4" s="98"/>
      <c r="QWZ4" s="98"/>
      <c r="QXC4" s="98"/>
      <c r="QZQ4" s="98"/>
      <c r="QZS4" s="98"/>
      <c r="QZV4" s="98"/>
      <c r="QZY4" s="98"/>
      <c r="RAB4" s="98"/>
      <c r="RAE4" s="98"/>
      <c r="RAH4" s="98"/>
      <c r="RAJ4" s="98"/>
      <c r="RAL4" s="98"/>
      <c r="RAO4" s="98"/>
      <c r="RAR4" s="98"/>
      <c r="RAU4" s="98"/>
      <c r="RAX4" s="98"/>
      <c r="RBA4" s="98"/>
      <c r="RBD4" s="98"/>
      <c r="RBG4" s="98"/>
      <c r="RBI4" s="98"/>
      <c r="RCD4" s="98"/>
      <c r="RCE4" s="98"/>
      <c r="RCH4" s="98"/>
      <c r="RCK4" s="98"/>
      <c r="RCN4" s="98"/>
      <c r="RCQ4" s="98"/>
      <c r="RCR4" s="98"/>
      <c r="RCS4" s="98"/>
      <c r="RCV4" s="98"/>
      <c r="RCY4" s="98"/>
      <c r="RDB4" s="98"/>
      <c r="RDE4" s="98"/>
      <c r="RDG4" s="98"/>
      <c r="REY4" s="98"/>
      <c r="REZ4" s="98"/>
      <c r="RFA4" s="98"/>
      <c r="RFB4" s="98"/>
      <c r="RFC4" s="98"/>
      <c r="RFD4" s="98"/>
      <c r="RFE4" s="98"/>
      <c r="RFF4" s="98"/>
      <c r="RFG4" s="98"/>
      <c r="RFH4" s="98"/>
      <c r="RFI4" s="98"/>
      <c r="RFJ4" s="98"/>
      <c r="RFK4" s="98"/>
      <c r="RFL4" s="98"/>
      <c r="RFM4" s="98"/>
      <c r="RFN4" s="98"/>
      <c r="RFO4" s="98"/>
      <c r="RFP4" s="98"/>
      <c r="RFQ4" s="98"/>
      <c r="RGD4" s="98"/>
      <c r="RGE4" s="98"/>
      <c r="RGF4" s="98"/>
      <c r="RGG4" s="98"/>
      <c r="RGH4" s="98"/>
      <c r="RGI4" s="98"/>
      <c r="RGJ4" s="98"/>
      <c r="RGK4" s="98"/>
      <c r="RGL4" s="98"/>
      <c r="RGM4" s="98"/>
      <c r="RGP4" s="98"/>
      <c r="RGS4" s="98"/>
      <c r="RGV4" s="98"/>
      <c r="RGY4" s="98"/>
      <c r="RJM4" s="98"/>
      <c r="RJO4" s="98"/>
      <c r="RJR4" s="98"/>
      <c r="RJU4" s="98"/>
      <c r="RJX4" s="98"/>
      <c r="RKA4" s="98"/>
      <c r="RKD4" s="98"/>
      <c r="RKF4" s="98"/>
      <c r="RKH4" s="98"/>
      <c r="RKK4" s="98"/>
      <c r="RKN4" s="98"/>
      <c r="RKQ4" s="98"/>
      <c r="RKT4" s="98"/>
      <c r="RKW4" s="98"/>
      <c r="RKZ4" s="98"/>
      <c r="RLC4" s="98"/>
      <c r="RLE4" s="98"/>
      <c r="RLZ4" s="98"/>
      <c r="RMA4" s="98"/>
      <c r="RMD4" s="98"/>
      <c r="RMG4" s="98"/>
      <c r="RMJ4" s="98"/>
      <c r="RMM4" s="98"/>
      <c r="RMN4" s="98"/>
      <c r="RMO4" s="98"/>
      <c r="RMR4" s="98"/>
      <c r="RMU4" s="98"/>
      <c r="RMX4" s="98"/>
      <c r="RNA4" s="98"/>
      <c r="RNC4" s="98"/>
      <c r="ROU4" s="98"/>
      <c r="ROV4" s="98"/>
      <c r="ROW4" s="98"/>
      <c r="ROX4" s="98"/>
      <c r="ROY4" s="98"/>
      <c r="ROZ4" s="98"/>
      <c r="RPA4" s="98"/>
      <c r="RPB4" s="98"/>
      <c r="RPC4" s="98"/>
      <c r="RPD4" s="98"/>
      <c r="RPE4" s="98"/>
      <c r="RPF4" s="98"/>
      <c r="RPG4" s="98"/>
      <c r="RPH4" s="98"/>
      <c r="RPI4" s="98"/>
      <c r="RPJ4" s="98"/>
      <c r="RPK4" s="98"/>
      <c r="RPL4" s="98"/>
      <c r="RPM4" s="98"/>
      <c r="RPZ4" s="98"/>
      <c r="RQA4" s="98"/>
      <c r="RQB4" s="98"/>
      <c r="RQC4" s="98"/>
      <c r="RQD4" s="98"/>
      <c r="RQE4" s="98"/>
      <c r="RQF4" s="98"/>
      <c r="RQG4" s="98"/>
      <c r="RQH4" s="98"/>
      <c r="RQI4" s="98"/>
      <c r="RQL4" s="98"/>
      <c r="RQO4" s="98"/>
      <c r="RQR4" s="98"/>
      <c r="RQU4" s="98"/>
      <c r="RTI4" s="98"/>
      <c r="RTK4" s="98"/>
      <c r="RTN4" s="98"/>
      <c r="RTQ4" s="98"/>
      <c r="RTT4" s="98"/>
      <c r="RTW4" s="98"/>
      <c r="RTZ4" s="98"/>
      <c r="RUB4" s="98"/>
      <c r="RUD4" s="98"/>
      <c r="RUG4" s="98"/>
      <c r="RUJ4" s="98"/>
      <c r="RUM4" s="98"/>
      <c r="RUP4" s="98"/>
      <c r="RUS4" s="98"/>
      <c r="RUV4" s="98"/>
      <c r="RUY4" s="98"/>
      <c r="RVA4" s="98"/>
      <c r="RVV4" s="98"/>
      <c r="RVW4" s="98"/>
      <c r="RVZ4" s="98"/>
      <c r="RWC4" s="98"/>
      <c r="RWF4" s="98"/>
      <c r="RWI4" s="98"/>
      <c r="RWJ4" s="98"/>
      <c r="RWK4" s="98"/>
      <c r="RWN4" s="98"/>
      <c r="RWQ4" s="98"/>
      <c r="RWT4" s="98"/>
      <c r="RWW4" s="98"/>
      <c r="RWY4" s="98"/>
      <c r="RYQ4" s="98"/>
      <c r="RYR4" s="98"/>
      <c r="RYS4" s="98"/>
      <c r="RYT4" s="98"/>
      <c r="RYU4" s="98"/>
      <c r="RYV4" s="98"/>
      <c r="RYW4" s="98"/>
      <c r="RYX4" s="98"/>
      <c r="RYY4" s="98"/>
      <c r="RYZ4" s="98"/>
      <c r="RZA4" s="98"/>
      <c r="RZB4" s="98"/>
      <c r="RZC4" s="98"/>
      <c r="RZD4" s="98"/>
      <c r="RZE4" s="98"/>
      <c r="RZF4" s="98"/>
      <c r="RZG4" s="98"/>
      <c r="RZH4" s="98"/>
      <c r="RZI4" s="98"/>
      <c r="RZV4" s="98"/>
      <c r="RZW4" s="98"/>
      <c r="RZX4" s="98"/>
      <c r="RZY4" s="98"/>
      <c r="RZZ4" s="98"/>
      <c r="SAA4" s="98"/>
      <c r="SAB4" s="98"/>
      <c r="SAC4" s="98"/>
      <c r="SAD4" s="98"/>
      <c r="SAE4" s="98"/>
      <c r="SAH4" s="98"/>
      <c r="SAK4" s="98"/>
      <c r="SAN4" s="98"/>
      <c r="SAQ4" s="98"/>
      <c r="SDE4" s="98"/>
      <c r="SDG4" s="98"/>
      <c r="SDJ4" s="98"/>
      <c r="SDM4" s="98"/>
      <c r="SDP4" s="98"/>
      <c r="SDS4" s="98"/>
      <c r="SDV4" s="98"/>
      <c r="SDX4" s="98"/>
      <c r="SDZ4" s="98"/>
      <c r="SEC4" s="98"/>
      <c r="SEF4" s="98"/>
      <c r="SEI4" s="98"/>
      <c r="SEL4" s="98"/>
      <c r="SEO4" s="98"/>
      <c r="SER4" s="98"/>
      <c r="SEU4" s="98"/>
      <c r="SEW4" s="98"/>
      <c r="SFR4" s="98"/>
      <c r="SFS4" s="98"/>
      <c r="SFV4" s="98"/>
      <c r="SFY4" s="98"/>
      <c r="SGB4" s="98"/>
      <c r="SGE4" s="98"/>
      <c r="SGF4" s="98"/>
      <c r="SGG4" s="98"/>
      <c r="SGJ4" s="98"/>
      <c r="SGM4" s="98"/>
      <c r="SGP4" s="98"/>
      <c r="SGS4" s="98"/>
      <c r="SGU4" s="98"/>
      <c r="SIM4" s="98"/>
      <c r="SIN4" s="98"/>
      <c r="SIO4" s="98"/>
      <c r="SIP4" s="98"/>
      <c r="SIQ4" s="98"/>
      <c r="SIR4" s="98"/>
      <c r="SIS4" s="98"/>
      <c r="SIT4" s="98"/>
      <c r="SIU4" s="98"/>
      <c r="SIV4" s="98"/>
      <c r="SIW4" s="98"/>
      <c r="SIX4" s="98"/>
      <c r="SIY4" s="98"/>
      <c r="SIZ4" s="98"/>
      <c r="SJA4" s="98"/>
      <c r="SJB4" s="98"/>
      <c r="SJC4" s="98"/>
      <c r="SJD4" s="98"/>
      <c r="SJE4" s="98"/>
      <c r="SJR4" s="98"/>
      <c r="SJS4" s="98"/>
      <c r="SJT4" s="98"/>
      <c r="SJU4" s="98"/>
      <c r="SJV4" s="98"/>
      <c r="SJW4" s="98"/>
      <c r="SJX4" s="98"/>
      <c r="SJY4" s="98"/>
      <c r="SJZ4" s="98"/>
      <c r="SKA4" s="98"/>
      <c r="SKD4" s="98"/>
      <c r="SKG4" s="98"/>
      <c r="SKJ4" s="98"/>
      <c r="SKM4" s="98"/>
      <c r="SNA4" s="98"/>
      <c r="SNC4" s="98"/>
      <c r="SNF4" s="98"/>
      <c r="SNI4" s="98"/>
      <c r="SNL4" s="98"/>
      <c r="SNO4" s="98"/>
      <c r="SNR4" s="98"/>
      <c r="SNT4" s="98"/>
      <c r="SNV4" s="98"/>
      <c r="SNY4" s="98"/>
      <c r="SOB4" s="98"/>
      <c r="SOE4" s="98"/>
      <c r="SOH4" s="98"/>
      <c r="SOK4" s="98"/>
      <c r="SON4" s="98"/>
      <c r="SOQ4" s="98"/>
      <c r="SOS4" s="98"/>
      <c r="SPN4" s="98"/>
      <c r="SPO4" s="98"/>
      <c r="SPR4" s="98"/>
      <c r="SPU4" s="98"/>
      <c r="SPX4" s="98"/>
      <c r="SQA4" s="98"/>
      <c r="SQB4" s="98"/>
      <c r="SQC4" s="98"/>
      <c r="SQF4" s="98"/>
      <c r="SQI4" s="98"/>
      <c r="SQL4" s="98"/>
      <c r="SQO4" s="98"/>
      <c r="SQQ4" s="98"/>
      <c r="SSI4" s="98"/>
      <c r="SSJ4" s="98"/>
      <c r="SSK4" s="98"/>
      <c r="SSL4" s="98"/>
      <c r="SSM4" s="98"/>
      <c r="SSN4" s="98"/>
      <c r="SSO4" s="98"/>
      <c r="SSP4" s="98"/>
      <c r="SSQ4" s="98"/>
      <c r="SSR4" s="98"/>
      <c r="SSS4" s="98"/>
      <c r="SST4" s="98"/>
      <c r="SSU4" s="98"/>
      <c r="SSV4" s="98"/>
      <c r="SSW4" s="98"/>
      <c r="SSX4" s="98"/>
      <c r="SSY4" s="98"/>
      <c r="SSZ4" s="98"/>
      <c r="STA4" s="98"/>
      <c r="STN4" s="98"/>
      <c r="STO4" s="98"/>
      <c r="STP4" s="98"/>
      <c r="STQ4" s="98"/>
      <c r="STR4" s="98"/>
      <c r="STS4" s="98"/>
      <c r="STT4" s="98"/>
      <c r="STU4" s="98"/>
      <c r="STV4" s="98"/>
      <c r="STW4" s="98"/>
      <c r="STZ4" s="98"/>
      <c r="SUC4" s="98"/>
      <c r="SUF4" s="98"/>
      <c r="SUI4" s="98"/>
      <c r="SWW4" s="98"/>
      <c r="SWY4" s="98"/>
      <c r="SXB4" s="98"/>
      <c r="SXE4" s="98"/>
      <c r="SXH4" s="98"/>
      <c r="SXK4" s="98"/>
      <c r="SXN4" s="98"/>
      <c r="SXP4" s="98"/>
      <c r="SXR4" s="98"/>
      <c r="SXU4" s="98"/>
      <c r="SXX4" s="98"/>
      <c r="SYA4" s="98"/>
      <c r="SYD4" s="98"/>
      <c r="SYG4" s="98"/>
      <c r="SYJ4" s="98"/>
      <c r="SYM4" s="98"/>
      <c r="SYO4" s="98"/>
      <c r="SZJ4" s="98"/>
      <c r="SZK4" s="98"/>
      <c r="SZN4" s="98"/>
      <c r="SZQ4" s="98"/>
      <c r="SZT4" s="98"/>
      <c r="SZW4" s="98"/>
      <c r="SZX4" s="98"/>
      <c r="SZY4" s="98"/>
      <c r="TAB4" s="98"/>
      <c r="TAE4" s="98"/>
      <c r="TAH4" s="98"/>
      <c r="TAK4" s="98"/>
      <c r="TAM4" s="98"/>
      <c r="TCE4" s="98"/>
      <c r="TCF4" s="98"/>
      <c r="TCG4" s="98"/>
      <c r="TCH4" s="98"/>
      <c r="TCI4" s="98"/>
      <c r="TCJ4" s="98"/>
      <c r="TCK4" s="98"/>
      <c r="TCL4" s="98"/>
      <c r="TCM4" s="98"/>
      <c r="TCN4" s="98"/>
      <c r="TCO4" s="98"/>
      <c r="TCP4" s="98"/>
      <c r="TCQ4" s="98"/>
      <c r="TCR4" s="98"/>
      <c r="TCS4" s="98"/>
      <c r="TCT4" s="98"/>
      <c r="TCU4" s="98"/>
      <c r="TCV4" s="98"/>
      <c r="TCW4" s="98"/>
      <c r="TDJ4" s="98"/>
      <c r="TDK4" s="98"/>
      <c r="TDL4" s="98"/>
      <c r="TDM4" s="98"/>
      <c r="TDN4" s="98"/>
      <c r="TDO4" s="98"/>
      <c r="TDP4" s="98"/>
      <c r="TDQ4" s="98"/>
      <c r="TDR4" s="98"/>
      <c r="TDS4" s="98"/>
      <c r="TDV4" s="98"/>
      <c r="TDY4" s="98"/>
      <c r="TEB4" s="98"/>
      <c r="TEE4" s="98"/>
      <c r="TGS4" s="98"/>
      <c r="TGU4" s="98"/>
      <c r="TGX4" s="98"/>
      <c r="THA4" s="98"/>
      <c r="THD4" s="98"/>
      <c r="THG4" s="98"/>
      <c r="THJ4" s="98"/>
      <c r="THL4" s="98"/>
      <c r="THN4" s="98"/>
      <c r="THQ4" s="98"/>
      <c r="THT4" s="98"/>
      <c r="THW4" s="98"/>
      <c r="THZ4" s="98"/>
      <c r="TIC4" s="98"/>
      <c r="TIF4" s="98"/>
      <c r="TII4" s="98"/>
      <c r="TIK4" s="98"/>
      <c r="TJF4" s="98"/>
      <c r="TJG4" s="98"/>
      <c r="TJJ4" s="98"/>
      <c r="TJM4" s="98"/>
      <c r="TJP4" s="98"/>
      <c r="TJS4" s="98"/>
      <c r="TJT4" s="98"/>
      <c r="TJU4" s="98"/>
      <c r="TJX4" s="98"/>
      <c r="TKA4" s="98"/>
      <c r="TKD4" s="98"/>
      <c r="TKG4" s="98"/>
      <c r="TKI4" s="98"/>
      <c r="TMA4" s="98"/>
      <c r="TMB4" s="98"/>
      <c r="TMC4" s="98"/>
      <c r="TMD4" s="98"/>
      <c r="TME4" s="98"/>
      <c r="TMF4" s="98"/>
      <c r="TMG4" s="98"/>
      <c r="TMH4" s="98"/>
      <c r="TMI4" s="98"/>
      <c r="TMJ4" s="98"/>
      <c r="TMK4" s="98"/>
      <c r="TML4" s="98"/>
      <c r="TMM4" s="98"/>
      <c r="TMN4" s="98"/>
      <c r="TMO4" s="98"/>
      <c r="TMP4" s="98"/>
      <c r="TMQ4" s="98"/>
      <c r="TMR4" s="98"/>
      <c r="TMS4" s="98"/>
      <c r="TNF4" s="98"/>
      <c r="TNG4" s="98"/>
      <c r="TNH4" s="98"/>
      <c r="TNI4" s="98"/>
      <c r="TNJ4" s="98"/>
      <c r="TNK4" s="98"/>
      <c r="TNL4" s="98"/>
      <c r="TNM4" s="98"/>
      <c r="TNN4" s="98"/>
      <c r="TNO4" s="98"/>
      <c r="TNR4" s="98"/>
      <c r="TNU4" s="98"/>
      <c r="TNX4" s="98"/>
      <c r="TOA4" s="98"/>
      <c r="TQO4" s="98"/>
      <c r="TQQ4" s="98"/>
      <c r="TQT4" s="98"/>
      <c r="TQW4" s="98"/>
      <c r="TQZ4" s="98"/>
      <c r="TRC4" s="98"/>
      <c r="TRF4" s="98"/>
      <c r="TRH4" s="98"/>
      <c r="TRJ4" s="98"/>
      <c r="TRM4" s="98"/>
      <c r="TRP4" s="98"/>
      <c r="TRS4" s="98"/>
      <c r="TRV4" s="98"/>
      <c r="TRY4" s="98"/>
      <c r="TSB4" s="98"/>
      <c r="TSE4" s="98"/>
      <c r="TSG4" s="98"/>
      <c r="TTB4" s="98"/>
      <c r="TTC4" s="98"/>
      <c r="TTF4" s="98"/>
      <c r="TTI4" s="98"/>
      <c r="TTL4" s="98"/>
      <c r="TTO4" s="98"/>
      <c r="TTP4" s="98"/>
      <c r="TTQ4" s="98"/>
      <c r="TTT4" s="98"/>
      <c r="TTW4" s="98"/>
      <c r="TTZ4" s="98"/>
      <c r="TUC4" s="98"/>
      <c r="TUE4" s="98"/>
      <c r="TVW4" s="98"/>
      <c r="TVX4" s="98"/>
      <c r="TVY4" s="98"/>
      <c r="TVZ4" s="98"/>
      <c r="TWA4" s="98"/>
      <c r="TWB4" s="98"/>
      <c r="TWC4" s="98"/>
      <c r="TWD4" s="98"/>
      <c r="TWE4" s="98"/>
      <c r="TWF4" s="98"/>
      <c r="TWG4" s="98"/>
      <c r="TWH4" s="98"/>
      <c r="TWI4" s="98"/>
      <c r="TWJ4" s="98"/>
      <c r="TWK4" s="98"/>
      <c r="TWL4" s="98"/>
      <c r="TWM4" s="98"/>
      <c r="TWN4" s="98"/>
      <c r="TWO4" s="98"/>
      <c r="TXB4" s="98"/>
      <c r="TXC4" s="98"/>
      <c r="TXD4" s="98"/>
      <c r="TXE4" s="98"/>
      <c r="TXF4" s="98"/>
      <c r="TXG4" s="98"/>
      <c r="TXH4" s="98"/>
      <c r="TXI4" s="98"/>
      <c r="TXJ4" s="98"/>
      <c r="TXK4" s="98"/>
      <c r="TXN4" s="98"/>
      <c r="TXQ4" s="98"/>
      <c r="TXT4" s="98"/>
      <c r="TXW4" s="98"/>
      <c r="UAK4" s="98"/>
      <c r="UAM4" s="98"/>
      <c r="UAP4" s="98"/>
      <c r="UAS4" s="98"/>
      <c r="UAV4" s="98"/>
      <c r="UAY4" s="98"/>
      <c r="UBB4" s="98"/>
      <c r="UBD4" s="98"/>
      <c r="UBF4" s="98"/>
      <c r="UBI4" s="98"/>
      <c r="UBL4" s="98"/>
      <c r="UBO4" s="98"/>
      <c r="UBR4" s="98"/>
      <c r="UBU4" s="98"/>
      <c r="UBX4" s="98"/>
      <c r="UCA4" s="98"/>
      <c r="UCC4" s="98"/>
      <c r="UCX4" s="98"/>
      <c r="UCY4" s="98"/>
      <c r="UDB4" s="98"/>
      <c r="UDE4" s="98"/>
      <c r="UDH4" s="98"/>
      <c r="UDK4" s="98"/>
      <c r="UDL4" s="98"/>
      <c r="UDM4" s="98"/>
      <c r="UDP4" s="98"/>
      <c r="UDS4" s="98"/>
      <c r="UDV4" s="98"/>
      <c r="UDY4" s="98"/>
      <c r="UEA4" s="98"/>
      <c r="UFS4" s="98"/>
      <c r="UFT4" s="98"/>
      <c r="UFU4" s="98"/>
      <c r="UFV4" s="98"/>
      <c r="UFW4" s="98"/>
      <c r="UFX4" s="98"/>
      <c r="UFY4" s="98"/>
      <c r="UFZ4" s="98"/>
      <c r="UGA4" s="98"/>
      <c r="UGB4" s="98"/>
      <c r="UGC4" s="98"/>
      <c r="UGD4" s="98"/>
      <c r="UGE4" s="98"/>
      <c r="UGF4" s="98"/>
      <c r="UGG4" s="98"/>
      <c r="UGH4" s="98"/>
      <c r="UGI4" s="98"/>
      <c r="UGJ4" s="98"/>
      <c r="UGK4" s="98"/>
      <c r="UGX4" s="98"/>
      <c r="UGY4" s="98"/>
      <c r="UGZ4" s="98"/>
      <c r="UHA4" s="98"/>
      <c r="UHB4" s="98"/>
      <c r="UHC4" s="98"/>
      <c r="UHD4" s="98"/>
      <c r="UHE4" s="98"/>
      <c r="UHF4" s="98"/>
      <c r="UHG4" s="98"/>
      <c r="UHJ4" s="98"/>
      <c r="UHM4" s="98"/>
      <c r="UHP4" s="98"/>
      <c r="UHS4" s="98"/>
      <c r="UKG4" s="98"/>
      <c r="UKI4" s="98"/>
      <c r="UKL4" s="98"/>
      <c r="UKO4" s="98"/>
      <c r="UKR4" s="98"/>
      <c r="UKU4" s="98"/>
      <c r="UKX4" s="98"/>
      <c r="UKZ4" s="98"/>
      <c r="ULB4" s="98"/>
      <c r="ULE4" s="98"/>
      <c r="ULH4" s="98"/>
      <c r="ULK4" s="98"/>
      <c r="ULN4" s="98"/>
      <c r="ULQ4" s="98"/>
      <c r="ULT4" s="98"/>
      <c r="ULW4" s="98"/>
      <c r="ULY4" s="98"/>
      <c r="UMT4" s="98"/>
      <c r="UMU4" s="98"/>
      <c r="UMX4" s="98"/>
      <c r="UNA4" s="98"/>
      <c r="UND4" s="98"/>
      <c r="UNG4" s="98"/>
      <c r="UNH4" s="98"/>
      <c r="UNI4" s="98"/>
      <c r="UNL4" s="98"/>
      <c r="UNO4" s="98"/>
      <c r="UNR4" s="98"/>
      <c r="UNU4" s="98"/>
      <c r="UNW4" s="98"/>
      <c r="UPO4" s="98"/>
      <c r="UPP4" s="98"/>
      <c r="UPQ4" s="98"/>
      <c r="UPR4" s="98"/>
      <c r="UPS4" s="98"/>
      <c r="UPT4" s="98"/>
      <c r="UPU4" s="98"/>
      <c r="UPV4" s="98"/>
      <c r="UPW4" s="98"/>
      <c r="UPX4" s="98"/>
      <c r="UPY4" s="98"/>
      <c r="UPZ4" s="98"/>
      <c r="UQA4" s="98"/>
      <c r="UQB4" s="98"/>
      <c r="UQC4" s="98"/>
      <c r="UQD4" s="98"/>
      <c r="UQE4" s="98"/>
      <c r="UQF4" s="98"/>
      <c r="UQG4" s="98"/>
      <c r="UQT4" s="98"/>
      <c r="UQU4" s="98"/>
      <c r="UQV4" s="98"/>
      <c r="UQW4" s="98"/>
      <c r="UQX4" s="98"/>
      <c r="UQY4" s="98"/>
      <c r="UQZ4" s="98"/>
      <c r="URA4" s="98"/>
      <c r="URB4" s="98"/>
      <c r="URC4" s="98"/>
      <c r="URF4" s="98"/>
      <c r="URI4" s="98"/>
      <c r="URL4" s="98"/>
      <c r="URO4" s="98"/>
      <c r="UUC4" s="98"/>
      <c r="UUE4" s="98"/>
      <c r="UUH4" s="98"/>
      <c r="UUK4" s="98"/>
      <c r="UUN4" s="98"/>
      <c r="UUQ4" s="98"/>
      <c r="UUT4" s="98"/>
      <c r="UUV4" s="98"/>
      <c r="UUX4" s="98"/>
      <c r="UVA4" s="98"/>
      <c r="UVD4" s="98"/>
      <c r="UVG4" s="98"/>
      <c r="UVJ4" s="98"/>
      <c r="UVM4" s="98"/>
      <c r="UVP4" s="98"/>
      <c r="UVS4" s="98"/>
      <c r="UVU4" s="98"/>
      <c r="UWP4" s="98"/>
      <c r="UWQ4" s="98"/>
      <c r="UWT4" s="98"/>
      <c r="UWW4" s="98"/>
      <c r="UWZ4" s="98"/>
      <c r="UXC4" s="98"/>
      <c r="UXD4" s="98"/>
      <c r="UXE4" s="98"/>
      <c r="UXH4" s="98"/>
      <c r="UXK4" s="98"/>
      <c r="UXN4" s="98"/>
      <c r="UXQ4" s="98"/>
      <c r="UXS4" s="98"/>
      <c r="UZK4" s="98"/>
      <c r="UZL4" s="98"/>
      <c r="UZM4" s="98"/>
      <c r="UZN4" s="98"/>
      <c r="UZO4" s="98"/>
      <c r="UZP4" s="98"/>
      <c r="UZQ4" s="98"/>
      <c r="UZR4" s="98"/>
      <c r="UZS4" s="98"/>
      <c r="UZT4" s="98"/>
      <c r="UZU4" s="98"/>
      <c r="UZV4" s="98"/>
      <c r="UZW4" s="98"/>
      <c r="UZX4" s="98"/>
      <c r="UZY4" s="98"/>
      <c r="UZZ4" s="98"/>
      <c r="VAA4" s="98"/>
      <c r="VAB4" s="98"/>
      <c r="VAC4" s="98"/>
      <c r="VAP4" s="98"/>
      <c r="VAQ4" s="98"/>
      <c r="VAR4" s="98"/>
      <c r="VAS4" s="98"/>
      <c r="VAT4" s="98"/>
      <c r="VAU4" s="98"/>
      <c r="VAV4" s="98"/>
      <c r="VAW4" s="98"/>
      <c r="VAX4" s="98"/>
      <c r="VAY4" s="98"/>
      <c r="VBB4" s="98"/>
      <c r="VBE4" s="98"/>
      <c r="VBH4" s="98"/>
      <c r="VBK4" s="98"/>
      <c r="VDY4" s="98"/>
      <c r="VEA4" s="98"/>
      <c r="VED4" s="98"/>
      <c r="VEG4" s="98"/>
      <c r="VEJ4" s="98"/>
      <c r="VEM4" s="98"/>
      <c r="VEP4" s="98"/>
      <c r="VER4" s="98"/>
      <c r="VET4" s="98"/>
      <c r="VEW4" s="98"/>
      <c r="VEZ4" s="98"/>
      <c r="VFC4" s="98"/>
      <c r="VFF4" s="98"/>
      <c r="VFI4" s="98"/>
      <c r="VFL4" s="98"/>
      <c r="VFO4" s="98"/>
      <c r="VFQ4" s="98"/>
      <c r="VGL4" s="98"/>
      <c r="VGM4" s="98"/>
      <c r="VGP4" s="98"/>
      <c r="VGS4" s="98"/>
      <c r="VGV4" s="98"/>
      <c r="VGY4" s="98"/>
      <c r="VGZ4" s="98"/>
      <c r="VHA4" s="98"/>
      <c r="VHD4" s="98"/>
      <c r="VHG4" s="98"/>
      <c r="VHJ4" s="98"/>
      <c r="VHM4" s="98"/>
      <c r="VHO4" s="98"/>
      <c r="VJG4" s="98"/>
      <c r="VJH4" s="98"/>
      <c r="VJI4" s="98"/>
      <c r="VJJ4" s="98"/>
      <c r="VJK4" s="98"/>
      <c r="VJL4" s="98"/>
      <c r="VJM4" s="98"/>
      <c r="VJN4" s="98"/>
      <c r="VJO4" s="98"/>
      <c r="VJP4" s="98"/>
      <c r="VJQ4" s="98"/>
      <c r="VJR4" s="98"/>
      <c r="VJS4" s="98"/>
      <c r="VJT4" s="98"/>
      <c r="VJU4" s="98"/>
      <c r="VJV4" s="98"/>
      <c r="VJW4" s="98"/>
      <c r="VJX4" s="98"/>
      <c r="VJY4" s="98"/>
      <c r="VKL4" s="98"/>
      <c r="VKM4" s="98"/>
      <c r="VKN4" s="98"/>
      <c r="VKO4" s="98"/>
      <c r="VKP4" s="98"/>
      <c r="VKQ4" s="98"/>
      <c r="VKR4" s="98"/>
      <c r="VKS4" s="98"/>
      <c r="VKT4" s="98"/>
      <c r="VKU4" s="98"/>
      <c r="VKX4" s="98"/>
      <c r="VLA4" s="98"/>
      <c r="VLD4" s="98"/>
      <c r="VLG4" s="98"/>
      <c r="VNU4" s="98"/>
      <c r="VNW4" s="98"/>
      <c r="VNZ4" s="98"/>
      <c r="VOC4" s="98"/>
      <c r="VOF4" s="98"/>
      <c r="VOI4" s="98"/>
      <c r="VOL4" s="98"/>
      <c r="VON4" s="98"/>
      <c r="VOP4" s="98"/>
      <c r="VOS4" s="98"/>
      <c r="VOV4" s="98"/>
      <c r="VOY4" s="98"/>
      <c r="VPB4" s="98"/>
      <c r="VPE4" s="98"/>
      <c r="VPH4" s="98"/>
      <c r="VPK4" s="98"/>
      <c r="VPM4" s="98"/>
      <c r="VQH4" s="98"/>
      <c r="VQI4" s="98"/>
      <c r="VQL4" s="98"/>
      <c r="VQO4" s="98"/>
      <c r="VQR4" s="98"/>
      <c r="VQU4" s="98"/>
      <c r="VQV4" s="98"/>
      <c r="VQW4" s="98"/>
      <c r="VQZ4" s="98"/>
      <c r="VRC4" s="98"/>
      <c r="VRF4" s="98"/>
      <c r="VRI4" s="98"/>
      <c r="VRK4" s="98"/>
      <c r="VTC4" s="98"/>
      <c r="VTD4" s="98"/>
      <c r="VTE4" s="98"/>
      <c r="VTF4" s="98"/>
      <c r="VTG4" s="98"/>
      <c r="VTH4" s="98"/>
      <c r="VTI4" s="98"/>
      <c r="VTJ4" s="98"/>
      <c r="VTK4" s="98"/>
      <c r="VTL4" s="98"/>
      <c r="VTM4" s="98"/>
      <c r="VTN4" s="98"/>
      <c r="VTO4" s="98"/>
      <c r="VTP4" s="98"/>
      <c r="VTQ4" s="98"/>
      <c r="VTR4" s="98"/>
      <c r="VTS4" s="98"/>
      <c r="VTT4" s="98"/>
      <c r="VTU4" s="98"/>
      <c r="VUH4" s="98"/>
      <c r="VUI4" s="98"/>
      <c r="VUJ4" s="98"/>
      <c r="VUK4" s="98"/>
      <c r="VUL4" s="98"/>
      <c r="VUM4" s="98"/>
      <c r="VUN4" s="98"/>
      <c r="VUO4" s="98"/>
      <c r="VUP4" s="98"/>
      <c r="VUQ4" s="98"/>
      <c r="VUT4" s="98"/>
      <c r="VUW4" s="98"/>
      <c r="VUZ4" s="98"/>
      <c r="VVC4" s="98"/>
      <c r="VXQ4" s="98"/>
      <c r="VXS4" s="98"/>
      <c r="VXV4" s="98"/>
      <c r="VXY4" s="98"/>
      <c r="VYB4" s="98"/>
      <c r="VYE4" s="98"/>
      <c r="VYH4" s="98"/>
      <c r="VYJ4" s="98"/>
      <c r="VYL4" s="98"/>
      <c r="VYO4" s="98"/>
      <c r="VYR4" s="98"/>
      <c r="VYU4" s="98"/>
      <c r="VYX4" s="98"/>
      <c r="VZA4" s="98"/>
      <c r="VZD4" s="98"/>
      <c r="VZG4" s="98"/>
      <c r="VZI4" s="98"/>
      <c r="WAD4" s="98"/>
      <c r="WAE4" s="98"/>
      <c r="WAH4" s="98"/>
      <c r="WAK4" s="98"/>
      <c r="WAN4" s="98"/>
      <c r="WAQ4" s="98"/>
      <c r="WAR4" s="98"/>
      <c r="WAS4" s="98"/>
      <c r="WAV4" s="98"/>
      <c r="WAY4" s="98"/>
      <c r="WBB4" s="98"/>
      <c r="WBE4" s="98"/>
      <c r="WBG4" s="98"/>
      <c r="WCY4" s="98"/>
      <c r="WCZ4" s="98"/>
      <c r="WDA4" s="98"/>
      <c r="WDB4" s="98"/>
      <c r="WDC4" s="98"/>
      <c r="WDD4" s="98"/>
      <c r="WDE4" s="98"/>
      <c r="WDF4" s="98"/>
      <c r="WDG4" s="98"/>
      <c r="WDH4" s="98"/>
      <c r="WDI4" s="98"/>
      <c r="WDJ4" s="98"/>
      <c r="WDK4" s="98"/>
      <c r="WDL4" s="98"/>
      <c r="WDM4" s="98"/>
      <c r="WDN4" s="98"/>
      <c r="WDO4" s="98"/>
      <c r="WDP4" s="98"/>
      <c r="WDQ4" s="98"/>
      <c r="WED4" s="98"/>
      <c r="WEE4" s="98"/>
      <c r="WEF4" s="98"/>
      <c r="WEG4" s="98"/>
      <c r="WEH4" s="98"/>
      <c r="WEI4" s="98"/>
      <c r="WEJ4" s="98"/>
      <c r="WEK4" s="98"/>
      <c r="WEL4" s="98"/>
      <c r="WEM4" s="98"/>
      <c r="WEP4" s="98"/>
      <c r="WES4" s="98"/>
      <c r="WEV4" s="98"/>
      <c r="WEY4" s="98"/>
      <c r="WHM4" s="98"/>
      <c r="WHO4" s="98"/>
      <c r="WHR4" s="98"/>
      <c r="WHU4" s="98"/>
      <c r="WHX4" s="98"/>
      <c r="WIA4" s="98"/>
      <c r="WID4" s="98"/>
      <c r="WIF4" s="98"/>
      <c r="WIH4" s="98"/>
      <c r="WIK4" s="98"/>
      <c r="WIN4" s="98"/>
      <c r="WIQ4" s="98"/>
      <c r="WIT4" s="98"/>
      <c r="WIW4" s="98"/>
      <c r="WIZ4" s="98"/>
      <c r="WJC4" s="98"/>
      <c r="WJE4" s="98"/>
      <c r="WJZ4" s="98"/>
      <c r="WKA4" s="98"/>
      <c r="WKD4" s="98"/>
      <c r="WKG4" s="98"/>
      <c r="WKJ4" s="98"/>
      <c r="WKM4" s="98"/>
      <c r="WKN4" s="98"/>
      <c r="WKO4" s="98"/>
      <c r="WKR4" s="98"/>
      <c r="WKU4" s="98"/>
      <c r="WKX4" s="98"/>
      <c r="WLA4" s="98"/>
      <c r="WLC4" s="98"/>
      <c r="WMU4" s="98"/>
      <c r="WMV4" s="98"/>
      <c r="WMW4" s="98"/>
      <c r="WMX4" s="98"/>
      <c r="WMY4" s="98"/>
      <c r="WMZ4" s="98"/>
      <c r="WNA4" s="98"/>
      <c r="WNB4" s="98"/>
      <c r="WNC4" s="98"/>
      <c r="WND4" s="98"/>
      <c r="WNE4" s="98"/>
      <c r="WNF4" s="98"/>
      <c r="WNG4" s="98"/>
      <c r="WNH4" s="98"/>
      <c r="WNI4" s="98"/>
      <c r="WNJ4" s="98"/>
      <c r="WNK4" s="98"/>
      <c r="WNL4" s="98"/>
      <c r="WNM4" s="98"/>
      <c r="WNZ4" s="98"/>
      <c r="WOA4" s="98"/>
      <c r="WOB4" s="98"/>
      <c r="WOC4" s="98"/>
      <c r="WOD4" s="98"/>
      <c r="WOE4" s="98"/>
      <c r="WOF4" s="98"/>
      <c r="WOG4" s="98"/>
      <c r="WOH4" s="98"/>
      <c r="WOI4" s="98"/>
      <c r="WOL4" s="98"/>
      <c r="WOO4" s="98"/>
      <c r="WOR4" s="98"/>
      <c r="WOU4" s="98"/>
      <c r="WRI4" s="98"/>
      <c r="WRK4" s="98"/>
      <c r="WRN4" s="98"/>
      <c r="WRQ4" s="98"/>
      <c r="WRT4" s="98"/>
      <c r="WRW4" s="98"/>
      <c r="WRZ4" s="98"/>
      <c r="WSB4" s="98"/>
      <c r="WSD4" s="98"/>
      <c r="WSG4" s="98"/>
      <c r="WSJ4" s="98"/>
      <c r="WSM4" s="98"/>
      <c r="WSP4" s="98"/>
      <c r="WSS4" s="98"/>
      <c r="WSV4" s="98"/>
      <c r="WSY4" s="98"/>
      <c r="WTA4" s="98"/>
      <c r="WTV4" s="98"/>
      <c r="WTW4" s="98"/>
      <c r="WTZ4" s="98"/>
      <c r="WUC4" s="98"/>
      <c r="WUF4" s="98"/>
      <c r="WUI4" s="98"/>
      <c r="WUJ4" s="98"/>
      <c r="WUK4" s="98"/>
      <c r="WUN4" s="98"/>
      <c r="WUQ4" s="98"/>
      <c r="WUT4" s="98"/>
      <c r="WUW4" s="98"/>
      <c r="WUY4" s="98"/>
    </row>
    <row r="5" spans="1:1015 1059:2039 2083:3063 3107:4087 4131:5111 5155:6135 6179:7159 7203:8183 8227:9207 9251:10231 10275:11255 11299:12279 12323:13303 13347:14327 14371:15351 15395:16119" s="94" customFormat="1" ht="21" hidden="1" customHeight="1" x14ac:dyDescent="0.3">
      <c r="A5" s="23" t="s">
        <v>74</v>
      </c>
      <c r="B5" s="93" t="s">
        <v>413</v>
      </c>
      <c r="C5" s="7"/>
      <c r="D5" s="126"/>
      <c r="E5" s="126"/>
    </row>
    <row r="6" spans="1:1015 1059:2039 2083:3063 3107:4087 4131:5111 5155:6135 6179:7159 7203:8183 8227:9207 9251:10231 10275:11255 11299:12279 12323:13303 13347:14327 14371:15351 15395:16119" s="94" customFormat="1" ht="21" hidden="1" customHeight="1" x14ac:dyDescent="0.3">
      <c r="A6" s="22" t="s">
        <v>75</v>
      </c>
      <c r="B6" s="93" t="s">
        <v>412</v>
      </c>
      <c r="C6" s="7"/>
      <c r="D6" s="126"/>
      <c r="E6" s="126"/>
    </row>
    <row r="7" spans="1:1015 1059:2039 2083:3063 3107:4087 4131:5111 5155:6135 6179:7159 7203:8183 8227:9207 9251:10231 10275:11255 11299:12279 12323:13303 13347:14327 14371:15351 15395:16119" s="94" customFormat="1" ht="21" hidden="1" customHeight="1" x14ac:dyDescent="0.3">
      <c r="A7" s="22" t="s">
        <v>196</v>
      </c>
      <c r="B7" s="93" t="s">
        <v>412</v>
      </c>
      <c r="C7" s="7"/>
      <c r="D7" s="126"/>
      <c r="E7" s="126"/>
    </row>
    <row r="8" spans="1:1015 1059:2039 2083:3063 3107:4087 4131:5111 5155:6135 6179:7159 7203:8183 8227:9207 9251:10231 10275:11255 11299:12279 12323:13303 13347:14327 14371:15351 15395:16119" s="94" customFormat="1" ht="21" hidden="1" customHeight="1" x14ac:dyDescent="0.3">
      <c r="A8" s="10" t="s">
        <v>197</v>
      </c>
      <c r="B8" s="93" t="s">
        <v>413</v>
      </c>
      <c r="C8" s="7"/>
      <c r="D8" s="126"/>
      <c r="E8" s="126"/>
    </row>
    <row r="9" spans="1:1015 1059:2039 2083:3063 3107:4087 4131:5111 5155:6135 6179:7159 7203:8183 8227:9207 9251:10231 10275:11255 11299:12279 12323:13303 13347:14327 14371:15351 15395:16119" s="94" customFormat="1" ht="21" hidden="1" customHeight="1" x14ac:dyDescent="0.3">
      <c r="A9" s="29" t="s">
        <v>293</v>
      </c>
      <c r="B9" s="93" t="s">
        <v>412</v>
      </c>
      <c r="C9" s="7"/>
      <c r="D9" s="126"/>
      <c r="E9" s="126"/>
    </row>
    <row r="10" spans="1:1015 1059:2039 2083:3063 3107:4087 4131:5111 5155:6135 6179:7159 7203:8183 8227:9207 9251:10231 10275:11255 11299:12279 12323:13303 13347:14327 14371:15351 15395:16119" s="94" customFormat="1" ht="21" hidden="1" customHeight="1" x14ac:dyDescent="0.3">
      <c r="A10" s="22" t="s">
        <v>294</v>
      </c>
      <c r="B10" s="93" t="s">
        <v>412</v>
      </c>
      <c r="C10" s="7"/>
      <c r="D10" s="126"/>
      <c r="E10" s="126"/>
    </row>
    <row r="11" spans="1:1015 1059:2039 2083:3063 3107:4087 4131:5111 5155:6135 6179:7159 7203:8183 8227:9207 9251:10231 10275:11255 11299:12279 12323:13303 13347:14327 14371:15351 15395:16119" s="94" customFormat="1" ht="21" hidden="1" customHeight="1" x14ac:dyDescent="0.3">
      <c r="A11" s="22" t="s">
        <v>198</v>
      </c>
      <c r="B11" s="93" t="s">
        <v>412</v>
      </c>
      <c r="C11" s="7"/>
      <c r="D11" s="126"/>
      <c r="E11" s="126"/>
    </row>
    <row r="12" spans="1:1015 1059:2039 2083:3063 3107:4087 4131:5111 5155:6135 6179:7159 7203:8183 8227:9207 9251:10231 10275:11255 11299:12279 12323:13303 13347:14327 14371:15351 15395:16119" s="94" customFormat="1" ht="21" hidden="1" customHeight="1" x14ac:dyDescent="0.3">
      <c r="A12" s="8" t="s">
        <v>351</v>
      </c>
      <c r="B12" s="93" t="s">
        <v>414</v>
      </c>
      <c r="C12" s="7"/>
      <c r="D12" s="126"/>
      <c r="E12" s="126"/>
    </row>
    <row r="13" spans="1:1015 1059:2039 2083:3063 3107:4087 4131:5111 5155:6135 6179:7159 7203:8183 8227:9207 9251:10231 10275:11255 11299:12279 12323:13303 13347:14327 14371:15351 15395:16119" s="94" customFormat="1" ht="21" hidden="1" customHeight="1" x14ac:dyDescent="0.3">
      <c r="A13" s="10" t="s">
        <v>51</v>
      </c>
      <c r="B13" s="93" t="s">
        <v>412</v>
      </c>
      <c r="C13" s="7"/>
      <c r="D13" s="126"/>
      <c r="E13" s="126"/>
    </row>
    <row r="14" spans="1:1015 1059:2039 2083:3063 3107:4087 4131:5111 5155:6135 6179:7159 7203:8183 8227:9207 9251:10231 10275:11255 11299:12279 12323:13303 13347:14327 14371:15351 15395:16119" s="94" customFormat="1" ht="21" hidden="1" customHeight="1" x14ac:dyDescent="0.3">
      <c r="A14" s="10" t="s">
        <v>52</v>
      </c>
      <c r="B14" s="93" t="s">
        <v>412</v>
      </c>
      <c r="C14" s="7"/>
      <c r="D14" s="126"/>
      <c r="E14" s="126"/>
    </row>
    <row r="15" spans="1:1015 1059:2039 2083:3063 3107:4087 4131:5111 5155:6135 6179:7159 7203:8183 8227:9207 9251:10231 10275:11255 11299:12279 12323:13303 13347:14327 14371:15351 15395:16119" s="94" customFormat="1" ht="21" hidden="1" customHeight="1" x14ac:dyDescent="0.3">
      <c r="A15" s="5" t="s">
        <v>53</v>
      </c>
      <c r="B15" s="93" t="s">
        <v>415</v>
      </c>
      <c r="C15" s="7"/>
      <c r="D15" s="126"/>
      <c r="E15" s="126"/>
    </row>
    <row r="16" spans="1:1015 1059:2039 2083:3063 3107:4087 4131:5111 5155:6135 6179:7159 7203:8183 8227:9207 9251:10231 10275:11255 11299:12279 12323:13303 13347:14327 14371:15351 15395:16119" s="94" customFormat="1" ht="21" hidden="1" customHeight="1" x14ac:dyDescent="0.3">
      <c r="A16" s="5" t="s">
        <v>206</v>
      </c>
      <c r="B16" s="93" t="s">
        <v>412</v>
      </c>
      <c r="C16" s="7"/>
      <c r="D16" s="126"/>
      <c r="E16" s="126"/>
    </row>
    <row r="17" spans="1:1015 1059:2039 2083:3063 3107:4087 4131:5111 5155:6135 6179:7159 7203:8183 8227:9207 9251:10231 10275:11255 11299:12279 12323:13303 13347:14327 14371:15351 15395:16119" s="94" customFormat="1" ht="21" hidden="1" customHeight="1" x14ac:dyDescent="0.3">
      <c r="A17" s="10" t="s">
        <v>117</v>
      </c>
      <c r="B17" s="93" t="s">
        <v>412</v>
      </c>
      <c r="C17" s="7"/>
      <c r="D17" s="126"/>
      <c r="E17" s="126"/>
    </row>
    <row r="18" spans="1:1015 1059:2039 2083:3063 3107:4087 4131:5111 5155:6135 6179:7159 7203:8183 8227:9207 9251:10231 10275:11255 11299:12279 12323:13303 13347:14327 14371:15351 15395:16119" s="94" customFormat="1" ht="21" hidden="1" customHeight="1" x14ac:dyDescent="0.3">
      <c r="A18" s="10" t="s">
        <v>286</v>
      </c>
      <c r="B18" s="93" t="s">
        <v>412</v>
      </c>
      <c r="C18" s="7"/>
      <c r="D18" s="126"/>
      <c r="E18" s="126"/>
    </row>
    <row r="19" spans="1:1015 1059:2039 2083:3063 3107:4087 4131:5111 5155:6135 6179:7159 7203:8183 8227:9207 9251:10231 10275:11255 11299:12279 12323:13303 13347:14327 14371:15351 15395:16119" s="94" customFormat="1" ht="21" customHeight="1" x14ac:dyDescent="0.3">
      <c r="A19" s="24" t="s">
        <v>287</v>
      </c>
      <c r="B19" s="169" t="s">
        <v>415</v>
      </c>
      <c r="C19" s="170">
        <v>35</v>
      </c>
      <c r="D19" s="185">
        <v>3500</v>
      </c>
      <c r="E19" s="169">
        <v>122500</v>
      </c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Z19" s="98"/>
      <c r="CC19" s="98"/>
      <c r="CF19" s="98"/>
      <c r="CI19" s="98"/>
      <c r="EW19" s="98"/>
      <c r="EY19" s="98"/>
      <c r="FB19" s="98"/>
      <c r="FE19" s="98"/>
      <c r="FH19" s="98"/>
      <c r="FK19" s="98"/>
      <c r="FN19" s="98"/>
      <c r="FP19" s="98"/>
      <c r="FR19" s="98"/>
      <c r="FU19" s="98"/>
      <c r="FX19" s="98"/>
      <c r="GA19" s="98"/>
      <c r="GD19" s="98"/>
      <c r="GG19" s="98"/>
      <c r="GJ19" s="98"/>
      <c r="GM19" s="98"/>
      <c r="GO19" s="98"/>
      <c r="HJ19" s="98"/>
      <c r="HK19" s="98"/>
      <c r="HN19" s="98"/>
      <c r="HQ19" s="98"/>
      <c r="HT19" s="98"/>
      <c r="HW19" s="98"/>
      <c r="HX19" s="98"/>
      <c r="HY19" s="98"/>
      <c r="IB19" s="98"/>
      <c r="IE19" s="98"/>
      <c r="IH19" s="98"/>
      <c r="IK19" s="98"/>
      <c r="IM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LJ19" s="98"/>
      <c r="LK19" s="98"/>
      <c r="LL19" s="98"/>
      <c r="LM19" s="98"/>
      <c r="LN19" s="98"/>
      <c r="LO19" s="98"/>
      <c r="LP19" s="98"/>
      <c r="LQ19" s="98"/>
      <c r="LR19" s="98"/>
      <c r="LS19" s="98"/>
      <c r="LV19" s="98"/>
      <c r="LY19" s="98"/>
      <c r="MB19" s="98"/>
      <c r="ME19" s="98"/>
      <c r="OS19" s="98"/>
      <c r="OU19" s="98"/>
      <c r="OX19" s="98"/>
      <c r="PA19" s="98"/>
      <c r="PD19" s="98"/>
      <c r="PG19" s="98"/>
      <c r="PJ19" s="98"/>
      <c r="PL19" s="98"/>
      <c r="PN19" s="98"/>
      <c r="PQ19" s="98"/>
      <c r="PT19" s="98"/>
      <c r="PW19" s="98"/>
      <c r="PZ19" s="98"/>
      <c r="QC19" s="98"/>
      <c r="QF19" s="98"/>
      <c r="QI19" s="98"/>
      <c r="QK19" s="98"/>
      <c r="RF19" s="98"/>
      <c r="RG19" s="98"/>
      <c r="RJ19" s="98"/>
      <c r="RM19" s="98"/>
      <c r="RP19" s="98"/>
      <c r="RS19" s="98"/>
      <c r="RT19" s="98"/>
      <c r="RU19" s="98"/>
      <c r="RX19" s="98"/>
      <c r="SA19" s="98"/>
      <c r="SD19" s="98"/>
      <c r="SG19" s="98"/>
      <c r="SI19" s="98"/>
      <c r="UA19" s="98"/>
      <c r="UB19" s="98"/>
      <c r="UC19" s="98"/>
      <c r="UD19" s="98"/>
      <c r="UE19" s="98"/>
      <c r="UF19" s="98"/>
      <c r="UG19" s="98"/>
      <c r="UH19" s="98"/>
      <c r="UI19" s="98"/>
      <c r="UJ19" s="98"/>
      <c r="UK19" s="98"/>
      <c r="UL19" s="98"/>
      <c r="UM19" s="98"/>
      <c r="UN19" s="98"/>
      <c r="UO19" s="98"/>
      <c r="UP19" s="98"/>
      <c r="UQ19" s="98"/>
      <c r="UR19" s="98"/>
      <c r="US19" s="98"/>
      <c r="VF19" s="98"/>
      <c r="VG19" s="98"/>
      <c r="VH19" s="98"/>
      <c r="VI19" s="98"/>
      <c r="VJ19" s="98"/>
      <c r="VK19" s="98"/>
      <c r="VL19" s="98"/>
      <c r="VM19" s="98"/>
      <c r="VN19" s="98"/>
      <c r="VO19" s="98"/>
      <c r="VR19" s="98"/>
      <c r="VU19" s="98"/>
      <c r="VX19" s="98"/>
      <c r="WA19" s="98"/>
      <c r="YO19" s="98"/>
      <c r="YQ19" s="98"/>
      <c r="YT19" s="98"/>
      <c r="YW19" s="98"/>
      <c r="YZ19" s="98"/>
      <c r="ZC19" s="98"/>
      <c r="ZF19" s="98"/>
      <c r="ZH19" s="98"/>
      <c r="ZJ19" s="98"/>
      <c r="ZM19" s="98"/>
      <c r="ZP19" s="98"/>
      <c r="ZS19" s="98"/>
      <c r="ZV19" s="98"/>
      <c r="ZY19" s="98"/>
      <c r="AAB19" s="98"/>
      <c r="AAE19" s="98"/>
      <c r="AAG19" s="98"/>
      <c r="ABB19" s="98"/>
      <c r="ABC19" s="98"/>
      <c r="ABF19" s="98"/>
      <c r="ABI19" s="98"/>
      <c r="ABL19" s="98"/>
      <c r="ABO19" s="98"/>
      <c r="ABP19" s="98"/>
      <c r="ABQ19" s="98"/>
      <c r="ABT19" s="98"/>
      <c r="ABW19" s="98"/>
      <c r="ABZ19" s="98"/>
      <c r="ACC19" s="98"/>
      <c r="ACE19" s="98"/>
      <c r="ADW19" s="98"/>
      <c r="ADX19" s="98"/>
      <c r="ADY19" s="98"/>
      <c r="ADZ19" s="98"/>
      <c r="AEA19" s="98"/>
      <c r="AEB19" s="98"/>
      <c r="AEC19" s="98"/>
      <c r="AED19" s="98"/>
      <c r="AEE19" s="98"/>
      <c r="AEF19" s="98"/>
      <c r="AEG19" s="98"/>
      <c r="AEH19" s="98"/>
      <c r="AEI19" s="98"/>
      <c r="AEJ19" s="98"/>
      <c r="AEK19" s="98"/>
      <c r="AEL19" s="98"/>
      <c r="AEM19" s="98"/>
      <c r="AEN19" s="98"/>
      <c r="AEO19" s="98"/>
      <c r="AFB19" s="98"/>
      <c r="AFC19" s="98"/>
      <c r="AFD19" s="98"/>
      <c r="AFE19" s="98"/>
      <c r="AFF19" s="98"/>
      <c r="AFG19" s="98"/>
      <c r="AFH19" s="98"/>
      <c r="AFI19" s="98"/>
      <c r="AFJ19" s="98"/>
      <c r="AFK19" s="98"/>
      <c r="AFN19" s="98"/>
      <c r="AFQ19" s="98"/>
      <c r="AFT19" s="98"/>
      <c r="AFW19" s="98"/>
      <c r="AIK19" s="98"/>
      <c r="AIM19" s="98"/>
      <c r="AIP19" s="98"/>
      <c r="AIS19" s="98"/>
      <c r="AIV19" s="98"/>
      <c r="AIY19" s="98"/>
      <c r="AJB19" s="98"/>
      <c r="AJD19" s="98"/>
      <c r="AJF19" s="98"/>
      <c r="AJI19" s="98"/>
      <c r="AJL19" s="98"/>
      <c r="AJO19" s="98"/>
      <c r="AJR19" s="98"/>
      <c r="AJU19" s="98"/>
      <c r="AJX19" s="98"/>
      <c r="AKA19" s="98"/>
      <c r="AKC19" s="98"/>
      <c r="AKX19" s="98"/>
      <c r="AKY19" s="98"/>
      <c r="ALB19" s="98"/>
      <c r="ALE19" s="98"/>
      <c r="ALH19" s="98"/>
      <c r="ALK19" s="98"/>
      <c r="ALL19" s="98"/>
      <c r="ALM19" s="98"/>
      <c r="ALP19" s="98"/>
      <c r="ALS19" s="98"/>
      <c r="ALV19" s="98"/>
      <c r="ALY19" s="98"/>
      <c r="AMA19" s="98"/>
      <c r="ANS19" s="98"/>
      <c r="ANT19" s="98"/>
      <c r="ANU19" s="98"/>
      <c r="ANV19" s="98"/>
      <c r="ANW19" s="98"/>
      <c r="ANX19" s="98"/>
      <c r="ANY19" s="98"/>
      <c r="ANZ19" s="98"/>
      <c r="AOA19" s="98"/>
      <c r="AOB19" s="98"/>
      <c r="AOC19" s="98"/>
      <c r="AOD19" s="98"/>
      <c r="AOE19" s="98"/>
      <c r="AOF19" s="98"/>
      <c r="AOG19" s="98"/>
      <c r="AOH19" s="98"/>
      <c r="AOI19" s="98"/>
      <c r="AOJ19" s="98"/>
      <c r="AOK19" s="98"/>
      <c r="AOX19" s="98"/>
      <c r="AOY19" s="98"/>
      <c r="AOZ19" s="98"/>
      <c r="APA19" s="98"/>
      <c r="APB19" s="98"/>
      <c r="APC19" s="98"/>
      <c r="APD19" s="98"/>
      <c r="APE19" s="98"/>
      <c r="APF19" s="98"/>
      <c r="APG19" s="98"/>
      <c r="APJ19" s="98"/>
      <c r="APM19" s="98"/>
      <c r="APP19" s="98"/>
      <c r="APS19" s="98"/>
      <c r="ASG19" s="98"/>
      <c r="ASI19" s="98"/>
      <c r="ASL19" s="98"/>
      <c r="ASO19" s="98"/>
      <c r="ASR19" s="98"/>
      <c r="ASU19" s="98"/>
      <c r="ASX19" s="98"/>
      <c r="ASZ19" s="98"/>
      <c r="ATB19" s="98"/>
      <c r="ATE19" s="98"/>
      <c r="ATH19" s="98"/>
      <c r="ATK19" s="98"/>
      <c r="ATN19" s="98"/>
      <c r="ATQ19" s="98"/>
      <c r="ATT19" s="98"/>
      <c r="ATW19" s="98"/>
      <c r="ATY19" s="98"/>
      <c r="AUT19" s="98"/>
      <c r="AUU19" s="98"/>
      <c r="AUX19" s="98"/>
      <c r="AVA19" s="98"/>
      <c r="AVD19" s="98"/>
      <c r="AVG19" s="98"/>
      <c r="AVH19" s="98"/>
      <c r="AVI19" s="98"/>
      <c r="AVL19" s="98"/>
      <c r="AVO19" s="98"/>
      <c r="AVR19" s="98"/>
      <c r="AVU19" s="98"/>
      <c r="AVW19" s="98"/>
      <c r="AXO19" s="98"/>
      <c r="AXP19" s="98"/>
      <c r="AXQ19" s="98"/>
      <c r="AXR19" s="98"/>
      <c r="AXS19" s="98"/>
      <c r="AXT19" s="98"/>
      <c r="AXU19" s="98"/>
      <c r="AXV19" s="98"/>
      <c r="AXW19" s="98"/>
      <c r="AXX19" s="98"/>
      <c r="AXY19" s="98"/>
      <c r="AXZ19" s="98"/>
      <c r="AYA19" s="98"/>
      <c r="AYB19" s="98"/>
      <c r="AYC19" s="98"/>
      <c r="AYD19" s="98"/>
      <c r="AYE19" s="98"/>
      <c r="AYF19" s="98"/>
      <c r="AYG19" s="98"/>
      <c r="AYT19" s="98"/>
      <c r="AYU19" s="98"/>
      <c r="AYV19" s="98"/>
      <c r="AYW19" s="98"/>
      <c r="AYX19" s="98"/>
      <c r="AYY19" s="98"/>
      <c r="AYZ19" s="98"/>
      <c r="AZA19" s="98"/>
      <c r="AZB19" s="98"/>
      <c r="AZC19" s="98"/>
      <c r="AZF19" s="98"/>
      <c r="AZI19" s="98"/>
      <c r="AZL19" s="98"/>
      <c r="AZO19" s="98"/>
      <c r="BCC19" s="98"/>
      <c r="BCE19" s="98"/>
      <c r="BCH19" s="98"/>
      <c r="BCK19" s="98"/>
      <c r="BCN19" s="98"/>
      <c r="BCQ19" s="98"/>
      <c r="BCT19" s="98"/>
      <c r="BCV19" s="98"/>
      <c r="BCX19" s="98"/>
      <c r="BDA19" s="98"/>
      <c r="BDD19" s="98"/>
      <c r="BDG19" s="98"/>
      <c r="BDJ19" s="98"/>
      <c r="BDM19" s="98"/>
      <c r="BDP19" s="98"/>
      <c r="BDS19" s="98"/>
      <c r="BDU19" s="98"/>
      <c r="BEP19" s="98"/>
      <c r="BEQ19" s="98"/>
      <c r="BET19" s="98"/>
      <c r="BEW19" s="98"/>
      <c r="BEZ19" s="98"/>
      <c r="BFC19" s="98"/>
      <c r="BFD19" s="98"/>
      <c r="BFE19" s="98"/>
      <c r="BFH19" s="98"/>
      <c r="BFK19" s="98"/>
      <c r="BFN19" s="98"/>
      <c r="BFQ19" s="98"/>
      <c r="BFS19" s="98"/>
      <c r="BHK19" s="98"/>
      <c r="BHL19" s="98"/>
      <c r="BHM19" s="98"/>
      <c r="BHN19" s="98"/>
      <c r="BHO19" s="98"/>
      <c r="BHP19" s="98"/>
      <c r="BHQ19" s="98"/>
      <c r="BHR19" s="98"/>
      <c r="BHS19" s="98"/>
      <c r="BHT19" s="98"/>
      <c r="BHU19" s="98"/>
      <c r="BHV19" s="98"/>
      <c r="BHW19" s="98"/>
      <c r="BHX19" s="98"/>
      <c r="BHY19" s="98"/>
      <c r="BHZ19" s="98"/>
      <c r="BIA19" s="98"/>
      <c r="BIB19" s="98"/>
      <c r="BIC19" s="98"/>
      <c r="BIP19" s="98"/>
      <c r="BIQ19" s="98"/>
      <c r="BIR19" s="98"/>
      <c r="BIS19" s="98"/>
      <c r="BIT19" s="98"/>
      <c r="BIU19" s="98"/>
      <c r="BIV19" s="98"/>
      <c r="BIW19" s="98"/>
      <c r="BIX19" s="98"/>
      <c r="BIY19" s="98"/>
      <c r="BJB19" s="98"/>
      <c r="BJE19" s="98"/>
      <c r="BJH19" s="98"/>
      <c r="BJK19" s="98"/>
      <c r="BLY19" s="98"/>
      <c r="BMA19" s="98"/>
      <c r="BMD19" s="98"/>
      <c r="BMG19" s="98"/>
      <c r="BMJ19" s="98"/>
      <c r="BMM19" s="98"/>
      <c r="BMP19" s="98"/>
      <c r="BMR19" s="98"/>
      <c r="BMT19" s="98"/>
      <c r="BMW19" s="98"/>
      <c r="BMZ19" s="98"/>
      <c r="BNC19" s="98"/>
      <c r="BNF19" s="98"/>
      <c r="BNI19" s="98"/>
      <c r="BNL19" s="98"/>
      <c r="BNO19" s="98"/>
      <c r="BNQ19" s="98"/>
      <c r="BOL19" s="98"/>
      <c r="BOM19" s="98"/>
      <c r="BOP19" s="98"/>
      <c r="BOS19" s="98"/>
      <c r="BOV19" s="98"/>
      <c r="BOY19" s="98"/>
      <c r="BOZ19" s="98"/>
      <c r="BPA19" s="98"/>
      <c r="BPD19" s="98"/>
      <c r="BPG19" s="98"/>
      <c r="BPJ19" s="98"/>
      <c r="BPM19" s="98"/>
      <c r="BPO19" s="98"/>
      <c r="BRG19" s="98"/>
      <c r="BRH19" s="98"/>
      <c r="BRI19" s="98"/>
      <c r="BRJ19" s="98"/>
      <c r="BRK19" s="98"/>
      <c r="BRL19" s="98"/>
      <c r="BRM19" s="98"/>
      <c r="BRN19" s="98"/>
      <c r="BRO19" s="98"/>
      <c r="BRP19" s="98"/>
      <c r="BRQ19" s="98"/>
      <c r="BRR19" s="98"/>
      <c r="BRS19" s="98"/>
      <c r="BRT19" s="98"/>
      <c r="BRU19" s="98"/>
      <c r="BRV19" s="98"/>
      <c r="BRW19" s="98"/>
      <c r="BRX19" s="98"/>
      <c r="BRY19" s="98"/>
      <c r="BSL19" s="98"/>
      <c r="BSM19" s="98"/>
      <c r="BSN19" s="98"/>
      <c r="BSO19" s="98"/>
      <c r="BSP19" s="98"/>
      <c r="BSQ19" s="98"/>
      <c r="BSR19" s="98"/>
      <c r="BSS19" s="98"/>
      <c r="BST19" s="98"/>
      <c r="BSU19" s="98"/>
      <c r="BSX19" s="98"/>
      <c r="BTA19" s="98"/>
      <c r="BTD19" s="98"/>
      <c r="BTG19" s="98"/>
      <c r="BVU19" s="98"/>
      <c r="BVW19" s="98"/>
      <c r="BVZ19" s="98"/>
      <c r="BWC19" s="98"/>
      <c r="BWF19" s="98"/>
      <c r="BWI19" s="98"/>
      <c r="BWL19" s="98"/>
      <c r="BWN19" s="98"/>
      <c r="BWP19" s="98"/>
      <c r="BWS19" s="98"/>
      <c r="BWV19" s="98"/>
      <c r="BWY19" s="98"/>
      <c r="BXB19" s="98"/>
      <c r="BXE19" s="98"/>
      <c r="BXH19" s="98"/>
      <c r="BXK19" s="98"/>
      <c r="BXM19" s="98"/>
      <c r="BYH19" s="98"/>
      <c r="BYI19" s="98"/>
      <c r="BYL19" s="98"/>
      <c r="BYO19" s="98"/>
      <c r="BYR19" s="98"/>
      <c r="BYU19" s="98"/>
      <c r="BYV19" s="98"/>
      <c r="BYW19" s="98"/>
      <c r="BYZ19" s="98"/>
      <c r="BZC19" s="98"/>
      <c r="BZF19" s="98"/>
      <c r="BZI19" s="98"/>
      <c r="BZK19" s="98"/>
      <c r="CBC19" s="98"/>
      <c r="CBD19" s="98"/>
      <c r="CBE19" s="98"/>
      <c r="CBF19" s="98"/>
      <c r="CBG19" s="98"/>
      <c r="CBH19" s="98"/>
      <c r="CBI19" s="98"/>
      <c r="CBJ19" s="98"/>
      <c r="CBK19" s="98"/>
      <c r="CBL19" s="98"/>
      <c r="CBM19" s="98"/>
      <c r="CBN19" s="98"/>
      <c r="CBO19" s="98"/>
      <c r="CBP19" s="98"/>
      <c r="CBQ19" s="98"/>
      <c r="CBR19" s="98"/>
      <c r="CBS19" s="98"/>
      <c r="CBT19" s="98"/>
      <c r="CBU19" s="98"/>
      <c r="CCH19" s="98"/>
      <c r="CCI19" s="98"/>
      <c r="CCJ19" s="98"/>
      <c r="CCK19" s="98"/>
      <c r="CCL19" s="98"/>
      <c r="CCM19" s="98"/>
      <c r="CCN19" s="98"/>
      <c r="CCO19" s="98"/>
      <c r="CCP19" s="98"/>
      <c r="CCQ19" s="98"/>
      <c r="CCT19" s="98"/>
      <c r="CCW19" s="98"/>
      <c r="CCZ19" s="98"/>
      <c r="CDC19" s="98"/>
      <c r="CFQ19" s="98"/>
      <c r="CFS19" s="98"/>
      <c r="CFV19" s="98"/>
      <c r="CFY19" s="98"/>
      <c r="CGB19" s="98"/>
      <c r="CGE19" s="98"/>
      <c r="CGH19" s="98"/>
      <c r="CGJ19" s="98"/>
      <c r="CGL19" s="98"/>
      <c r="CGO19" s="98"/>
      <c r="CGR19" s="98"/>
      <c r="CGU19" s="98"/>
      <c r="CGX19" s="98"/>
      <c r="CHA19" s="98"/>
      <c r="CHD19" s="98"/>
      <c r="CHG19" s="98"/>
      <c r="CHI19" s="98"/>
      <c r="CID19" s="98"/>
      <c r="CIE19" s="98"/>
      <c r="CIH19" s="98"/>
      <c r="CIK19" s="98"/>
      <c r="CIN19" s="98"/>
      <c r="CIQ19" s="98"/>
      <c r="CIR19" s="98"/>
      <c r="CIS19" s="98"/>
      <c r="CIV19" s="98"/>
      <c r="CIY19" s="98"/>
      <c r="CJB19" s="98"/>
      <c r="CJE19" s="98"/>
      <c r="CJG19" s="98"/>
      <c r="CKY19" s="98"/>
      <c r="CKZ19" s="98"/>
      <c r="CLA19" s="98"/>
      <c r="CLB19" s="98"/>
      <c r="CLC19" s="98"/>
      <c r="CLD19" s="98"/>
      <c r="CLE19" s="98"/>
      <c r="CLF19" s="98"/>
      <c r="CLG19" s="98"/>
      <c r="CLH19" s="98"/>
      <c r="CLI19" s="98"/>
      <c r="CLJ19" s="98"/>
      <c r="CLK19" s="98"/>
      <c r="CLL19" s="98"/>
      <c r="CLM19" s="98"/>
      <c r="CLN19" s="98"/>
      <c r="CLO19" s="98"/>
      <c r="CLP19" s="98"/>
      <c r="CLQ19" s="98"/>
      <c r="CMD19" s="98"/>
      <c r="CME19" s="98"/>
      <c r="CMF19" s="98"/>
      <c r="CMG19" s="98"/>
      <c r="CMH19" s="98"/>
      <c r="CMI19" s="98"/>
      <c r="CMJ19" s="98"/>
      <c r="CMK19" s="98"/>
      <c r="CML19" s="98"/>
      <c r="CMM19" s="98"/>
      <c r="CMP19" s="98"/>
      <c r="CMS19" s="98"/>
      <c r="CMV19" s="98"/>
      <c r="CMY19" s="98"/>
      <c r="CPM19" s="98"/>
      <c r="CPO19" s="98"/>
      <c r="CPR19" s="98"/>
      <c r="CPU19" s="98"/>
      <c r="CPX19" s="98"/>
      <c r="CQA19" s="98"/>
      <c r="CQD19" s="98"/>
      <c r="CQF19" s="98"/>
      <c r="CQH19" s="98"/>
      <c r="CQK19" s="98"/>
      <c r="CQN19" s="98"/>
      <c r="CQQ19" s="98"/>
      <c r="CQT19" s="98"/>
      <c r="CQW19" s="98"/>
      <c r="CQZ19" s="98"/>
      <c r="CRC19" s="98"/>
      <c r="CRE19" s="98"/>
      <c r="CRZ19" s="98"/>
      <c r="CSA19" s="98"/>
      <c r="CSD19" s="98"/>
      <c r="CSG19" s="98"/>
      <c r="CSJ19" s="98"/>
      <c r="CSM19" s="98"/>
      <c r="CSN19" s="98"/>
      <c r="CSO19" s="98"/>
      <c r="CSR19" s="98"/>
      <c r="CSU19" s="98"/>
      <c r="CSX19" s="98"/>
      <c r="CTA19" s="98"/>
      <c r="CTC19" s="98"/>
      <c r="CUU19" s="98"/>
      <c r="CUV19" s="98"/>
      <c r="CUW19" s="98"/>
      <c r="CUX19" s="98"/>
      <c r="CUY19" s="98"/>
      <c r="CUZ19" s="98"/>
      <c r="CVA19" s="98"/>
      <c r="CVB19" s="98"/>
      <c r="CVC19" s="98"/>
      <c r="CVD19" s="98"/>
      <c r="CVE19" s="98"/>
      <c r="CVF19" s="98"/>
      <c r="CVG19" s="98"/>
      <c r="CVH19" s="98"/>
      <c r="CVI19" s="98"/>
      <c r="CVJ19" s="98"/>
      <c r="CVK19" s="98"/>
      <c r="CVL19" s="98"/>
      <c r="CVM19" s="98"/>
      <c r="CVZ19" s="98"/>
      <c r="CWA19" s="98"/>
      <c r="CWB19" s="98"/>
      <c r="CWC19" s="98"/>
      <c r="CWD19" s="98"/>
      <c r="CWE19" s="98"/>
      <c r="CWF19" s="98"/>
      <c r="CWG19" s="98"/>
      <c r="CWH19" s="98"/>
      <c r="CWI19" s="98"/>
      <c r="CWL19" s="98"/>
      <c r="CWO19" s="98"/>
      <c r="CWR19" s="98"/>
      <c r="CWU19" s="98"/>
      <c r="CZI19" s="98"/>
      <c r="CZK19" s="98"/>
      <c r="CZN19" s="98"/>
      <c r="CZQ19" s="98"/>
      <c r="CZT19" s="98"/>
      <c r="CZW19" s="98"/>
      <c r="CZZ19" s="98"/>
      <c r="DAB19" s="98"/>
      <c r="DAD19" s="98"/>
      <c r="DAG19" s="98"/>
      <c r="DAJ19" s="98"/>
      <c r="DAM19" s="98"/>
      <c r="DAP19" s="98"/>
      <c r="DAS19" s="98"/>
      <c r="DAV19" s="98"/>
      <c r="DAY19" s="98"/>
      <c r="DBA19" s="98"/>
      <c r="DBV19" s="98"/>
      <c r="DBW19" s="98"/>
      <c r="DBZ19" s="98"/>
      <c r="DCC19" s="98"/>
      <c r="DCF19" s="98"/>
      <c r="DCI19" s="98"/>
      <c r="DCJ19" s="98"/>
      <c r="DCK19" s="98"/>
      <c r="DCN19" s="98"/>
      <c r="DCQ19" s="98"/>
      <c r="DCT19" s="98"/>
      <c r="DCW19" s="98"/>
      <c r="DCY19" s="98"/>
      <c r="DEQ19" s="98"/>
      <c r="DER19" s="98"/>
      <c r="DES19" s="98"/>
      <c r="DET19" s="98"/>
      <c r="DEU19" s="98"/>
      <c r="DEV19" s="98"/>
      <c r="DEW19" s="98"/>
      <c r="DEX19" s="98"/>
      <c r="DEY19" s="98"/>
      <c r="DEZ19" s="98"/>
      <c r="DFA19" s="98"/>
      <c r="DFB19" s="98"/>
      <c r="DFC19" s="98"/>
      <c r="DFD19" s="98"/>
      <c r="DFE19" s="98"/>
      <c r="DFF19" s="98"/>
      <c r="DFG19" s="98"/>
      <c r="DFH19" s="98"/>
      <c r="DFI19" s="98"/>
      <c r="DFV19" s="98"/>
      <c r="DFW19" s="98"/>
      <c r="DFX19" s="98"/>
      <c r="DFY19" s="98"/>
      <c r="DFZ19" s="98"/>
      <c r="DGA19" s="98"/>
      <c r="DGB19" s="98"/>
      <c r="DGC19" s="98"/>
      <c r="DGD19" s="98"/>
      <c r="DGE19" s="98"/>
      <c r="DGH19" s="98"/>
      <c r="DGK19" s="98"/>
      <c r="DGN19" s="98"/>
      <c r="DGQ19" s="98"/>
      <c r="DJE19" s="98"/>
      <c r="DJG19" s="98"/>
      <c r="DJJ19" s="98"/>
      <c r="DJM19" s="98"/>
      <c r="DJP19" s="98"/>
      <c r="DJS19" s="98"/>
      <c r="DJV19" s="98"/>
      <c r="DJX19" s="98"/>
      <c r="DJZ19" s="98"/>
      <c r="DKC19" s="98"/>
      <c r="DKF19" s="98"/>
      <c r="DKI19" s="98"/>
      <c r="DKL19" s="98"/>
      <c r="DKO19" s="98"/>
      <c r="DKR19" s="98"/>
      <c r="DKU19" s="98"/>
      <c r="DKW19" s="98"/>
      <c r="DLR19" s="98"/>
      <c r="DLS19" s="98"/>
      <c r="DLV19" s="98"/>
      <c r="DLY19" s="98"/>
      <c r="DMB19" s="98"/>
      <c r="DME19" s="98"/>
      <c r="DMF19" s="98"/>
      <c r="DMG19" s="98"/>
      <c r="DMJ19" s="98"/>
      <c r="DMM19" s="98"/>
      <c r="DMP19" s="98"/>
      <c r="DMS19" s="98"/>
      <c r="DMU19" s="98"/>
      <c r="DOM19" s="98"/>
      <c r="DON19" s="98"/>
      <c r="DOO19" s="98"/>
      <c r="DOP19" s="98"/>
      <c r="DOQ19" s="98"/>
      <c r="DOR19" s="98"/>
      <c r="DOS19" s="98"/>
      <c r="DOT19" s="98"/>
      <c r="DOU19" s="98"/>
      <c r="DOV19" s="98"/>
      <c r="DOW19" s="98"/>
      <c r="DOX19" s="98"/>
      <c r="DOY19" s="98"/>
      <c r="DOZ19" s="98"/>
      <c r="DPA19" s="98"/>
      <c r="DPB19" s="98"/>
      <c r="DPC19" s="98"/>
      <c r="DPD19" s="98"/>
      <c r="DPE19" s="98"/>
      <c r="DPR19" s="98"/>
      <c r="DPS19" s="98"/>
      <c r="DPT19" s="98"/>
      <c r="DPU19" s="98"/>
      <c r="DPV19" s="98"/>
      <c r="DPW19" s="98"/>
      <c r="DPX19" s="98"/>
      <c r="DPY19" s="98"/>
      <c r="DPZ19" s="98"/>
      <c r="DQA19" s="98"/>
      <c r="DQD19" s="98"/>
      <c r="DQG19" s="98"/>
      <c r="DQJ19" s="98"/>
      <c r="DQM19" s="98"/>
      <c r="DTA19" s="98"/>
      <c r="DTC19" s="98"/>
      <c r="DTF19" s="98"/>
      <c r="DTI19" s="98"/>
      <c r="DTL19" s="98"/>
      <c r="DTO19" s="98"/>
      <c r="DTR19" s="98"/>
      <c r="DTT19" s="98"/>
      <c r="DTV19" s="98"/>
      <c r="DTY19" s="98"/>
      <c r="DUB19" s="98"/>
      <c r="DUE19" s="98"/>
      <c r="DUH19" s="98"/>
      <c r="DUK19" s="98"/>
      <c r="DUN19" s="98"/>
      <c r="DUQ19" s="98"/>
      <c r="DUS19" s="98"/>
      <c r="DVN19" s="98"/>
      <c r="DVO19" s="98"/>
      <c r="DVR19" s="98"/>
      <c r="DVU19" s="98"/>
      <c r="DVX19" s="98"/>
      <c r="DWA19" s="98"/>
      <c r="DWB19" s="98"/>
      <c r="DWC19" s="98"/>
      <c r="DWF19" s="98"/>
      <c r="DWI19" s="98"/>
      <c r="DWL19" s="98"/>
      <c r="DWO19" s="98"/>
      <c r="DWQ19" s="98"/>
      <c r="DYI19" s="98"/>
      <c r="DYJ19" s="98"/>
      <c r="DYK19" s="98"/>
      <c r="DYL19" s="98"/>
      <c r="DYM19" s="98"/>
      <c r="DYN19" s="98"/>
      <c r="DYO19" s="98"/>
      <c r="DYP19" s="98"/>
      <c r="DYQ19" s="98"/>
      <c r="DYR19" s="98"/>
      <c r="DYS19" s="98"/>
      <c r="DYT19" s="98"/>
      <c r="DYU19" s="98"/>
      <c r="DYV19" s="98"/>
      <c r="DYW19" s="98"/>
      <c r="DYX19" s="98"/>
      <c r="DYY19" s="98"/>
      <c r="DYZ19" s="98"/>
      <c r="DZA19" s="98"/>
      <c r="DZN19" s="98"/>
      <c r="DZO19" s="98"/>
      <c r="DZP19" s="98"/>
      <c r="DZQ19" s="98"/>
      <c r="DZR19" s="98"/>
      <c r="DZS19" s="98"/>
      <c r="DZT19" s="98"/>
      <c r="DZU19" s="98"/>
      <c r="DZV19" s="98"/>
      <c r="DZW19" s="98"/>
      <c r="DZZ19" s="98"/>
      <c r="EAC19" s="98"/>
      <c r="EAF19" s="98"/>
      <c r="EAI19" s="98"/>
      <c r="ECW19" s="98"/>
      <c r="ECY19" s="98"/>
      <c r="EDB19" s="98"/>
      <c r="EDE19" s="98"/>
      <c r="EDH19" s="98"/>
      <c r="EDK19" s="98"/>
      <c r="EDN19" s="98"/>
      <c r="EDP19" s="98"/>
      <c r="EDR19" s="98"/>
      <c r="EDU19" s="98"/>
      <c r="EDX19" s="98"/>
      <c r="EEA19" s="98"/>
      <c r="EED19" s="98"/>
      <c r="EEG19" s="98"/>
      <c r="EEJ19" s="98"/>
      <c r="EEM19" s="98"/>
      <c r="EEO19" s="98"/>
      <c r="EFJ19" s="98"/>
      <c r="EFK19" s="98"/>
      <c r="EFN19" s="98"/>
      <c r="EFQ19" s="98"/>
      <c r="EFT19" s="98"/>
      <c r="EFW19" s="98"/>
      <c r="EFX19" s="98"/>
      <c r="EFY19" s="98"/>
      <c r="EGB19" s="98"/>
      <c r="EGE19" s="98"/>
      <c r="EGH19" s="98"/>
      <c r="EGK19" s="98"/>
      <c r="EGM19" s="98"/>
      <c r="EIE19" s="98"/>
      <c r="EIF19" s="98"/>
      <c r="EIG19" s="98"/>
      <c r="EIH19" s="98"/>
      <c r="EII19" s="98"/>
      <c r="EIJ19" s="98"/>
      <c r="EIK19" s="98"/>
      <c r="EIL19" s="98"/>
      <c r="EIM19" s="98"/>
      <c r="EIN19" s="98"/>
      <c r="EIO19" s="98"/>
      <c r="EIP19" s="98"/>
      <c r="EIQ19" s="98"/>
      <c r="EIR19" s="98"/>
      <c r="EIS19" s="98"/>
      <c r="EIT19" s="98"/>
      <c r="EIU19" s="98"/>
      <c r="EIV19" s="98"/>
      <c r="EIW19" s="98"/>
      <c r="EJJ19" s="98"/>
      <c r="EJK19" s="98"/>
      <c r="EJL19" s="98"/>
      <c r="EJM19" s="98"/>
      <c r="EJN19" s="98"/>
      <c r="EJO19" s="98"/>
      <c r="EJP19" s="98"/>
      <c r="EJQ19" s="98"/>
      <c r="EJR19" s="98"/>
      <c r="EJS19" s="98"/>
      <c r="EJV19" s="98"/>
      <c r="EJY19" s="98"/>
      <c r="EKB19" s="98"/>
      <c r="EKE19" s="98"/>
      <c r="EMS19" s="98"/>
      <c r="EMU19" s="98"/>
      <c r="EMX19" s="98"/>
      <c r="ENA19" s="98"/>
      <c r="END19" s="98"/>
      <c r="ENG19" s="98"/>
      <c r="ENJ19" s="98"/>
      <c r="ENL19" s="98"/>
      <c r="ENN19" s="98"/>
      <c r="ENQ19" s="98"/>
      <c r="ENT19" s="98"/>
      <c r="ENW19" s="98"/>
      <c r="ENZ19" s="98"/>
      <c r="EOC19" s="98"/>
      <c r="EOF19" s="98"/>
      <c r="EOI19" s="98"/>
      <c r="EOK19" s="98"/>
      <c r="EPF19" s="98"/>
      <c r="EPG19" s="98"/>
      <c r="EPJ19" s="98"/>
      <c r="EPM19" s="98"/>
      <c r="EPP19" s="98"/>
      <c r="EPS19" s="98"/>
      <c r="EPT19" s="98"/>
      <c r="EPU19" s="98"/>
      <c r="EPX19" s="98"/>
      <c r="EQA19" s="98"/>
      <c r="EQD19" s="98"/>
      <c r="EQG19" s="98"/>
      <c r="EQI19" s="98"/>
      <c r="ESA19" s="98"/>
      <c r="ESB19" s="98"/>
      <c r="ESC19" s="98"/>
      <c r="ESD19" s="98"/>
      <c r="ESE19" s="98"/>
      <c r="ESF19" s="98"/>
      <c r="ESG19" s="98"/>
      <c r="ESH19" s="98"/>
      <c r="ESI19" s="98"/>
      <c r="ESJ19" s="98"/>
      <c r="ESK19" s="98"/>
      <c r="ESL19" s="98"/>
      <c r="ESM19" s="98"/>
      <c r="ESN19" s="98"/>
      <c r="ESO19" s="98"/>
      <c r="ESP19" s="98"/>
      <c r="ESQ19" s="98"/>
      <c r="ESR19" s="98"/>
      <c r="ESS19" s="98"/>
      <c r="ETF19" s="98"/>
      <c r="ETG19" s="98"/>
      <c r="ETH19" s="98"/>
      <c r="ETI19" s="98"/>
      <c r="ETJ19" s="98"/>
      <c r="ETK19" s="98"/>
      <c r="ETL19" s="98"/>
      <c r="ETM19" s="98"/>
      <c r="ETN19" s="98"/>
      <c r="ETO19" s="98"/>
      <c r="ETR19" s="98"/>
      <c r="ETU19" s="98"/>
      <c r="ETX19" s="98"/>
      <c r="EUA19" s="98"/>
      <c r="EWO19" s="98"/>
      <c r="EWQ19" s="98"/>
      <c r="EWT19" s="98"/>
      <c r="EWW19" s="98"/>
      <c r="EWZ19" s="98"/>
      <c r="EXC19" s="98"/>
      <c r="EXF19" s="98"/>
      <c r="EXH19" s="98"/>
      <c r="EXJ19" s="98"/>
      <c r="EXM19" s="98"/>
      <c r="EXP19" s="98"/>
      <c r="EXS19" s="98"/>
      <c r="EXV19" s="98"/>
      <c r="EXY19" s="98"/>
      <c r="EYB19" s="98"/>
      <c r="EYE19" s="98"/>
      <c r="EYG19" s="98"/>
      <c r="EZB19" s="98"/>
      <c r="EZC19" s="98"/>
      <c r="EZF19" s="98"/>
      <c r="EZI19" s="98"/>
      <c r="EZL19" s="98"/>
      <c r="EZO19" s="98"/>
      <c r="EZP19" s="98"/>
      <c r="EZQ19" s="98"/>
      <c r="EZT19" s="98"/>
      <c r="EZW19" s="98"/>
      <c r="EZZ19" s="98"/>
      <c r="FAC19" s="98"/>
      <c r="FAE19" s="98"/>
      <c r="FBW19" s="98"/>
      <c r="FBX19" s="98"/>
      <c r="FBY19" s="98"/>
      <c r="FBZ19" s="98"/>
      <c r="FCA19" s="98"/>
      <c r="FCB19" s="98"/>
      <c r="FCC19" s="98"/>
      <c r="FCD19" s="98"/>
      <c r="FCE19" s="98"/>
      <c r="FCF19" s="98"/>
      <c r="FCG19" s="98"/>
      <c r="FCH19" s="98"/>
      <c r="FCI19" s="98"/>
      <c r="FCJ19" s="98"/>
      <c r="FCK19" s="98"/>
      <c r="FCL19" s="98"/>
      <c r="FCM19" s="98"/>
      <c r="FCN19" s="98"/>
      <c r="FCO19" s="98"/>
      <c r="FDB19" s="98"/>
      <c r="FDC19" s="98"/>
      <c r="FDD19" s="98"/>
      <c r="FDE19" s="98"/>
      <c r="FDF19" s="98"/>
      <c r="FDG19" s="98"/>
      <c r="FDH19" s="98"/>
      <c r="FDI19" s="98"/>
      <c r="FDJ19" s="98"/>
      <c r="FDK19" s="98"/>
      <c r="FDN19" s="98"/>
      <c r="FDQ19" s="98"/>
      <c r="FDT19" s="98"/>
      <c r="FDW19" s="98"/>
      <c r="FGK19" s="98"/>
      <c r="FGM19" s="98"/>
      <c r="FGP19" s="98"/>
      <c r="FGS19" s="98"/>
      <c r="FGV19" s="98"/>
      <c r="FGY19" s="98"/>
      <c r="FHB19" s="98"/>
      <c r="FHD19" s="98"/>
      <c r="FHF19" s="98"/>
      <c r="FHI19" s="98"/>
      <c r="FHL19" s="98"/>
      <c r="FHO19" s="98"/>
      <c r="FHR19" s="98"/>
      <c r="FHU19" s="98"/>
      <c r="FHX19" s="98"/>
      <c r="FIA19" s="98"/>
      <c r="FIC19" s="98"/>
      <c r="FIX19" s="98"/>
      <c r="FIY19" s="98"/>
      <c r="FJB19" s="98"/>
      <c r="FJE19" s="98"/>
      <c r="FJH19" s="98"/>
      <c r="FJK19" s="98"/>
      <c r="FJL19" s="98"/>
      <c r="FJM19" s="98"/>
      <c r="FJP19" s="98"/>
      <c r="FJS19" s="98"/>
      <c r="FJV19" s="98"/>
      <c r="FJY19" s="98"/>
      <c r="FKA19" s="98"/>
      <c r="FLS19" s="98"/>
      <c r="FLT19" s="98"/>
      <c r="FLU19" s="98"/>
      <c r="FLV19" s="98"/>
      <c r="FLW19" s="98"/>
      <c r="FLX19" s="98"/>
      <c r="FLY19" s="98"/>
      <c r="FLZ19" s="98"/>
      <c r="FMA19" s="98"/>
      <c r="FMB19" s="98"/>
      <c r="FMC19" s="98"/>
      <c r="FMD19" s="98"/>
      <c r="FME19" s="98"/>
      <c r="FMF19" s="98"/>
      <c r="FMG19" s="98"/>
      <c r="FMH19" s="98"/>
      <c r="FMI19" s="98"/>
      <c r="FMJ19" s="98"/>
      <c r="FMK19" s="98"/>
      <c r="FMX19" s="98"/>
      <c r="FMY19" s="98"/>
      <c r="FMZ19" s="98"/>
      <c r="FNA19" s="98"/>
      <c r="FNB19" s="98"/>
      <c r="FNC19" s="98"/>
      <c r="FND19" s="98"/>
      <c r="FNE19" s="98"/>
      <c r="FNF19" s="98"/>
      <c r="FNG19" s="98"/>
      <c r="FNJ19" s="98"/>
      <c r="FNM19" s="98"/>
      <c r="FNP19" s="98"/>
      <c r="FNS19" s="98"/>
      <c r="FQG19" s="98"/>
      <c r="FQI19" s="98"/>
      <c r="FQL19" s="98"/>
      <c r="FQO19" s="98"/>
      <c r="FQR19" s="98"/>
      <c r="FQU19" s="98"/>
      <c r="FQX19" s="98"/>
      <c r="FQZ19" s="98"/>
      <c r="FRB19" s="98"/>
      <c r="FRE19" s="98"/>
      <c r="FRH19" s="98"/>
      <c r="FRK19" s="98"/>
      <c r="FRN19" s="98"/>
      <c r="FRQ19" s="98"/>
      <c r="FRT19" s="98"/>
      <c r="FRW19" s="98"/>
      <c r="FRY19" s="98"/>
      <c r="FST19" s="98"/>
      <c r="FSU19" s="98"/>
      <c r="FSX19" s="98"/>
      <c r="FTA19" s="98"/>
      <c r="FTD19" s="98"/>
      <c r="FTG19" s="98"/>
      <c r="FTH19" s="98"/>
      <c r="FTI19" s="98"/>
      <c r="FTL19" s="98"/>
      <c r="FTO19" s="98"/>
      <c r="FTR19" s="98"/>
      <c r="FTU19" s="98"/>
      <c r="FTW19" s="98"/>
      <c r="FVO19" s="98"/>
      <c r="FVP19" s="98"/>
      <c r="FVQ19" s="98"/>
      <c r="FVR19" s="98"/>
      <c r="FVS19" s="98"/>
      <c r="FVT19" s="98"/>
      <c r="FVU19" s="98"/>
      <c r="FVV19" s="98"/>
      <c r="FVW19" s="98"/>
      <c r="FVX19" s="98"/>
      <c r="FVY19" s="98"/>
      <c r="FVZ19" s="98"/>
      <c r="FWA19" s="98"/>
      <c r="FWB19" s="98"/>
      <c r="FWC19" s="98"/>
      <c r="FWD19" s="98"/>
      <c r="FWE19" s="98"/>
      <c r="FWF19" s="98"/>
      <c r="FWG19" s="98"/>
      <c r="FWT19" s="98"/>
      <c r="FWU19" s="98"/>
      <c r="FWV19" s="98"/>
      <c r="FWW19" s="98"/>
      <c r="FWX19" s="98"/>
      <c r="FWY19" s="98"/>
      <c r="FWZ19" s="98"/>
      <c r="FXA19" s="98"/>
      <c r="FXB19" s="98"/>
      <c r="FXC19" s="98"/>
      <c r="FXF19" s="98"/>
      <c r="FXI19" s="98"/>
      <c r="FXL19" s="98"/>
      <c r="FXO19" s="98"/>
      <c r="GAC19" s="98"/>
      <c r="GAE19" s="98"/>
      <c r="GAH19" s="98"/>
      <c r="GAK19" s="98"/>
      <c r="GAN19" s="98"/>
      <c r="GAQ19" s="98"/>
      <c r="GAT19" s="98"/>
      <c r="GAV19" s="98"/>
      <c r="GAX19" s="98"/>
      <c r="GBA19" s="98"/>
      <c r="GBD19" s="98"/>
      <c r="GBG19" s="98"/>
      <c r="GBJ19" s="98"/>
      <c r="GBM19" s="98"/>
      <c r="GBP19" s="98"/>
      <c r="GBS19" s="98"/>
      <c r="GBU19" s="98"/>
      <c r="GCP19" s="98"/>
      <c r="GCQ19" s="98"/>
      <c r="GCT19" s="98"/>
      <c r="GCW19" s="98"/>
      <c r="GCZ19" s="98"/>
      <c r="GDC19" s="98"/>
      <c r="GDD19" s="98"/>
      <c r="GDE19" s="98"/>
      <c r="GDH19" s="98"/>
      <c r="GDK19" s="98"/>
      <c r="GDN19" s="98"/>
      <c r="GDQ19" s="98"/>
      <c r="GDS19" s="98"/>
      <c r="GFK19" s="98"/>
      <c r="GFL19" s="98"/>
      <c r="GFM19" s="98"/>
      <c r="GFN19" s="98"/>
      <c r="GFO19" s="98"/>
      <c r="GFP19" s="98"/>
      <c r="GFQ19" s="98"/>
      <c r="GFR19" s="98"/>
      <c r="GFS19" s="98"/>
      <c r="GFT19" s="98"/>
      <c r="GFU19" s="98"/>
      <c r="GFV19" s="98"/>
      <c r="GFW19" s="98"/>
      <c r="GFX19" s="98"/>
      <c r="GFY19" s="98"/>
      <c r="GFZ19" s="98"/>
      <c r="GGA19" s="98"/>
      <c r="GGB19" s="98"/>
      <c r="GGC19" s="98"/>
      <c r="GGP19" s="98"/>
      <c r="GGQ19" s="98"/>
      <c r="GGR19" s="98"/>
      <c r="GGS19" s="98"/>
      <c r="GGT19" s="98"/>
      <c r="GGU19" s="98"/>
      <c r="GGV19" s="98"/>
      <c r="GGW19" s="98"/>
      <c r="GGX19" s="98"/>
      <c r="GGY19" s="98"/>
      <c r="GHB19" s="98"/>
      <c r="GHE19" s="98"/>
      <c r="GHH19" s="98"/>
      <c r="GHK19" s="98"/>
      <c r="GJY19" s="98"/>
      <c r="GKA19" s="98"/>
      <c r="GKD19" s="98"/>
      <c r="GKG19" s="98"/>
      <c r="GKJ19" s="98"/>
      <c r="GKM19" s="98"/>
      <c r="GKP19" s="98"/>
      <c r="GKR19" s="98"/>
      <c r="GKT19" s="98"/>
      <c r="GKW19" s="98"/>
      <c r="GKZ19" s="98"/>
      <c r="GLC19" s="98"/>
      <c r="GLF19" s="98"/>
      <c r="GLI19" s="98"/>
      <c r="GLL19" s="98"/>
      <c r="GLO19" s="98"/>
      <c r="GLQ19" s="98"/>
      <c r="GML19" s="98"/>
      <c r="GMM19" s="98"/>
      <c r="GMP19" s="98"/>
      <c r="GMS19" s="98"/>
      <c r="GMV19" s="98"/>
      <c r="GMY19" s="98"/>
      <c r="GMZ19" s="98"/>
      <c r="GNA19" s="98"/>
      <c r="GND19" s="98"/>
      <c r="GNG19" s="98"/>
      <c r="GNJ19" s="98"/>
      <c r="GNM19" s="98"/>
      <c r="GNO19" s="98"/>
      <c r="GPG19" s="98"/>
      <c r="GPH19" s="98"/>
      <c r="GPI19" s="98"/>
      <c r="GPJ19" s="98"/>
      <c r="GPK19" s="98"/>
      <c r="GPL19" s="98"/>
      <c r="GPM19" s="98"/>
      <c r="GPN19" s="98"/>
      <c r="GPO19" s="98"/>
      <c r="GPP19" s="98"/>
      <c r="GPQ19" s="98"/>
      <c r="GPR19" s="98"/>
      <c r="GPS19" s="98"/>
      <c r="GPT19" s="98"/>
      <c r="GPU19" s="98"/>
      <c r="GPV19" s="98"/>
      <c r="GPW19" s="98"/>
      <c r="GPX19" s="98"/>
      <c r="GPY19" s="98"/>
      <c r="GQL19" s="98"/>
      <c r="GQM19" s="98"/>
      <c r="GQN19" s="98"/>
      <c r="GQO19" s="98"/>
      <c r="GQP19" s="98"/>
      <c r="GQQ19" s="98"/>
      <c r="GQR19" s="98"/>
      <c r="GQS19" s="98"/>
      <c r="GQT19" s="98"/>
      <c r="GQU19" s="98"/>
      <c r="GQX19" s="98"/>
      <c r="GRA19" s="98"/>
      <c r="GRD19" s="98"/>
      <c r="GRG19" s="98"/>
      <c r="GTU19" s="98"/>
      <c r="GTW19" s="98"/>
      <c r="GTZ19" s="98"/>
      <c r="GUC19" s="98"/>
      <c r="GUF19" s="98"/>
      <c r="GUI19" s="98"/>
      <c r="GUL19" s="98"/>
      <c r="GUN19" s="98"/>
      <c r="GUP19" s="98"/>
      <c r="GUS19" s="98"/>
      <c r="GUV19" s="98"/>
      <c r="GUY19" s="98"/>
      <c r="GVB19" s="98"/>
      <c r="GVE19" s="98"/>
      <c r="GVH19" s="98"/>
      <c r="GVK19" s="98"/>
      <c r="GVM19" s="98"/>
      <c r="GWH19" s="98"/>
      <c r="GWI19" s="98"/>
      <c r="GWL19" s="98"/>
      <c r="GWO19" s="98"/>
      <c r="GWR19" s="98"/>
      <c r="GWU19" s="98"/>
      <c r="GWV19" s="98"/>
      <c r="GWW19" s="98"/>
      <c r="GWZ19" s="98"/>
      <c r="GXC19" s="98"/>
      <c r="GXF19" s="98"/>
      <c r="GXI19" s="98"/>
      <c r="GXK19" s="98"/>
      <c r="GZC19" s="98"/>
      <c r="GZD19" s="98"/>
      <c r="GZE19" s="98"/>
      <c r="GZF19" s="98"/>
      <c r="GZG19" s="98"/>
      <c r="GZH19" s="98"/>
      <c r="GZI19" s="98"/>
      <c r="GZJ19" s="98"/>
      <c r="GZK19" s="98"/>
      <c r="GZL19" s="98"/>
      <c r="GZM19" s="98"/>
      <c r="GZN19" s="98"/>
      <c r="GZO19" s="98"/>
      <c r="GZP19" s="98"/>
      <c r="GZQ19" s="98"/>
      <c r="GZR19" s="98"/>
      <c r="GZS19" s="98"/>
      <c r="GZT19" s="98"/>
      <c r="GZU19" s="98"/>
      <c r="HAH19" s="98"/>
      <c r="HAI19" s="98"/>
      <c r="HAJ19" s="98"/>
      <c r="HAK19" s="98"/>
      <c r="HAL19" s="98"/>
      <c r="HAM19" s="98"/>
      <c r="HAN19" s="98"/>
      <c r="HAO19" s="98"/>
      <c r="HAP19" s="98"/>
      <c r="HAQ19" s="98"/>
      <c r="HAT19" s="98"/>
      <c r="HAW19" s="98"/>
      <c r="HAZ19" s="98"/>
      <c r="HBC19" s="98"/>
      <c r="HDQ19" s="98"/>
      <c r="HDS19" s="98"/>
      <c r="HDV19" s="98"/>
      <c r="HDY19" s="98"/>
      <c r="HEB19" s="98"/>
      <c r="HEE19" s="98"/>
      <c r="HEH19" s="98"/>
      <c r="HEJ19" s="98"/>
      <c r="HEL19" s="98"/>
      <c r="HEO19" s="98"/>
      <c r="HER19" s="98"/>
      <c r="HEU19" s="98"/>
      <c r="HEX19" s="98"/>
      <c r="HFA19" s="98"/>
      <c r="HFD19" s="98"/>
      <c r="HFG19" s="98"/>
      <c r="HFI19" s="98"/>
      <c r="HGD19" s="98"/>
      <c r="HGE19" s="98"/>
      <c r="HGH19" s="98"/>
      <c r="HGK19" s="98"/>
      <c r="HGN19" s="98"/>
      <c r="HGQ19" s="98"/>
      <c r="HGR19" s="98"/>
      <c r="HGS19" s="98"/>
      <c r="HGV19" s="98"/>
      <c r="HGY19" s="98"/>
      <c r="HHB19" s="98"/>
      <c r="HHE19" s="98"/>
      <c r="HHG19" s="98"/>
      <c r="HIY19" s="98"/>
      <c r="HIZ19" s="98"/>
      <c r="HJA19" s="98"/>
      <c r="HJB19" s="98"/>
      <c r="HJC19" s="98"/>
      <c r="HJD19" s="98"/>
      <c r="HJE19" s="98"/>
      <c r="HJF19" s="98"/>
      <c r="HJG19" s="98"/>
      <c r="HJH19" s="98"/>
      <c r="HJI19" s="98"/>
      <c r="HJJ19" s="98"/>
      <c r="HJK19" s="98"/>
      <c r="HJL19" s="98"/>
      <c r="HJM19" s="98"/>
      <c r="HJN19" s="98"/>
      <c r="HJO19" s="98"/>
      <c r="HJP19" s="98"/>
      <c r="HJQ19" s="98"/>
      <c r="HKD19" s="98"/>
      <c r="HKE19" s="98"/>
      <c r="HKF19" s="98"/>
      <c r="HKG19" s="98"/>
      <c r="HKH19" s="98"/>
      <c r="HKI19" s="98"/>
      <c r="HKJ19" s="98"/>
      <c r="HKK19" s="98"/>
      <c r="HKL19" s="98"/>
      <c r="HKM19" s="98"/>
      <c r="HKP19" s="98"/>
      <c r="HKS19" s="98"/>
      <c r="HKV19" s="98"/>
      <c r="HKY19" s="98"/>
      <c r="HNM19" s="98"/>
      <c r="HNO19" s="98"/>
      <c r="HNR19" s="98"/>
      <c r="HNU19" s="98"/>
      <c r="HNX19" s="98"/>
      <c r="HOA19" s="98"/>
      <c r="HOD19" s="98"/>
      <c r="HOF19" s="98"/>
      <c r="HOH19" s="98"/>
      <c r="HOK19" s="98"/>
      <c r="HON19" s="98"/>
      <c r="HOQ19" s="98"/>
      <c r="HOT19" s="98"/>
      <c r="HOW19" s="98"/>
      <c r="HOZ19" s="98"/>
      <c r="HPC19" s="98"/>
      <c r="HPE19" s="98"/>
      <c r="HPZ19" s="98"/>
      <c r="HQA19" s="98"/>
      <c r="HQD19" s="98"/>
      <c r="HQG19" s="98"/>
      <c r="HQJ19" s="98"/>
      <c r="HQM19" s="98"/>
      <c r="HQN19" s="98"/>
      <c r="HQO19" s="98"/>
      <c r="HQR19" s="98"/>
      <c r="HQU19" s="98"/>
      <c r="HQX19" s="98"/>
      <c r="HRA19" s="98"/>
      <c r="HRC19" s="98"/>
      <c r="HSU19" s="98"/>
      <c r="HSV19" s="98"/>
      <c r="HSW19" s="98"/>
      <c r="HSX19" s="98"/>
      <c r="HSY19" s="98"/>
      <c r="HSZ19" s="98"/>
      <c r="HTA19" s="98"/>
      <c r="HTB19" s="98"/>
      <c r="HTC19" s="98"/>
      <c r="HTD19" s="98"/>
      <c r="HTE19" s="98"/>
      <c r="HTF19" s="98"/>
      <c r="HTG19" s="98"/>
      <c r="HTH19" s="98"/>
      <c r="HTI19" s="98"/>
      <c r="HTJ19" s="98"/>
      <c r="HTK19" s="98"/>
      <c r="HTL19" s="98"/>
      <c r="HTM19" s="98"/>
      <c r="HTZ19" s="98"/>
      <c r="HUA19" s="98"/>
      <c r="HUB19" s="98"/>
      <c r="HUC19" s="98"/>
      <c r="HUD19" s="98"/>
      <c r="HUE19" s="98"/>
      <c r="HUF19" s="98"/>
      <c r="HUG19" s="98"/>
      <c r="HUH19" s="98"/>
      <c r="HUI19" s="98"/>
      <c r="HUL19" s="98"/>
      <c r="HUO19" s="98"/>
      <c r="HUR19" s="98"/>
      <c r="HUU19" s="98"/>
      <c r="HXI19" s="98"/>
      <c r="HXK19" s="98"/>
      <c r="HXN19" s="98"/>
      <c r="HXQ19" s="98"/>
      <c r="HXT19" s="98"/>
      <c r="HXW19" s="98"/>
      <c r="HXZ19" s="98"/>
      <c r="HYB19" s="98"/>
      <c r="HYD19" s="98"/>
      <c r="HYG19" s="98"/>
      <c r="HYJ19" s="98"/>
      <c r="HYM19" s="98"/>
      <c r="HYP19" s="98"/>
      <c r="HYS19" s="98"/>
      <c r="HYV19" s="98"/>
      <c r="HYY19" s="98"/>
      <c r="HZA19" s="98"/>
      <c r="HZV19" s="98"/>
      <c r="HZW19" s="98"/>
      <c r="HZZ19" s="98"/>
      <c r="IAC19" s="98"/>
      <c r="IAF19" s="98"/>
      <c r="IAI19" s="98"/>
      <c r="IAJ19" s="98"/>
      <c r="IAK19" s="98"/>
      <c r="IAN19" s="98"/>
      <c r="IAQ19" s="98"/>
      <c r="IAT19" s="98"/>
      <c r="IAW19" s="98"/>
      <c r="IAY19" s="98"/>
      <c r="ICQ19" s="98"/>
      <c r="ICR19" s="98"/>
      <c r="ICS19" s="98"/>
      <c r="ICT19" s="98"/>
      <c r="ICU19" s="98"/>
      <c r="ICV19" s="98"/>
      <c r="ICW19" s="98"/>
      <c r="ICX19" s="98"/>
      <c r="ICY19" s="98"/>
      <c r="ICZ19" s="98"/>
      <c r="IDA19" s="98"/>
      <c r="IDB19" s="98"/>
      <c r="IDC19" s="98"/>
      <c r="IDD19" s="98"/>
      <c r="IDE19" s="98"/>
      <c r="IDF19" s="98"/>
      <c r="IDG19" s="98"/>
      <c r="IDH19" s="98"/>
      <c r="IDI19" s="98"/>
      <c r="IDV19" s="98"/>
      <c r="IDW19" s="98"/>
      <c r="IDX19" s="98"/>
      <c r="IDY19" s="98"/>
      <c r="IDZ19" s="98"/>
      <c r="IEA19" s="98"/>
      <c r="IEB19" s="98"/>
      <c r="IEC19" s="98"/>
      <c r="IED19" s="98"/>
      <c r="IEE19" s="98"/>
      <c r="IEH19" s="98"/>
      <c r="IEK19" s="98"/>
      <c r="IEN19" s="98"/>
      <c r="IEQ19" s="98"/>
      <c r="IHE19" s="98"/>
      <c r="IHG19" s="98"/>
      <c r="IHJ19" s="98"/>
      <c r="IHM19" s="98"/>
      <c r="IHP19" s="98"/>
      <c r="IHS19" s="98"/>
      <c r="IHV19" s="98"/>
      <c r="IHX19" s="98"/>
      <c r="IHZ19" s="98"/>
      <c r="IIC19" s="98"/>
      <c r="IIF19" s="98"/>
      <c r="III19" s="98"/>
      <c r="IIL19" s="98"/>
      <c r="IIO19" s="98"/>
      <c r="IIR19" s="98"/>
      <c r="IIU19" s="98"/>
      <c r="IIW19" s="98"/>
      <c r="IJR19" s="98"/>
      <c r="IJS19" s="98"/>
      <c r="IJV19" s="98"/>
      <c r="IJY19" s="98"/>
      <c r="IKB19" s="98"/>
      <c r="IKE19" s="98"/>
      <c r="IKF19" s="98"/>
      <c r="IKG19" s="98"/>
      <c r="IKJ19" s="98"/>
      <c r="IKM19" s="98"/>
      <c r="IKP19" s="98"/>
      <c r="IKS19" s="98"/>
      <c r="IKU19" s="98"/>
      <c r="IMM19" s="98"/>
      <c r="IMN19" s="98"/>
      <c r="IMO19" s="98"/>
      <c r="IMP19" s="98"/>
      <c r="IMQ19" s="98"/>
      <c r="IMR19" s="98"/>
      <c r="IMS19" s="98"/>
      <c r="IMT19" s="98"/>
      <c r="IMU19" s="98"/>
      <c r="IMV19" s="98"/>
      <c r="IMW19" s="98"/>
      <c r="IMX19" s="98"/>
      <c r="IMY19" s="98"/>
      <c r="IMZ19" s="98"/>
      <c r="INA19" s="98"/>
      <c r="INB19" s="98"/>
      <c r="INC19" s="98"/>
      <c r="IND19" s="98"/>
      <c r="INE19" s="98"/>
      <c r="INR19" s="98"/>
      <c r="INS19" s="98"/>
      <c r="INT19" s="98"/>
      <c r="INU19" s="98"/>
      <c r="INV19" s="98"/>
      <c r="INW19" s="98"/>
      <c r="INX19" s="98"/>
      <c r="INY19" s="98"/>
      <c r="INZ19" s="98"/>
      <c r="IOA19" s="98"/>
      <c r="IOD19" s="98"/>
      <c r="IOG19" s="98"/>
      <c r="IOJ19" s="98"/>
      <c r="IOM19" s="98"/>
      <c r="IRA19" s="98"/>
      <c r="IRC19" s="98"/>
      <c r="IRF19" s="98"/>
      <c r="IRI19" s="98"/>
      <c r="IRL19" s="98"/>
      <c r="IRO19" s="98"/>
      <c r="IRR19" s="98"/>
      <c r="IRT19" s="98"/>
      <c r="IRV19" s="98"/>
      <c r="IRY19" s="98"/>
      <c r="ISB19" s="98"/>
      <c r="ISE19" s="98"/>
      <c r="ISH19" s="98"/>
      <c r="ISK19" s="98"/>
      <c r="ISN19" s="98"/>
      <c r="ISQ19" s="98"/>
      <c r="ISS19" s="98"/>
      <c r="ITN19" s="98"/>
      <c r="ITO19" s="98"/>
      <c r="ITR19" s="98"/>
      <c r="ITU19" s="98"/>
      <c r="ITX19" s="98"/>
      <c r="IUA19" s="98"/>
      <c r="IUB19" s="98"/>
      <c r="IUC19" s="98"/>
      <c r="IUF19" s="98"/>
      <c r="IUI19" s="98"/>
      <c r="IUL19" s="98"/>
      <c r="IUO19" s="98"/>
      <c r="IUQ19" s="98"/>
      <c r="IWI19" s="98"/>
      <c r="IWJ19" s="98"/>
      <c r="IWK19" s="98"/>
      <c r="IWL19" s="98"/>
      <c r="IWM19" s="98"/>
      <c r="IWN19" s="98"/>
      <c r="IWO19" s="98"/>
      <c r="IWP19" s="98"/>
      <c r="IWQ19" s="98"/>
      <c r="IWR19" s="98"/>
      <c r="IWS19" s="98"/>
      <c r="IWT19" s="98"/>
      <c r="IWU19" s="98"/>
      <c r="IWV19" s="98"/>
      <c r="IWW19" s="98"/>
      <c r="IWX19" s="98"/>
      <c r="IWY19" s="98"/>
      <c r="IWZ19" s="98"/>
      <c r="IXA19" s="98"/>
      <c r="IXN19" s="98"/>
      <c r="IXO19" s="98"/>
      <c r="IXP19" s="98"/>
      <c r="IXQ19" s="98"/>
      <c r="IXR19" s="98"/>
      <c r="IXS19" s="98"/>
      <c r="IXT19" s="98"/>
      <c r="IXU19" s="98"/>
      <c r="IXV19" s="98"/>
      <c r="IXW19" s="98"/>
      <c r="IXZ19" s="98"/>
      <c r="IYC19" s="98"/>
      <c r="IYF19" s="98"/>
      <c r="IYI19" s="98"/>
      <c r="JAW19" s="98"/>
      <c r="JAY19" s="98"/>
      <c r="JBB19" s="98"/>
      <c r="JBE19" s="98"/>
      <c r="JBH19" s="98"/>
      <c r="JBK19" s="98"/>
      <c r="JBN19" s="98"/>
      <c r="JBP19" s="98"/>
      <c r="JBR19" s="98"/>
      <c r="JBU19" s="98"/>
      <c r="JBX19" s="98"/>
      <c r="JCA19" s="98"/>
      <c r="JCD19" s="98"/>
      <c r="JCG19" s="98"/>
      <c r="JCJ19" s="98"/>
      <c r="JCM19" s="98"/>
      <c r="JCO19" s="98"/>
      <c r="JDJ19" s="98"/>
      <c r="JDK19" s="98"/>
      <c r="JDN19" s="98"/>
      <c r="JDQ19" s="98"/>
      <c r="JDT19" s="98"/>
      <c r="JDW19" s="98"/>
      <c r="JDX19" s="98"/>
      <c r="JDY19" s="98"/>
      <c r="JEB19" s="98"/>
      <c r="JEE19" s="98"/>
      <c r="JEH19" s="98"/>
      <c r="JEK19" s="98"/>
      <c r="JEM19" s="98"/>
      <c r="JGE19" s="98"/>
      <c r="JGF19" s="98"/>
      <c r="JGG19" s="98"/>
      <c r="JGH19" s="98"/>
      <c r="JGI19" s="98"/>
      <c r="JGJ19" s="98"/>
      <c r="JGK19" s="98"/>
      <c r="JGL19" s="98"/>
      <c r="JGM19" s="98"/>
      <c r="JGN19" s="98"/>
      <c r="JGO19" s="98"/>
      <c r="JGP19" s="98"/>
      <c r="JGQ19" s="98"/>
      <c r="JGR19" s="98"/>
      <c r="JGS19" s="98"/>
      <c r="JGT19" s="98"/>
      <c r="JGU19" s="98"/>
      <c r="JGV19" s="98"/>
      <c r="JGW19" s="98"/>
      <c r="JHJ19" s="98"/>
      <c r="JHK19" s="98"/>
      <c r="JHL19" s="98"/>
      <c r="JHM19" s="98"/>
      <c r="JHN19" s="98"/>
      <c r="JHO19" s="98"/>
      <c r="JHP19" s="98"/>
      <c r="JHQ19" s="98"/>
      <c r="JHR19" s="98"/>
      <c r="JHS19" s="98"/>
      <c r="JHV19" s="98"/>
      <c r="JHY19" s="98"/>
      <c r="JIB19" s="98"/>
      <c r="JIE19" s="98"/>
      <c r="JKS19" s="98"/>
      <c r="JKU19" s="98"/>
      <c r="JKX19" s="98"/>
      <c r="JLA19" s="98"/>
      <c r="JLD19" s="98"/>
      <c r="JLG19" s="98"/>
      <c r="JLJ19" s="98"/>
      <c r="JLL19" s="98"/>
      <c r="JLN19" s="98"/>
      <c r="JLQ19" s="98"/>
      <c r="JLT19" s="98"/>
      <c r="JLW19" s="98"/>
      <c r="JLZ19" s="98"/>
      <c r="JMC19" s="98"/>
      <c r="JMF19" s="98"/>
      <c r="JMI19" s="98"/>
      <c r="JMK19" s="98"/>
      <c r="JNF19" s="98"/>
      <c r="JNG19" s="98"/>
      <c r="JNJ19" s="98"/>
      <c r="JNM19" s="98"/>
      <c r="JNP19" s="98"/>
      <c r="JNS19" s="98"/>
      <c r="JNT19" s="98"/>
      <c r="JNU19" s="98"/>
      <c r="JNX19" s="98"/>
      <c r="JOA19" s="98"/>
      <c r="JOD19" s="98"/>
      <c r="JOG19" s="98"/>
      <c r="JOI19" s="98"/>
      <c r="JQA19" s="98"/>
      <c r="JQB19" s="98"/>
      <c r="JQC19" s="98"/>
      <c r="JQD19" s="98"/>
      <c r="JQE19" s="98"/>
      <c r="JQF19" s="98"/>
      <c r="JQG19" s="98"/>
      <c r="JQH19" s="98"/>
      <c r="JQI19" s="98"/>
      <c r="JQJ19" s="98"/>
      <c r="JQK19" s="98"/>
      <c r="JQL19" s="98"/>
      <c r="JQM19" s="98"/>
      <c r="JQN19" s="98"/>
      <c r="JQO19" s="98"/>
      <c r="JQP19" s="98"/>
      <c r="JQQ19" s="98"/>
      <c r="JQR19" s="98"/>
      <c r="JQS19" s="98"/>
      <c r="JRF19" s="98"/>
      <c r="JRG19" s="98"/>
      <c r="JRH19" s="98"/>
      <c r="JRI19" s="98"/>
      <c r="JRJ19" s="98"/>
      <c r="JRK19" s="98"/>
      <c r="JRL19" s="98"/>
      <c r="JRM19" s="98"/>
      <c r="JRN19" s="98"/>
      <c r="JRO19" s="98"/>
      <c r="JRR19" s="98"/>
      <c r="JRU19" s="98"/>
      <c r="JRX19" s="98"/>
      <c r="JSA19" s="98"/>
      <c r="JUO19" s="98"/>
      <c r="JUQ19" s="98"/>
      <c r="JUT19" s="98"/>
      <c r="JUW19" s="98"/>
      <c r="JUZ19" s="98"/>
      <c r="JVC19" s="98"/>
      <c r="JVF19" s="98"/>
      <c r="JVH19" s="98"/>
      <c r="JVJ19" s="98"/>
      <c r="JVM19" s="98"/>
      <c r="JVP19" s="98"/>
      <c r="JVS19" s="98"/>
      <c r="JVV19" s="98"/>
      <c r="JVY19" s="98"/>
      <c r="JWB19" s="98"/>
      <c r="JWE19" s="98"/>
      <c r="JWG19" s="98"/>
      <c r="JXB19" s="98"/>
      <c r="JXC19" s="98"/>
      <c r="JXF19" s="98"/>
      <c r="JXI19" s="98"/>
      <c r="JXL19" s="98"/>
      <c r="JXO19" s="98"/>
      <c r="JXP19" s="98"/>
      <c r="JXQ19" s="98"/>
      <c r="JXT19" s="98"/>
      <c r="JXW19" s="98"/>
      <c r="JXZ19" s="98"/>
      <c r="JYC19" s="98"/>
      <c r="JYE19" s="98"/>
      <c r="JZW19" s="98"/>
      <c r="JZX19" s="98"/>
      <c r="JZY19" s="98"/>
      <c r="JZZ19" s="98"/>
      <c r="KAA19" s="98"/>
      <c r="KAB19" s="98"/>
      <c r="KAC19" s="98"/>
      <c r="KAD19" s="98"/>
      <c r="KAE19" s="98"/>
      <c r="KAF19" s="98"/>
      <c r="KAG19" s="98"/>
      <c r="KAH19" s="98"/>
      <c r="KAI19" s="98"/>
      <c r="KAJ19" s="98"/>
      <c r="KAK19" s="98"/>
      <c r="KAL19" s="98"/>
      <c r="KAM19" s="98"/>
      <c r="KAN19" s="98"/>
      <c r="KAO19" s="98"/>
      <c r="KBB19" s="98"/>
      <c r="KBC19" s="98"/>
      <c r="KBD19" s="98"/>
      <c r="KBE19" s="98"/>
      <c r="KBF19" s="98"/>
      <c r="KBG19" s="98"/>
      <c r="KBH19" s="98"/>
      <c r="KBI19" s="98"/>
      <c r="KBJ19" s="98"/>
      <c r="KBK19" s="98"/>
      <c r="KBN19" s="98"/>
      <c r="KBQ19" s="98"/>
      <c r="KBT19" s="98"/>
      <c r="KBW19" s="98"/>
      <c r="KEK19" s="98"/>
      <c r="KEM19" s="98"/>
      <c r="KEP19" s="98"/>
      <c r="KES19" s="98"/>
      <c r="KEV19" s="98"/>
      <c r="KEY19" s="98"/>
      <c r="KFB19" s="98"/>
      <c r="KFD19" s="98"/>
      <c r="KFF19" s="98"/>
      <c r="KFI19" s="98"/>
      <c r="KFL19" s="98"/>
      <c r="KFO19" s="98"/>
      <c r="KFR19" s="98"/>
      <c r="KFU19" s="98"/>
      <c r="KFX19" s="98"/>
      <c r="KGA19" s="98"/>
      <c r="KGC19" s="98"/>
      <c r="KGX19" s="98"/>
      <c r="KGY19" s="98"/>
      <c r="KHB19" s="98"/>
      <c r="KHE19" s="98"/>
      <c r="KHH19" s="98"/>
      <c r="KHK19" s="98"/>
      <c r="KHL19" s="98"/>
      <c r="KHM19" s="98"/>
      <c r="KHP19" s="98"/>
      <c r="KHS19" s="98"/>
      <c r="KHV19" s="98"/>
      <c r="KHY19" s="98"/>
      <c r="KIA19" s="98"/>
      <c r="KJS19" s="98"/>
      <c r="KJT19" s="98"/>
      <c r="KJU19" s="98"/>
      <c r="KJV19" s="98"/>
      <c r="KJW19" s="98"/>
      <c r="KJX19" s="98"/>
      <c r="KJY19" s="98"/>
      <c r="KJZ19" s="98"/>
      <c r="KKA19" s="98"/>
      <c r="KKB19" s="98"/>
      <c r="KKC19" s="98"/>
      <c r="KKD19" s="98"/>
      <c r="KKE19" s="98"/>
      <c r="KKF19" s="98"/>
      <c r="KKG19" s="98"/>
      <c r="KKH19" s="98"/>
      <c r="KKI19" s="98"/>
      <c r="KKJ19" s="98"/>
      <c r="KKK19" s="98"/>
      <c r="KKX19" s="98"/>
      <c r="KKY19" s="98"/>
      <c r="KKZ19" s="98"/>
      <c r="KLA19" s="98"/>
      <c r="KLB19" s="98"/>
      <c r="KLC19" s="98"/>
      <c r="KLD19" s="98"/>
      <c r="KLE19" s="98"/>
      <c r="KLF19" s="98"/>
      <c r="KLG19" s="98"/>
      <c r="KLJ19" s="98"/>
      <c r="KLM19" s="98"/>
      <c r="KLP19" s="98"/>
      <c r="KLS19" s="98"/>
      <c r="KOG19" s="98"/>
      <c r="KOI19" s="98"/>
      <c r="KOL19" s="98"/>
      <c r="KOO19" s="98"/>
      <c r="KOR19" s="98"/>
      <c r="KOU19" s="98"/>
      <c r="KOX19" s="98"/>
      <c r="KOZ19" s="98"/>
      <c r="KPB19" s="98"/>
      <c r="KPE19" s="98"/>
      <c r="KPH19" s="98"/>
      <c r="KPK19" s="98"/>
      <c r="KPN19" s="98"/>
      <c r="KPQ19" s="98"/>
      <c r="KPT19" s="98"/>
      <c r="KPW19" s="98"/>
      <c r="KPY19" s="98"/>
      <c r="KQT19" s="98"/>
      <c r="KQU19" s="98"/>
      <c r="KQX19" s="98"/>
      <c r="KRA19" s="98"/>
      <c r="KRD19" s="98"/>
      <c r="KRG19" s="98"/>
      <c r="KRH19" s="98"/>
      <c r="KRI19" s="98"/>
      <c r="KRL19" s="98"/>
      <c r="KRO19" s="98"/>
      <c r="KRR19" s="98"/>
      <c r="KRU19" s="98"/>
      <c r="KRW19" s="98"/>
      <c r="KTO19" s="98"/>
      <c r="KTP19" s="98"/>
      <c r="KTQ19" s="98"/>
      <c r="KTR19" s="98"/>
      <c r="KTS19" s="98"/>
      <c r="KTT19" s="98"/>
      <c r="KTU19" s="98"/>
      <c r="KTV19" s="98"/>
      <c r="KTW19" s="98"/>
      <c r="KTX19" s="98"/>
      <c r="KTY19" s="98"/>
      <c r="KTZ19" s="98"/>
      <c r="KUA19" s="98"/>
      <c r="KUB19" s="98"/>
      <c r="KUC19" s="98"/>
      <c r="KUD19" s="98"/>
      <c r="KUE19" s="98"/>
      <c r="KUF19" s="98"/>
      <c r="KUG19" s="98"/>
      <c r="KUT19" s="98"/>
      <c r="KUU19" s="98"/>
      <c r="KUV19" s="98"/>
      <c r="KUW19" s="98"/>
      <c r="KUX19" s="98"/>
      <c r="KUY19" s="98"/>
      <c r="KUZ19" s="98"/>
      <c r="KVA19" s="98"/>
      <c r="KVB19" s="98"/>
      <c r="KVC19" s="98"/>
      <c r="KVF19" s="98"/>
      <c r="KVI19" s="98"/>
      <c r="KVL19" s="98"/>
      <c r="KVO19" s="98"/>
      <c r="KYC19" s="98"/>
      <c r="KYE19" s="98"/>
      <c r="KYH19" s="98"/>
      <c r="KYK19" s="98"/>
      <c r="KYN19" s="98"/>
      <c r="KYQ19" s="98"/>
      <c r="KYT19" s="98"/>
      <c r="KYV19" s="98"/>
      <c r="KYX19" s="98"/>
      <c r="KZA19" s="98"/>
      <c r="KZD19" s="98"/>
      <c r="KZG19" s="98"/>
      <c r="KZJ19" s="98"/>
      <c r="KZM19" s="98"/>
      <c r="KZP19" s="98"/>
      <c r="KZS19" s="98"/>
      <c r="KZU19" s="98"/>
      <c r="LAP19" s="98"/>
      <c r="LAQ19" s="98"/>
      <c r="LAT19" s="98"/>
      <c r="LAW19" s="98"/>
      <c r="LAZ19" s="98"/>
      <c r="LBC19" s="98"/>
      <c r="LBD19" s="98"/>
      <c r="LBE19" s="98"/>
      <c r="LBH19" s="98"/>
      <c r="LBK19" s="98"/>
      <c r="LBN19" s="98"/>
      <c r="LBQ19" s="98"/>
      <c r="LBS19" s="98"/>
      <c r="LDK19" s="98"/>
      <c r="LDL19" s="98"/>
      <c r="LDM19" s="98"/>
      <c r="LDN19" s="98"/>
      <c r="LDO19" s="98"/>
      <c r="LDP19" s="98"/>
      <c r="LDQ19" s="98"/>
      <c r="LDR19" s="98"/>
      <c r="LDS19" s="98"/>
      <c r="LDT19" s="98"/>
      <c r="LDU19" s="98"/>
      <c r="LDV19" s="98"/>
      <c r="LDW19" s="98"/>
      <c r="LDX19" s="98"/>
      <c r="LDY19" s="98"/>
      <c r="LDZ19" s="98"/>
      <c r="LEA19" s="98"/>
      <c r="LEB19" s="98"/>
      <c r="LEC19" s="98"/>
      <c r="LEP19" s="98"/>
      <c r="LEQ19" s="98"/>
      <c r="LER19" s="98"/>
      <c r="LES19" s="98"/>
      <c r="LET19" s="98"/>
      <c r="LEU19" s="98"/>
      <c r="LEV19" s="98"/>
      <c r="LEW19" s="98"/>
      <c r="LEX19" s="98"/>
      <c r="LEY19" s="98"/>
      <c r="LFB19" s="98"/>
      <c r="LFE19" s="98"/>
      <c r="LFH19" s="98"/>
      <c r="LFK19" s="98"/>
      <c r="LHY19" s="98"/>
      <c r="LIA19" s="98"/>
      <c r="LID19" s="98"/>
      <c r="LIG19" s="98"/>
      <c r="LIJ19" s="98"/>
      <c r="LIM19" s="98"/>
      <c r="LIP19" s="98"/>
      <c r="LIR19" s="98"/>
      <c r="LIT19" s="98"/>
      <c r="LIW19" s="98"/>
      <c r="LIZ19" s="98"/>
      <c r="LJC19" s="98"/>
      <c r="LJF19" s="98"/>
      <c r="LJI19" s="98"/>
      <c r="LJL19" s="98"/>
      <c r="LJO19" s="98"/>
      <c r="LJQ19" s="98"/>
      <c r="LKL19" s="98"/>
      <c r="LKM19" s="98"/>
      <c r="LKP19" s="98"/>
      <c r="LKS19" s="98"/>
      <c r="LKV19" s="98"/>
      <c r="LKY19" s="98"/>
      <c r="LKZ19" s="98"/>
      <c r="LLA19" s="98"/>
      <c r="LLD19" s="98"/>
      <c r="LLG19" s="98"/>
      <c r="LLJ19" s="98"/>
      <c r="LLM19" s="98"/>
      <c r="LLO19" s="98"/>
      <c r="LNG19" s="98"/>
      <c r="LNH19" s="98"/>
      <c r="LNI19" s="98"/>
      <c r="LNJ19" s="98"/>
      <c r="LNK19" s="98"/>
      <c r="LNL19" s="98"/>
      <c r="LNM19" s="98"/>
      <c r="LNN19" s="98"/>
      <c r="LNO19" s="98"/>
      <c r="LNP19" s="98"/>
      <c r="LNQ19" s="98"/>
      <c r="LNR19" s="98"/>
      <c r="LNS19" s="98"/>
      <c r="LNT19" s="98"/>
      <c r="LNU19" s="98"/>
      <c r="LNV19" s="98"/>
      <c r="LNW19" s="98"/>
      <c r="LNX19" s="98"/>
      <c r="LNY19" s="98"/>
      <c r="LOL19" s="98"/>
      <c r="LOM19" s="98"/>
      <c r="LON19" s="98"/>
      <c r="LOO19" s="98"/>
      <c r="LOP19" s="98"/>
      <c r="LOQ19" s="98"/>
      <c r="LOR19" s="98"/>
      <c r="LOS19" s="98"/>
      <c r="LOT19" s="98"/>
      <c r="LOU19" s="98"/>
      <c r="LOX19" s="98"/>
      <c r="LPA19" s="98"/>
      <c r="LPD19" s="98"/>
      <c r="LPG19" s="98"/>
      <c r="LRU19" s="98"/>
      <c r="LRW19" s="98"/>
      <c r="LRZ19" s="98"/>
      <c r="LSC19" s="98"/>
      <c r="LSF19" s="98"/>
      <c r="LSI19" s="98"/>
      <c r="LSL19" s="98"/>
      <c r="LSN19" s="98"/>
      <c r="LSP19" s="98"/>
      <c r="LSS19" s="98"/>
      <c r="LSV19" s="98"/>
      <c r="LSY19" s="98"/>
      <c r="LTB19" s="98"/>
      <c r="LTE19" s="98"/>
      <c r="LTH19" s="98"/>
      <c r="LTK19" s="98"/>
      <c r="LTM19" s="98"/>
      <c r="LUH19" s="98"/>
      <c r="LUI19" s="98"/>
      <c r="LUL19" s="98"/>
      <c r="LUO19" s="98"/>
      <c r="LUR19" s="98"/>
      <c r="LUU19" s="98"/>
      <c r="LUV19" s="98"/>
      <c r="LUW19" s="98"/>
      <c r="LUZ19" s="98"/>
      <c r="LVC19" s="98"/>
      <c r="LVF19" s="98"/>
      <c r="LVI19" s="98"/>
      <c r="LVK19" s="98"/>
      <c r="LXC19" s="98"/>
      <c r="LXD19" s="98"/>
      <c r="LXE19" s="98"/>
      <c r="LXF19" s="98"/>
      <c r="LXG19" s="98"/>
      <c r="LXH19" s="98"/>
      <c r="LXI19" s="98"/>
      <c r="LXJ19" s="98"/>
      <c r="LXK19" s="98"/>
      <c r="LXL19" s="98"/>
      <c r="LXM19" s="98"/>
      <c r="LXN19" s="98"/>
      <c r="LXO19" s="98"/>
      <c r="LXP19" s="98"/>
      <c r="LXQ19" s="98"/>
      <c r="LXR19" s="98"/>
      <c r="LXS19" s="98"/>
      <c r="LXT19" s="98"/>
      <c r="LXU19" s="98"/>
      <c r="LYH19" s="98"/>
      <c r="LYI19" s="98"/>
      <c r="LYJ19" s="98"/>
      <c r="LYK19" s="98"/>
      <c r="LYL19" s="98"/>
      <c r="LYM19" s="98"/>
      <c r="LYN19" s="98"/>
      <c r="LYO19" s="98"/>
      <c r="LYP19" s="98"/>
      <c r="LYQ19" s="98"/>
      <c r="LYT19" s="98"/>
      <c r="LYW19" s="98"/>
      <c r="LYZ19" s="98"/>
      <c r="LZC19" s="98"/>
      <c r="MBQ19" s="98"/>
      <c r="MBS19" s="98"/>
      <c r="MBV19" s="98"/>
      <c r="MBY19" s="98"/>
      <c r="MCB19" s="98"/>
      <c r="MCE19" s="98"/>
      <c r="MCH19" s="98"/>
      <c r="MCJ19" s="98"/>
      <c r="MCL19" s="98"/>
      <c r="MCO19" s="98"/>
      <c r="MCR19" s="98"/>
      <c r="MCU19" s="98"/>
      <c r="MCX19" s="98"/>
      <c r="MDA19" s="98"/>
      <c r="MDD19" s="98"/>
      <c r="MDG19" s="98"/>
      <c r="MDI19" s="98"/>
      <c r="MED19" s="98"/>
      <c r="MEE19" s="98"/>
      <c r="MEH19" s="98"/>
      <c r="MEK19" s="98"/>
      <c r="MEN19" s="98"/>
      <c r="MEQ19" s="98"/>
      <c r="MER19" s="98"/>
      <c r="MES19" s="98"/>
      <c r="MEV19" s="98"/>
      <c r="MEY19" s="98"/>
      <c r="MFB19" s="98"/>
      <c r="MFE19" s="98"/>
      <c r="MFG19" s="98"/>
      <c r="MGY19" s="98"/>
      <c r="MGZ19" s="98"/>
      <c r="MHA19" s="98"/>
      <c r="MHB19" s="98"/>
      <c r="MHC19" s="98"/>
      <c r="MHD19" s="98"/>
      <c r="MHE19" s="98"/>
      <c r="MHF19" s="98"/>
      <c r="MHG19" s="98"/>
      <c r="MHH19" s="98"/>
      <c r="MHI19" s="98"/>
      <c r="MHJ19" s="98"/>
      <c r="MHK19" s="98"/>
      <c r="MHL19" s="98"/>
      <c r="MHM19" s="98"/>
      <c r="MHN19" s="98"/>
      <c r="MHO19" s="98"/>
      <c r="MHP19" s="98"/>
      <c r="MHQ19" s="98"/>
      <c r="MID19" s="98"/>
      <c r="MIE19" s="98"/>
      <c r="MIF19" s="98"/>
      <c r="MIG19" s="98"/>
      <c r="MIH19" s="98"/>
      <c r="MII19" s="98"/>
      <c r="MIJ19" s="98"/>
      <c r="MIK19" s="98"/>
      <c r="MIL19" s="98"/>
      <c r="MIM19" s="98"/>
      <c r="MIP19" s="98"/>
      <c r="MIS19" s="98"/>
      <c r="MIV19" s="98"/>
      <c r="MIY19" s="98"/>
      <c r="MLM19" s="98"/>
      <c r="MLO19" s="98"/>
      <c r="MLR19" s="98"/>
      <c r="MLU19" s="98"/>
      <c r="MLX19" s="98"/>
      <c r="MMA19" s="98"/>
      <c r="MMD19" s="98"/>
      <c r="MMF19" s="98"/>
      <c r="MMH19" s="98"/>
      <c r="MMK19" s="98"/>
      <c r="MMN19" s="98"/>
      <c r="MMQ19" s="98"/>
      <c r="MMT19" s="98"/>
      <c r="MMW19" s="98"/>
      <c r="MMZ19" s="98"/>
      <c r="MNC19" s="98"/>
      <c r="MNE19" s="98"/>
      <c r="MNZ19" s="98"/>
      <c r="MOA19" s="98"/>
      <c r="MOD19" s="98"/>
      <c r="MOG19" s="98"/>
      <c r="MOJ19" s="98"/>
      <c r="MOM19" s="98"/>
      <c r="MON19" s="98"/>
      <c r="MOO19" s="98"/>
      <c r="MOR19" s="98"/>
      <c r="MOU19" s="98"/>
      <c r="MOX19" s="98"/>
      <c r="MPA19" s="98"/>
      <c r="MPC19" s="98"/>
      <c r="MQU19" s="98"/>
      <c r="MQV19" s="98"/>
      <c r="MQW19" s="98"/>
      <c r="MQX19" s="98"/>
      <c r="MQY19" s="98"/>
      <c r="MQZ19" s="98"/>
      <c r="MRA19" s="98"/>
      <c r="MRB19" s="98"/>
      <c r="MRC19" s="98"/>
      <c r="MRD19" s="98"/>
      <c r="MRE19" s="98"/>
      <c r="MRF19" s="98"/>
      <c r="MRG19" s="98"/>
      <c r="MRH19" s="98"/>
      <c r="MRI19" s="98"/>
      <c r="MRJ19" s="98"/>
      <c r="MRK19" s="98"/>
      <c r="MRL19" s="98"/>
      <c r="MRM19" s="98"/>
      <c r="MRZ19" s="98"/>
      <c r="MSA19" s="98"/>
      <c r="MSB19" s="98"/>
      <c r="MSC19" s="98"/>
      <c r="MSD19" s="98"/>
      <c r="MSE19" s="98"/>
      <c r="MSF19" s="98"/>
      <c r="MSG19" s="98"/>
      <c r="MSH19" s="98"/>
      <c r="MSI19" s="98"/>
      <c r="MSL19" s="98"/>
      <c r="MSO19" s="98"/>
      <c r="MSR19" s="98"/>
      <c r="MSU19" s="98"/>
      <c r="MVI19" s="98"/>
      <c r="MVK19" s="98"/>
      <c r="MVN19" s="98"/>
      <c r="MVQ19" s="98"/>
      <c r="MVT19" s="98"/>
      <c r="MVW19" s="98"/>
      <c r="MVZ19" s="98"/>
      <c r="MWB19" s="98"/>
      <c r="MWD19" s="98"/>
      <c r="MWG19" s="98"/>
      <c r="MWJ19" s="98"/>
      <c r="MWM19" s="98"/>
      <c r="MWP19" s="98"/>
      <c r="MWS19" s="98"/>
      <c r="MWV19" s="98"/>
      <c r="MWY19" s="98"/>
      <c r="MXA19" s="98"/>
      <c r="MXV19" s="98"/>
      <c r="MXW19" s="98"/>
      <c r="MXZ19" s="98"/>
      <c r="MYC19" s="98"/>
      <c r="MYF19" s="98"/>
      <c r="MYI19" s="98"/>
      <c r="MYJ19" s="98"/>
      <c r="MYK19" s="98"/>
      <c r="MYN19" s="98"/>
      <c r="MYQ19" s="98"/>
      <c r="MYT19" s="98"/>
      <c r="MYW19" s="98"/>
      <c r="MYY19" s="98"/>
      <c r="NAQ19" s="98"/>
      <c r="NAR19" s="98"/>
      <c r="NAS19" s="98"/>
      <c r="NAT19" s="98"/>
      <c r="NAU19" s="98"/>
      <c r="NAV19" s="98"/>
      <c r="NAW19" s="98"/>
      <c r="NAX19" s="98"/>
      <c r="NAY19" s="98"/>
      <c r="NAZ19" s="98"/>
      <c r="NBA19" s="98"/>
      <c r="NBB19" s="98"/>
      <c r="NBC19" s="98"/>
      <c r="NBD19" s="98"/>
      <c r="NBE19" s="98"/>
      <c r="NBF19" s="98"/>
      <c r="NBG19" s="98"/>
      <c r="NBH19" s="98"/>
      <c r="NBI19" s="98"/>
      <c r="NBV19" s="98"/>
      <c r="NBW19" s="98"/>
      <c r="NBX19" s="98"/>
      <c r="NBY19" s="98"/>
      <c r="NBZ19" s="98"/>
      <c r="NCA19" s="98"/>
      <c r="NCB19" s="98"/>
      <c r="NCC19" s="98"/>
      <c r="NCD19" s="98"/>
      <c r="NCE19" s="98"/>
      <c r="NCH19" s="98"/>
      <c r="NCK19" s="98"/>
      <c r="NCN19" s="98"/>
      <c r="NCQ19" s="98"/>
      <c r="NFE19" s="98"/>
      <c r="NFG19" s="98"/>
      <c r="NFJ19" s="98"/>
      <c r="NFM19" s="98"/>
      <c r="NFP19" s="98"/>
      <c r="NFS19" s="98"/>
      <c r="NFV19" s="98"/>
      <c r="NFX19" s="98"/>
      <c r="NFZ19" s="98"/>
      <c r="NGC19" s="98"/>
      <c r="NGF19" s="98"/>
      <c r="NGI19" s="98"/>
      <c r="NGL19" s="98"/>
      <c r="NGO19" s="98"/>
      <c r="NGR19" s="98"/>
      <c r="NGU19" s="98"/>
      <c r="NGW19" s="98"/>
      <c r="NHR19" s="98"/>
      <c r="NHS19" s="98"/>
      <c r="NHV19" s="98"/>
      <c r="NHY19" s="98"/>
      <c r="NIB19" s="98"/>
      <c r="NIE19" s="98"/>
      <c r="NIF19" s="98"/>
      <c r="NIG19" s="98"/>
      <c r="NIJ19" s="98"/>
      <c r="NIM19" s="98"/>
      <c r="NIP19" s="98"/>
      <c r="NIS19" s="98"/>
      <c r="NIU19" s="98"/>
      <c r="NKM19" s="98"/>
      <c r="NKN19" s="98"/>
      <c r="NKO19" s="98"/>
      <c r="NKP19" s="98"/>
      <c r="NKQ19" s="98"/>
      <c r="NKR19" s="98"/>
      <c r="NKS19" s="98"/>
      <c r="NKT19" s="98"/>
      <c r="NKU19" s="98"/>
      <c r="NKV19" s="98"/>
      <c r="NKW19" s="98"/>
      <c r="NKX19" s="98"/>
      <c r="NKY19" s="98"/>
      <c r="NKZ19" s="98"/>
      <c r="NLA19" s="98"/>
      <c r="NLB19" s="98"/>
      <c r="NLC19" s="98"/>
      <c r="NLD19" s="98"/>
      <c r="NLE19" s="98"/>
      <c r="NLR19" s="98"/>
      <c r="NLS19" s="98"/>
      <c r="NLT19" s="98"/>
      <c r="NLU19" s="98"/>
      <c r="NLV19" s="98"/>
      <c r="NLW19" s="98"/>
      <c r="NLX19" s="98"/>
      <c r="NLY19" s="98"/>
      <c r="NLZ19" s="98"/>
      <c r="NMA19" s="98"/>
      <c r="NMD19" s="98"/>
      <c r="NMG19" s="98"/>
      <c r="NMJ19" s="98"/>
      <c r="NMM19" s="98"/>
      <c r="NPA19" s="98"/>
      <c r="NPC19" s="98"/>
      <c r="NPF19" s="98"/>
      <c r="NPI19" s="98"/>
      <c r="NPL19" s="98"/>
      <c r="NPO19" s="98"/>
      <c r="NPR19" s="98"/>
      <c r="NPT19" s="98"/>
      <c r="NPV19" s="98"/>
      <c r="NPY19" s="98"/>
      <c r="NQB19" s="98"/>
      <c r="NQE19" s="98"/>
      <c r="NQH19" s="98"/>
      <c r="NQK19" s="98"/>
      <c r="NQN19" s="98"/>
      <c r="NQQ19" s="98"/>
      <c r="NQS19" s="98"/>
      <c r="NRN19" s="98"/>
      <c r="NRO19" s="98"/>
      <c r="NRR19" s="98"/>
      <c r="NRU19" s="98"/>
      <c r="NRX19" s="98"/>
      <c r="NSA19" s="98"/>
      <c r="NSB19" s="98"/>
      <c r="NSC19" s="98"/>
      <c r="NSF19" s="98"/>
      <c r="NSI19" s="98"/>
      <c r="NSL19" s="98"/>
      <c r="NSO19" s="98"/>
      <c r="NSQ19" s="98"/>
      <c r="NUI19" s="98"/>
      <c r="NUJ19" s="98"/>
      <c r="NUK19" s="98"/>
      <c r="NUL19" s="98"/>
      <c r="NUM19" s="98"/>
      <c r="NUN19" s="98"/>
      <c r="NUO19" s="98"/>
      <c r="NUP19" s="98"/>
      <c r="NUQ19" s="98"/>
      <c r="NUR19" s="98"/>
      <c r="NUS19" s="98"/>
      <c r="NUT19" s="98"/>
      <c r="NUU19" s="98"/>
      <c r="NUV19" s="98"/>
      <c r="NUW19" s="98"/>
      <c r="NUX19" s="98"/>
      <c r="NUY19" s="98"/>
      <c r="NUZ19" s="98"/>
      <c r="NVA19" s="98"/>
      <c r="NVN19" s="98"/>
      <c r="NVO19" s="98"/>
      <c r="NVP19" s="98"/>
      <c r="NVQ19" s="98"/>
      <c r="NVR19" s="98"/>
      <c r="NVS19" s="98"/>
      <c r="NVT19" s="98"/>
      <c r="NVU19" s="98"/>
      <c r="NVV19" s="98"/>
      <c r="NVW19" s="98"/>
      <c r="NVZ19" s="98"/>
      <c r="NWC19" s="98"/>
      <c r="NWF19" s="98"/>
      <c r="NWI19" s="98"/>
      <c r="NYW19" s="98"/>
      <c r="NYY19" s="98"/>
      <c r="NZB19" s="98"/>
      <c r="NZE19" s="98"/>
      <c r="NZH19" s="98"/>
      <c r="NZK19" s="98"/>
      <c r="NZN19" s="98"/>
      <c r="NZP19" s="98"/>
      <c r="NZR19" s="98"/>
      <c r="NZU19" s="98"/>
      <c r="NZX19" s="98"/>
      <c r="OAA19" s="98"/>
      <c r="OAD19" s="98"/>
      <c r="OAG19" s="98"/>
      <c r="OAJ19" s="98"/>
      <c r="OAM19" s="98"/>
      <c r="OAO19" s="98"/>
      <c r="OBJ19" s="98"/>
      <c r="OBK19" s="98"/>
      <c r="OBN19" s="98"/>
      <c r="OBQ19" s="98"/>
      <c r="OBT19" s="98"/>
      <c r="OBW19" s="98"/>
      <c r="OBX19" s="98"/>
      <c r="OBY19" s="98"/>
      <c r="OCB19" s="98"/>
      <c r="OCE19" s="98"/>
      <c r="OCH19" s="98"/>
      <c r="OCK19" s="98"/>
      <c r="OCM19" s="98"/>
      <c r="OEE19" s="98"/>
      <c r="OEF19" s="98"/>
      <c r="OEG19" s="98"/>
      <c r="OEH19" s="98"/>
      <c r="OEI19" s="98"/>
      <c r="OEJ19" s="98"/>
      <c r="OEK19" s="98"/>
      <c r="OEL19" s="98"/>
      <c r="OEM19" s="98"/>
      <c r="OEN19" s="98"/>
      <c r="OEO19" s="98"/>
      <c r="OEP19" s="98"/>
      <c r="OEQ19" s="98"/>
      <c r="OER19" s="98"/>
      <c r="OES19" s="98"/>
      <c r="OET19" s="98"/>
      <c r="OEU19" s="98"/>
      <c r="OEV19" s="98"/>
      <c r="OEW19" s="98"/>
      <c r="OFJ19" s="98"/>
      <c r="OFK19" s="98"/>
      <c r="OFL19" s="98"/>
      <c r="OFM19" s="98"/>
      <c r="OFN19" s="98"/>
      <c r="OFO19" s="98"/>
      <c r="OFP19" s="98"/>
      <c r="OFQ19" s="98"/>
      <c r="OFR19" s="98"/>
      <c r="OFS19" s="98"/>
      <c r="OFV19" s="98"/>
      <c r="OFY19" s="98"/>
      <c r="OGB19" s="98"/>
      <c r="OGE19" s="98"/>
      <c r="OIS19" s="98"/>
      <c r="OIU19" s="98"/>
      <c r="OIX19" s="98"/>
      <c r="OJA19" s="98"/>
      <c r="OJD19" s="98"/>
      <c r="OJG19" s="98"/>
      <c r="OJJ19" s="98"/>
      <c r="OJL19" s="98"/>
      <c r="OJN19" s="98"/>
      <c r="OJQ19" s="98"/>
      <c r="OJT19" s="98"/>
      <c r="OJW19" s="98"/>
      <c r="OJZ19" s="98"/>
      <c r="OKC19" s="98"/>
      <c r="OKF19" s="98"/>
      <c r="OKI19" s="98"/>
      <c r="OKK19" s="98"/>
      <c r="OLF19" s="98"/>
      <c r="OLG19" s="98"/>
      <c r="OLJ19" s="98"/>
      <c r="OLM19" s="98"/>
      <c r="OLP19" s="98"/>
      <c r="OLS19" s="98"/>
      <c r="OLT19" s="98"/>
      <c r="OLU19" s="98"/>
      <c r="OLX19" s="98"/>
      <c r="OMA19" s="98"/>
      <c r="OMD19" s="98"/>
      <c r="OMG19" s="98"/>
      <c r="OMI19" s="98"/>
      <c r="OOA19" s="98"/>
      <c r="OOB19" s="98"/>
      <c r="OOC19" s="98"/>
      <c r="OOD19" s="98"/>
      <c r="OOE19" s="98"/>
      <c r="OOF19" s="98"/>
      <c r="OOG19" s="98"/>
      <c r="OOH19" s="98"/>
      <c r="OOI19" s="98"/>
      <c r="OOJ19" s="98"/>
      <c r="OOK19" s="98"/>
      <c r="OOL19" s="98"/>
      <c r="OOM19" s="98"/>
      <c r="OON19" s="98"/>
      <c r="OOO19" s="98"/>
      <c r="OOP19" s="98"/>
      <c r="OOQ19" s="98"/>
      <c r="OOR19" s="98"/>
      <c r="OOS19" s="98"/>
      <c r="OPF19" s="98"/>
      <c r="OPG19" s="98"/>
      <c r="OPH19" s="98"/>
      <c r="OPI19" s="98"/>
      <c r="OPJ19" s="98"/>
      <c r="OPK19" s="98"/>
      <c r="OPL19" s="98"/>
      <c r="OPM19" s="98"/>
      <c r="OPN19" s="98"/>
      <c r="OPO19" s="98"/>
      <c r="OPR19" s="98"/>
      <c r="OPU19" s="98"/>
      <c r="OPX19" s="98"/>
      <c r="OQA19" s="98"/>
      <c r="OSO19" s="98"/>
      <c r="OSQ19" s="98"/>
      <c r="OST19" s="98"/>
      <c r="OSW19" s="98"/>
      <c r="OSZ19" s="98"/>
      <c r="OTC19" s="98"/>
      <c r="OTF19" s="98"/>
      <c r="OTH19" s="98"/>
      <c r="OTJ19" s="98"/>
      <c r="OTM19" s="98"/>
      <c r="OTP19" s="98"/>
      <c r="OTS19" s="98"/>
      <c r="OTV19" s="98"/>
      <c r="OTY19" s="98"/>
      <c r="OUB19" s="98"/>
      <c r="OUE19" s="98"/>
      <c r="OUG19" s="98"/>
      <c r="OVB19" s="98"/>
      <c r="OVC19" s="98"/>
      <c r="OVF19" s="98"/>
      <c r="OVI19" s="98"/>
      <c r="OVL19" s="98"/>
      <c r="OVO19" s="98"/>
      <c r="OVP19" s="98"/>
      <c r="OVQ19" s="98"/>
      <c r="OVT19" s="98"/>
      <c r="OVW19" s="98"/>
      <c r="OVZ19" s="98"/>
      <c r="OWC19" s="98"/>
      <c r="OWE19" s="98"/>
      <c r="OXW19" s="98"/>
      <c r="OXX19" s="98"/>
      <c r="OXY19" s="98"/>
      <c r="OXZ19" s="98"/>
      <c r="OYA19" s="98"/>
      <c r="OYB19" s="98"/>
      <c r="OYC19" s="98"/>
      <c r="OYD19" s="98"/>
      <c r="OYE19" s="98"/>
      <c r="OYF19" s="98"/>
      <c r="OYG19" s="98"/>
      <c r="OYH19" s="98"/>
      <c r="OYI19" s="98"/>
      <c r="OYJ19" s="98"/>
      <c r="OYK19" s="98"/>
      <c r="OYL19" s="98"/>
      <c r="OYM19" s="98"/>
      <c r="OYN19" s="98"/>
      <c r="OYO19" s="98"/>
      <c r="OZB19" s="98"/>
      <c r="OZC19" s="98"/>
      <c r="OZD19" s="98"/>
      <c r="OZE19" s="98"/>
      <c r="OZF19" s="98"/>
      <c r="OZG19" s="98"/>
      <c r="OZH19" s="98"/>
      <c r="OZI19" s="98"/>
      <c r="OZJ19" s="98"/>
      <c r="OZK19" s="98"/>
      <c r="OZN19" s="98"/>
      <c r="OZQ19" s="98"/>
      <c r="OZT19" s="98"/>
      <c r="OZW19" s="98"/>
      <c r="PCK19" s="98"/>
      <c r="PCM19" s="98"/>
      <c r="PCP19" s="98"/>
      <c r="PCS19" s="98"/>
      <c r="PCV19" s="98"/>
      <c r="PCY19" s="98"/>
      <c r="PDB19" s="98"/>
      <c r="PDD19" s="98"/>
      <c r="PDF19" s="98"/>
      <c r="PDI19" s="98"/>
      <c r="PDL19" s="98"/>
      <c r="PDO19" s="98"/>
      <c r="PDR19" s="98"/>
      <c r="PDU19" s="98"/>
      <c r="PDX19" s="98"/>
      <c r="PEA19" s="98"/>
      <c r="PEC19" s="98"/>
      <c r="PEX19" s="98"/>
      <c r="PEY19" s="98"/>
      <c r="PFB19" s="98"/>
      <c r="PFE19" s="98"/>
      <c r="PFH19" s="98"/>
      <c r="PFK19" s="98"/>
      <c r="PFL19" s="98"/>
      <c r="PFM19" s="98"/>
      <c r="PFP19" s="98"/>
      <c r="PFS19" s="98"/>
      <c r="PFV19" s="98"/>
      <c r="PFY19" s="98"/>
      <c r="PGA19" s="98"/>
      <c r="PHS19" s="98"/>
      <c r="PHT19" s="98"/>
      <c r="PHU19" s="98"/>
      <c r="PHV19" s="98"/>
      <c r="PHW19" s="98"/>
      <c r="PHX19" s="98"/>
      <c r="PHY19" s="98"/>
      <c r="PHZ19" s="98"/>
      <c r="PIA19" s="98"/>
      <c r="PIB19" s="98"/>
      <c r="PIC19" s="98"/>
      <c r="PID19" s="98"/>
      <c r="PIE19" s="98"/>
      <c r="PIF19" s="98"/>
      <c r="PIG19" s="98"/>
      <c r="PIH19" s="98"/>
      <c r="PII19" s="98"/>
      <c r="PIJ19" s="98"/>
      <c r="PIK19" s="98"/>
      <c r="PIX19" s="98"/>
      <c r="PIY19" s="98"/>
      <c r="PIZ19" s="98"/>
      <c r="PJA19" s="98"/>
      <c r="PJB19" s="98"/>
      <c r="PJC19" s="98"/>
      <c r="PJD19" s="98"/>
      <c r="PJE19" s="98"/>
      <c r="PJF19" s="98"/>
      <c r="PJG19" s="98"/>
      <c r="PJJ19" s="98"/>
      <c r="PJM19" s="98"/>
      <c r="PJP19" s="98"/>
      <c r="PJS19" s="98"/>
      <c r="PMG19" s="98"/>
      <c r="PMI19" s="98"/>
      <c r="PML19" s="98"/>
      <c r="PMO19" s="98"/>
      <c r="PMR19" s="98"/>
      <c r="PMU19" s="98"/>
      <c r="PMX19" s="98"/>
      <c r="PMZ19" s="98"/>
      <c r="PNB19" s="98"/>
      <c r="PNE19" s="98"/>
      <c r="PNH19" s="98"/>
      <c r="PNK19" s="98"/>
      <c r="PNN19" s="98"/>
      <c r="PNQ19" s="98"/>
      <c r="PNT19" s="98"/>
      <c r="PNW19" s="98"/>
      <c r="PNY19" s="98"/>
      <c r="POT19" s="98"/>
      <c r="POU19" s="98"/>
      <c r="POX19" s="98"/>
      <c r="PPA19" s="98"/>
      <c r="PPD19" s="98"/>
      <c r="PPG19" s="98"/>
      <c r="PPH19" s="98"/>
      <c r="PPI19" s="98"/>
      <c r="PPL19" s="98"/>
      <c r="PPO19" s="98"/>
      <c r="PPR19" s="98"/>
      <c r="PPU19" s="98"/>
      <c r="PPW19" s="98"/>
      <c r="PRO19" s="98"/>
      <c r="PRP19" s="98"/>
      <c r="PRQ19" s="98"/>
      <c r="PRR19" s="98"/>
      <c r="PRS19" s="98"/>
      <c r="PRT19" s="98"/>
      <c r="PRU19" s="98"/>
      <c r="PRV19" s="98"/>
      <c r="PRW19" s="98"/>
      <c r="PRX19" s="98"/>
      <c r="PRY19" s="98"/>
      <c r="PRZ19" s="98"/>
      <c r="PSA19" s="98"/>
      <c r="PSB19" s="98"/>
      <c r="PSC19" s="98"/>
      <c r="PSD19" s="98"/>
      <c r="PSE19" s="98"/>
      <c r="PSF19" s="98"/>
      <c r="PSG19" s="98"/>
      <c r="PST19" s="98"/>
      <c r="PSU19" s="98"/>
      <c r="PSV19" s="98"/>
      <c r="PSW19" s="98"/>
      <c r="PSX19" s="98"/>
      <c r="PSY19" s="98"/>
      <c r="PSZ19" s="98"/>
      <c r="PTA19" s="98"/>
      <c r="PTB19" s="98"/>
      <c r="PTC19" s="98"/>
      <c r="PTF19" s="98"/>
      <c r="PTI19" s="98"/>
      <c r="PTL19" s="98"/>
      <c r="PTO19" s="98"/>
      <c r="PWC19" s="98"/>
      <c r="PWE19" s="98"/>
      <c r="PWH19" s="98"/>
      <c r="PWK19" s="98"/>
      <c r="PWN19" s="98"/>
      <c r="PWQ19" s="98"/>
      <c r="PWT19" s="98"/>
      <c r="PWV19" s="98"/>
      <c r="PWX19" s="98"/>
      <c r="PXA19" s="98"/>
      <c r="PXD19" s="98"/>
      <c r="PXG19" s="98"/>
      <c r="PXJ19" s="98"/>
      <c r="PXM19" s="98"/>
      <c r="PXP19" s="98"/>
      <c r="PXS19" s="98"/>
      <c r="PXU19" s="98"/>
      <c r="PYP19" s="98"/>
      <c r="PYQ19" s="98"/>
      <c r="PYT19" s="98"/>
      <c r="PYW19" s="98"/>
      <c r="PYZ19" s="98"/>
      <c r="PZC19" s="98"/>
      <c r="PZD19" s="98"/>
      <c r="PZE19" s="98"/>
      <c r="PZH19" s="98"/>
      <c r="PZK19" s="98"/>
      <c r="PZN19" s="98"/>
      <c r="PZQ19" s="98"/>
      <c r="PZS19" s="98"/>
      <c r="QBK19" s="98"/>
      <c r="QBL19" s="98"/>
      <c r="QBM19" s="98"/>
      <c r="QBN19" s="98"/>
      <c r="QBO19" s="98"/>
      <c r="QBP19" s="98"/>
      <c r="QBQ19" s="98"/>
      <c r="QBR19" s="98"/>
      <c r="QBS19" s="98"/>
      <c r="QBT19" s="98"/>
      <c r="QBU19" s="98"/>
      <c r="QBV19" s="98"/>
      <c r="QBW19" s="98"/>
      <c r="QBX19" s="98"/>
      <c r="QBY19" s="98"/>
      <c r="QBZ19" s="98"/>
      <c r="QCA19" s="98"/>
      <c r="QCB19" s="98"/>
      <c r="QCC19" s="98"/>
      <c r="QCP19" s="98"/>
      <c r="QCQ19" s="98"/>
      <c r="QCR19" s="98"/>
      <c r="QCS19" s="98"/>
      <c r="QCT19" s="98"/>
      <c r="QCU19" s="98"/>
      <c r="QCV19" s="98"/>
      <c r="QCW19" s="98"/>
      <c r="QCX19" s="98"/>
      <c r="QCY19" s="98"/>
      <c r="QDB19" s="98"/>
      <c r="QDE19" s="98"/>
      <c r="QDH19" s="98"/>
      <c r="QDK19" s="98"/>
      <c r="QFY19" s="98"/>
      <c r="QGA19" s="98"/>
      <c r="QGD19" s="98"/>
      <c r="QGG19" s="98"/>
      <c r="QGJ19" s="98"/>
      <c r="QGM19" s="98"/>
      <c r="QGP19" s="98"/>
      <c r="QGR19" s="98"/>
      <c r="QGT19" s="98"/>
      <c r="QGW19" s="98"/>
      <c r="QGZ19" s="98"/>
      <c r="QHC19" s="98"/>
      <c r="QHF19" s="98"/>
      <c r="QHI19" s="98"/>
      <c r="QHL19" s="98"/>
      <c r="QHO19" s="98"/>
      <c r="QHQ19" s="98"/>
      <c r="QIL19" s="98"/>
      <c r="QIM19" s="98"/>
      <c r="QIP19" s="98"/>
      <c r="QIS19" s="98"/>
      <c r="QIV19" s="98"/>
      <c r="QIY19" s="98"/>
      <c r="QIZ19" s="98"/>
      <c r="QJA19" s="98"/>
      <c r="QJD19" s="98"/>
      <c r="QJG19" s="98"/>
      <c r="QJJ19" s="98"/>
      <c r="QJM19" s="98"/>
      <c r="QJO19" s="98"/>
      <c r="QLG19" s="98"/>
      <c r="QLH19" s="98"/>
      <c r="QLI19" s="98"/>
      <c r="QLJ19" s="98"/>
      <c r="QLK19" s="98"/>
      <c r="QLL19" s="98"/>
      <c r="QLM19" s="98"/>
      <c r="QLN19" s="98"/>
      <c r="QLO19" s="98"/>
      <c r="QLP19" s="98"/>
      <c r="QLQ19" s="98"/>
      <c r="QLR19" s="98"/>
      <c r="QLS19" s="98"/>
      <c r="QLT19" s="98"/>
      <c r="QLU19" s="98"/>
      <c r="QLV19" s="98"/>
      <c r="QLW19" s="98"/>
      <c r="QLX19" s="98"/>
      <c r="QLY19" s="98"/>
      <c r="QML19" s="98"/>
      <c r="QMM19" s="98"/>
      <c r="QMN19" s="98"/>
      <c r="QMO19" s="98"/>
      <c r="QMP19" s="98"/>
      <c r="QMQ19" s="98"/>
      <c r="QMR19" s="98"/>
      <c r="QMS19" s="98"/>
      <c r="QMT19" s="98"/>
      <c r="QMU19" s="98"/>
      <c r="QMX19" s="98"/>
      <c r="QNA19" s="98"/>
      <c r="QND19" s="98"/>
      <c r="QNG19" s="98"/>
      <c r="QPU19" s="98"/>
      <c r="QPW19" s="98"/>
      <c r="QPZ19" s="98"/>
      <c r="QQC19" s="98"/>
      <c r="QQF19" s="98"/>
      <c r="QQI19" s="98"/>
      <c r="QQL19" s="98"/>
      <c r="QQN19" s="98"/>
      <c r="QQP19" s="98"/>
      <c r="QQS19" s="98"/>
      <c r="QQV19" s="98"/>
      <c r="QQY19" s="98"/>
      <c r="QRB19" s="98"/>
      <c r="QRE19" s="98"/>
      <c r="QRH19" s="98"/>
      <c r="QRK19" s="98"/>
      <c r="QRM19" s="98"/>
      <c r="QSH19" s="98"/>
      <c r="QSI19" s="98"/>
      <c r="QSL19" s="98"/>
      <c r="QSO19" s="98"/>
      <c r="QSR19" s="98"/>
      <c r="QSU19" s="98"/>
      <c r="QSV19" s="98"/>
      <c r="QSW19" s="98"/>
      <c r="QSZ19" s="98"/>
      <c r="QTC19" s="98"/>
      <c r="QTF19" s="98"/>
      <c r="QTI19" s="98"/>
      <c r="QTK19" s="98"/>
      <c r="QVC19" s="98"/>
      <c r="QVD19" s="98"/>
      <c r="QVE19" s="98"/>
      <c r="QVF19" s="98"/>
      <c r="QVG19" s="98"/>
      <c r="QVH19" s="98"/>
      <c r="QVI19" s="98"/>
      <c r="QVJ19" s="98"/>
      <c r="QVK19" s="98"/>
      <c r="QVL19" s="98"/>
      <c r="QVM19" s="98"/>
      <c r="QVN19" s="98"/>
      <c r="QVO19" s="98"/>
      <c r="QVP19" s="98"/>
      <c r="QVQ19" s="98"/>
      <c r="QVR19" s="98"/>
      <c r="QVS19" s="98"/>
      <c r="QVT19" s="98"/>
      <c r="QVU19" s="98"/>
      <c r="QWH19" s="98"/>
      <c r="QWI19" s="98"/>
      <c r="QWJ19" s="98"/>
      <c r="QWK19" s="98"/>
      <c r="QWL19" s="98"/>
      <c r="QWM19" s="98"/>
      <c r="QWN19" s="98"/>
      <c r="QWO19" s="98"/>
      <c r="QWP19" s="98"/>
      <c r="QWQ19" s="98"/>
      <c r="QWT19" s="98"/>
      <c r="QWW19" s="98"/>
      <c r="QWZ19" s="98"/>
      <c r="QXC19" s="98"/>
      <c r="QZQ19" s="98"/>
      <c r="QZS19" s="98"/>
      <c r="QZV19" s="98"/>
      <c r="QZY19" s="98"/>
      <c r="RAB19" s="98"/>
      <c r="RAE19" s="98"/>
      <c r="RAH19" s="98"/>
      <c r="RAJ19" s="98"/>
      <c r="RAL19" s="98"/>
      <c r="RAO19" s="98"/>
      <c r="RAR19" s="98"/>
      <c r="RAU19" s="98"/>
      <c r="RAX19" s="98"/>
      <c r="RBA19" s="98"/>
      <c r="RBD19" s="98"/>
      <c r="RBG19" s="98"/>
      <c r="RBI19" s="98"/>
      <c r="RCD19" s="98"/>
      <c r="RCE19" s="98"/>
      <c r="RCH19" s="98"/>
      <c r="RCK19" s="98"/>
      <c r="RCN19" s="98"/>
      <c r="RCQ19" s="98"/>
      <c r="RCR19" s="98"/>
      <c r="RCS19" s="98"/>
      <c r="RCV19" s="98"/>
      <c r="RCY19" s="98"/>
      <c r="RDB19" s="98"/>
      <c r="RDE19" s="98"/>
      <c r="RDG19" s="98"/>
      <c r="REY19" s="98"/>
      <c r="REZ19" s="98"/>
      <c r="RFA19" s="98"/>
      <c r="RFB19" s="98"/>
      <c r="RFC19" s="98"/>
      <c r="RFD19" s="98"/>
      <c r="RFE19" s="98"/>
      <c r="RFF19" s="98"/>
      <c r="RFG19" s="98"/>
      <c r="RFH19" s="98"/>
      <c r="RFI19" s="98"/>
      <c r="RFJ19" s="98"/>
      <c r="RFK19" s="98"/>
      <c r="RFL19" s="98"/>
      <c r="RFM19" s="98"/>
      <c r="RFN19" s="98"/>
      <c r="RFO19" s="98"/>
      <c r="RFP19" s="98"/>
      <c r="RFQ19" s="98"/>
      <c r="RGD19" s="98"/>
      <c r="RGE19" s="98"/>
      <c r="RGF19" s="98"/>
      <c r="RGG19" s="98"/>
      <c r="RGH19" s="98"/>
      <c r="RGI19" s="98"/>
      <c r="RGJ19" s="98"/>
      <c r="RGK19" s="98"/>
      <c r="RGL19" s="98"/>
      <c r="RGM19" s="98"/>
      <c r="RGP19" s="98"/>
      <c r="RGS19" s="98"/>
      <c r="RGV19" s="98"/>
      <c r="RGY19" s="98"/>
      <c r="RJM19" s="98"/>
      <c r="RJO19" s="98"/>
      <c r="RJR19" s="98"/>
      <c r="RJU19" s="98"/>
      <c r="RJX19" s="98"/>
      <c r="RKA19" s="98"/>
      <c r="RKD19" s="98"/>
      <c r="RKF19" s="98"/>
      <c r="RKH19" s="98"/>
      <c r="RKK19" s="98"/>
      <c r="RKN19" s="98"/>
      <c r="RKQ19" s="98"/>
      <c r="RKT19" s="98"/>
      <c r="RKW19" s="98"/>
      <c r="RKZ19" s="98"/>
      <c r="RLC19" s="98"/>
      <c r="RLE19" s="98"/>
      <c r="RLZ19" s="98"/>
      <c r="RMA19" s="98"/>
      <c r="RMD19" s="98"/>
      <c r="RMG19" s="98"/>
      <c r="RMJ19" s="98"/>
      <c r="RMM19" s="98"/>
      <c r="RMN19" s="98"/>
      <c r="RMO19" s="98"/>
      <c r="RMR19" s="98"/>
      <c r="RMU19" s="98"/>
      <c r="RMX19" s="98"/>
      <c r="RNA19" s="98"/>
      <c r="RNC19" s="98"/>
      <c r="ROU19" s="98"/>
      <c r="ROV19" s="98"/>
      <c r="ROW19" s="98"/>
      <c r="ROX19" s="98"/>
      <c r="ROY19" s="98"/>
      <c r="ROZ19" s="98"/>
      <c r="RPA19" s="98"/>
      <c r="RPB19" s="98"/>
      <c r="RPC19" s="98"/>
      <c r="RPD19" s="98"/>
      <c r="RPE19" s="98"/>
      <c r="RPF19" s="98"/>
      <c r="RPG19" s="98"/>
      <c r="RPH19" s="98"/>
      <c r="RPI19" s="98"/>
      <c r="RPJ19" s="98"/>
      <c r="RPK19" s="98"/>
      <c r="RPL19" s="98"/>
      <c r="RPM19" s="98"/>
      <c r="RPZ19" s="98"/>
      <c r="RQA19" s="98"/>
      <c r="RQB19" s="98"/>
      <c r="RQC19" s="98"/>
      <c r="RQD19" s="98"/>
      <c r="RQE19" s="98"/>
      <c r="RQF19" s="98"/>
      <c r="RQG19" s="98"/>
      <c r="RQH19" s="98"/>
      <c r="RQI19" s="98"/>
      <c r="RQL19" s="98"/>
      <c r="RQO19" s="98"/>
      <c r="RQR19" s="98"/>
      <c r="RQU19" s="98"/>
      <c r="RTI19" s="98"/>
      <c r="RTK19" s="98"/>
      <c r="RTN19" s="98"/>
      <c r="RTQ19" s="98"/>
      <c r="RTT19" s="98"/>
      <c r="RTW19" s="98"/>
      <c r="RTZ19" s="98"/>
      <c r="RUB19" s="98"/>
      <c r="RUD19" s="98"/>
      <c r="RUG19" s="98"/>
      <c r="RUJ19" s="98"/>
      <c r="RUM19" s="98"/>
      <c r="RUP19" s="98"/>
      <c r="RUS19" s="98"/>
      <c r="RUV19" s="98"/>
      <c r="RUY19" s="98"/>
      <c r="RVA19" s="98"/>
      <c r="RVV19" s="98"/>
      <c r="RVW19" s="98"/>
      <c r="RVZ19" s="98"/>
      <c r="RWC19" s="98"/>
      <c r="RWF19" s="98"/>
      <c r="RWI19" s="98"/>
      <c r="RWJ19" s="98"/>
      <c r="RWK19" s="98"/>
      <c r="RWN19" s="98"/>
      <c r="RWQ19" s="98"/>
      <c r="RWT19" s="98"/>
      <c r="RWW19" s="98"/>
      <c r="RWY19" s="98"/>
      <c r="RYQ19" s="98"/>
      <c r="RYR19" s="98"/>
      <c r="RYS19" s="98"/>
      <c r="RYT19" s="98"/>
      <c r="RYU19" s="98"/>
      <c r="RYV19" s="98"/>
      <c r="RYW19" s="98"/>
      <c r="RYX19" s="98"/>
      <c r="RYY19" s="98"/>
      <c r="RYZ19" s="98"/>
      <c r="RZA19" s="98"/>
      <c r="RZB19" s="98"/>
      <c r="RZC19" s="98"/>
      <c r="RZD19" s="98"/>
      <c r="RZE19" s="98"/>
      <c r="RZF19" s="98"/>
      <c r="RZG19" s="98"/>
      <c r="RZH19" s="98"/>
      <c r="RZI19" s="98"/>
      <c r="RZV19" s="98"/>
      <c r="RZW19" s="98"/>
      <c r="RZX19" s="98"/>
      <c r="RZY19" s="98"/>
      <c r="RZZ19" s="98"/>
      <c r="SAA19" s="98"/>
      <c r="SAB19" s="98"/>
      <c r="SAC19" s="98"/>
      <c r="SAD19" s="98"/>
      <c r="SAE19" s="98"/>
      <c r="SAH19" s="98"/>
      <c r="SAK19" s="98"/>
      <c r="SAN19" s="98"/>
      <c r="SAQ19" s="98"/>
      <c r="SDE19" s="98"/>
      <c r="SDG19" s="98"/>
      <c r="SDJ19" s="98"/>
      <c r="SDM19" s="98"/>
      <c r="SDP19" s="98"/>
      <c r="SDS19" s="98"/>
      <c r="SDV19" s="98"/>
      <c r="SDX19" s="98"/>
      <c r="SDZ19" s="98"/>
      <c r="SEC19" s="98"/>
      <c r="SEF19" s="98"/>
      <c r="SEI19" s="98"/>
      <c r="SEL19" s="98"/>
      <c r="SEO19" s="98"/>
      <c r="SER19" s="98"/>
      <c r="SEU19" s="98"/>
      <c r="SEW19" s="98"/>
      <c r="SFR19" s="98"/>
      <c r="SFS19" s="98"/>
      <c r="SFV19" s="98"/>
      <c r="SFY19" s="98"/>
      <c r="SGB19" s="98"/>
      <c r="SGE19" s="98"/>
      <c r="SGF19" s="98"/>
      <c r="SGG19" s="98"/>
      <c r="SGJ19" s="98"/>
      <c r="SGM19" s="98"/>
      <c r="SGP19" s="98"/>
      <c r="SGS19" s="98"/>
      <c r="SGU19" s="98"/>
      <c r="SIM19" s="98"/>
      <c r="SIN19" s="98"/>
      <c r="SIO19" s="98"/>
      <c r="SIP19" s="98"/>
      <c r="SIQ19" s="98"/>
      <c r="SIR19" s="98"/>
      <c r="SIS19" s="98"/>
      <c r="SIT19" s="98"/>
      <c r="SIU19" s="98"/>
      <c r="SIV19" s="98"/>
      <c r="SIW19" s="98"/>
      <c r="SIX19" s="98"/>
      <c r="SIY19" s="98"/>
      <c r="SIZ19" s="98"/>
      <c r="SJA19" s="98"/>
      <c r="SJB19" s="98"/>
      <c r="SJC19" s="98"/>
      <c r="SJD19" s="98"/>
      <c r="SJE19" s="98"/>
      <c r="SJR19" s="98"/>
      <c r="SJS19" s="98"/>
      <c r="SJT19" s="98"/>
      <c r="SJU19" s="98"/>
      <c r="SJV19" s="98"/>
      <c r="SJW19" s="98"/>
      <c r="SJX19" s="98"/>
      <c r="SJY19" s="98"/>
      <c r="SJZ19" s="98"/>
      <c r="SKA19" s="98"/>
      <c r="SKD19" s="98"/>
      <c r="SKG19" s="98"/>
      <c r="SKJ19" s="98"/>
      <c r="SKM19" s="98"/>
      <c r="SNA19" s="98"/>
      <c r="SNC19" s="98"/>
      <c r="SNF19" s="98"/>
      <c r="SNI19" s="98"/>
      <c r="SNL19" s="98"/>
      <c r="SNO19" s="98"/>
      <c r="SNR19" s="98"/>
      <c r="SNT19" s="98"/>
      <c r="SNV19" s="98"/>
      <c r="SNY19" s="98"/>
      <c r="SOB19" s="98"/>
      <c r="SOE19" s="98"/>
      <c r="SOH19" s="98"/>
      <c r="SOK19" s="98"/>
      <c r="SON19" s="98"/>
      <c r="SOQ19" s="98"/>
      <c r="SOS19" s="98"/>
      <c r="SPN19" s="98"/>
      <c r="SPO19" s="98"/>
      <c r="SPR19" s="98"/>
      <c r="SPU19" s="98"/>
      <c r="SPX19" s="98"/>
      <c r="SQA19" s="98"/>
      <c r="SQB19" s="98"/>
      <c r="SQC19" s="98"/>
      <c r="SQF19" s="98"/>
      <c r="SQI19" s="98"/>
      <c r="SQL19" s="98"/>
      <c r="SQO19" s="98"/>
      <c r="SQQ19" s="98"/>
      <c r="SSI19" s="98"/>
      <c r="SSJ19" s="98"/>
      <c r="SSK19" s="98"/>
      <c r="SSL19" s="98"/>
      <c r="SSM19" s="98"/>
      <c r="SSN19" s="98"/>
      <c r="SSO19" s="98"/>
      <c r="SSP19" s="98"/>
      <c r="SSQ19" s="98"/>
      <c r="SSR19" s="98"/>
      <c r="SSS19" s="98"/>
      <c r="SST19" s="98"/>
      <c r="SSU19" s="98"/>
      <c r="SSV19" s="98"/>
      <c r="SSW19" s="98"/>
      <c r="SSX19" s="98"/>
      <c r="SSY19" s="98"/>
      <c r="SSZ19" s="98"/>
      <c r="STA19" s="98"/>
      <c r="STN19" s="98"/>
      <c r="STO19" s="98"/>
      <c r="STP19" s="98"/>
      <c r="STQ19" s="98"/>
      <c r="STR19" s="98"/>
      <c r="STS19" s="98"/>
      <c r="STT19" s="98"/>
      <c r="STU19" s="98"/>
      <c r="STV19" s="98"/>
      <c r="STW19" s="98"/>
      <c r="STZ19" s="98"/>
      <c r="SUC19" s="98"/>
      <c r="SUF19" s="98"/>
      <c r="SUI19" s="98"/>
      <c r="SWW19" s="98"/>
      <c r="SWY19" s="98"/>
      <c r="SXB19" s="98"/>
      <c r="SXE19" s="98"/>
      <c r="SXH19" s="98"/>
      <c r="SXK19" s="98"/>
      <c r="SXN19" s="98"/>
      <c r="SXP19" s="98"/>
      <c r="SXR19" s="98"/>
      <c r="SXU19" s="98"/>
      <c r="SXX19" s="98"/>
      <c r="SYA19" s="98"/>
      <c r="SYD19" s="98"/>
      <c r="SYG19" s="98"/>
      <c r="SYJ19" s="98"/>
      <c r="SYM19" s="98"/>
      <c r="SYO19" s="98"/>
      <c r="SZJ19" s="98"/>
      <c r="SZK19" s="98"/>
      <c r="SZN19" s="98"/>
      <c r="SZQ19" s="98"/>
      <c r="SZT19" s="98"/>
      <c r="SZW19" s="98"/>
      <c r="SZX19" s="98"/>
      <c r="SZY19" s="98"/>
      <c r="TAB19" s="98"/>
      <c r="TAE19" s="98"/>
      <c r="TAH19" s="98"/>
      <c r="TAK19" s="98"/>
      <c r="TAM19" s="98"/>
      <c r="TCE19" s="98"/>
      <c r="TCF19" s="98"/>
      <c r="TCG19" s="98"/>
      <c r="TCH19" s="98"/>
      <c r="TCI19" s="98"/>
      <c r="TCJ19" s="98"/>
      <c r="TCK19" s="98"/>
      <c r="TCL19" s="98"/>
      <c r="TCM19" s="98"/>
      <c r="TCN19" s="98"/>
      <c r="TCO19" s="98"/>
      <c r="TCP19" s="98"/>
      <c r="TCQ19" s="98"/>
      <c r="TCR19" s="98"/>
      <c r="TCS19" s="98"/>
      <c r="TCT19" s="98"/>
      <c r="TCU19" s="98"/>
      <c r="TCV19" s="98"/>
      <c r="TCW19" s="98"/>
      <c r="TDJ19" s="98"/>
      <c r="TDK19" s="98"/>
      <c r="TDL19" s="98"/>
      <c r="TDM19" s="98"/>
      <c r="TDN19" s="98"/>
      <c r="TDO19" s="98"/>
      <c r="TDP19" s="98"/>
      <c r="TDQ19" s="98"/>
      <c r="TDR19" s="98"/>
      <c r="TDS19" s="98"/>
      <c r="TDV19" s="98"/>
      <c r="TDY19" s="98"/>
      <c r="TEB19" s="98"/>
      <c r="TEE19" s="98"/>
      <c r="TGS19" s="98"/>
      <c r="TGU19" s="98"/>
      <c r="TGX19" s="98"/>
      <c r="THA19" s="98"/>
      <c r="THD19" s="98"/>
      <c r="THG19" s="98"/>
      <c r="THJ19" s="98"/>
      <c r="THL19" s="98"/>
      <c r="THN19" s="98"/>
      <c r="THQ19" s="98"/>
      <c r="THT19" s="98"/>
      <c r="THW19" s="98"/>
      <c r="THZ19" s="98"/>
      <c r="TIC19" s="98"/>
      <c r="TIF19" s="98"/>
      <c r="TII19" s="98"/>
      <c r="TIK19" s="98"/>
      <c r="TJF19" s="98"/>
      <c r="TJG19" s="98"/>
      <c r="TJJ19" s="98"/>
      <c r="TJM19" s="98"/>
      <c r="TJP19" s="98"/>
      <c r="TJS19" s="98"/>
      <c r="TJT19" s="98"/>
      <c r="TJU19" s="98"/>
      <c r="TJX19" s="98"/>
      <c r="TKA19" s="98"/>
      <c r="TKD19" s="98"/>
      <c r="TKG19" s="98"/>
      <c r="TKI19" s="98"/>
      <c r="TMA19" s="98"/>
      <c r="TMB19" s="98"/>
      <c r="TMC19" s="98"/>
      <c r="TMD19" s="98"/>
      <c r="TME19" s="98"/>
      <c r="TMF19" s="98"/>
      <c r="TMG19" s="98"/>
      <c r="TMH19" s="98"/>
      <c r="TMI19" s="98"/>
      <c r="TMJ19" s="98"/>
      <c r="TMK19" s="98"/>
      <c r="TML19" s="98"/>
      <c r="TMM19" s="98"/>
      <c r="TMN19" s="98"/>
      <c r="TMO19" s="98"/>
      <c r="TMP19" s="98"/>
      <c r="TMQ19" s="98"/>
      <c r="TMR19" s="98"/>
      <c r="TMS19" s="98"/>
      <c r="TNF19" s="98"/>
      <c r="TNG19" s="98"/>
      <c r="TNH19" s="98"/>
      <c r="TNI19" s="98"/>
      <c r="TNJ19" s="98"/>
      <c r="TNK19" s="98"/>
      <c r="TNL19" s="98"/>
      <c r="TNM19" s="98"/>
      <c r="TNN19" s="98"/>
      <c r="TNO19" s="98"/>
      <c r="TNR19" s="98"/>
      <c r="TNU19" s="98"/>
      <c r="TNX19" s="98"/>
      <c r="TOA19" s="98"/>
      <c r="TQO19" s="98"/>
      <c r="TQQ19" s="98"/>
      <c r="TQT19" s="98"/>
      <c r="TQW19" s="98"/>
      <c r="TQZ19" s="98"/>
      <c r="TRC19" s="98"/>
      <c r="TRF19" s="98"/>
      <c r="TRH19" s="98"/>
      <c r="TRJ19" s="98"/>
      <c r="TRM19" s="98"/>
      <c r="TRP19" s="98"/>
      <c r="TRS19" s="98"/>
      <c r="TRV19" s="98"/>
      <c r="TRY19" s="98"/>
      <c r="TSB19" s="98"/>
      <c r="TSE19" s="98"/>
      <c r="TSG19" s="98"/>
      <c r="TTB19" s="98"/>
      <c r="TTC19" s="98"/>
      <c r="TTF19" s="98"/>
      <c r="TTI19" s="98"/>
      <c r="TTL19" s="98"/>
      <c r="TTO19" s="98"/>
      <c r="TTP19" s="98"/>
      <c r="TTQ19" s="98"/>
      <c r="TTT19" s="98"/>
      <c r="TTW19" s="98"/>
      <c r="TTZ19" s="98"/>
      <c r="TUC19" s="98"/>
      <c r="TUE19" s="98"/>
      <c r="TVW19" s="98"/>
      <c r="TVX19" s="98"/>
      <c r="TVY19" s="98"/>
      <c r="TVZ19" s="98"/>
      <c r="TWA19" s="98"/>
      <c r="TWB19" s="98"/>
      <c r="TWC19" s="98"/>
      <c r="TWD19" s="98"/>
      <c r="TWE19" s="98"/>
      <c r="TWF19" s="98"/>
      <c r="TWG19" s="98"/>
      <c r="TWH19" s="98"/>
      <c r="TWI19" s="98"/>
      <c r="TWJ19" s="98"/>
      <c r="TWK19" s="98"/>
      <c r="TWL19" s="98"/>
      <c r="TWM19" s="98"/>
      <c r="TWN19" s="98"/>
      <c r="TWO19" s="98"/>
      <c r="TXB19" s="98"/>
      <c r="TXC19" s="98"/>
      <c r="TXD19" s="98"/>
      <c r="TXE19" s="98"/>
      <c r="TXF19" s="98"/>
      <c r="TXG19" s="98"/>
      <c r="TXH19" s="98"/>
      <c r="TXI19" s="98"/>
      <c r="TXJ19" s="98"/>
      <c r="TXK19" s="98"/>
      <c r="TXN19" s="98"/>
      <c r="TXQ19" s="98"/>
      <c r="TXT19" s="98"/>
      <c r="TXW19" s="98"/>
      <c r="UAK19" s="98"/>
      <c r="UAM19" s="98"/>
      <c r="UAP19" s="98"/>
      <c r="UAS19" s="98"/>
      <c r="UAV19" s="98"/>
      <c r="UAY19" s="98"/>
      <c r="UBB19" s="98"/>
      <c r="UBD19" s="98"/>
      <c r="UBF19" s="98"/>
      <c r="UBI19" s="98"/>
      <c r="UBL19" s="98"/>
      <c r="UBO19" s="98"/>
      <c r="UBR19" s="98"/>
      <c r="UBU19" s="98"/>
      <c r="UBX19" s="98"/>
      <c r="UCA19" s="98"/>
      <c r="UCC19" s="98"/>
      <c r="UCX19" s="98"/>
      <c r="UCY19" s="98"/>
      <c r="UDB19" s="98"/>
      <c r="UDE19" s="98"/>
      <c r="UDH19" s="98"/>
      <c r="UDK19" s="98"/>
      <c r="UDL19" s="98"/>
      <c r="UDM19" s="98"/>
      <c r="UDP19" s="98"/>
      <c r="UDS19" s="98"/>
      <c r="UDV19" s="98"/>
      <c r="UDY19" s="98"/>
      <c r="UEA19" s="98"/>
      <c r="UFS19" s="98"/>
      <c r="UFT19" s="98"/>
      <c r="UFU19" s="98"/>
      <c r="UFV19" s="98"/>
      <c r="UFW19" s="98"/>
      <c r="UFX19" s="98"/>
      <c r="UFY19" s="98"/>
      <c r="UFZ19" s="98"/>
      <c r="UGA19" s="98"/>
      <c r="UGB19" s="98"/>
      <c r="UGC19" s="98"/>
      <c r="UGD19" s="98"/>
      <c r="UGE19" s="98"/>
      <c r="UGF19" s="98"/>
      <c r="UGG19" s="98"/>
      <c r="UGH19" s="98"/>
      <c r="UGI19" s="98"/>
      <c r="UGJ19" s="98"/>
      <c r="UGK19" s="98"/>
      <c r="UGX19" s="98"/>
      <c r="UGY19" s="98"/>
      <c r="UGZ19" s="98"/>
      <c r="UHA19" s="98"/>
      <c r="UHB19" s="98"/>
      <c r="UHC19" s="98"/>
      <c r="UHD19" s="98"/>
      <c r="UHE19" s="98"/>
      <c r="UHF19" s="98"/>
      <c r="UHG19" s="98"/>
      <c r="UHJ19" s="98"/>
      <c r="UHM19" s="98"/>
      <c r="UHP19" s="98"/>
      <c r="UHS19" s="98"/>
      <c r="UKG19" s="98"/>
      <c r="UKI19" s="98"/>
      <c r="UKL19" s="98"/>
      <c r="UKO19" s="98"/>
      <c r="UKR19" s="98"/>
      <c r="UKU19" s="98"/>
      <c r="UKX19" s="98"/>
      <c r="UKZ19" s="98"/>
      <c r="ULB19" s="98"/>
      <c r="ULE19" s="98"/>
      <c r="ULH19" s="98"/>
      <c r="ULK19" s="98"/>
      <c r="ULN19" s="98"/>
      <c r="ULQ19" s="98"/>
      <c r="ULT19" s="98"/>
      <c r="ULW19" s="98"/>
      <c r="ULY19" s="98"/>
      <c r="UMT19" s="98"/>
      <c r="UMU19" s="98"/>
      <c r="UMX19" s="98"/>
      <c r="UNA19" s="98"/>
      <c r="UND19" s="98"/>
      <c r="UNG19" s="98"/>
      <c r="UNH19" s="98"/>
      <c r="UNI19" s="98"/>
      <c r="UNL19" s="98"/>
      <c r="UNO19" s="98"/>
      <c r="UNR19" s="98"/>
      <c r="UNU19" s="98"/>
      <c r="UNW19" s="98"/>
      <c r="UPO19" s="98"/>
      <c r="UPP19" s="98"/>
      <c r="UPQ19" s="98"/>
      <c r="UPR19" s="98"/>
      <c r="UPS19" s="98"/>
      <c r="UPT19" s="98"/>
      <c r="UPU19" s="98"/>
      <c r="UPV19" s="98"/>
      <c r="UPW19" s="98"/>
      <c r="UPX19" s="98"/>
      <c r="UPY19" s="98"/>
      <c r="UPZ19" s="98"/>
      <c r="UQA19" s="98"/>
      <c r="UQB19" s="98"/>
      <c r="UQC19" s="98"/>
      <c r="UQD19" s="98"/>
      <c r="UQE19" s="98"/>
      <c r="UQF19" s="98"/>
      <c r="UQG19" s="98"/>
      <c r="UQT19" s="98"/>
      <c r="UQU19" s="98"/>
      <c r="UQV19" s="98"/>
      <c r="UQW19" s="98"/>
      <c r="UQX19" s="98"/>
      <c r="UQY19" s="98"/>
      <c r="UQZ19" s="98"/>
      <c r="URA19" s="98"/>
      <c r="URB19" s="98"/>
      <c r="URC19" s="98"/>
      <c r="URF19" s="98"/>
      <c r="URI19" s="98"/>
      <c r="URL19" s="98"/>
      <c r="URO19" s="98"/>
      <c r="UUC19" s="98"/>
      <c r="UUE19" s="98"/>
      <c r="UUH19" s="98"/>
      <c r="UUK19" s="98"/>
      <c r="UUN19" s="98"/>
      <c r="UUQ19" s="98"/>
      <c r="UUT19" s="98"/>
      <c r="UUV19" s="98"/>
      <c r="UUX19" s="98"/>
      <c r="UVA19" s="98"/>
      <c r="UVD19" s="98"/>
      <c r="UVG19" s="98"/>
      <c r="UVJ19" s="98"/>
      <c r="UVM19" s="98"/>
      <c r="UVP19" s="98"/>
      <c r="UVS19" s="98"/>
      <c r="UVU19" s="98"/>
      <c r="UWP19" s="98"/>
      <c r="UWQ19" s="98"/>
      <c r="UWT19" s="98"/>
      <c r="UWW19" s="98"/>
      <c r="UWZ19" s="98"/>
      <c r="UXC19" s="98"/>
      <c r="UXD19" s="98"/>
      <c r="UXE19" s="98"/>
      <c r="UXH19" s="98"/>
      <c r="UXK19" s="98"/>
      <c r="UXN19" s="98"/>
      <c r="UXQ19" s="98"/>
      <c r="UXS19" s="98"/>
      <c r="UZK19" s="98"/>
      <c r="UZL19" s="98"/>
      <c r="UZM19" s="98"/>
      <c r="UZN19" s="98"/>
      <c r="UZO19" s="98"/>
      <c r="UZP19" s="98"/>
      <c r="UZQ19" s="98"/>
      <c r="UZR19" s="98"/>
      <c r="UZS19" s="98"/>
      <c r="UZT19" s="98"/>
      <c r="UZU19" s="98"/>
      <c r="UZV19" s="98"/>
      <c r="UZW19" s="98"/>
      <c r="UZX19" s="98"/>
      <c r="UZY19" s="98"/>
      <c r="UZZ19" s="98"/>
      <c r="VAA19" s="98"/>
      <c r="VAB19" s="98"/>
      <c r="VAC19" s="98"/>
      <c r="VAP19" s="98"/>
      <c r="VAQ19" s="98"/>
      <c r="VAR19" s="98"/>
      <c r="VAS19" s="98"/>
      <c r="VAT19" s="98"/>
      <c r="VAU19" s="98"/>
      <c r="VAV19" s="98"/>
      <c r="VAW19" s="98"/>
      <c r="VAX19" s="98"/>
      <c r="VAY19" s="98"/>
      <c r="VBB19" s="98"/>
      <c r="VBE19" s="98"/>
      <c r="VBH19" s="98"/>
      <c r="VBK19" s="98"/>
      <c r="VDY19" s="98"/>
      <c r="VEA19" s="98"/>
      <c r="VED19" s="98"/>
      <c r="VEG19" s="98"/>
      <c r="VEJ19" s="98"/>
      <c r="VEM19" s="98"/>
      <c r="VEP19" s="98"/>
      <c r="VER19" s="98"/>
      <c r="VET19" s="98"/>
      <c r="VEW19" s="98"/>
      <c r="VEZ19" s="98"/>
      <c r="VFC19" s="98"/>
      <c r="VFF19" s="98"/>
      <c r="VFI19" s="98"/>
      <c r="VFL19" s="98"/>
      <c r="VFO19" s="98"/>
      <c r="VFQ19" s="98"/>
      <c r="VGL19" s="98"/>
      <c r="VGM19" s="98"/>
      <c r="VGP19" s="98"/>
      <c r="VGS19" s="98"/>
      <c r="VGV19" s="98"/>
      <c r="VGY19" s="98"/>
      <c r="VGZ19" s="98"/>
      <c r="VHA19" s="98"/>
      <c r="VHD19" s="98"/>
      <c r="VHG19" s="98"/>
      <c r="VHJ19" s="98"/>
      <c r="VHM19" s="98"/>
      <c r="VHO19" s="98"/>
      <c r="VJG19" s="98"/>
      <c r="VJH19" s="98"/>
      <c r="VJI19" s="98"/>
      <c r="VJJ19" s="98"/>
      <c r="VJK19" s="98"/>
      <c r="VJL19" s="98"/>
      <c r="VJM19" s="98"/>
      <c r="VJN19" s="98"/>
      <c r="VJO19" s="98"/>
      <c r="VJP19" s="98"/>
      <c r="VJQ19" s="98"/>
      <c r="VJR19" s="98"/>
      <c r="VJS19" s="98"/>
      <c r="VJT19" s="98"/>
      <c r="VJU19" s="98"/>
      <c r="VJV19" s="98"/>
      <c r="VJW19" s="98"/>
      <c r="VJX19" s="98"/>
      <c r="VJY19" s="98"/>
      <c r="VKL19" s="98"/>
      <c r="VKM19" s="98"/>
      <c r="VKN19" s="98"/>
      <c r="VKO19" s="98"/>
      <c r="VKP19" s="98"/>
      <c r="VKQ19" s="98"/>
      <c r="VKR19" s="98"/>
      <c r="VKS19" s="98"/>
      <c r="VKT19" s="98"/>
      <c r="VKU19" s="98"/>
      <c r="VKX19" s="98"/>
      <c r="VLA19" s="98"/>
      <c r="VLD19" s="98"/>
      <c r="VLG19" s="98"/>
      <c r="VNU19" s="98"/>
      <c r="VNW19" s="98"/>
      <c r="VNZ19" s="98"/>
      <c r="VOC19" s="98"/>
      <c r="VOF19" s="98"/>
      <c r="VOI19" s="98"/>
      <c r="VOL19" s="98"/>
      <c r="VON19" s="98"/>
      <c r="VOP19" s="98"/>
      <c r="VOS19" s="98"/>
      <c r="VOV19" s="98"/>
      <c r="VOY19" s="98"/>
      <c r="VPB19" s="98"/>
      <c r="VPE19" s="98"/>
      <c r="VPH19" s="98"/>
      <c r="VPK19" s="98"/>
      <c r="VPM19" s="98"/>
      <c r="VQH19" s="98"/>
      <c r="VQI19" s="98"/>
      <c r="VQL19" s="98"/>
      <c r="VQO19" s="98"/>
      <c r="VQR19" s="98"/>
      <c r="VQU19" s="98"/>
      <c r="VQV19" s="98"/>
      <c r="VQW19" s="98"/>
      <c r="VQZ19" s="98"/>
      <c r="VRC19" s="98"/>
      <c r="VRF19" s="98"/>
      <c r="VRI19" s="98"/>
      <c r="VRK19" s="98"/>
      <c r="VTC19" s="98"/>
      <c r="VTD19" s="98"/>
      <c r="VTE19" s="98"/>
      <c r="VTF19" s="98"/>
      <c r="VTG19" s="98"/>
      <c r="VTH19" s="98"/>
      <c r="VTI19" s="98"/>
      <c r="VTJ19" s="98"/>
      <c r="VTK19" s="98"/>
      <c r="VTL19" s="98"/>
      <c r="VTM19" s="98"/>
      <c r="VTN19" s="98"/>
      <c r="VTO19" s="98"/>
      <c r="VTP19" s="98"/>
      <c r="VTQ19" s="98"/>
      <c r="VTR19" s="98"/>
      <c r="VTS19" s="98"/>
      <c r="VTT19" s="98"/>
      <c r="VTU19" s="98"/>
      <c r="VUH19" s="98"/>
      <c r="VUI19" s="98"/>
      <c r="VUJ19" s="98"/>
      <c r="VUK19" s="98"/>
      <c r="VUL19" s="98"/>
      <c r="VUM19" s="98"/>
      <c r="VUN19" s="98"/>
      <c r="VUO19" s="98"/>
      <c r="VUP19" s="98"/>
      <c r="VUQ19" s="98"/>
      <c r="VUT19" s="98"/>
      <c r="VUW19" s="98"/>
      <c r="VUZ19" s="98"/>
      <c r="VVC19" s="98"/>
      <c r="VXQ19" s="98"/>
      <c r="VXS19" s="98"/>
      <c r="VXV19" s="98"/>
      <c r="VXY19" s="98"/>
      <c r="VYB19" s="98"/>
      <c r="VYE19" s="98"/>
      <c r="VYH19" s="98"/>
      <c r="VYJ19" s="98"/>
      <c r="VYL19" s="98"/>
      <c r="VYO19" s="98"/>
      <c r="VYR19" s="98"/>
      <c r="VYU19" s="98"/>
      <c r="VYX19" s="98"/>
      <c r="VZA19" s="98"/>
      <c r="VZD19" s="98"/>
      <c r="VZG19" s="98"/>
      <c r="VZI19" s="98"/>
      <c r="WAD19" s="98"/>
      <c r="WAE19" s="98"/>
      <c r="WAH19" s="98"/>
      <c r="WAK19" s="98"/>
      <c r="WAN19" s="98"/>
      <c r="WAQ19" s="98"/>
      <c r="WAR19" s="98"/>
      <c r="WAS19" s="98"/>
      <c r="WAV19" s="98"/>
      <c r="WAY19" s="98"/>
      <c r="WBB19" s="98"/>
      <c r="WBE19" s="98"/>
      <c r="WBG19" s="98"/>
      <c r="WCY19" s="98"/>
      <c r="WCZ19" s="98"/>
      <c r="WDA19" s="98"/>
      <c r="WDB19" s="98"/>
      <c r="WDC19" s="98"/>
      <c r="WDD19" s="98"/>
      <c r="WDE19" s="98"/>
      <c r="WDF19" s="98"/>
      <c r="WDG19" s="98"/>
      <c r="WDH19" s="98"/>
      <c r="WDI19" s="98"/>
      <c r="WDJ19" s="98"/>
      <c r="WDK19" s="98"/>
      <c r="WDL19" s="98"/>
      <c r="WDM19" s="98"/>
      <c r="WDN19" s="98"/>
      <c r="WDO19" s="98"/>
      <c r="WDP19" s="98"/>
      <c r="WDQ19" s="98"/>
      <c r="WED19" s="98"/>
      <c r="WEE19" s="98"/>
      <c r="WEF19" s="98"/>
      <c r="WEG19" s="98"/>
      <c r="WEH19" s="98"/>
      <c r="WEI19" s="98"/>
      <c r="WEJ19" s="98"/>
      <c r="WEK19" s="98"/>
      <c r="WEL19" s="98"/>
      <c r="WEM19" s="98"/>
      <c r="WEP19" s="98"/>
      <c r="WES19" s="98"/>
      <c r="WEV19" s="98"/>
      <c r="WEY19" s="98"/>
      <c r="WHM19" s="98"/>
      <c r="WHO19" s="98"/>
      <c r="WHR19" s="98"/>
      <c r="WHU19" s="98"/>
      <c r="WHX19" s="98"/>
      <c r="WIA19" s="98"/>
      <c r="WID19" s="98"/>
      <c r="WIF19" s="98"/>
      <c r="WIH19" s="98"/>
      <c r="WIK19" s="98"/>
      <c r="WIN19" s="98"/>
      <c r="WIQ19" s="98"/>
      <c r="WIT19" s="98"/>
      <c r="WIW19" s="98"/>
      <c r="WIZ19" s="98"/>
      <c r="WJC19" s="98"/>
      <c r="WJE19" s="98"/>
      <c r="WJZ19" s="98"/>
      <c r="WKA19" s="98"/>
      <c r="WKD19" s="98"/>
      <c r="WKG19" s="98"/>
      <c r="WKJ19" s="98"/>
      <c r="WKM19" s="98"/>
      <c r="WKN19" s="98"/>
      <c r="WKO19" s="98"/>
      <c r="WKR19" s="98"/>
      <c r="WKU19" s="98"/>
      <c r="WKX19" s="98"/>
      <c r="WLA19" s="98"/>
      <c r="WLC19" s="98"/>
      <c r="WMU19" s="98"/>
      <c r="WMV19" s="98"/>
      <c r="WMW19" s="98"/>
      <c r="WMX19" s="98"/>
      <c r="WMY19" s="98"/>
      <c r="WMZ19" s="98"/>
      <c r="WNA19" s="98"/>
      <c r="WNB19" s="98"/>
      <c r="WNC19" s="98"/>
      <c r="WND19" s="98"/>
      <c r="WNE19" s="98"/>
      <c r="WNF19" s="98"/>
      <c r="WNG19" s="98"/>
      <c r="WNH19" s="98"/>
      <c r="WNI19" s="98"/>
      <c r="WNJ19" s="98"/>
      <c r="WNK19" s="98"/>
      <c r="WNL19" s="98"/>
      <c r="WNM19" s="98"/>
      <c r="WNZ19" s="98"/>
      <c r="WOA19" s="98"/>
      <c r="WOB19" s="98"/>
      <c r="WOC19" s="98"/>
      <c r="WOD19" s="98"/>
      <c r="WOE19" s="98"/>
      <c r="WOF19" s="98"/>
      <c r="WOG19" s="98"/>
      <c r="WOH19" s="98"/>
      <c r="WOI19" s="98"/>
      <c r="WOL19" s="98"/>
      <c r="WOO19" s="98"/>
      <c r="WOR19" s="98"/>
      <c r="WOU19" s="98"/>
      <c r="WRI19" s="98"/>
      <c r="WRK19" s="98"/>
      <c r="WRN19" s="98"/>
      <c r="WRQ19" s="98"/>
      <c r="WRT19" s="98"/>
      <c r="WRW19" s="98"/>
      <c r="WRZ19" s="98"/>
      <c r="WSB19" s="98"/>
      <c r="WSD19" s="98"/>
      <c r="WSG19" s="98"/>
      <c r="WSJ19" s="98"/>
      <c r="WSM19" s="98"/>
      <c r="WSP19" s="98"/>
      <c r="WSS19" s="98"/>
      <c r="WSV19" s="98"/>
      <c r="WSY19" s="98"/>
      <c r="WTA19" s="98"/>
      <c r="WTV19" s="98"/>
      <c r="WTW19" s="98"/>
      <c r="WTZ19" s="98"/>
      <c r="WUC19" s="98"/>
      <c r="WUF19" s="98"/>
      <c r="WUI19" s="98"/>
      <c r="WUJ19" s="98"/>
      <c r="WUK19" s="98"/>
      <c r="WUN19" s="98"/>
      <c r="WUQ19" s="98"/>
      <c r="WUT19" s="98"/>
      <c r="WUW19" s="98"/>
      <c r="WUY19" s="98"/>
    </row>
    <row r="20" spans="1:1015 1059:2039 2083:3063 3107:4087 4131:5111 5155:6135 6179:7159 7203:8183 8227:9207 9251:10231 10275:11255 11299:12279 12323:13303 13347:14327 14371:15351 15395:16119" s="94" customFormat="1" ht="21" customHeight="1" x14ac:dyDescent="0.3">
      <c r="A20" s="8" t="s">
        <v>288</v>
      </c>
      <c r="B20" s="169" t="s">
        <v>412</v>
      </c>
      <c r="C20" s="170">
        <v>14</v>
      </c>
      <c r="D20" s="185">
        <v>12000</v>
      </c>
      <c r="E20" s="169">
        <v>168000</v>
      </c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Z20" s="98"/>
      <c r="CC20" s="98"/>
      <c r="CF20" s="98"/>
      <c r="CI20" s="98"/>
      <c r="EW20" s="98"/>
      <c r="EY20" s="98"/>
      <c r="FB20" s="98"/>
      <c r="FE20" s="98"/>
      <c r="FH20" s="98"/>
      <c r="FK20" s="98"/>
      <c r="FN20" s="98"/>
      <c r="FP20" s="98"/>
      <c r="FR20" s="98"/>
      <c r="FU20" s="98"/>
      <c r="FX20" s="98"/>
      <c r="GA20" s="98"/>
      <c r="GD20" s="98"/>
      <c r="GG20" s="98"/>
      <c r="GJ20" s="98"/>
      <c r="GM20" s="98"/>
      <c r="GO20" s="98"/>
      <c r="HJ20" s="98"/>
      <c r="HK20" s="98"/>
      <c r="HN20" s="98"/>
      <c r="HQ20" s="98"/>
      <c r="HT20" s="98"/>
      <c r="HW20" s="98"/>
      <c r="HX20" s="98"/>
      <c r="HY20" s="98"/>
      <c r="IB20" s="98"/>
      <c r="IE20" s="98"/>
      <c r="IH20" s="98"/>
      <c r="IK20" s="98"/>
      <c r="IM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LJ20" s="98"/>
      <c r="LK20" s="98"/>
      <c r="LL20" s="98"/>
      <c r="LM20" s="98"/>
      <c r="LN20" s="98"/>
      <c r="LO20" s="98"/>
      <c r="LP20" s="98"/>
      <c r="LQ20" s="98"/>
      <c r="LR20" s="98"/>
      <c r="LS20" s="98"/>
      <c r="LV20" s="98"/>
      <c r="LY20" s="98"/>
      <c r="MB20" s="98"/>
      <c r="ME20" s="98"/>
      <c r="OS20" s="98"/>
      <c r="OU20" s="98"/>
      <c r="OX20" s="98"/>
      <c r="PA20" s="98"/>
      <c r="PD20" s="98"/>
      <c r="PG20" s="98"/>
      <c r="PJ20" s="98"/>
      <c r="PL20" s="98"/>
      <c r="PN20" s="98"/>
      <c r="PQ20" s="98"/>
      <c r="PT20" s="98"/>
      <c r="PW20" s="98"/>
      <c r="PZ20" s="98"/>
      <c r="QC20" s="98"/>
      <c r="QF20" s="98"/>
      <c r="QI20" s="98"/>
      <c r="QK20" s="98"/>
      <c r="RF20" s="98"/>
      <c r="RG20" s="98"/>
      <c r="RJ20" s="98"/>
      <c r="RM20" s="98"/>
      <c r="RP20" s="98"/>
      <c r="RS20" s="98"/>
      <c r="RT20" s="98"/>
      <c r="RU20" s="98"/>
      <c r="RX20" s="98"/>
      <c r="SA20" s="98"/>
      <c r="SD20" s="98"/>
      <c r="SG20" s="98"/>
      <c r="SI20" s="98"/>
      <c r="UA20" s="98"/>
      <c r="UB20" s="98"/>
      <c r="UC20" s="98"/>
      <c r="UD20" s="98"/>
      <c r="UE20" s="98"/>
      <c r="UF20" s="98"/>
      <c r="UG20" s="98"/>
      <c r="UH20" s="98"/>
      <c r="UI20" s="98"/>
      <c r="UJ20" s="98"/>
      <c r="UK20" s="98"/>
      <c r="UL20" s="98"/>
      <c r="UM20" s="98"/>
      <c r="UN20" s="98"/>
      <c r="UO20" s="98"/>
      <c r="UP20" s="98"/>
      <c r="UQ20" s="98"/>
      <c r="UR20" s="98"/>
      <c r="US20" s="98"/>
      <c r="VF20" s="98"/>
      <c r="VG20" s="98"/>
      <c r="VH20" s="98"/>
      <c r="VI20" s="98"/>
      <c r="VJ20" s="98"/>
      <c r="VK20" s="98"/>
      <c r="VL20" s="98"/>
      <c r="VM20" s="98"/>
      <c r="VN20" s="98"/>
      <c r="VO20" s="98"/>
      <c r="VR20" s="98"/>
      <c r="VU20" s="98"/>
      <c r="VX20" s="98"/>
      <c r="WA20" s="98"/>
      <c r="YO20" s="98"/>
      <c r="YQ20" s="98"/>
      <c r="YT20" s="98"/>
      <c r="YW20" s="98"/>
      <c r="YZ20" s="98"/>
      <c r="ZC20" s="98"/>
      <c r="ZF20" s="98"/>
      <c r="ZH20" s="98"/>
      <c r="ZJ20" s="98"/>
      <c r="ZM20" s="98"/>
      <c r="ZP20" s="98"/>
      <c r="ZS20" s="98"/>
      <c r="ZV20" s="98"/>
      <c r="ZY20" s="98"/>
      <c r="AAB20" s="98"/>
      <c r="AAE20" s="98"/>
      <c r="AAG20" s="98"/>
      <c r="ABB20" s="98"/>
      <c r="ABC20" s="98"/>
      <c r="ABF20" s="98"/>
      <c r="ABI20" s="98"/>
      <c r="ABL20" s="98"/>
      <c r="ABO20" s="98"/>
      <c r="ABP20" s="98"/>
      <c r="ABQ20" s="98"/>
      <c r="ABT20" s="98"/>
      <c r="ABW20" s="98"/>
      <c r="ABZ20" s="98"/>
      <c r="ACC20" s="98"/>
      <c r="ACE20" s="98"/>
      <c r="ADW20" s="98"/>
      <c r="ADX20" s="98"/>
      <c r="ADY20" s="98"/>
      <c r="ADZ20" s="98"/>
      <c r="AEA20" s="98"/>
      <c r="AEB20" s="98"/>
      <c r="AEC20" s="98"/>
      <c r="AED20" s="98"/>
      <c r="AEE20" s="98"/>
      <c r="AEF20" s="98"/>
      <c r="AEG20" s="98"/>
      <c r="AEH20" s="98"/>
      <c r="AEI20" s="98"/>
      <c r="AEJ20" s="98"/>
      <c r="AEK20" s="98"/>
      <c r="AEL20" s="98"/>
      <c r="AEM20" s="98"/>
      <c r="AEN20" s="98"/>
      <c r="AEO20" s="98"/>
      <c r="AFB20" s="98"/>
      <c r="AFC20" s="98"/>
      <c r="AFD20" s="98"/>
      <c r="AFE20" s="98"/>
      <c r="AFF20" s="98"/>
      <c r="AFG20" s="98"/>
      <c r="AFH20" s="98"/>
      <c r="AFI20" s="98"/>
      <c r="AFJ20" s="98"/>
      <c r="AFK20" s="98"/>
      <c r="AFN20" s="98"/>
      <c r="AFQ20" s="98"/>
      <c r="AFT20" s="98"/>
      <c r="AFW20" s="98"/>
      <c r="AIK20" s="98"/>
      <c r="AIM20" s="98"/>
      <c r="AIP20" s="98"/>
      <c r="AIS20" s="98"/>
      <c r="AIV20" s="98"/>
      <c r="AIY20" s="98"/>
      <c r="AJB20" s="98"/>
      <c r="AJD20" s="98"/>
      <c r="AJF20" s="98"/>
      <c r="AJI20" s="98"/>
      <c r="AJL20" s="98"/>
      <c r="AJO20" s="98"/>
      <c r="AJR20" s="98"/>
      <c r="AJU20" s="98"/>
      <c r="AJX20" s="98"/>
      <c r="AKA20" s="98"/>
      <c r="AKC20" s="98"/>
      <c r="AKX20" s="98"/>
      <c r="AKY20" s="98"/>
      <c r="ALB20" s="98"/>
      <c r="ALE20" s="98"/>
      <c r="ALH20" s="98"/>
      <c r="ALK20" s="98"/>
      <c r="ALL20" s="98"/>
      <c r="ALM20" s="98"/>
      <c r="ALP20" s="98"/>
      <c r="ALS20" s="98"/>
      <c r="ALV20" s="98"/>
      <c r="ALY20" s="98"/>
      <c r="AMA20" s="98"/>
      <c r="ANS20" s="98"/>
      <c r="ANT20" s="98"/>
      <c r="ANU20" s="98"/>
      <c r="ANV20" s="98"/>
      <c r="ANW20" s="98"/>
      <c r="ANX20" s="98"/>
      <c r="ANY20" s="98"/>
      <c r="ANZ20" s="98"/>
      <c r="AOA20" s="98"/>
      <c r="AOB20" s="98"/>
      <c r="AOC20" s="98"/>
      <c r="AOD20" s="98"/>
      <c r="AOE20" s="98"/>
      <c r="AOF20" s="98"/>
      <c r="AOG20" s="98"/>
      <c r="AOH20" s="98"/>
      <c r="AOI20" s="98"/>
      <c r="AOJ20" s="98"/>
      <c r="AOK20" s="98"/>
      <c r="AOX20" s="98"/>
      <c r="AOY20" s="98"/>
      <c r="AOZ20" s="98"/>
      <c r="APA20" s="98"/>
      <c r="APB20" s="98"/>
      <c r="APC20" s="98"/>
      <c r="APD20" s="98"/>
      <c r="APE20" s="98"/>
      <c r="APF20" s="98"/>
      <c r="APG20" s="98"/>
      <c r="APJ20" s="98"/>
      <c r="APM20" s="98"/>
      <c r="APP20" s="98"/>
      <c r="APS20" s="98"/>
      <c r="ASG20" s="98"/>
      <c r="ASI20" s="98"/>
      <c r="ASL20" s="98"/>
      <c r="ASO20" s="98"/>
      <c r="ASR20" s="98"/>
      <c r="ASU20" s="98"/>
      <c r="ASX20" s="98"/>
      <c r="ASZ20" s="98"/>
      <c r="ATB20" s="98"/>
      <c r="ATE20" s="98"/>
      <c r="ATH20" s="98"/>
      <c r="ATK20" s="98"/>
      <c r="ATN20" s="98"/>
      <c r="ATQ20" s="98"/>
      <c r="ATT20" s="98"/>
      <c r="ATW20" s="98"/>
      <c r="ATY20" s="98"/>
      <c r="AUT20" s="98"/>
      <c r="AUU20" s="98"/>
      <c r="AUX20" s="98"/>
      <c r="AVA20" s="98"/>
      <c r="AVD20" s="98"/>
      <c r="AVG20" s="98"/>
      <c r="AVH20" s="98"/>
      <c r="AVI20" s="98"/>
      <c r="AVL20" s="98"/>
      <c r="AVO20" s="98"/>
      <c r="AVR20" s="98"/>
      <c r="AVU20" s="98"/>
      <c r="AVW20" s="98"/>
      <c r="AXO20" s="98"/>
      <c r="AXP20" s="98"/>
      <c r="AXQ20" s="98"/>
      <c r="AXR20" s="98"/>
      <c r="AXS20" s="98"/>
      <c r="AXT20" s="98"/>
      <c r="AXU20" s="98"/>
      <c r="AXV20" s="98"/>
      <c r="AXW20" s="98"/>
      <c r="AXX20" s="98"/>
      <c r="AXY20" s="98"/>
      <c r="AXZ20" s="98"/>
      <c r="AYA20" s="98"/>
      <c r="AYB20" s="98"/>
      <c r="AYC20" s="98"/>
      <c r="AYD20" s="98"/>
      <c r="AYE20" s="98"/>
      <c r="AYF20" s="98"/>
      <c r="AYG20" s="98"/>
      <c r="AYT20" s="98"/>
      <c r="AYU20" s="98"/>
      <c r="AYV20" s="98"/>
      <c r="AYW20" s="98"/>
      <c r="AYX20" s="98"/>
      <c r="AYY20" s="98"/>
      <c r="AYZ20" s="98"/>
      <c r="AZA20" s="98"/>
      <c r="AZB20" s="98"/>
      <c r="AZC20" s="98"/>
      <c r="AZF20" s="98"/>
      <c r="AZI20" s="98"/>
      <c r="AZL20" s="98"/>
      <c r="AZO20" s="98"/>
      <c r="BCC20" s="98"/>
      <c r="BCE20" s="98"/>
      <c r="BCH20" s="98"/>
      <c r="BCK20" s="98"/>
      <c r="BCN20" s="98"/>
      <c r="BCQ20" s="98"/>
      <c r="BCT20" s="98"/>
      <c r="BCV20" s="98"/>
      <c r="BCX20" s="98"/>
      <c r="BDA20" s="98"/>
      <c r="BDD20" s="98"/>
      <c r="BDG20" s="98"/>
      <c r="BDJ20" s="98"/>
      <c r="BDM20" s="98"/>
      <c r="BDP20" s="98"/>
      <c r="BDS20" s="98"/>
      <c r="BDU20" s="98"/>
      <c r="BEP20" s="98"/>
      <c r="BEQ20" s="98"/>
      <c r="BET20" s="98"/>
      <c r="BEW20" s="98"/>
      <c r="BEZ20" s="98"/>
      <c r="BFC20" s="98"/>
      <c r="BFD20" s="98"/>
      <c r="BFE20" s="98"/>
      <c r="BFH20" s="98"/>
      <c r="BFK20" s="98"/>
      <c r="BFN20" s="98"/>
      <c r="BFQ20" s="98"/>
      <c r="BFS20" s="98"/>
      <c r="BHK20" s="98"/>
      <c r="BHL20" s="98"/>
      <c r="BHM20" s="98"/>
      <c r="BHN20" s="98"/>
      <c r="BHO20" s="98"/>
      <c r="BHP20" s="98"/>
      <c r="BHQ20" s="98"/>
      <c r="BHR20" s="98"/>
      <c r="BHS20" s="98"/>
      <c r="BHT20" s="98"/>
      <c r="BHU20" s="98"/>
      <c r="BHV20" s="98"/>
      <c r="BHW20" s="98"/>
      <c r="BHX20" s="98"/>
      <c r="BHY20" s="98"/>
      <c r="BHZ20" s="98"/>
      <c r="BIA20" s="98"/>
      <c r="BIB20" s="98"/>
      <c r="BIC20" s="98"/>
      <c r="BIP20" s="98"/>
      <c r="BIQ20" s="98"/>
      <c r="BIR20" s="98"/>
      <c r="BIS20" s="98"/>
      <c r="BIT20" s="98"/>
      <c r="BIU20" s="98"/>
      <c r="BIV20" s="98"/>
      <c r="BIW20" s="98"/>
      <c r="BIX20" s="98"/>
      <c r="BIY20" s="98"/>
      <c r="BJB20" s="98"/>
      <c r="BJE20" s="98"/>
      <c r="BJH20" s="98"/>
      <c r="BJK20" s="98"/>
      <c r="BLY20" s="98"/>
      <c r="BMA20" s="98"/>
      <c r="BMD20" s="98"/>
      <c r="BMG20" s="98"/>
      <c r="BMJ20" s="98"/>
      <c r="BMM20" s="98"/>
      <c r="BMP20" s="98"/>
      <c r="BMR20" s="98"/>
      <c r="BMT20" s="98"/>
      <c r="BMW20" s="98"/>
      <c r="BMZ20" s="98"/>
      <c r="BNC20" s="98"/>
      <c r="BNF20" s="98"/>
      <c r="BNI20" s="98"/>
      <c r="BNL20" s="98"/>
      <c r="BNO20" s="98"/>
      <c r="BNQ20" s="98"/>
      <c r="BOL20" s="98"/>
      <c r="BOM20" s="98"/>
      <c r="BOP20" s="98"/>
      <c r="BOS20" s="98"/>
      <c r="BOV20" s="98"/>
      <c r="BOY20" s="98"/>
      <c r="BOZ20" s="98"/>
      <c r="BPA20" s="98"/>
      <c r="BPD20" s="98"/>
      <c r="BPG20" s="98"/>
      <c r="BPJ20" s="98"/>
      <c r="BPM20" s="98"/>
      <c r="BPO20" s="98"/>
      <c r="BRG20" s="98"/>
      <c r="BRH20" s="98"/>
      <c r="BRI20" s="98"/>
      <c r="BRJ20" s="98"/>
      <c r="BRK20" s="98"/>
      <c r="BRL20" s="98"/>
      <c r="BRM20" s="98"/>
      <c r="BRN20" s="98"/>
      <c r="BRO20" s="98"/>
      <c r="BRP20" s="98"/>
      <c r="BRQ20" s="98"/>
      <c r="BRR20" s="98"/>
      <c r="BRS20" s="98"/>
      <c r="BRT20" s="98"/>
      <c r="BRU20" s="98"/>
      <c r="BRV20" s="98"/>
      <c r="BRW20" s="98"/>
      <c r="BRX20" s="98"/>
      <c r="BRY20" s="98"/>
      <c r="BSL20" s="98"/>
      <c r="BSM20" s="98"/>
      <c r="BSN20" s="98"/>
      <c r="BSO20" s="98"/>
      <c r="BSP20" s="98"/>
      <c r="BSQ20" s="98"/>
      <c r="BSR20" s="98"/>
      <c r="BSS20" s="98"/>
      <c r="BST20" s="98"/>
      <c r="BSU20" s="98"/>
      <c r="BSX20" s="98"/>
      <c r="BTA20" s="98"/>
      <c r="BTD20" s="98"/>
      <c r="BTG20" s="98"/>
      <c r="BVU20" s="98"/>
      <c r="BVW20" s="98"/>
      <c r="BVZ20" s="98"/>
      <c r="BWC20" s="98"/>
      <c r="BWF20" s="98"/>
      <c r="BWI20" s="98"/>
      <c r="BWL20" s="98"/>
      <c r="BWN20" s="98"/>
      <c r="BWP20" s="98"/>
      <c r="BWS20" s="98"/>
      <c r="BWV20" s="98"/>
      <c r="BWY20" s="98"/>
      <c r="BXB20" s="98"/>
      <c r="BXE20" s="98"/>
      <c r="BXH20" s="98"/>
      <c r="BXK20" s="98"/>
      <c r="BXM20" s="98"/>
      <c r="BYH20" s="98"/>
      <c r="BYI20" s="98"/>
      <c r="BYL20" s="98"/>
      <c r="BYO20" s="98"/>
      <c r="BYR20" s="98"/>
      <c r="BYU20" s="98"/>
      <c r="BYV20" s="98"/>
      <c r="BYW20" s="98"/>
      <c r="BYZ20" s="98"/>
      <c r="BZC20" s="98"/>
      <c r="BZF20" s="98"/>
      <c r="BZI20" s="98"/>
      <c r="BZK20" s="98"/>
      <c r="CBC20" s="98"/>
      <c r="CBD20" s="98"/>
      <c r="CBE20" s="98"/>
      <c r="CBF20" s="98"/>
      <c r="CBG20" s="98"/>
      <c r="CBH20" s="98"/>
      <c r="CBI20" s="98"/>
      <c r="CBJ20" s="98"/>
      <c r="CBK20" s="98"/>
      <c r="CBL20" s="98"/>
      <c r="CBM20" s="98"/>
      <c r="CBN20" s="98"/>
      <c r="CBO20" s="98"/>
      <c r="CBP20" s="98"/>
      <c r="CBQ20" s="98"/>
      <c r="CBR20" s="98"/>
      <c r="CBS20" s="98"/>
      <c r="CBT20" s="98"/>
      <c r="CBU20" s="98"/>
      <c r="CCH20" s="98"/>
      <c r="CCI20" s="98"/>
      <c r="CCJ20" s="98"/>
      <c r="CCK20" s="98"/>
      <c r="CCL20" s="98"/>
      <c r="CCM20" s="98"/>
      <c r="CCN20" s="98"/>
      <c r="CCO20" s="98"/>
      <c r="CCP20" s="98"/>
      <c r="CCQ20" s="98"/>
      <c r="CCT20" s="98"/>
      <c r="CCW20" s="98"/>
      <c r="CCZ20" s="98"/>
      <c r="CDC20" s="98"/>
      <c r="CFQ20" s="98"/>
      <c r="CFS20" s="98"/>
      <c r="CFV20" s="98"/>
      <c r="CFY20" s="98"/>
      <c r="CGB20" s="98"/>
      <c r="CGE20" s="98"/>
      <c r="CGH20" s="98"/>
      <c r="CGJ20" s="98"/>
      <c r="CGL20" s="98"/>
      <c r="CGO20" s="98"/>
      <c r="CGR20" s="98"/>
      <c r="CGU20" s="98"/>
      <c r="CGX20" s="98"/>
      <c r="CHA20" s="98"/>
      <c r="CHD20" s="98"/>
      <c r="CHG20" s="98"/>
      <c r="CHI20" s="98"/>
      <c r="CID20" s="98"/>
      <c r="CIE20" s="98"/>
      <c r="CIH20" s="98"/>
      <c r="CIK20" s="98"/>
      <c r="CIN20" s="98"/>
      <c r="CIQ20" s="98"/>
      <c r="CIR20" s="98"/>
      <c r="CIS20" s="98"/>
      <c r="CIV20" s="98"/>
      <c r="CIY20" s="98"/>
      <c r="CJB20" s="98"/>
      <c r="CJE20" s="98"/>
      <c r="CJG20" s="98"/>
      <c r="CKY20" s="98"/>
      <c r="CKZ20" s="98"/>
      <c r="CLA20" s="98"/>
      <c r="CLB20" s="98"/>
      <c r="CLC20" s="98"/>
      <c r="CLD20" s="98"/>
      <c r="CLE20" s="98"/>
      <c r="CLF20" s="98"/>
      <c r="CLG20" s="98"/>
      <c r="CLH20" s="98"/>
      <c r="CLI20" s="98"/>
      <c r="CLJ20" s="98"/>
      <c r="CLK20" s="98"/>
      <c r="CLL20" s="98"/>
      <c r="CLM20" s="98"/>
      <c r="CLN20" s="98"/>
      <c r="CLO20" s="98"/>
      <c r="CLP20" s="98"/>
      <c r="CLQ20" s="98"/>
      <c r="CMD20" s="98"/>
      <c r="CME20" s="98"/>
      <c r="CMF20" s="98"/>
      <c r="CMG20" s="98"/>
      <c r="CMH20" s="98"/>
      <c r="CMI20" s="98"/>
      <c r="CMJ20" s="98"/>
      <c r="CMK20" s="98"/>
      <c r="CML20" s="98"/>
      <c r="CMM20" s="98"/>
      <c r="CMP20" s="98"/>
      <c r="CMS20" s="98"/>
      <c r="CMV20" s="98"/>
      <c r="CMY20" s="98"/>
      <c r="CPM20" s="98"/>
      <c r="CPO20" s="98"/>
      <c r="CPR20" s="98"/>
      <c r="CPU20" s="98"/>
      <c r="CPX20" s="98"/>
      <c r="CQA20" s="98"/>
      <c r="CQD20" s="98"/>
      <c r="CQF20" s="98"/>
      <c r="CQH20" s="98"/>
      <c r="CQK20" s="98"/>
      <c r="CQN20" s="98"/>
      <c r="CQQ20" s="98"/>
      <c r="CQT20" s="98"/>
      <c r="CQW20" s="98"/>
      <c r="CQZ20" s="98"/>
      <c r="CRC20" s="98"/>
      <c r="CRE20" s="98"/>
      <c r="CRZ20" s="98"/>
      <c r="CSA20" s="98"/>
      <c r="CSD20" s="98"/>
      <c r="CSG20" s="98"/>
      <c r="CSJ20" s="98"/>
      <c r="CSM20" s="98"/>
      <c r="CSN20" s="98"/>
      <c r="CSO20" s="98"/>
      <c r="CSR20" s="98"/>
      <c r="CSU20" s="98"/>
      <c r="CSX20" s="98"/>
      <c r="CTA20" s="98"/>
      <c r="CTC20" s="98"/>
      <c r="CUU20" s="98"/>
      <c r="CUV20" s="98"/>
      <c r="CUW20" s="98"/>
      <c r="CUX20" s="98"/>
      <c r="CUY20" s="98"/>
      <c r="CUZ20" s="98"/>
      <c r="CVA20" s="98"/>
      <c r="CVB20" s="98"/>
      <c r="CVC20" s="98"/>
      <c r="CVD20" s="98"/>
      <c r="CVE20" s="98"/>
      <c r="CVF20" s="98"/>
      <c r="CVG20" s="98"/>
      <c r="CVH20" s="98"/>
      <c r="CVI20" s="98"/>
      <c r="CVJ20" s="98"/>
      <c r="CVK20" s="98"/>
      <c r="CVL20" s="98"/>
      <c r="CVM20" s="98"/>
      <c r="CVZ20" s="98"/>
      <c r="CWA20" s="98"/>
      <c r="CWB20" s="98"/>
      <c r="CWC20" s="98"/>
      <c r="CWD20" s="98"/>
      <c r="CWE20" s="98"/>
      <c r="CWF20" s="98"/>
      <c r="CWG20" s="98"/>
      <c r="CWH20" s="98"/>
      <c r="CWI20" s="98"/>
      <c r="CWL20" s="98"/>
      <c r="CWO20" s="98"/>
      <c r="CWR20" s="98"/>
      <c r="CWU20" s="98"/>
      <c r="CZI20" s="98"/>
      <c r="CZK20" s="98"/>
      <c r="CZN20" s="98"/>
      <c r="CZQ20" s="98"/>
      <c r="CZT20" s="98"/>
      <c r="CZW20" s="98"/>
      <c r="CZZ20" s="98"/>
      <c r="DAB20" s="98"/>
      <c r="DAD20" s="98"/>
      <c r="DAG20" s="98"/>
      <c r="DAJ20" s="98"/>
      <c r="DAM20" s="98"/>
      <c r="DAP20" s="98"/>
      <c r="DAS20" s="98"/>
      <c r="DAV20" s="98"/>
      <c r="DAY20" s="98"/>
      <c r="DBA20" s="98"/>
      <c r="DBV20" s="98"/>
      <c r="DBW20" s="98"/>
      <c r="DBZ20" s="98"/>
      <c r="DCC20" s="98"/>
      <c r="DCF20" s="98"/>
      <c r="DCI20" s="98"/>
      <c r="DCJ20" s="98"/>
      <c r="DCK20" s="98"/>
      <c r="DCN20" s="98"/>
      <c r="DCQ20" s="98"/>
      <c r="DCT20" s="98"/>
      <c r="DCW20" s="98"/>
      <c r="DCY20" s="98"/>
      <c r="DEQ20" s="98"/>
      <c r="DER20" s="98"/>
      <c r="DES20" s="98"/>
      <c r="DET20" s="98"/>
      <c r="DEU20" s="98"/>
      <c r="DEV20" s="98"/>
      <c r="DEW20" s="98"/>
      <c r="DEX20" s="98"/>
      <c r="DEY20" s="98"/>
      <c r="DEZ20" s="98"/>
      <c r="DFA20" s="98"/>
      <c r="DFB20" s="98"/>
      <c r="DFC20" s="98"/>
      <c r="DFD20" s="98"/>
      <c r="DFE20" s="98"/>
      <c r="DFF20" s="98"/>
      <c r="DFG20" s="98"/>
      <c r="DFH20" s="98"/>
      <c r="DFI20" s="98"/>
      <c r="DFV20" s="98"/>
      <c r="DFW20" s="98"/>
      <c r="DFX20" s="98"/>
      <c r="DFY20" s="98"/>
      <c r="DFZ20" s="98"/>
      <c r="DGA20" s="98"/>
      <c r="DGB20" s="98"/>
      <c r="DGC20" s="98"/>
      <c r="DGD20" s="98"/>
      <c r="DGE20" s="98"/>
      <c r="DGH20" s="98"/>
      <c r="DGK20" s="98"/>
      <c r="DGN20" s="98"/>
      <c r="DGQ20" s="98"/>
      <c r="DJE20" s="98"/>
      <c r="DJG20" s="98"/>
      <c r="DJJ20" s="98"/>
      <c r="DJM20" s="98"/>
      <c r="DJP20" s="98"/>
      <c r="DJS20" s="98"/>
      <c r="DJV20" s="98"/>
      <c r="DJX20" s="98"/>
      <c r="DJZ20" s="98"/>
      <c r="DKC20" s="98"/>
      <c r="DKF20" s="98"/>
      <c r="DKI20" s="98"/>
      <c r="DKL20" s="98"/>
      <c r="DKO20" s="98"/>
      <c r="DKR20" s="98"/>
      <c r="DKU20" s="98"/>
      <c r="DKW20" s="98"/>
      <c r="DLR20" s="98"/>
      <c r="DLS20" s="98"/>
      <c r="DLV20" s="98"/>
      <c r="DLY20" s="98"/>
      <c r="DMB20" s="98"/>
      <c r="DME20" s="98"/>
      <c r="DMF20" s="98"/>
      <c r="DMG20" s="98"/>
      <c r="DMJ20" s="98"/>
      <c r="DMM20" s="98"/>
      <c r="DMP20" s="98"/>
      <c r="DMS20" s="98"/>
      <c r="DMU20" s="98"/>
      <c r="DOM20" s="98"/>
      <c r="DON20" s="98"/>
      <c r="DOO20" s="98"/>
      <c r="DOP20" s="98"/>
      <c r="DOQ20" s="98"/>
      <c r="DOR20" s="98"/>
      <c r="DOS20" s="98"/>
      <c r="DOT20" s="98"/>
      <c r="DOU20" s="98"/>
      <c r="DOV20" s="98"/>
      <c r="DOW20" s="98"/>
      <c r="DOX20" s="98"/>
      <c r="DOY20" s="98"/>
      <c r="DOZ20" s="98"/>
      <c r="DPA20" s="98"/>
      <c r="DPB20" s="98"/>
      <c r="DPC20" s="98"/>
      <c r="DPD20" s="98"/>
      <c r="DPE20" s="98"/>
      <c r="DPR20" s="98"/>
      <c r="DPS20" s="98"/>
      <c r="DPT20" s="98"/>
      <c r="DPU20" s="98"/>
      <c r="DPV20" s="98"/>
      <c r="DPW20" s="98"/>
      <c r="DPX20" s="98"/>
      <c r="DPY20" s="98"/>
      <c r="DPZ20" s="98"/>
      <c r="DQA20" s="98"/>
      <c r="DQD20" s="98"/>
      <c r="DQG20" s="98"/>
      <c r="DQJ20" s="98"/>
      <c r="DQM20" s="98"/>
      <c r="DTA20" s="98"/>
      <c r="DTC20" s="98"/>
      <c r="DTF20" s="98"/>
      <c r="DTI20" s="98"/>
      <c r="DTL20" s="98"/>
      <c r="DTO20" s="98"/>
      <c r="DTR20" s="98"/>
      <c r="DTT20" s="98"/>
      <c r="DTV20" s="98"/>
      <c r="DTY20" s="98"/>
      <c r="DUB20" s="98"/>
      <c r="DUE20" s="98"/>
      <c r="DUH20" s="98"/>
      <c r="DUK20" s="98"/>
      <c r="DUN20" s="98"/>
      <c r="DUQ20" s="98"/>
      <c r="DUS20" s="98"/>
      <c r="DVN20" s="98"/>
      <c r="DVO20" s="98"/>
      <c r="DVR20" s="98"/>
      <c r="DVU20" s="98"/>
      <c r="DVX20" s="98"/>
      <c r="DWA20" s="98"/>
      <c r="DWB20" s="98"/>
      <c r="DWC20" s="98"/>
      <c r="DWF20" s="98"/>
      <c r="DWI20" s="98"/>
      <c r="DWL20" s="98"/>
      <c r="DWO20" s="98"/>
      <c r="DWQ20" s="98"/>
      <c r="DYI20" s="98"/>
      <c r="DYJ20" s="98"/>
      <c r="DYK20" s="98"/>
      <c r="DYL20" s="98"/>
      <c r="DYM20" s="98"/>
      <c r="DYN20" s="98"/>
      <c r="DYO20" s="98"/>
      <c r="DYP20" s="98"/>
      <c r="DYQ20" s="98"/>
      <c r="DYR20" s="98"/>
      <c r="DYS20" s="98"/>
      <c r="DYT20" s="98"/>
      <c r="DYU20" s="98"/>
      <c r="DYV20" s="98"/>
      <c r="DYW20" s="98"/>
      <c r="DYX20" s="98"/>
      <c r="DYY20" s="98"/>
      <c r="DYZ20" s="98"/>
      <c r="DZA20" s="98"/>
      <c r="DZN20" s="98"/>
      <c r="DZO20" s="98"/>
      <c r="DZP20" s="98"/>
      <c r="DZQ20" s="98"/>
      <c r="DZR20" s="98"/>
      <c r="DZS20" s="98"/>
      <c r="DZT20" s="98"/>
      <c r="DZU20" s="98"/>
      <c r="DZV20" s="98"/>
      <c r="DZW20" s="98"/>
      <c r="DZZ20" s="98"/>
      <c r="EAC20" s="98"/>
      <c r="EAF20" s="98"/>
      <c r="EAI20" s="98"/>
      <c r="ECW20" s="98"/>
      <c r="ECY20" s="98"/>
      <c r="EDB20" s="98"/>
      <c r="EDE20" s="98"/>
      <c r="EDH20" s="98"/>
      <c r="EDK20" s="98"/>
      <c r="EDN20" s="98"/>
      <c r="EDP20" s="98"/>
      <c r="EDR20" s="98"/>
      <c r="EDU20" s="98"/>
      <c r="EDX20" s="98"/>
      <c r="EEA20" s="98"/>
      <c r="EED20" s="98"/>
      <c r="EEG20" s="98"/>
      <c r="EEJ20" s="98"/>
      <c r="EEM20" s="98"/>
      <c r="EEO20" s="98"/>
      <c r="EFJ20" s="98"/>
      <c r="EFK20" s="98"/>
      <c r="EFN20" s="98"/>
      <c r="EFQ20" s="98"/>
      <c r="EFT20" s="98"/>
      <c r="EFW20" s="98"/>
      <c r="EFX20" s="98"/>
      <c r="EFY20" s="98"/>
      <c r="EGB20" s="98"/>
      <c r="EGE20" s="98"/>
      <c r="EGH20" s="98"/>
      <c r="EGK20" s="98"/>
      <c r="EGM20" s="98"/>
      <c r="EIE20" s="98"/>
      <c r="EIF20" s="98"/>
      <c r="EIG20" s="98"/>
      <c r="EIH20" s="98"/>
      <c r="EII20" s="98"/>
      <c r="EIJ20" s="98"/>
      <c r="EIK20" s="98"/>
      <c r="EIL20" s="98"/>
      <c r="EIM20" s="98"/>
      <c r="EIN20" s="98"/>
      <c r="EIO20" s="98"/>
      <c r="EIP20" s="98"/>
      <c r="EIQ20" s="98"/>
      <c r="EIR20" s="98"/>
      <c r="EIS20" s="98"/>
      <c r="EIT20" s="98"/>
      <c r="EIU20" s="98"/>
      <c r="EIV20" s="98"/>
      <c r="EIW20" s="98"/>
      <c r="EJJ20" s="98"/>
      <c r="EJK20" s="98"/>
      <c r="EJL20" s="98"/>
      <c r="EJM20" s="98"/>
      <c r="EJN20" s="98"/>
      <c r="EJO20" s="98"/>
      <c r="EJP20" s="98"/>
      <c r="EJQ20" s="98"/>
      <c r="EJR20" s="98"/>
      <c r="EJS20" s="98"/>
      <c r="EJV20" s="98"/>
      <c r="EJY20" s="98"/>
      <c r="EKB20" s="98"/>
      <c r="EKE20" s="98"/>
      <c r="EMS20" s="98"/>
      <c r="EMU20" s="98"/>
      <c r="EMX20" s="98"/>
      <c r="ENA20" s="98"/>
      <c r="END20" s="98"/>
      <c r="ENG20" s="98"/>
      <c r="ENJ20" s="98"/>
      <c r="ENL20" s="98"/>
      <c r="ENN20" s="98"/>
      <c r="ENQ20" s="98"/>
      <c r="ENT20" s="98"/>
      <c r="ENW20" s="98"/>
      <c r="ENZ20" s="98"/>
      <c r="EOC20" s="98"/>
      <c r="EOF20" s="98"/>
      <c r="EOI20" s="98"/>
      <c r="EOK20" s="98"/>
      <c r="EPF20" s="98"/>
      <c r="EPG20" s="98"/>
      <c r="EPJ20" s="98"/>
      <c r="EPM20" s="98"/>
      <c r="EPP20" s="98"/>
      <c r="EPS20" s="98"/>
      <c r="EPT20" s="98"/>
      <c r="EPU20" s="98"/>
      <c r="EPX20" s="98"/>
      <c r="EQA20" s="98"/>
      <c r="EQD20" s="98"/>
      <c r="EQG20" s="98"/>
      <c r="EQI20" s="98"/>
      <c r="ESA20" s="98"/>
      <c r="ESB20" s="98"/>
      <c r="ESC20" s="98"/>
      <c r="ESD20" s="98"/>
      <c r="ESE20" s="98"/>
      <c r="ESF20" s="98"/>
      <c r="ESG20" s="98"/>
      <c r="ESH20" s="98"/>
      <c r="ESI20" s="98"/>
      <c r="ESJ20" s="98"/>
      <c r="ESK20" s="98"/>
      <c r="ESL20" s="98"/>
      <c r="ESM20" s="98"/>
      <c r="ESN20" s="98"/>
      <c r="ESO20" s="98"/>
      <c r="ESP20" s="98"/>
      <c r="ESQ20" s="98"/>
      <c r="ESR20" s="98"/>
      <c r="ESS20" s="98"/>
      <c r="ETF20" s="98"/>
      <c r="ETG20" s="98"/>
      <c r="ETH20" s="98"/>
      <c r="ETI20" s="98"/>
      <c r="ETJ20" s="98"/>
      <c r="ETK20" s="98"/>
      <c r="ETL20" s="98"/>
      <c r="ETM20" s="98"/>
      <c r="ETN20" s="98"/>
      <c r="ETO20" s="98"/>
      <c r="ETR20" s="98"/>
      <c r="ETU20" s="98"/>
      <c r="ETX20" s="98"/>
      <c r="EUA20" s="98"/>
      <c r="EWO20" s="98"/>
      <c r="EWQ20" s="98"/>
      <c r="EWT20" s="98"/>
      <c r="EWW20" s="98"/>
      <c r="EWZ20" s="98"/>
      <c r="EXC20" s="98"/>
      <c r="EXF20" s="98"/>
      <c r="EXH20" s="98"/>
      <c r="EXJ20" s="98"/>
      <c r="EXM20" s="98"/>
      <c r="EXP20" s="98"/>
      <c r="EXS20" s="98"/>
      <c r="EXV20" s="98"/>
      <c r="EXY20" s="98"/>
      <c r="EYB20" s="98"/>
      <c r="EYE20" s="98"/>
      <c r="EYG20" s="98"/>
      <c r="EZB20" s="98"/>
      <c r="EZC20" s="98"/>
      <c r="EZF20" s="98"/>
      <c r="EZI20" s="98"/>
      <c r="EZL20" s="98"/>
      <c r="EZO20" s="98"/>
      <c r="EZP20" s="98"/>
      <c r="EZQ20" s="98"/>
      <c r="EZT20" s="98"/>
      <c r="EZW20" s="98"/>
      <c r="EZZ20" s="98"/>
      <c r="FAC20" s="98"/>
      <c r="FAE20" s="98"/>
      <c r="FBW20" s="98"/>
      <c r="FBX20" s="98"/>
      <c r="FBY20" s="98"/>
      <c r="FBZ20" s="98"/>
      <c r="FCA20" s="98"/>
      <c r="FCB20" s="98"/>
      <c r="FCC20" s="98"/>
      <c r="FCD20" s="98"/>
      <c r="FCE20" s="98"/>
      <c r="FCF20" s="98"/>
      <c r="FCG20" s="98"/>
      <c r="FCH20" s="98"/>
      <c r="FCI20" s="98"/>
      <c r="FCJ20" s="98"/>
      <c r="FCK20" s="98"/>
      <c r="FCL20" s="98"/>
      <c r="FCM20" s="98"/>
      <c r="FCN20" s="98"/>
      <c r="FCO20" s="98"/>
      <c r="FDB20" s="98"/>
      <c r="FDC20" s="98"/>
      <c r="FDD20" s="98"/>
      <c r="FDE20" s="98"/>
      <c r="FDF20" s="98"/>
      <c r="FDG20" s="98"/>
      <c r="FDH20" s="98"/>
      <c r="FDI20" s="98"/>
      <c r="FDJ20" s="98"/>
      <c r="FDK20" s="98"/>
      <c r="FDN20" s="98"/>
      <c r="FDQ20" s="98"/>
      <c r="FDT20" s="98"/>
      <c r="FDW20" s="98"/>
      <c r="FGK20" s="98"/>
      <c r="FGM20" s="98"/>
      <c r="FGP20" s="98"/>
      <c r="FGS20" s="98"/>
      <c r="FGV20" s="98"/>
      <c r="FGY20" s="98"/>
      <c r="FHB20" s="98"/>
      <c r="FHD20" s="98"/>
      <c r="FHF20" s="98"/>
      <c r="FHI20" s="98"/>
      <c r="FHL20" s="98"/>
      <c r="FHO20" s="98"/>
      <c r="FHR20" s="98"/>
      <c r="FHU20" s="98"/>
      <c r="FHX20" s="98"/>
      <c r="FIA20" s="98"/>
      <c r="FIC20" s="98"/>
      <c r="FIX20" s="98"/>
      <c r="FIY20" s="98"/>
      <c r="FJB20" s="98"/>
      <c r="FJE20" s="98"/>
      <c r="FJH20" s="98"/>
      <c r="FJK20" s="98"/>
      <c r="FJL20" s="98"/>
      <c r="FJM20" s="98"/>
      <c r="FJP20" s="98"/>
      <c r="FJS20" s="98"/>
      <c r="FJV20" s="98"/>
      <c r="FJY20" s="98"/>
      <c r="FKA20" s="98"/>
      <c r="FLS20" s="98"/>
      <c r="FLT20" s="98"/>
      <c r="FLU20" s="98"/>
      <c r="FLV20" s="98"/>
      <c r="FLW20" s="98"/>
      <c r="FLX20" s="98"/>
      <c r="FLY20" s="98"/>
      <c r="FLZ20" s="98"/>
      <c r="FMA20" s="98"/>
      <c r="FMB20" s="98"/>
      <c r="FMC20" s="98"/>
      <c r="FMD20" s="98"/>
      <c r="FME20" s="98"/>
      <c r="FMF20" s="98"/>
      <c r="FMG20" s="98"/>
      <c r="FMH20" s="98"/>
      <c r="FMI20" s="98"/>
      <c r="FMJ20" s="98"/>
      <c r="FMK20" s="98"/>
      <c r="FMX20" s="98"/>
      <c r="FMY20" s="98"/>
      <c r="FMZ20" s="98"/>
      <c r="FNA20" s="98"/>
      <c r="FNB20" s="98"/>
      <c r="FNC20" s="98"/>
      <c r="FND20" s="98"/>
      <c r="FNE20" s="98"/>
      <c r="FNF20" s="98"/>
      <c r="FNG20" s="98"/>
      <c r="FNJ20" s="98"/>
      <c r="FNM20" s="98"/>
      <c r="FNP20" s="98"/>
      <c r="FNS20" s="98"/>
      <c r="FQG20" s="98"/>
      <c r="FQI20" s="98"/>
      <c r="FQL20" s="98"/>
      <c r="FQO20" s="98"/>
      <c r="FQR20" s="98"/>
      <c r="FQU20" s="98"/>
      <c r="FQX20" s="98"/>
      <c r="FQZ20" s="98"/>
      <c r="FRB20" s="98"/>
      <c r="FRE20" s="98"/>
      <c r="FRH20" s="98"/>
      <c r="FRK20" s="98"/>
      <c r="FRN20" s="98"/>
      <c r="FRQ20" s="98"/>
      <c r="FRT20" s="98"/>
      <c r="FRW20" s="98"/>
      <c r="FRY20" s="98"/>
      <c r="FST20" s="98"/>
      <c r="FSU20" s="98"/>
      <c r="FSX20" s="98"/>
      <c r="FTA20" s="98"/>
      <c r="FTD20" s="98"/>
      <c r="FTG20" s="98"/>
      <c r="FTH20" s="98"/>
      <c r="FTI20" s="98"/>
      <c r="FTL20" s="98"/>
      <c r="FTO20" s="98"/>
      <c r="FTR20" s="98"/>
      <c r="FTU20" s="98"/>
      <c r="FTW20" s="98"/>
      <c r="FVO20" s="98"/>
      <c r="FVP20" s="98"/>
      <c r="FVQ20" s="98"/>
      <c r="FVR20" s="98"/>
      <c r="FVS20" s="98"/>
      <c r="FVT20" s="98"/>
      <c r="FVU20" s="98"/>
      <c r="FVV20" s="98"/>
      <c r="FVW20" s="98"/>
      <c r="FVX20" s="98"/>
      <c r="FVY20" s="98"/>
      <c r="FVZ20" s="98"/>
      <c r="FWA20" s="98"/>
      <c r="FWB20" s="98"/>
      <c r="FWC20" s="98"/>
      <c r="FWD20" s="98"/>
      <c r="FWE20" s="98"/>
      <c r="FWF20" s="98"/>
      <c r="FWG20" s="98"/>
      <c r="FWT20" s="98"/>
      <c r="FWU20" s="98"/>
      <c r="FWV20" s="98"/>
      <c r="FWW20" s="98"/>
      <c r="FWX20" s="98"/>
      <c r="FWY20" s="98"/>
      <c r="FWZ20" s="98"/>
      <c r="FXA20" s="98"/>
      <c r="FXB20" s="98"/>
      <c r="FXC20" s="98"/>
      <c r="FXF20" s="98"/>
      <c r="FXI20" s="98"/>
      <c r="FXL20" s="98"/>
      <c r="FXO20" s="98"/>
      <c r="GAC20" s="98"/>
      <c r="GAE20" s="98"/>
      <c r="GAH20" s="98"/>
      <c r="GAK20" s="98"/>
      <c r="GAN20" s="98"/>
      <c r="GAQ20" s="98"/>
      <c r="GAT20" s="98"/>
      <c r="GAV20" s="98"/>
      <c r="GAX20" s="98"/>
      <c r="GBA20" s="98"/>
      <c r="GBD20" s="98"/>
      <c r="GBG20" s="98"/>
      <c r="GBJ20" s="98"/>
      <c r="GBM20" s="98"/>
      <c r="GBP20" s="98"/>
      <c r="GBS20" s="98"/>
      <c r="GBU20" s="98"/>
      <c r="GCP20" s="98"/>
      <c r="GCQ20" s="98"/>
      <c r="GCT20" s="98"/>
      <c r="GCW20" s="98"/>
      <c r="GCZ20" s="98"/>
      <c r="GDC20" s="98"/>
      <c r="GDD20" s="98"/>
      <c r="GDE20" s="98"/>
      <c r="GDH20" s="98"/>
      <c r="GDK20" s="98"/>
      <c r="GDN20" s="98"/>
      <c r="GDQ20" s="98"/>
      <c r="GDS20" s="98"/>
      <c r="GFK20" s="98"/>
      <c r="GFL20" s="98"/>
      <c r="GFM20" s="98"/>
      <c r="GFN20" s="98"/>
      <c r="GFO20" s="98"/>
      <c r="GFP20" s="98"/>
      <c r="GFQ20" s="98"/>
      <c r="GFR20" s="98"/>
      <c r="GFS20" s="98"/>
      <c r="GFT20" s="98"/>
      <c r="GFU20" s="98"/>
      <c r="GFV20" s="98"/>
      <c r="GFW20" s="98"/>
      <c r="GFX20" s="98"/>
      <c r="GFY20" s="98"/>
      <c r="GFZ20" s="98"/>
      <c r="GGA20" s="98"/>
      <c r="GGB20" s="98"/>
      <c r="GGC20" s="98"/>
      <c r="GGP20" s="98"/>
      <c r="GGQ20" s="98"/>
      <c r="GGR20" s="98"/>
      <c r="GGS20" s="98"/>
      <c r="GGT20" s="98"/>
      <c r="GGU20" s="98"/>
      <c r="GGV20" s="98"/>
      <c r="GGW20" s="98"/>
      <c r="GGX20" s="98"/>
      <c r="GGY20" s="98"/>
      <c r="GHB20" s="98"/>
      <c r="GHE20" s="98"/>
      <c r="GHH20" s="98"/>
      <c r="GHK20" s="98"/>
      <c r="GJY20" s="98"/>
      <c r="GKA20" s="98"/>
      <c r="GKD20" s="98"/>
      <c r="GKG20" s="98"/>
      <c r="GKJ20" s="98"/>
      <c r="GKM20" s="98"/>
      <c r="GKP20" s="98"/>
      <c r="GKR20" s="98"/>
      <c r="GKT20" s="98"/>
      <c r="GKW20" s="98"/>
      <c r="GKZ20" s="98"/>
      <c r="GLC20" s="98"/>
      <c r="GLF20" s="98"/>
      <c r="GLI20" s="98"/>
      <c r="GLL20" s="98"/>
      <c r="GLO20" s="98"/>
      <c r="GLQ20" s="98"/>
      <c r="GML20" s="98"/>
      <c r="GMM20" s="98"/>
      <c r="GMP20" s="98"/>
      <c r="GMS20" s="98"/>
      <c r="GMV20" s="98"/>
      <c r="GMY20" s="98"/>
      <c r="GMZ20" s="98"/>
      <c r="GNA20" s="98"/>
      <c r="GND20" s="98"/>
      <c r="GNG20" s="98"/>
      <c r="GNJ20" s="98"/>
      <c r="GNM20" s="98"/>
      <c r="GNO20" s="98"/>
      <c r="GPG20" s="98"/>
      <c r="GPH20" s="98"/>
      <c r="GPI20" s="98"/>
      <c r="GPJ20" s="98"/>
      <c r="GPK20" s="98"/>
      <c r="GPL20" s="98"/>
      <c r="GPM20" s="98"/>
      <c r="GPN20" s="98"/>
      <c r="GPO20" s="98"/>
      <c r="GPP20" s="98"/>
      <c r="GPQ20" s="98"/>
      <c r="GPR20" s="98"/>
      <c r="GPS20" s="98"/>
      <c r="GPT20" s="98"/>
      <c r="GPU20" s="98"/>
      <c r="GPV20" s="98"/>
      <c r="GPW20" s="98"/>
      <c r="GPX20" s="98"/>
      <c r="GPY20" s="98"/>
      <c r="GQL20" s="98"/>
      <c r="GQM20" s="98"/>
      <c r="GQN20" s="98"/>
      <c r="GQO20" s="98"/>
      <c r="GQP20" s="98"/>
      <c r="GQQ20" s="98"/>
      <c r="GQR20" s="98"/>
      <c r="GQS20" s="98"/>
      <c r="GQT20" s="98"/>
      <c r="GQU20" s="98"/>
      <c r="GQX20" s="98"/>
      <c r="GRA20" s="98"/>
      <c r="GRD20" s="98"/>
      <c r="GRG20" s="98"/>
      <c r="GTU20" s="98"/>
      <c r="GTW20" s="98"/>
      <c r="GTZ20" s="98"/>
      <c r="GUC20" s="98"/>
      <c r="GUF20" s="98"/>
      <c r="GUI20" s="98"/>
      <c r="GUL20" s="98"/>
      <c r="GUN20" s="98"/>
      <c r="GUP20" s="98"/>
      <c r="GUS20" s="98"/>
      <c r="GUV20" s="98"/>
      <c r="GUY20" s="98"/>
      <c r="GVB20" s="98"/>
      <c r="GVE20" s="98"/>
      <c r="GVH20" s="98"/>
      <c r="GVK20" s="98"/>
      <c r="GVM20" s="98"/>
      <c r="GWH20" s="98"/>
      <c r="GWI20" s="98"/>
      <c r="GWL20" s="98"/>
      <c r="GWO20" s="98"/>
      <c r="GWR20" s="98"/>
      <c r="GWU20" s="98"/>
      <c r="GWV20" s="98"/>
      <c r="GWW20" s="98"/>
      <c r="GWZ20" s="98"/>
      <c r="GXC20" s="98"/>
      <c r="GXF20" s="98"/>
      <c r="GXI20" s="98"/>
      <c r="GXK20" s="98"/>
      <c r="GZC20" s="98"/>
      <c r="GZD20" s="98"/>
      <c r="GZE20" s="98"/>
      <c r="GZF20" s="98"/>
      <c r="GZG20" s="98"/>
      <c r="GZH20" s="98"/>
      <c r="GZI20" s="98"/>
      <c r="GZJ20" s="98"/>
      <c r="GZK20" s="98"/>
      <c r="GZL20" s="98"/>
      <c r="GZM20" s="98"/>
      <c r="GZN20" s="98"/>
      <c r="GZO20" s="98"/>
      <c r="GZP20" s="98"/>
      <c r="GZQ20" s="98"/>
      <c r="GZR20" s="98"/>
      <c r="GZS20" s="98"/>
      <c r="GZT20" s="98"/>
      <c r="GZU20" s="98"/>
      <c r="HAH20" s="98"/>
      <c r="HAI20" s="98"/>
      <c r="HAJ20" s="98"/>
      <c r="HAK20" s="98"/>
      <c r="HAL20" s="98"/>
      <c r="HAM20" s="98"/>
      <c r="HAN20" s="98"/>
      <c r="HAO20" s="98"/>
      <c r="HAP20" s="98"/>
      <c r="HAQ20" s="98"/>
      <c r="HAT20" s="98"/>
      <c r="HAW20" s="98"/>
      <c r="HAZ20" s="98"/>
      <c r="HBC20" s="98"/>
      <c r="HDQ20" s="98"/>
      <c r="HDS20" s="98"/>
      <c r="HDV20" s="98"/>
      <c r="HDY20" s="98"/>
      <c r="HEB20" s="98"/>
      <c r="HEE20" s="98"/>
      <c r="HEH20" s="98"/>
      <c r="HEJ20" s="98"/>
      <c r="HEL20" s="98"/>
      <c r="HEO20" s="98"/>
      <c r="HER20" s="98"/>
      <c r="HEU20" s="98"/>
      <c r="HEX20" s="98"/>
      <c r="HFA20" s="98"/>
      <c r="HFD20" s="98"/>
      <c r="HFG20" s="98"/>
      <c r="HFI20" s="98"/>
      <c r="HGD20" s="98"/>
      <c r="HGE20" s="98"/>
      <c r="HGH20" s="98"/>
      <c r="HGK20" s="98"/>
      <c r="HGN20" s="98"/>
      <c r="HGQ20" s="98"/>
      <c r="HGR20" s="98"/>
      <c r="HGS20" s="98"/>
      <c r="HGV20" s="98"/>
      <c r="HGY20" s="98"/>
      <c r="HHB20" s="98"/>
      <c r="HHE20" s="98"/>
      <c r="HHG20" s="98"/>
      <c r="HIY20" s="98"/>
      <c r="HIZ20" s="98"/>
      <c r="HJA20" s="98"/>
      <c r="HJB20" s="98"/>
      <c r="HJC20" s="98"/>
      <c r="HJD20" s="98"/>
      <c r="HJE20" s="98"/>
      <c r="HJF20" s="98"/>
      <c r="HJG20" s="98"/>
      <c r="HJH20" s="98"/>
      <c r="HJI20" s="98"/>
      <c r="HJJ20" s="98"/>
      <c r="HJK20" s="98"/>
      <c r="HJL20" s="98"/>
      <c r="HJM20" s="98"/>
      <c r="HJN20" s="98"/>
      <c r="HJO20" s="98"/>
      <c r="HJP20" s="98"/>
      <c r="HJQ20" s="98"/>
      <c r="HKD20" s="98"/>
      <c r="HKE20" s="98"/>
      <c r="HKF20" s="98"/>
      <c r="HKG20" s="98"/>
      <c r="HKH20" s="98"/>
      <c r="HKI20" s="98"/>
      <c r="HKJ20" s="98"/>
      <c r="HKK20" s="98"/>
      <c r="HKL20" s="98"/>
      <c r="HKM20" s="98"/>
      <c r="HKP20" s="98"/>
      <c r="HKS20" s="98"/>
      <c r="HKV20" s="98"/>
      <c r="HKY20" s="98"/>
      <c r="HNM20" s="98"/>
      <c r="HNO20" s="98"/>
      <c r="HNR20" s="98"/>
      <c r="HNU20" s="98"/>
      <c r="HNX20" s="98"/>
      <c r="HOA20" s="98"/>
      <c r="HOD20" s="98"/>
      <c r="HOF20" s="98"/>
      <c r="HOH20" s="98"/>
      <c r="HOK20" s="98"/>
      <c r="HON20" s="98"/>
      <c r="HOQ20" s="98"/>
      <c r="HOT20" s="98"/>
      <c r="HOW20" s="98"/>
      <c r="HOZ20" s="98"/>
      <c r="HPC20" s="98"/>
      <c r="HPE20" s="98"/>
      <c r="HPZ20" s="98"/>
      <c r="HQA20" s="98"/>
      <c r="HQD20" s="98"/>
      <c r="HQG20" s="98"/>
      <c r="HQJ20" s="98"/>
      <c r="HQM20" s="98"/>
      <c r="HQN20" s="98"/>
      <c r="HQO20" s="98"/>
      <c r="HQR20" s="98"/>
      <c r="HQU20" s="98"/>
      <c r="HQX20" s="98"/>
      <c r="HRA20" s="98"/>
      <c r="HRC20" s="98"/>
      <c r="HSU20" s="98"/>
      <c r="HSV20" s="98"/>
      <c r="HSW20" s="98"/>
      <c r="HSX20" s="98"/>
      <c r="HSY20" s="98"/>
      <c r="HSZ20" s="98"/>
      <c r="HTA20" s="98"/>
      <c r="HTB20" s="98"/>
      <c r="HTC20" s="98"/>
      <c r="HTD20" s="98"/>
      <c r="HTE20" s="98"/>
      <c r="HTF20" s="98"/>
      <c r="HTG20" s="98"/>
      <c r="HTH20" s="98"/>
      <c r="HTI20" s="98"/>
      <c r="HTJ20" s="98"/>
      <c r="HTK20" s="98"/>
      <c r="HTL20" s="98"/>
      <c r="HTM20" s="98"/>
      <c r="HTZ20" s="98"/>
      <c r="HUA20" s="98"/>
      <c r="HUB20" s="98"/>
      <c r="HUC20" s="98"/>
      <c r="HUD20" s="98"/>
      <c r="HUE20" s="98"/>
      <c r="HUF20" s="98"/>
      <c r="HUG20" s="98"/>
      <c r="HUH20" s="98"/>
      <c r="HUI20" s="98"/>
      <c r="HUL20" s="98"/>
      <c r="HUO20" s="98"/>
      <c r="HUR20" s="98"/>
      <c r="HUU20" s="98"/>
      <c r="HXI20" s="98"/>
      <c r="HXK20" s="98"/>
      <c r="HXN20" s="98"/>
      <c r="HXQ20" s="98"/>
      <c r="HXT20" s="98"/>
      <c r="HXW20" s="98"/>
      <c r="HXZ20" s="98"/>
      <c r="HYB20" s="98"/>
      <c r="HYD20" s="98"/>
      <c r="HYG20" s="98"/>
      <c r="HYJ20" s="98"/>
      <c r="HYM20" s="98"/>
      <c r="HYP20" s="98"/>
      <c r="HYS20" s="98"/>
      <c r="HYV20" s="98"/>
      <c r="HYY20" s="98"/>
      <c r="HZA20" s="98"/>
      <c r="HZV20" s="98"/>
      <c r="HZW20" s="98"/>
      <c r="HZZ20" s="98"/>
      <c r="IAC20" s="98"/>
      <c r="IAF20" s="98"/>
      <c r="IAI20" s="98"/>
      <c r="IAJ20" s="98"/>
      <c r="IAK20" s="98"/>
      <c r="IAN20" s="98"/>
      <c r="IAQ20" s="98"/>
      <c r="IAT20" s="98"/>
      <c r="IAW20" s="98"/>
      <c r="IAY20" s="98"/>
      <c r="ICQ20" s="98"/>
      <c r="ICR20" s="98"/>
      <c r="ICS20" s="98"/>
      <c r="ICT20" s="98"/>
      <c r="ICU20" s="98"/>
      <c r="ICV20" s="98"/>
      <c r="ICW20" s="98"/>
      <c r="ICX20" s="98"/>
      <c r="ICY20" s="98"/>
      <c r="ICZ20" s="98"/>
      <c r="IDA20" s="98"/>
      <c r="IDB20" s="98"/>
      <c r="IDC20" s="98"/>
      <c r="IDD20" s="98"/>
      <c r="IDE20" s="98"/>
      <c r="IDF20" s="98"/>
      <c r="IDG20" s="98"/>
      <c r="IDH20" s="98"/>
      <c r="IDI20" s="98"/>
      <c r="IDV20" s="98"/>
      <c r="IDW20" s="98"/>
      <c r="IDX20" s="98"/>
      <c r="IDY20" s="98"/>
      <c r="IDZ20" s="98"/>
      <c r="IEA20" s="98"/>
      <c r="IEB20" s="98"/>
      <c r="IEC20" s="98"/>
      <c r="IED20" s="98"/>
      <c r="IEE20" s="98"/>
      <c r="IEH20" s="98"/>
      <c r="IEK20" s="98"/>
      <c r="IEN20" s="98"/>
      <c r="IEQ20" s="98"/>
      <c r="IHE20" s="98"/>
      <c r="IHG20" s="98"/>
      <c r="IHJ20" s="98"/>
      <c r="IHM20" s="98"/>
      <c r="IHP20" s="98"/>
      <c r="IHS20" s="98"/>
      <c r="IHV20" s="98"/>
      <c r="IHX20" s="98"/>
      <c r="IHZ20" s="98"/>
      <c r="IIC20" s="98"/>
      <c r="IIF20" s="98"/>
      <c r="III20" s="98"/>
      <c r="IIL20" s="98"/>
      <c r="IIO20" s="98"/>
      <c r="IIR20" s="98"/>
      <c r="IIU20" s="98"/>
      <c r="IIW20" s="98"/>
      <c r="IJR20" s="98"/>
      <c r="IJS20" s="98"/>
      <c r="IJV20" s="98"/>
      <c r="IJY20" s="98"/>
      <c r="IKB20" s="98"/>
      <c r="IKE20" s="98"/>
      <c r="IKF20" s="98"/>
      <c r="IKG20" s="98"/>
      <c r="IKJ20" s="98"/>
      <c r="IKM20" s="98"/>
      <c r="IKP20" s="98"/>
      <c r="IKS20" s="98"/>
      <c r="IKU20" s="98"/>
      <c r="IMM20" s="98"/>
      <c r="IMN20" s="98"/>
      <c r="IMO20" s="98"/>
      <c r="IMP20" s="98"/>
      <c r="IMQ20" s="98"/>
      <c r="IMR20" s="98"/>
      <c r="IMS20" s="98"/>
      <c r="IMT20" s="98"/>
      <c r="IMU20" s="98"/>
      <c r="IMV20" s="98"/>
      <c r="IMW20" s="98"/>
      <c r="IMX20" s="98"/>
      <c r="IMY20" s="98"/>
      <c r="IMZ20" s="98"/>
      <c r="INA20" s="98"/>
      <c r="INB20" s="98"/>
      <c r="INC20" s="98"/>
      <c r="IND20" s="98"/>
      <c r="INE20" s="98"/>
      <c r="INR20" s="98"/>
      <c r="INS20" s="98"/>
      <c r="INT20" s="98"/>
      <c r="INU20" s="98"/>
      <c r="INV20" s="98"/>
      <c r="INW20" s="98"/>
      <c r="INX20" s="98"/>
      <c r="INY20" s="98"/>
      <c r="INZ20" s="98"/>
      <c r="IOA20" s="98"/>
      <c r="IOD20" s="98"/>
      <c r="IOG20" s="98"/>
      <c r="IOJ20" s="98"/>
      <c r="IOM20" s="98"/>
      <c r="IRA20" s="98"/>
      <c r="IRC20" s="98"/>
      <c r="IRF20" s="98"/>
      <c r="IRI20" s="98"/>
      <c r="IRL20" s="98"/>
      <c r="IRO20" s="98"/>
      <c r="IRR20" s="98"/>
      <c r="IRT20" s="98"/>
      <c r="IRV20" s="98"/>
      <c r="IRY20" s="98"/>
      <c r="ISB20" s="98"/>
      <c r="ISE20" s="98"/>
      <c r="ISH20" s="98"/>
      <c r="ISK20" s="98"/>
      <c r="ISN20" s="98"/>
      <c r="ISQ20" s="98"/>
      <c r="ISS20" s="98"/>
      <c r="ITN20" s="98"/>
      <c r="ITO20" s="98"/>
      <c r="ITR20" s="98"/>
      <c r="ITU20" s="98"/>
      <c r="ITX20" s="98"/>
      <c r="IUA20" s="98"/>
      <c r="IUB20" s="98"/>
      <c r="IUC20" s="98"/>
      <c r="IUF20" s="98"/>
      <c r="IUI20" s="98"/>
      <c r="IUL20" s="98"/>
      <c r="IUO20" s="98"/>
      <c r="IUQ20" s="98"/>
      <c r="IWI20" s="98"/>
      <c r="IWJ20" s="98"/>
      <c r="IWK20" s="98"/>
      <c r="IWL20" s="98"/>
      <c r="IWM20" s="98"/>
      <c r="IWN20" s="98"/>
      <c r="IWO20" s="98"/>
      <c r="IWP20" s="98"/>
      <c r="IWQ20" s="98"/>
      <c r="IWR20" s="98"/>
      <c r="IWS20" s="98"/>
      <c r="IWT20" s="98"/>
      <c r="IWU20" s="98"/>
      <c r="IWV20" s="98"/>
      <c r="IWW20" s="98"/>
      <c r="IWX20" s="98"/>
      <c r="IWY20" s="98"/>
      <c r="IWZ20" s="98"/>
      <c r="IXA20" s="98"/>
      <c r="IXN20" s="98"/>
      <c r="IXO20" s="98"/>
      <c r="IXP20" s="98"/>
      <c r="IXQ20" s="98"/>
      <c r="IXR20" s="98"/>
      <c r="IXS20" s="98"/>
      <c r="IXT20" s="98"/>
      <c r="IXU20" s="98"/>
      <c r="IXV20" s="98"/>
      <c r="IXW20" s="98"/>
      <c r="IXZ20" s="98"/>
      <c r="IYC20" s="98"/>
      <c r="IYF20" s="98"/>
      <c r="IYI20" s="98"/>
      <c r="JAW20" s="98"/>
      <c r="JAY20" s="98"/>
      <c r="JBB20" s="98"/>
      <c r="JBE20" s="98"/>
      <c r="JBH20" s="98"/>
      <c r="JBK20" s="98"/>
      <c r="JBN20" s="98"/>
      <c r="JBP20" s="98"/>
      <c r="JBR20" s="98"/>
      <c r="JBU20" s="98"/>
      <c r="JBX20" s="98"/>
      <c r="JCA20" s="98"/>
      <c r="JCD20" s="98"/>
      <c r="JCG20" s="98"/>
      <c r="JCJ20" s="98"/>
      <c r="JCM20" s="98"/>
      <c r="JCO20" s="98"/>
      <c r="JDJ20" s="98"/>
      <c r="JDK20" s="98"/>
      <c r="JDN20" s="98"/>
      <c r="JDQ20" s="98"/>
      <c r="JDT20" s="98"/>
      <c r="JDW20" s="98"/>
      <c r="JDX20" s="98"/>
      <c r="JDY20" s="98"/>
      <c r="JEB20" s="98"/>
      <c r="JEE20" s="98"/>
      <c r="JEH20" s="98"/>
      <c r="JEK20" s="98"/>
      <c r="JEM20" s="98"/>
      <c r="JGE20" s="98"/>
      <c r="JGF20" s="98"/>
      <c r="JGG20" s="98"/>
      <c r="JGH20" s="98"/>
      <c r="JGI20" s="98"/>
      <c r="JGJ20" s="98"/>
      <c r="JGK20" s="98"/>
      <c r="JGL20" s="98"/>
      <c r="JGM20" s="98"/>
      <c r="JGN20" s="98"/>
      <c r="JGO20" s="98"/>
      <c r="JGP20" s="98"/>
      <c r="JGQ20" s="98"/>
      <c r="JGR20" s="98"/>
      <c r="JGS20" s="98"/>
      <c r="JGT20" s="98"/>
      <c r="JGU20" s="98"/>
      <c r="JGV20" s="98"/>
      <c r="JGW20" s="98"/>
      <c r="JHJ20" s="98"/>
      <c r="JHK20" s="98"/>
      <c r="JHL20" s="98"/>
      <c r="JHM20" s="98"/>
      <c r="JHN20" s="98"/>
      <c r="JHO20" s="98"/>
      <c r="JHP20" s="98"/>
      <c r="JHQ20" s="98"/>
      <c r="JHR20" s="98"/>
      <c r="JHS20" s="98"/>
      <c r="JHV20" s="98"/>
      <c r="JHY20" s="98"/>
      <c r="JIB20" s="98"/>
      <c r="JIE20" s="98"/>
      <c r="JKS20" s="98"/>
      <c r="JKU20" s="98"/>
      <c r="JKX20" s="98"/>
      <c r="JLA20" s="98"/>
      <c r="JLD20" s="98"/>
      <c r="JLG20" s="98"/>
      <c r="JLJ20" s="98"/>
      <c r="JLL20" s="98"/>
      <c r="JLN20" s="98"/>
      <c r="JLQ20" s="98"/>
      <c r="JLT20" s="98"/>
      <c r="JLW20" s="98"/>
      <c r="JLZ20" s="98"/>
      <c r="JMC20" s="98"/>
      <c r="JMF20" s="98"/>
      <c r="JMI20" s="98"/>
      <c r="JMK20" s="98"/>
      <c r="JNF20" s="98"/>
      <c r="JNG20" s="98"/>
      <c r="JNJ20" s="98"/>
      <c r="JNM20" s="98"/>
      <c r="JNP20" s="98"/>
      <c r="JNS20" s="98"/>
      <c r="JNT20" s="98"/>
      <c r="JNU20" s="98"/>
      <c r="JNX20" s="98"/>
      <c r="JOA20" s="98"/>
      <c r="JOD20" s="98"/>
      <c r="JOG20" s="98"/>
      <c r="JOI20" s="98"/>
      <c r="JQA20" s="98"/>
      <c r="JQB20" s="98"/>
      <c r="JQC20" s="98"/>
      <c r="JQD20" s="98"/>
      <c r="JQE20" s="98"/>
      <c r="JQF20" s="98"/>
      <c r="JQG20" s="98"/>
      <c r="JQH20" s="98"/>
      <c r="JQI20" s="98"/>
      <c r="JQJ20" s="98"/>
      <c r="JQK20" s="98"/>
      <c r="JQL20" s="98"/>
      <c r="JQM20" s="98"/>
      <c r="JQN20" s="98"/>
      <c r="JQO20" s="98"/>
      <c r="JQP20" s="98"/>
      <c r="JQQ20" s="98"/>
      <c r="JQR20" s="98"/>
      <c r="JQS20" s="98"/>
      <c r="JRF20" s="98"/>
      <c r="JRG20" s="98"/>
      <c r="JRH20" s="98"/>
      <c r="JRI20" s="98"/>
      <c r="JRJ20" s="98"/>
      <c r="JRK20" s="98"/>
      <c r="JRL20" s="98"/>
      <c r="JRM20" s="98"/>
      <c r="JRN20" s="98"/>
      <c r="JRO20" s="98"/>
      <c r="JRR20" s="98"/>
      <c r="JRU20" s="98"/>
      <c r="JRX20" s="98"/>
      <c r="JSA20" s="98"/>
      <c r="JUO20" s="98"/>
      <c r="JUQ20" s="98"/>
      <c r="JUT20" s="98"/>
      <c r="JUW20" s="98"/>
      <c r="JUZ20" s="98"/>
      <c r="JVC20" s="98"/>
      <c r="JVF20" s="98"/>
      <c r="JVH20" s="98"/>
      <c r="JVJ20" s="98"/>
      <c r="JVM20" s="98"/>
      <c r="JVP20" s="98"/>
      <c r="JVS20" s="98"/>
      <c r="JVV20" s="98"/>
      <c r="JVY20" s="98"/>
      <c r="JWB20" s="98"/>
      <c r="JWE20" s="98"/>
      <c r="JWG20" s="98"/>
      <c r="JXB20" s="98"/>
      <c r="JXC20" s="98"/>
      <c r="JXF20" s="98"/>
      <c r="JXI20" s="98"/>
      <c r="JXL20" s="98"/>
      <c r="JXO20" s="98"/>
      <c r="JXP20" s="98"/>
      <c r="JXQ20" s="98"/>
      <c r="JXT20" s="98"/>
      <c r="JXW20" s="98"/>
      <c r="JXZ20" s="98"/>
      <c r="JYC20" s="98"/>
      <c r="JYE20" s="98"/>
      <c r="JZW20" s="98"/>
      <c r="JZX20" s="98"/>
      <c r="JZY20" s="98"/>
      <c r="JZZ20" s="98"/>
      <c r="KAA20" s="98"/>
      <c r="KAB20" s="98"/>
      <c r="KAC20" s="98"/>
      <c r="KAD20" s="98"/>
      <c r="KAE20" s="98"/>
      <c r="KAF20" s="98"/>
      <c r="KAG20" s="98"/>
      <c r="KAH20" s="98"/>
      <c r="KAI20" s="98"/>
      <c r="KAJ20" s="98"/>
      <c r="KAK20" s="98"/>
      <c r="KAL20" s="98"/>
      <c r="KAM20" s="98"/>
      <c r="KAN20" s="98"/>
      <c r="KAO20" s="98"/>
      <c r="KBB20" s="98"/>
      <c r="KBC20" s="98"/>
      <c r="KBD20" s="98"/>
      <c r="KBE20" s="98"/>
      <c r="KBF20" s="98"/>
      <c r="KBG20" s="98"/>
      <c r="KBH20" s="98"/>
      <c r="KBI20" s="98"/>
      <c r="KBJ20" s="98"/>
      <c r="KBK20" s="98"/>
      <c r="KBN20" s="98"/>
      <c r="KBQ20" s="98"/>
      <c r="KBT20" s="98"/>
      <c r="KBW20" s="98"/>
      <c r="KEK20" s="98"/>
      <c r="KEM20" s="98"/>
      <c r="KEP20" s="98"/>
      <c r="KES20" s="98"/>
      <c r="KEV20" s="98"/>
      <c r="KEY20" s="98"/>
      <c r="KFB20" s="98"/>
      <c r="KFD20" s="98"/>
      <c r="KFF20" s="98"/>
      <c r="KFI20" s="98"/>
      <c r="KFL20" s="98"/>
      <c r="KFO20" s="98"/>
      <c r="KFR20" s="98"/>
      <c r="KFU20" s="98"/>
      <c r="KFX20" s="98"/>
      <c r="KGA20" s="98"/>
      <c r="KGC20" s="98"/>
      <c r="KGX20" s="98"/>
      <c r="KGY20" s="98"/>
      <c r="KHB20" s="98"/>
      <c r="KHE20" s="98"/>
      <c r="KHH20" s="98"/>
      <c r="KHK20" s="98"/>
      <c r="KHL20" s="98"/>
      <c r="KHM20" s="98"/>
      <c r="KHP20" s="98"/>
      <c r="KHS20" s="98"/>
      <c r="KHV20" s="98"/>
      <c r="KHY20" s="98"/>
      <c r="KIA20" s="98"/>
      <c r="KJS20" s="98"/>
      <c r="KJT20" s="98"/>
      <c r="KJU20" s="98"/>
      <c r="KJV20" s="98"/>
      <c r="KJW20" s="98"/>
      <c r="KJX20" s="98"/>
      <c r="KJY20" s="98"/>
      <c r="KJZ20" s="98"/>
      <c r="KKA20" s="98"/>
      <c r="KKB20" s="98"/>
      <c r="KKC20" s="98"/>
      <c r="KKD20" s="98"/>
      <c r="KKE20" s="98"/>
      <c r="KKF20" s="98"/>
      <c r="KKG20" s="98"/>
      <c r="KKH20" s="98"/>
      <c r="KKI20" s="98"/>
      <c r="KKJ20" s="98"/>
      <c r="KKK20" s="98"/>
      <c r="KKX20" s="98"/>
      <c r="KKY20" s="98"/>
      <c r="KKZ20" s="98"/>
      <c r="KLA20" s="98"/>
      <c r="KLB20" s="98"/>
      <c r="KLC20" s="98"/>
      <c r="KLD20" s="98"/>
      <c r="KLE20" s="98"/>
      <c r="KLF20" s="98"/>
      <c r="KLG20" s="98"/>
      <c r="KLJ20" s="98"/>
      <c r="KLM20" s="98"/>
      <c r="KLP20" s="98"/>
      <c r="KLS20" s="98"/>
      <c r="KOG20" s="98"/>
      <c r="KOI20" s="98"/>
      <c r="KOL20" s="98"/>
      <c r="KOO20" s="98"/>
      <c r="KOR20" s="98"/>
      <c r="KOU20" s="98"/>
      <c r="KOX20" s="98"/>
      <c r="KOZ20" s="98"/>
      <c r="KPB20" s="98"/>
      <c r="KPE20" s="98"/>
      <c r="KPH20" s="98"/>
      <c r="KPK20" s="98"/>
      <c r="KPN20" s="98"/>
      <c r="KPQ20" s="98"/>
      <c r="KPT20" s="98"/>
      <c r="KPW20" s="98"/>
      <c r="KPY20" s="98"/>
      <c r="KQT20" s="98"/>
      <c r="KQU20" s="98"/>
      <c r="KQX20" s="98"/>
      <c r="KRA20" s="98"/>
      <c r="KRD20" s="98"/>
      <c r="KRG20" s="98"/>
      <c r="KRH20" s="98"/>
      <c r="KRI20" s="98"/>
      <c r="KRL20" s="98"/>
      <c r="KRO20" s="98"/>
      <c r="KRR20" s="98"/>
      <c r="KRU20" s="98"/>
      <c r="KRW20" s="98"/>
      <c r="KTO20" s="98"/>
      <c r="KTP20" s="98"/>
      <c r="KTQ20" s="98"/>
      <c r="KTR20" s="98"/>
      <c r="KTS20" s="98"/>
      <c r="KTT20" s="98"/>
      <c r="KTU20" s="98"/>
      <c r="KTV20" s="98"/>
      <c r="KTW20" s="98"/>
      <c r="KTX20" s="98"/>
      <c r="KTY20" s="98"/>
      <c r="KTZ20" s="98"/>
      <c r="KUA20" s="98"/>
      <c r="KUB20" s="98"/>
      <c r="KUC20" s="98"/>
      <c r="KUD20" s="98"/>
      <c r="KUE20" s="98"/>
      <c r="KUF20" s="98"/>
      <c r="KUG20" s="98"/>
      <c r="KUT20" s="98"/>
      <c r="KUU20" s="98"/>
      <c r="KUV20" s="98"/>
      <c r="KUW20" s="98"/>
      <c r="KUX20" s="98"/>
      <c r="KUY20" s="98"/>
      <c r="KUZ20" s="98"/>
      <c r="KVA20" s="98"/>
      <c r="KVB20" s="98"/>
      <c r="KVC20" s="98"/>
      <c r="KVF20" s="98"/>
      <c r="KVI20" s="98"/>
      <c r="KVL20" s="98"/>
      <c r="KVO20" s="98"/>
      <c r="KYC20" s="98"/>
      <c r="KYE20" s="98"/>
      <c r="KYH20" s="98"/>
      <c r="KYK20" s="98"/>
      <c r="KYN20" s="98"/>
      <c r="KYQ20" s="98"/>
      <c r="KYT20" s="98"/>
      <c r="KYV20" s="98"/>
      <c r="KYX20" s="98"/>
      <c r="KZA20" s="98"/>
      <c r="KZD20" s="98"/>
      <c r="KZG20" s="98"/>
      <c r="KZJ20" s="98"/>
      <c r="KZM20" s="98"/>
      <c r="KZP20" s="98"/>
      <c r="KZS20" s="98"/>
      <c r="KZU20" s="98"/>
      <c r="LAP20" s="98"/>
      <c r="LAQ20" s="98"/>
      <c r="LAT20" s="98"/>
      <c r="LAW20" s="98"/>
      <c r="LAZ20" s="98"/>
      <c r="LBC20" s="98"/>
      <c r="LBD20" s="98"/>
      <c r="LBE20" s="98"/>
      <c r="LBH20" s="98"/>
      <c r="LBK20" s="98"/>
      <c r="LBN20" s="98"/>
      <c r="LBQ20" s="98"/>
      <c r="LBS20" s="98"/>
      <c r="LDK20" s="98"/>
      <c r="LDL20" s="98"/>
      <c r="LDM20" s="98"/>
      <c r="LDN20" s="98"/>
      <c r="LDO20" s="98"/>
      <c r="LDP20" s="98"/>
      <c r="LDQ20" s="98"/>
      <c r="LDR20" s="98"/>
      <c r="LDS20" s="98"/>
      <c r="LDT20" s="98"/>
      <c r="LDU20" s="98"/>
      <c r="LDV20" s="98"/>
      <c r="LDW20" s="98"/>
      <c r="LDX20" s="98"/>
      <c r="LDY20" s="98"/>
      <c r="LDZ20" s="98"/>
      <c r="LEA20" s="98"/>
      <c r="LEB20" s="98"/>
      <c r="LEC20" s="98"/>
      <c r="LEP20" s="98"/>
      <c r="LEQ20" s="98"/>
      <c r="LER20" s="98"/>
      <c r="LES20" s="98"/>
      <c r="LET20" s="98"/>
      <c r="LEU20" s="98"/>
      <c r="LEV20" s="98"/>
      <c r="LEW20" s="98"/>
      <c r="LEX20" s="98"/>
      <c r="LEY20" s="98"/>
      <c r="LFB20" s="98"/>
      <c r="LFE20" s="98"/>
      <c r="LFH20" s="98"/>
      <c r="LFK20" s="98"/>
      <c r="LHY20" s="98"/>
      <c r="LIA20" s="98"/>
      <c r="LID20" s="98"/>
      <c r="LIG20" s="98"/>
      <c r="LIJ20" s="98"/>
      <c r="LIM20" s="98"/>
      <c r="LIP20" s="98"/>
      <c r="LIR20" s="98"/>
      <c r="LIT20" s="98"/>
      <c r="LIW20" s="98"/>
      <c r="LIZ20" s="98"/>
      <c r="LJC20" s="98"/>
      <c r="LJF20" s="98"/>
      <c r="LJI20" s="98"/>
      <c r="LJL20" s="98"/>
      <c r="LJO20" s="98"/>
      <c r="LJQ20" s="98"/>
      <c r="LKL20" s="98"/>
      <c r="LKM20" s="98"/>
      <c r="LKP20" s="98"/>
      <c r="LKS20" s="98"/>
      <c r="LKV20" s="98"/>
      <c r="LKY20" s="98"/>
      <c r="LKZ20" s="98"/>
      <c r="LLA20" s="98"/>
      <c r="LLD20" s="98"/>
      <c r="LLG20" s="98"/>
      <c r="LLJ20" s="98"/>
      <c r="LLM20" s="98"/>
      <c r="LLO20" s="98"/>
      <c r="LNG20" s="98"/>
      <c r="LNH20" s="98"/>
      <c r="LNI20" s="98"/>
      <c r="LNJ20" s="98"/>
      <c r="LNK20" s="98"/>
      <c r="LNL20" s="98"/>
      <c r="LNM20" s="98"/>
      <c r="LNN20" s="98"/>
      <c r="LNO20" s="98"/>
      <c r="LNP20" s="98"/>
      <c r="LNQ20" s="98"/>
      <c r="LNR20" s="98"/>
      <c r="LNS20" s="98"/>
      <c r="LNT20" s="98"/>
      <c r="LNU20" s="98"/>
      <c r="LNV20" s="98"/>
      <c r="LNW20" s="98"/>
      <c r="LNX20" s="98"/>
      <c r="LNY20" s="98"/>
      <c r="LOL20" s="98"/>
      <c r="LOM20" s="98"/>
      <c r="LON20" s="98"/>
      <c r="LOO20" s="98"/>
      <c r="LOP20" s="98"/>
      <c r="LOQ20" s="98"/>
      <c r="LOR20" s="98"/>
      <c r="LOS20" s="98"/>
      <c r="LOT20" s="98"/>
      <c r="LOU20" s="98"/>
      <c r="LOX20" s="98"/>
      <c r="LPA20" s="98"/>
      <c r="LPD20" s="98"/>
      <c r="LPG20" s="98"/>
      <c r="LRU20" s="98"/>
      <c r="LRW20" s="98"/>
      <c r="LRZ20" s="98"/>
      <c r="LSC20" s="98"/>
      <c r="LSF20" s="98"/>
      <c r="LSI20" s="98"/>
      <c r="LSL20" s="98"/>
      <c r="LSN20" s="98"/>
      <c r="LSP20" s="98"/>
      <c r="LSS20" s="98"/>
      <c r="LSV20" s="98"/>
      <c r="LSY20" s="98"/>
      <c r="LTB20" s="98"/>
      <c r="LTE20" s="98"/>
      <c r="LTH20" s="98"/>
      <c r="LTK20" s="98"/>
      <c r="LTM20" s="98"/>
      <c r="LUH20" s="98"/>
      <c r="LUI20" s="98"/>
      <c r="LUL20" s="98"/>
      <c r="LUO20" s="98"/>
      <c r="LUR20" s="98"/>
      <c r="LUU20" s="98"/>
      <c r="LUV20" s="98"/>
      <c r="LUW20" s="98"/>
      <c r="LUZ20" s="98"/>
      <c r="LVC20" s="98"/>
      <c r="LVF20" s="98"/>
      <c r="LVI20" s="98"/>
      <c r="LVK20" s="98"/>
      <c r="LXC20" s="98"/>
      <c r="LXD20" s="98"/>
      <c r="LXE20" s="98"/>
      <c r="LXF20" s="98"/>
      <c r="LXG20" s="98"/>
      <c r="LXH20" s="98"/>
      <c r="LXI20" s="98"/>
      <c r="LXJ20" s="98"/>
      <c r="LXK20" s="98"/>
      <c r="LXL20" s="98"/>
      <c r="LXM20" s="98"/>
      <c r="LXN20" s="98"/>
      <c r="LXO20" s="98"/>
      <c r="LXP20" s="98"/>
      <c r="LXQ20" s="98"/>
      <c r="LXR20" s="98"/>
      <c r="LXS20" s="98"/>
      <c r="LXT20" s="98"/>
      <c r="LXU20" s="98"/>
      <c r="LYH20" s="98"/>
      <c r="LYI20" s="98"/>
      <c r="LYJ20" s="98"/>
      <c r="LYK20" s="98"/>
      <c r="LYL20" s="98"/>
      <c r="LYM20" s="98"/>
      <c r="LYN20" s="98"/>
      <c r="LYO20" s="98"/>
      <c r="LYP20" s="98"/>
      <c r="LYQ20" s="98"/>
      <c r="LYT20" s="98"/>
      <c r="LYW20" s="98"/>
      <c r="LYZ20" s="98"/>
      <c r="LZC20" s="98"/>
      <c r="MBQ20" s="98"/>
      <c r="MBS20" s="98"/>
      <c r="MBV20" s="98"/>
      <c r="MBY20" s="98"/>
      <c r="MCB20" s="98"/>
      <c r="MCE20" s="98"/>
      <c r="MCH20" s="98"/>
      <c r="MCJ20" s="98"/>
      <c r="MCL20" s="98"/>
      <c r="MCO20" s="98"/>
      <c r="MCR20" s="98"/>
      <c r="MCU20" s="98"/>
      <c r="MCX20" s="98"/>
      <c r="MDA20" s="98"/>
      <c r="MDD20" s="98"/>
      <c r="MDG20" s="98"/>
      <c r="MDI20" s="98"/>
      <c r="MED20" s="98"/>
      <c r="MEE20" s="98"/>
      <c r="MEH20" s="98"/>
      <c r="MEK20" s="98"/>
      <c r="MEN20" s="98"/>
      <c r="MEQ20" s="98"/>
      <c r="MER20" s="98"/>
      <c r="MES20" s="98"/>
      <c r="MEV20" s="98"/>
      <c r="MEY20" s="98"/>
      <c r="MFB20" s="98"/>
      <c r="MFE20" s="98"/>
      <c r="MFG20" s="98"/>
      <c r="MGY20" s="98"/>
      <c r="MGZ20" s="98"/>
      <c r="MHA20" s="98"/>
      <c r="MHB20" s="98"/>
      <c r="MHC20" s="98"/>
      <c r="MHD20" s="98"/>
      <c r="MHE20" s="98"/>
      <c r="MHF20" s="98"/>
      <c r="MHG20" s="98"/>
      <c r="MHH20" s="98"/>
      <c r="MHI20" s="98"/>
      <c r="MHJ20" s="98"/>
      <c r="MHK20" s="98"/>
      <c r="MHL20" s="98"/>
      <c r="MHM20" s="98"/>
      <c r="MHN20" s="98"/>
      <c r="MHO20" s="98"/>
      <c r="MHP20" s="98"/>
      <c r="MHQ20" s="98"/>
      <c r="MID20" s="98"/>
      <c r="MIE20" s="98"/>
      <c r="MIF20" s="98"/>
      <c r="MIG20" s="98"/>
      <c r="MIH20" s="98"/>
      <c r="MII20" s="98"/>
      <c r="MIJ20" s="98"/>
      <c r="MIK20" s="98"/>
      <c r="MIL20" s="98"/>
      <c r="MIM20" s="98"/>
      <c r="MIP20" s="98"/>
      <c r="MIS20" s="98"/>
      <c r="MIV20" s="98"/>
      <c r="MIY20" s="98"/>
      <c r="MLM20" s="98"/>
      <c r="MLO20" s="98"/>
      <c r="MLR20" s="98"/>
      <c r="MLU20" s="98"/>
      <c r="MLX20" s="98"/>
      <c r="MMA20" s="98"/>
      <c r="MMD20" s="98"/>
      <c r="MMF20" s="98"/>
      <c r="MMH20" s="98"/>
      <c r="MMK20" s="98"/>
      <c r="MMN20" s="98"/>
      <c r="MMQ20" s="98"/>
      <c r="MMT20" s="98"/>
      <c r="MMW20" s="98"/>
      <c r="MMZ20" s="98"/>
      <c r="MNC20" s="98"/>
      <c r="MNE20" s="98"/>
      <c r="MNZ20" s="98"/>
      <c r="MOA20" s="98"/>
      <c r="MOD20" s="98"/>
      <c r="MOG20" s="98"/>
      <c r="MOJ20" s="98"/>
      <c r="MOM20" s="98"/>
      <c r="MON20" s="98"/>
      <c r="MOO20" s="98"/>
      <c r="MOR20" s="98"/>
      <c r="MOU20" s="98"/>
      <c r="MOX20" s="98"/>
      <c r="MPA20" s="98"/>
      <c r="MPC20" s="98"/>
      <c r="MQU20" s="98"/>
      <c r="MQV20" s="98"/>
      <c r="MQW20" s="98"/>
      <c r="MQX20" s="98"/>
      <c r="MQY20" s="98"/>
      <c r="MQZ20" s="98"/>
      <c r="MRA20" s="98"/>
      <c r="MRB20" s="98"/>
      <c r="MRC20" s="98"/>
      <c r="MRD20" s="98"/>
      <c r="MRE20" s="98"/>
      <c r="MRF20" s="98"/>
      <c r="MRG20" s="98"/>
      <c r="MRH20" s="98"/>
      <c r="MRI20" s="98"/>
      <c r="MRJ20" s="98"/>
      <c r="MRK20" s="98"/>
      <c r="MRL20" s="98"/>
      <c r="MRM20" s="98"/>
      <c r="MRZ20" s="98"/>
      <c r="MSA20" s="98"/>
      <c r="MSB20" s="98"/>
      <c r="MSC20" s="98"/>
      <c r="MSD20" s="98"/>
      <c r="MSE20" s="98"/>
      <c r="MSF20" s="98"/>
      <c r="MSG20" s="98"/>
      <c r="MSH20" s="98"/>
      <c r="MSI20" s="98"/>
      <c r="MSL20" s="98"/>
      <c r="MSO20" s="98"/>
      <c r="MSR20" s="98"/>
      <c r="MSU20" s="98"/>
      <c r="MVI20" s="98"/>
      <c r="MVK20" s="98"/>
      <c r="MVN20" s="98"/>
      <c r="MVQ20" s="98"/>
      <c r="MVT20" s="98"/>
      <c r="MVW20" s="98"/>
      <c r="MVZ20" s="98"/>
      <c r="MWB20" s="98"/>
      <c r="MWD20" s="98"/>
      <c r="MWG20" s="98"/>
      <c r="MWJ20" s="98"/>
      <c r="MWM20" s="98"/>
      <c r="MWP20" s="98"/>
      <c r="MWS20" s="98"/>
      <c r="MWV20" s="98"/>
      <c r="MWY20" s="98"/>
      <c r="MXA20" s="98"/>
      <c r="MXV20" s="98"/>
      <c r="MXW20" s="98"/>
      <c r="MXZ20" s="98"/>
      <c r="MYC20" s="98"/>
      <c r="MYF20" s="98"/>
      <c r="MYI20" s="98"/>
      <c r="MYJ20" s="98"/>
      <c r="MYK20" s="98"/>
      <c r="MYN20" s="98"/>
      <c r="MYQ20" s="98"/>
      <c r="MYT20" s="98"/>
      <c r="MYW20" s="98"/>
      <c r="MYY20" s="98"/>
      <c r="NAQ20" s="98"/>
      <c r="NAR20" s="98"/>
      <c r="NAS20" s="98"/>
      <c r="NAT20" s="98"/>
      <c r="NAU20" s="98"/>
      <c r="NAV20" s="98"/>
      <c r="NAW20" s="98"/>
      <c r="NAX20" s="98"/>
      <c r="NAY20" s="98"/>
      <c r="NAZ20" s="98"/>
      <c r="NBA20" s="98"/>
      <c r="NBB20" s="98"/>
      <c r="NBC20" s="98"/>
      <c r="NBD20" s="98"/>
      <c r="NBE20" s="98"/>
      <c r="NBF20" s="98"/>
      <c r="NBG20" s="98"/>
      <c r="NBH20" s="98"/>
      <c r="NBI20" s="98"/>
      <c r="NBV20" s="98"/>
      <c r="NBW20" s="98"/>
      <c r="NBX20" s="98"/>
      <c r="NBY20" s="98"/>
      <c r="NBZ20" s="98"/>
      <c r="NCA20" s="98"/>
      <c r="NCB20" s="98"/>
      <c r="NCC20" s="98"/>
      <c r="NCD20" s="98"/>
      <c r="NCE20" s="98"/>
      <c r="NCH20" s="98"/>
      <c r="NCK20" s="98"/>
      <c r="NCN20" s="98"/>
      <c r="NCQ20" s="98"/>
      <c r="NFE20" s="98"/>
      <c r="NFG20" s="98"/>
      <c r="NFJ20" s="98"/>
      <c r="NFM20" s="98"/>
      <c r="NFP20" s="98"/>
      <c r="NFS20" s="98"/>
      <c r="NFV20" s="98"/>
      <c r="NFX20" s="98"/>
      <c r="NFZ20" s="98"/>
      <c r="NGC20" s="98"/>
      <c r="NGF20" s="98"/>
      <c r="NGI20" s="98"/>
      <c r="NGL20" s="98"/>
      <c r="NGO20" s="98"/>
      <c r="NGR20" s="98"/>
      <c r="NGU20" s="98"/>
      <c r="NGW20" s="98"/>
      <c r="NHR20" s="98"/>
      <c r="NHS20" s="98"/>
      <c r="NHV20" s="98"/>
      <c r="NHY20" s="98"/>
      <c r="NIB20" s="98"/>
      <c r="NIE20" s="98"/>
      <c r="NIF20" s="98"/>
      <c r="NIG20" s="98"/>
      <c r="NIJ20" s="98"/>
      <c r="NIM20" s="98"/>
      <c r="NIP20" s="98"/>
      <c r="NIS20" s="98"/>
      <c r="NIU20" s="98"/>
      <c r="NKM20" s="98"/>
      <c r="NKN20" s="98"/>
      <c r="NKO20" s="98"/>
      <c r="NKP20" s="98"/>
      <c r="NKQ20" s="98"/>
      <c r="NKR20" s="98"/>
      <c r="NKS20" s="98"/>
      <c r="NKT20" s="98"/>
      <c r="NKU20" s="98"/>
      <c r="NKV20" s="98"/>
      <c r="NKW20" s="98"/>
      <c r="NKX20" s="98"/>
      <c r="NKY20" s="98"/>
      <c r="NKZ20" s="98"/>
      <c r="NLA20" s="98"/>
      <c r="NLB20" s="98"/>
      <c r="NLC20" s="98"/>
      <c r="NLD20" s="98"/>
      <c r="NLE20" s="98"/>
      <c r="NLR20" s="98"/>
      <c r="NLS20" s="98"/>
      <c r="NLT20" s="98"/>
      <c r="NLU20" s="98"/>
      <c r="NLV20" s="98"/>
      <c r="NLW20" s="98"/>
      <c r="NLX20" s="98"/>
      <c r="NLY20" s="98"/>
      <c r="NLZ20" s="98"/>
      <c r="NMA20" s="98"/>
      <c r="NMD20" s="98"/>
      <c r="NMG20" s="98"/>
      <c r="NMJ20" s="98"/>
      <c r="NMM20" s="98"/>
      <c r="NPA20" s="98"/>
      <c r="NPC20" s="98"/>
      <c r="NPF20" s="98"/>
      <c r="NPI20" s="98"/>
      <c r="NPL20" s="98"/>
      <c r="NPO20" s="98"/>
      <c r="NPR20" s="98"/>
      <c r="NPT20" s="98"/>
      <c r="NPV20" s="98"/>
      <c r="NPY20" s="98"/>
      <c r="NQB20" s="98"/>
      <c r="NQE20" s="98"/>
      <c r="NQH20" s="98"/>
      <c r="NQK20" s="98"/>
      <c r="NQN20" s="98"/>
      <c r="NQQ20" s="98"/>
      <c r="NQS20" s="98"/>
      <c r="NRN20" s="98"/>
      <c r="NRO20" s="98"/>
      <c r="NRR20" s="98"/>
      <c r="NRU20" s="98"/>
      <c r="NRX20" s="98"/>
      <c r="NSA20" s="98"/>
      <c r="NSB20" s="98"/>
      <c r="NSC20" s="98"/>
      <c r="NSF20" s="98"/>
      <c r="NSI20" s="98"/>
      <c r="NSL20" s="98"/>
      <c r="NSO20" s="98"/>
      <c r="NSQ20" s="98"/>
      <c r="NUI20" s="98"/>
      <c r="NUJ20" s="98"/>
      <c r="NUK20" s="98"/>
      <c r="NUL20" s="98"/>
      <c r="NUM20" s="98"/>
      <c r="NUN20" s="98"/>
      <c r="NUO20" s="98"/>
      <c r="NUP20" s="98"/>
      <c r="NUQ20" s="98"/>
      <c r="NUR20" s="98"/>
      <c r="NUS20" s="98"/>
      <c r="NUT20" s="98"/>
      <c r="NUU20" s="98"/>
      <c r="NUV20" s="98"/>
      <c r="NUW20" s="98"/>
      <c r="NUX20" s="98"/>
      <c r="NUY20" s="98"/>
      <c r="NUZ20" s="98"/>
      <c r="NVA20" s="98"/>
      <c r="NVN20" s="98"/>
      <c r="NVO20" s="98"/>
      <c r="NVP20" s="98"/>
      <c r="NVQ20" s="98"/>
      <c r="NVR20" s="98"/>
      <c r="NVS20" s="98"/>
      <c r="NVT20" s="98"/>
      <c r="NVU20" s="98"/>
      <c r="NVV20" s="98"/>
      <c r="NVW20" s="98"/>
      <c r="NVZ20" s="98"/>
      <c r="NWC20" s="98"/>
      <c r="NWF20" s="98"/>
      <c r="NWI20" s="98"/>
      <c r="NYW20" s="98"/>
      <c r="NYY20" s="98"/>
      <c r="NZB20" s="98"/>
      <c r="NZE20" s="98"/>
      <c r="NZH20" s="98"/>
      <c r="NZK20" s="98"/>
      <c r="NZN20" s="98"/>
      <c r="NZP20" s="98"/>
      <c r="NZR20" s="98"/>
      <c r="NZU20" s="98"/>
      <c r="NZX20" s="98"/>
      <c r="OAA20" s="98"/>
      <c r="OAD20" s="98"/>
      <c r="OAG20" s="98"/>
      <c r="OAJ20" s="98"/>
      <c r="OAM20" s="98"/>
      <c r="OAO20" s="98"/>
      <c r="OBJ20" s="98"/>
      <c r="OBK20" s="98"/>
      <c r="OBN20" s="98"/>
      <c r="OBQ20" s="98"/>
      <c r="OBT20" s="98"/>
      <c r="OBW20" s="98"/>
      <c r="OBX20" s="98"/>
      <c r="OBY20" s="98"/>
      <c r="OCB20" s="98"/>
      <c r="OCE20" s="98"/>
      <c r="OCH20" s="98"/>
      <c r="OCK20" s="98"/>
      <c r="OCM20" s="98"/>
      <c r="OEE20" s="98"/>
      <c r="OEF20" s="98"/>
      <c r="OEG20" s="98"/>
      <c r="OEH20" s="98"/>
      <c r="OEI20" s="98"/>
      <c r="OEJ20" s="98"/>
      <c r="OEK20" s="98"/>
      <c r="OEL20" s="98"/>
      <c r="OEM20" s="98"/>
      <c r="OEN20" s="98"/>
      <c r="OEO20" s="98"/>
      <c r="OEP20" s="98"/>
      <c r="OEQ20" s="98"/>
      <c r="OER20" s="98"/>
      <c r="OES20" s="98"/>
      <c r="OET20" s="98"/>
      <c r="OEU20" s="98"/>
      <c r="OEV20" s="98"/>
      <c r="OEW20" s="98"/>
      <c r="OFJ20" s="98"/>
      <c r="OFK20" s="98"/>
      <c r="OFL20" s="98"/>
      <c r="OFM20" s="98"/>
      <c r="OFN20" s="98"/>
      <c r="OFO20" s="98"/>
      <c r="OFP20" s="98"/>
      <c r="OFQ20" s="98"/>
      <c r="OFR20" s="98"/>
      <c r="OFS20" s="98"/>
      <c r="OFV20" s="98"/>
      <c r="OFY20" s="98"/>
      <c r="OGB20" s="98"/>
      <c r="OGE20" s="98"/>
      <c r="OIS20" s="98"/>
      <c r="OIU20" s="98"/>
      <c r="OIX20" s="98"/>
      <c r="OJA20" s="98"/>
      <c r="OJD20" s="98"/>
      <c r="OJG20" s="98"/>
      <c r="OJJ20" s="98"/>
      <c r="OJL20" s="98"/>
      <c r="OJN20" s="98"/>
      <c r="OJQ20" s="98"/>
      <c r="OJT20" s="98"/>
      <c r="OJW20" s="98"/>
      <c r="OJZ20" s="98"/>
      <c r="OKC20" s="98"/>
      <c r="OKF20" s="98"/>
      <c r="OKI20" s="98"/>
      <c r="OKK20" s="98"/>
      <c r="OLF20" s="98"/>
      <c r="OLG20" s="98"/>
      <c r="OLJ20" s="98"/>
      <c r="OLM20" s="98"/>
      <c r="OLP20" s="98"/>
      <c r="OLS20" s="98"/>
      <c r="OLT20" s="98"/>
      <c r="OLU20" s="98"/>
      <c r="OLX20" s="98"/>
      <c r="OMA20" s="98"/>
      <c r="OMD20" s="98"/>
      <c r="OMG20" s="98"/>
      <c r="OMI20" s="98"/>
      <c r="OOA20" s="98"/>
      <c r="OOB20" s="98"/>
      <c r="OOC20" s="98"/>
      <c r="OOD20" s="98"/>
      <c r="OOE20" s="98"/>
      <c r="OOF20" s="98"/>
      <c r="OOG20" s="98"/>
      <c r="OOH20" s="98"/>
      <c r="OOI20" s="98"/>
      <c r="OOJ20" s="98"/>
      <c r="OOK20" s="98"/>
      <c r="OOL20" s="98"/>
      <c r="OOM20" s="98"/>
      <c r="OON20" s="98"/>
      <c r="OOO20" s="98"/>
      <c r="OOP20" s="98"/>
      <c r="OOQ20" s="98"/>
      <c r="OOR20" s="98"/>
      <c r="OOS20" s="98"/>
      <c r="OPF20" s="98"/>
      <c r="OPG20" s="98"/>
      <c r="OPH20" s="98"/>
      <c r="OPI20" s="98"/>
      <c r="OPJ20" s="98"/>
      <c r="OPK20" s="98"/>
      <c r="OPL20" s="98"/>
      <c r="OPM20" s="98"/>
      <c r="OPN20" s="98"/>
      <c r="OPO20" s="98"/>
      <c r="OPR20" s="98"/>
      <c r="OPU20" s="98"/>
      <c r="OPX20" s="98"/>
      <c r="OQA20" s="98"/>
      <c r="OSO20" s="98"/>
      <c r="OSQ20" s="98"/>
      <c r="OST20" s="98"/>
      <c r="OSW20" s="98"/>
      <c r="OSZ20" s="98"/>
      <c r="OTC20" s="98"/>
      <c r="OTF20" s="98"/>
      <c r="OTH20" s="98"/>
      <c r="OTJ20" s="98"/>
      <c r="OTM20" s="98"/>
      <c r="OTP20" s="98"/>
      <c r="OTS20" s="98"/>
      <c r="OTV20" s="98"/>
      <c r="OTY20" s="98"/>
      <c r="OUB20" s="98"/>
      <c r="OUE20" s="98"/>
      <c r="OUG20" s="98"/>
      <c r="OVB20" s="98"/>
      <c r="OVC20" s="98"/>
      <c r="OVF20" s="98"/>
      <c r="OVI20" s="98"/>
      <c r="OVL20" s="98"/>
      <c r="OVO20" s="98"/>
      <c r="OVP20" s="98"/>
      <c r="OVQ20" s="98"/>
      <c r="OVT20" s="98"/>
      <c r="OVW20" s="98"/>
      <c r="OVZ20" s="98"/>
      <c r="OWC20" s="98"/>
      <c r="OWE20" s="98"/>
      <c r="OXW20" s="98"/>
      <c r="OXX20" s="98"/>
      <c r="OXY20" s="98"/>
      <c r="OXZ20" s="98"/>
      <c r="OYA20" s="98"/>
      <c r="OYB20" s="98"/>
      <c r="OYC20" s="98"/>
      <c r="OYD20" s="98"/>
      <c r="OYE20" s="98"/>
      <c r="OYF20" s="98"/>
      <c r="OYG20" s="98"/>
      <c r="OYH20" s="98"/>
      <c r="OYI20" s="98"/>
      <c r="OYJ20" s="98"/>
      <c r="OYK20" s="98"/>
      <c r="OYL20" s="98"/>
      <c r="OYM20" s="98"/>
      <c r="OYN20" s="98"/>
      <c r="OYO20" s="98"/>
      <c r="OZB20" s="98"/>
      <c r="OZC20" s="98"/>
      <c r="OZD20" s="98"/>
      <c r="OZE20" s="98"/>
      <c r="OZF20" s="98"/>
      <c r="OZG20" s="98"/>
      <c r="OZH20" s="98"/>
      <c r="OZI20" s="98"/>
      <c r="OZJ20" s="98"/>
      <c r="OZK20" s="98"/>
      <c r="OZN20" s="98"/>
      <c r="OZQ20" s="98"/>
      <c r="OZT20" s="98"/>
      <c r="OZW20" s="98"/>
      <c r="PCK20" s="98"/>
      <c r="PCM20" s="98"/>
      <c r="PCP20" s="98"/>
      <c r="PCS20" s="98"/>
      <c r="PCV20" s="98"/>
      <c r="PCY20" s="98"/>
      <c r="PDB20" s="98"/>
      <c r="PDD20" s="98"/>
      <c r="PDF20" s="98"/>
      <c r="PDI20" s="98"/>
      <c r="PDL20" s="98"/>
      <c r="PDO20" s="98"/>
      <c r="PDR20" s="98"/>
      <c r="PDU20" s="98"/>
      <c r="PDX20" s="98"/>
      <c r="PEA20" s="98"/>
      <c r="PEC20" s="98"/>
      <c r="PEX20" s="98"/>
      <c r="PEY20" s="98"/>
      <c r="PFB20" s="98"/>
      <c r="PFE20" s="98"/>
      <c r="PFH20" s="98"/>
      <c r="PFK20" s="98"/>
      <c r="PFL20" s="98"/>
      <c r="PFM20" s="98"/>
      <c r="PFP20" s="98"/>
      <c r="PFS20" s="98"/>
      <c r="PFV20" s="98"/>
      <c r="PFY20" s="98"/>
      <c r="PGA20" s="98"/>
      <c r="PHS20" s="98"/>
      <c r="PHT20" s="98"/>
      <c r="PHU20" s="98"/>
      <c r="PHV20" s="98"/>
      <c r="PHW20" s="98"/>
      <c r="PHX20" s="98"/>
      <c r="PHY20" s="98"/>
      <c r="PHZ20" s="98"/>
      <c r="PIA20" s="98"/>
      <c r="PIB20" s="98"/>
      <c r="PIC20" s="98"/>
      <c r="PID20" s="98"/>
      <c r="PIE20" s="98"/>
      <c r="PIF20" s="98"/>
      <c r="PIG20" s="98"/>
      <c r="PIH20" s="98"/>
      <c r="PII20" s="98"/>
      <c r="PIJ20" s="98"/>
      <c r="PIK20" s="98"/>
      <c r="PIX20" s="98"/>
      <c r="PIY20" s="98"/>
      <c r="PIZ20" s="98"/>
      <c r="PJA20" s="98"/>
      <c r="PJB20" s="98"/>
      <c r="PJC20" s="98"/>
      <c r="PJD20" s="98"/>
      <c r="PJE20" s="98"/>
      <c r="PJF20" s="98"/>
      <c r="PJG20" s="98"/>
      <c r="PJJ20" s="98"/>
      <c r="PJM20" s="98"/>
      <c r="PJP20" s="98"/>
      <c r="PJS20" s="98"/>
      <c r="PMG20" s="98"/>
      <c r="PMI20" s="98"/>
      <c r="PML20" s="98"/>
      <c r="PMO20" s="98"/>
      <c r="PMR20" s="98"/>
      <c r="PMU20" s="98"/>
      <c r="PMX20" s="98"/>
      <c r="PMZ20" s="98"/>
      <c r="PNB20" s="98"/>
      <c r="PNE20" s="98"/>
      <c r="PNH20" s="98"/>
      <c r="PNK20" s="98"/>
      <c r="PNN20" s="98"/>
      <c r="PNQ20" s="98"/>
      <c r="PNT20" s="98"/>
      <c r="PNW20" s="98"/>
      <c r="PNY20" s="98"/>
      <c r="POT20" s="98"/>
      <c r="POU20" s="98"/>
      <c r="POX20" s="98"/>
      <c r="PPA20" s="98"/>
      <c r="PPD20" s="98"/>
      <c r="PPG20" s="98"/>
      <c r="PPH20" s="98"/>
      <c r="PPI20" s="98"/>
      <c r="PPL20" s="98"/>
      <c r="PPO20" s="98"/>
      <c r="PPR20" s="98"/>
      <c r="PPU20" s="98"/>
      <c r="PPW20" s="98"/>
      <c r="PRO20" s="98"/>
      <c r="PRP20" s="98"/>
      <c r="PRQ20" s="98"/>
      <c r="PRR20" s="98"/>
      <c r="PRS20" s="98"/>
      <c r="PRT20" s="98"/>
      <c r="PRU20" s="98"/>
      <c r="PRV20" s="98"/>
      <c r="PRW20" s="98"/>
      <c r="PRX20" s="98"/>
      <c r="PRY20" s="98"/>
      <c r="PRZ20" s="98"/>
      <c r="PSA20" s="98"/>
      <c r="PSB20" s="98"/>
      <c r="PSC20" s="98"/>
      <c r="PSD20" s="98"/>
      <c r="PSE20" s="98"/>
      <c r="PSF20" s="98"/>
      <c r="PSG20" s="98"/>
      <c r="PST20" s="98"/>
      <c r="PSU20" s="98"/>
      <c r="PSV20" s="98"/>
      <c r="PSW20" s="98"/>
      <c r="PSX20" s="98"/>
      <c r="PSY20" s="98"/>
      <c r="PSZ20" s="98"/>
      <c r="PTA20" s="98"/>
      <c r="PTB20" s="98"/>
      <c r="PTC20" s="98"/>
      <c r="PTF20" s="98"/>
      <c r="PTI20" s="98"/>
      <c r="PTL20" s="98"/>
      <c r="PTO20" s="98"/>
      <c r="PWC20" s="98"/>
      <c r="PWE20" s="98"/>
      <c r="PWH20" s="98"/>
      <c r="PWK20" s="98"/>
      <c r="PWN20" s="98"/>
      <c r="PWQ20" s="98"/>
      <c r="PWT20" s="98"/>
      <c r="PWV20" s="98"/>
      <c r="PWX20" s="98"/>
      <c r="PXA20" s="98"/>
      <c r="PXD20" s="98"/>
      <c r="PXG20" s="98"/>
      <c r="PXJ20" s="98"/>
      <c r="PXM20" s="98"/>
      <c r="PXP20" s="98"/>
      <c r="PXS20" s="98"/>
      <c r="PXU20" s="98"/>
      <c r="PYP20" s="98"/>
      <c r="PYQ20" s="98"/>
      <c r="PYT20" s="98"/>
      <c r="PYW20" s="98"/>
      <c r="PYZ20" s="98"/>
      <c r="PZC20" s="98"/>
      <c r="PZD20" s="98"/>
      <c r="PZE20" s="98"/>
      <c r="PZH20" s="98"/>
      <c r="PZK20" s="98"/>
      <c r="PZN20" s="98"/>
      <c r="PZQ20" s="98"/>
      <c r="PZS20" s="98"/>
      <c r="QBK20" s="98"/>
      <c r="QBL20" s="98"/>
      <c r="QBM20" s="98"/>
      <c r="QBN20" s="98"/>
      <c r="QBO20" s="98"/>
      <c r="QBP20" s="98"/>
      <c r="QBQ20" s="98"/>
      <c r="QBR20" s="98"/>
      <c r="QBS20" s="98"/>
      <c r="QBT20" s="98"/>
      <c r="QBU20" s="98"/>
      <c r="QBV20" s="98"/>
      <c r="QBW20" s="98"/>
      <c r="QBX20" s="98"/>
      <c r="QBY20" s="98"/>
      <c r="QBZ20" s="98"/>
      <c r="QCA20" s="98"/>
      <c r="QCB20" s="98"/>
      <c r="QCC20" s="98"/>
      <c r="QCP20" s="98"/>
      <c r="QCQ20" s="98"/>
      <c r="QCR20" s="98"/>
      <c r="QCS20" s="98"/>
      <c r="QCT20" s="98"/>
      <c r="QCU20" s="98"/>
      <c r="QCV20" s="98"/>
      <c r="QCW20" s="98"/>
      <c r="QCX20" s="98"/>
      <c r="QCY20" s="98"/>
      <c r="QDB20" s="98"/>
      <c r="QDE20" s="98"/>
      <c r="QDH20" s="98"/>
      <c r="QDK20" s="98"/>
      <c r="QFY20" s="98"/>
      <c r="QGA20" s="98"/>
      <c r="QGD20" s="98"/>
      <c r="QGG20" s="98"/>
      <c r="QGJ20" s="98"/>
      <c r="QGM20" s="98"/>
      <c r="QGP20" s="98"/>
      <c r="QGR20" s="98"/>
      <c r="QGT20" s="98"/>
      <c r="QGW20" s="98"/>
      <c r="QGZ20" s="98"/>
      <c r="QHC20" s="98"/>
      <c r="QHF20" s="98"/>
      <c r="QHI20" s="98"/>
      <c r="QHL20" s="98"/>
      <c r="QHO20" s="98"/>
      <c r="QHQ20" s="98"/>
      <c r="QIL20" s="98"/>
      <c r="QIM20" s="98"/>
      <c r="QIP20" s="98"/>
      <c r="QIS20" s="98"/>
      <c r="QIV20" s="98"/>
      <c r="QIY20" s="98"/>
      <c r="QIZ20" s="98"/>
      <c r="QJA20" s="98"/>
      <c r="QJD20" s="98"/>
      <c r="QJG20" s="98"/>
      <c r="QJJ20" s="98"/>
      <c r="QJM20" s="98"/>
      <c r="QJO20" s="98"/>
      <c r="QLG20" s="98"/>
      <c r="QLH20" s="98"/>
      <c r="QLI20" s="98"/>
      <c r="QLJ20" s="98"/>
      <c r="QLK20" s="98"/>
      <c r="QLL20" s="98"/>
      <c r="QLM20" s="98"/>
      <c r="QLN20" s="98"/>
      <c r="QLO20" s="98"/>
      <c r="QLP20" s="98"/>
      <c r="QLQ20" s="98"/>
      <c r="QLR20" s="98"/>
      <c r="QLS20" s="98"/>
      <c r="QLT20" s="98"/>
      <c r="QLU20" s="98"/>
      <c r="QLV20" s="98"/>
      <c r="QLW20" s="98"/>
      <c r="QLX20" s="98"/>
      <c r="QLY20" s="98"/>
      <c r="QML20" s="98"/>
      <c r="QMM20" s="98"/>
      <c r="QMN20" s="98"/>
      <c r="QMO20" s="98"/>
      <c r="QMP20" s="98"/>
      <c r="QMQ20" s="98"/>
      <c r="QMR20" s="98"/>
      <c r="QMS20" s="98"/>
      <c r="QMT20" s="98"/>
      <c r="QMU20" s="98"/>
      <c r="QMX20" s="98"/>
      <c r="QNA20" s="98"/>
      <c r="QND20" s="98"/>
      <c r="QNG20" s="98"/>
      <c r="QPU20" s="98"/>
      <c r="QPW20" s="98"/>
      <c r="QPZ20" s="98"/>
      <c r="QQC20" s="98"/>
      <c r="QQF20" s="98"/>
      <c r="QQI20" s="98"/>
      <c r="QQL20" s="98"/>
      <c r="QQN20" s="98"/>
      <c r="QQP20" s="98"/>
      <c r="QQS20" s="98"/>
      <c r="QQV20" s="98"/>
      <c r="QQY20" s="98"/>
      <c r="QRB20" s="98"/>
      <c r="QRE20" s="98"/>
      <c r="QRH20" s="98"/>
      <c r="QRK20" s="98"/>
      <c r="QRM20" s="98"/>
      <c r="QSH20" s="98"/>
      <c r="QSI20" s="98"/>
      <c r="QSL20" s="98"/>
      <c r="QSO20" s="98"/>
      <c r="QSR20" s="98"/>
      <c r="QSU20" s="98"/>
      <c r="QSV20" s="98"/>
      <c r="QSW20" s="98"/>
      <c r="QSZ20" s="98"/>
      <c r="QTC20" s="98"/>
      <c r="QTF20" s="98"/>
      <c r="QTI20" s="98"/>
      <c r="QTK20" s="98"/>
      <c r="QVC20" s="98"/>
      <c r="QVD20" s="98"/>
      <c r="QVE20" s="98"/>
      <c r="QVF20" s="98"/>
      <c r="QVG20" s="98"/>
      <c r="QVH20" s="98"/>
      <c r="QVI20" s="98"/>
      <c r="QVJ20" s="98"/>
      <c r="QVK20" s="98"/>
      <c r="QVL20" s="98"/>
      <c r="QVM20" s="98"/>
      <c r="QVN20" s="98"/>
      <c r="QVO20" s="98"/>
      <c r="QVP20" s="98"/>
      <c r="QVQ20" s="98"/>
      <c r="QVR20" s="98"/>
      <c r="QVS20" s="98"/>
      <c r="QVT20" s="98"/>
      <c r="QVU20" s="98"/>
      <c r="QWH20" s="98"/>
      <c r="QWI20" s="98"/>
      <c r="QWJ20" s="98"/>
      <c r="QWK20" s="98"/>
      <c r="QWL20" s="98"/>
      <c r="QWM20" s="98"/>
      <c r="QWN20" s="98"/>
      <c r="QWO20" s="98"/>
      <c r="QWP20" s="98"/>
      <c r="QWQ20" s="98"/>
      <c r="QWT20" s="98"/>
      <c r="QWW20" s="98"/>
      <c r="QWZ20" s="98"/>
      <c r="QXC20" s="98"/>
      <c r="QZQ20" s="98"/>
      <c r="QZS20" s="98"/>
      <c r="QZV20" s="98"/>
      <c r="QZY20" s="98"/>
      <c r="RAB20" s="98"/>
      <c r="RAE20" s="98"/>
      <c r="RAH20" s="98"/>
      <c r="RAJ20" s="98"/>
      <c r="RAL20" s="98"/>
      <c r="RAO20" s="98"/>
      <c r="RAR20" s="98"/>
      <c r="RAU20" s="98"/>
      <c r="RAX20" s="98"/>
      <c r="RBA20" s="98"/>
      <c r="RBD20" s="98"/>
      <c r="RBG20" s="98"/>
      <c r="RBI20" s="98"/>
      <c r="RCD20" s="98"/>
      <c r="RCE20" s="98"/>
      <c r="RCH20" s="98"/>
      <c r="RCK20" s="98"/>
      <c r="RCN20" s="98"/>
      <c r="RCQ20" s="98"/>
      <c r="RCR20" s="98"/>
      <c r="RCS20" s="98"/>
      <c r="RCV20" s="98"/>
      <c r="RCY20" s="98"/>
      <c r="RDB20" s="98"/>
      <c r="RDE20" s="98"/>
      <c r="RDG20" s="98"/>
      <c r="REY20" s="98"/>
      <c r="REZ20" s="98"/>
      <c r="RFA20" s="98"/>
      <c r="RFB20" s="98"/>
      <c r="RFC20" s="98"/>
      <c r="RFD20" s="98"/>
      <c r="RFE20" s="98"/>
      <c r="RFF20" s="98"/>
      <c r="RFG20" s="98"/>
      <c r="RFH20" s="98"/>
      <c r="RFI20" s="98"/>
      <c r="RFJ20" s="98"/>
      <c r="RFK20" s="98"/>
      <c r="RFL20" s="98"/>
      <c r="RFM20" s="98"/>
      <c r="RFN20" s="98"/>
      <c r="RFO20" s="98"/>
      <c r="RFP20" s="98"/>
      <c r="RFQ20" s="98"/>
      <c r="RGD20" s="98"/>
      <c r="RGE20" s="98"/>
      <c r="RGF20" s="98"/>
      <c r="RGG20" s="98"/>
      <c r="RGH20" s="98"/>
      <c r="RGI20" s="98"/>
      <c r="RGJ20" s="98"/>
      <c r="RGK20" s="98"/>
      <c r="RGL20" s="98"/>
      <c r="RGM20" s="98"/>
      <c r="RGP20" s="98"/>
      <c r="RGS20" s="98"/>
      <c r="RGV20" s="98"/>
      <c r="RGY20" s="98"/>
      <c r="RJM20" s="98"/>
      <c r="RJO20" s="98"/>
      <c r="RJR20" s="98"/>
      <c r="RJU20" s="98"/>
      <c r="RJX20" s="98"/>
      <c r="RKA20" s="98"/>
      <c r="RKD20" s="98"/>
      <c r="RKF20" s="98"/>
      <c r="RKH20" s="98"/>
      <c r="RKK20" s="98"/>
      <c r="RKN20" s="98"/>
      <c r="RKQ20" s="98"/>
      <c r="RKT20" s="98"/>
      <c r="RKW20" s="98"/>
      <c r="RKZ20" s="98"/>
      <c r="RLC20" s="98"/>
      <c r="RLE20" s="98"/>
      <c r="RLZ20" s="98"/>
      <c r="RMA20" s="98"/>
      <c r="RMD20" s="98"/>
      <c r="RMG20" s="98"/>
      <c r="RMJ20" s="98"/>
      <c r="RMM20" s="98"/>
      <c r="RMN20" s="98"/>
      <c r="RMO20" s="98"/>
      <c r="RMR20" s="98"/>
      <c r="RMU20" s="98"/>
      <c r="RMX20" s="98"/>
      <c r="RNA20" s="98"/>
      <c r="RNC20" s="98"/>
      <c r="ROU20" s="98"/>
      <c r="ROV20" s="98"/>
      <c r="ROW20" s="98"/>
      <c r="ROX20" s="98"/>
      <c r="ROY20" s="98"/>
      <c r="ROZ20" s="98"/>
      <c r="RPA20" s="98"/>
      <c r="RPB20" s="98"/>
      <c r="RPC20" s="98"/>
      <c r="RPD20" s="98"/>
      <c r="RPE20" s="98"/>
      <c r="RPF20" s="98"/>
      <c r="RPG20" s="98"/>
      <c r="RPH20" s="98"/>
      <c r="RPI20" s="98"/>
      <c r="RPJ20" s="98"/>
      <c r="RPK20" s="98"/>
      <c r="RPL20" s="98"/>
      <c r="RPM20" s="98"/>
      <c r="RPZ20" s="98"/>
      <c r="RQA20" s="98"/>
      <c r="RQB20" s="98"/>
      <c r="RQC20" s="98"/>
      <c r="RQD20" s="98"/>
      <c r="RQE20" s="98"/>
      <c r="RQF20" s="98"/>
      <c r="RQG20" s="98"/>
      <c r="RQH20" s="98"/>
      <c r="RQI20" s="98"/>
      <c r="RQL20" s="98"/>
      <c r="RQO20" s="98"/>
      <c r="RQR20" s="98"/>
      <c r="RQU20" s="98"/>
      <c r="RTI20" s="98"/>
      <c r="RTK20" s="98"/>
      <c r="RTN20" s="98"/>
      <c r="RTQ20" s="98"/>
      <c r="RTT20" s="98"/>
      <c r="RTW20" s="98"/>
      <c r="RTZ20" s="98"/>
      <c r="RUB20" s="98"/>
      <c r="RUD20" s="98"/>
      <c r="RUG20" s="98"/>
      <c r="RUJ20" s="98"/>
      <c r="RUM20" s="98"/>
      <c r="RUP20" s="98"/>
      <c r="RUS20" s="98"/>
      <c r="RUV20" s="98"/>
      <c r="RUY20" s="98"/>
      <c r="RVA20" s="98"/>
      <c r="RVV20" s="98"/>
      <c r="RVW20" s="98"/>
      <c r="RVZ20" s="98"/>
      <c r="RWC20" s="98"/>
      <c r="RWF20" s="98"/>
      <c r="RWI20" s="98"/>
      <c r="RWJ20" s="98"/>
      <c r="RWK20" s="98"/>
      <c r="RWN20" s="98"/>
      <c r="RWQ20" s="98"/>
      <c r="RWT20" s="98"/>
      <c r="RWW20" s="98"/>
      <c r="RWY20" s="98"/>
      <c r="RYQ20" s="98"/>
      <c r="RYR20" s="98"/>
      <c r="RYS20" s="98"/>
      <c r="RYT20" s="98"/>
      <c r="RYU20" s="98"/>
      <c r="RYV20" s="98"/>
      <c r="RYW20" s="98"/>
      <c r="RYX20" s="98"/>
      <c r="RYY20" s="98"/>
      <c r="RYZ20" s="98"/>
      <c r="RZA20" s="98"/>
      <c r="RZB20" s="98"/>
      <c r="RZC20" s="98"/>
      <c r="RZD20" s="98"/>
      <c r="RZE20" s="98"/>
      <c r="RZF20" s="98"/>
      <c r="RZG20" s="98"/>
      <c r="RZH20" s="98"/>
      <c r="RZI20" s="98"/>
      <c r="RZV20" s="98"/>
      <c r="RZW20" s="98"/>
      <c r="RZX20" s="98"/>
      <c r="RZY20" s="98"/>
      <c r="RZZ20" s="98"/>
      <c r="SAA20" s="98"/>
      <c r="SAB20" s="98"/>
      <c r="SAC20" s="98"/>
      <c r="SAD20" s="98"/>
      <c r="SAE20" s="98"/>
      <c r="SAH20" s="98"/>
      <c r="SAK20" s="98"/>
      <c r="SAN20" s="98"/>
      <c r="SAQ20" s="98"/>
      <c r="SDE20" s="98"/>
      <c r="SDG20" s="98"/>
      <c r="SDJ20" s="98"/>
      <c r="SDM20" s="98"/>
      <c r="SDP20" s="98"/>
      <c r="SDS20" s="98"/>
      <c r="SDV20" s="98"/>
      <c r="SDX20" s="98"/>
      <c r="SDZ20" s="98"/>
      <c r="SEC20" s="98"/>
      <c r="SEF20" s="98"/>
      <c r="SEI20" s="98"/>
      <c r="SEL20" s="98"/>
      <c r="SEO20" s="98"/>
      <c r="SER20" s="98"/>
      <c r="SEU20" s="98"/>
      <c r="SEW20" s="98"/>
      <c r="SFR20" s="98"/>
      <c r="SFS20" s="98"/>
      <c r="SFV20" s="98"/>
      <c r="SFY20" s="98"/>
      <c r="SGB20" s="98"/>
      <c r="SGE20" s="98"/>
      <c r="SGF20" s="98"/>
      <c r="SGG20" s="98"/>
      <c r="SGJ20" s="98"/>
      <c r="SGM20" s="98"/>
      <c r="SGP20" s="98"/>
      <c r="SGS20" s="98"/>
      <c r="SGU20" s="98"/>
      <c r="SIM20" s="98"/>
      <c r="SIN20" s="98"/>
      <c r="SIO20" s="98"/>
      <c r="SIP20" s="98"/>
      <c r="SIQ20" s="98"/>
      <c r="SIR20" s="98"/>
      <c r="SIS20" s="98"/>
      <c r="SIT20" s="98"/>
      <c r="SIU20" s="98"/>
      <c r="SIV20" s="98"/>
      <c r="SIW20" s="98"/>
      <c r="SIX20" s="98"/>
      <c r="SIY20" s="98"/>
      <c r="SIZ20" s="98"/>
      <c r="SJA20" s="98"/>
      <c r="SJB20" s="98"/>
      <c r="SJC20" s="98"/>
      <c r="SJD20" s="98"/>
      <c r="SJE20" s="98"/>
      <c r="SJR20" s="98"/>
      <c r="SJS20" s="98"/>
      <c r="SJT20" s="98"/>
      <c r="SJU20" s="98"/>
      <c r="SJV20" s="98"/>
      <c r="SJW20" s="98"/>
      <c r="SJX20" s="98"/>
      <c r="SJY20" s="98"/>
      <c r="SJZ20" s="98"/>
      <c r="SKA20" s="98"/>
      <c r="SKD20" s="98"/>
      <c r="SKG20" s="98"/>
      <c r="SKJ20" s="98"/>
      <c r="SKM20" s="98"/>
      <c r="SNA20" s="98"/>
      <c r="SNC20" s="98"/>
      <c r="SNF20" s="98"/>
      <c r="SNI20" s="98"/>
      <c r="SNL20" s="98"/>
      <c r="SNO20" s="98"/>
      <c r="SNR20" s="98"/>
      <c r="SNT20" s="98"/>
      <c r="SNV20" s="98"/>
      <c r="SNY20" s="98"/>
      <c r="SOB20" s="98"/>
      <c r="SOE20" s="98"/>
      <c r="SOH20" s="98"/>
      <c r="SOK20" s="98"/>
      <c r="SON20" s="98"/>
      <c r="SOQ20" s="98"/>
      <c r="SOS20" s="98"/>
      <c r="SPN20" s="98"/>
      <c r="SPO20" s="98"/>
      <c r="SPR20" s="98"/>
      <c r="SPU20" s="98"/>
      <c r="SPX20" s="98"/>
      <c r="SQA20" s="98"/>
      <c r="SQB20" s="98"/>
      <c r="SQC20" s="98"/>
      <c r="SQF20" s="98"/>
      <c r="SQI20" s="98"/>
      <c r="SQL20" s="98"/>
      <c r="SQO20" s="98"/>
      <c r="SQQ20" s="98"/>
      <c r="SSI20" s="98"/>
      <c r="SSJ20" s="98"/>
      <c r="SSK20" s="98"/>
      <c r="SSL20" s="98"/>
      <c r="SSM20" s="98"/>
      <c r="SSN20" s="98"/>
      <c r="SSO20" s="98"/>
      <c r="SSP20" s="98"/>
      <c r="SSQ20" s="98"/>
      <c r="SSR20" s="98"/>
      <c r="SSS20" s="98"/>
      <c r="SST20" s="98"/>
      <c r="SSU20" s="98"/>
      <c r="SSV20" s="98"/>
      <c r="SSW20" s="98"/>
      <c r="SSX20" s="98"/>
      <c r="SSY20" s="98"/>
      <c r="SSZ20" s="98"/>
      <c r="STA20" s="98"/>
      <c r="STN20" s="98"/>
      <c r="STO20" s="98"/>
      <c r="STP20" s="98"/>
      <c r="STQ20" s="98"/>
      <c r="STR20" s="98"/>
      <c r="STS20" s="98"/>
      <c r="STT20" s="98"/>
      <c r="STU20" s="98"/>
      <c r="STV20" s="98"/>
      <c r="STW20" s="98"/>
      <c r="STZ20" s="98"/>
      <c r="SUC20" s="98"/>
      <c r="SUF20" s="98"/>
      <c r="SUI20" s="98"/>
      <c r="SWW20" s="98"/>
      <c r="SWY20" s="98"/>
      <c r="SXB20" s="98"/>
      <c r="SXE20" s="98"/>
      <c r="SXH20" s="98"/>
      <c r="SXK20" s="98"/>
      <c r="SXN20" s="98"/>
      <c r="SXP20" s="98"/>
      <c r="SXR20" s="98"/>
      <c r="SXU20" s="98"/>
      <c r="SXX20" s="98"/>
      <c r="SYA20" s="98"/>
      <c r="SYD20" s="98"/>
      <c r="SYG20" s="98"/>
      <c r="SYJ20" s="98"/>
      <c r="SYM20" s="98"/>
      <c r="SYO20" s="98"/>
      <c r="SZJ20" s="98"/>
      <c r="SZK20" s="98"/>
      <c r="SZN20" s="98"/>
      <c r="SZQ20" s="98"/>
      <c r="SZT20" s="98"/>
      <c r="SZW20" s="98"/>
      <c r="SZX20" s="98"/>
      <c r="SZY20" s="98"/>
      <c r="TAB20" s="98"/>
      <c r="TAE20" s="98"/>
      <c r="TAH20" s="98"/>
      <c r="TAK20" s="98"/>
      <c r="TAM20" s="98"/>
      <c r="TCE20" s="98"/>
      <c r="TCF20" s="98"/>
      <c r="TCG20" s="98"/>
      <c r="TCH20" s="98"/>
      <c r="TCI20" s="98"/>
      <c r="TCJ20" s="98"/>
      <c r="TCK20" s="98"/>
      <c r="TCL20" s="98"/>
      <c r="TCM20" s="98"/>
      <c r="TCN20" s="98"/>
      <c r="TCO20" s="98"/>
      <c r="TCP20" s="98"/>
      <c r="TCQ20" s="98"/>
      <c r="TCR20" s="98"/>
      <c r="TCS20" s="98"/>
      <c r="TCT20" s="98"/>
      <c r="TCU20" s="98"/>
      <c r="TCV20" s="98"/>
      <c r="TCW20" s="98"/>
      <c r="TDJ20" s="98"/>
      <c r="TDK20" s="98"/>
      <c r="TDL20" s="98"/>
      <c r="TDM20" s="98"/>
      <c r="TDN20" s="98"/>
      <c r="TDO20" s="98"/>
      <c r="TDP20" s="98"/>
      <c r="TDQ20" s="98"/>
      <c r="TDR20" s="98"/>
      <c r="TDS20" s="98"/>
      <c r="TDV20" s="98"/>
      <c r="TDY20" s="98"/>
      <c r="TEB20" s="98"/>
      <c r="TEE20" s="98"/>
      <c r="TGS20" s="98"/>
      <c r="TGU20" s="98"/>
      <c r="TGX20" s="98"/>
      <c r="THA20" s="98"/>
      <c r="THD20" s="98"/>
      <c r="THG20" s="98"/>
      <c r="THJ20" s="98"/>
      <c r="THL20" s="98"/>
      <c r="THN20" s="98"/>
      <c r="THQ20" s="98"/>
      <c r="THT20" s="98"/>
      <c r="THW20" s="98"/>
      <c r="THZ20" s="98"/>
      <c r="TIC20" s="98"/>
      <c r="TIF20" s="98"/>
      <c r="TII20" s="98"/>
      <c r="TIK20" s="98"/>
      <c r="TJF20" s="98"/>
      <c r="TJG20" s="98"/>
      <c r="TJJ20" s="98"/>
      <c r="TJM20" s="98"/>
      <c r="TJP20" s="98"/>
      <c r="TJS20" s="98"/>
      <c r="TJT20" s="98"/>
      <c r="TJU20" s="98"/>
      <c r="TJX20" s="98"/>
      <c r="TKA20" s="98"/>
      <c r="TKD20" s="98"/>
      <c r="TKG20" s="98"/>
      <c r="TKI20" s="98"/>
      <c r="TMA20" s="98"/>
      <c r="TMB20" s="98"/>
      <c r="TMC20" s="98"/>
      <c r="TMD20" s="98"/>
      <c r="TME20" s="98"/>
      <c r="TMF20" s="98"/>
      <c r="TMG20" s="98"/>
      <c r="TMH20" s="98"/>
      <c r="TMI20" s="98"/>
      <c r="TMJ20" s="98"/>
      <c r="TMK20" s="98"/>
      <c r="TML20" s="98"/>
      <c r="TMM20" s="98"/>
      <c r="TMN20" s="98"/>
      <c r="TMO20" s="98"/>
      <c r="TMP20" s="98"/>
      <c r="TMQ20" s="98"/>
      <c r="TMR20" s="98"/>
      <c r="TMS20" s="98"/>
      <c r="TNF20" s="98"/>
      <c r="TNG20" s="98"/>
      <c r="TNH20" s="98"/>
      <c r="TNI20" s="98"/>
      <c r="TNJ20" s="98"/>
      <c r="TNK20" s="98"/>
      <c r="TNL20" s="98"/>
      <c r="TNM20" s="98"/>
      <c r="TNN20" s="98"/>
      <c r="TNO20" s="98"/>
      <c r="TNR20" s="98"/>
      <c r="TNU20" s="98"/>
      <c r="TNX20" s="98"/>
      <c r="TOA20" s="98"/>
      <c r="TQO20" s="98"/>
      <c r="TQQ20" s="98"/>
      <c r="TQT20" s="98"/>
      <c r="TQW20" s="98"/>
      <c r="TQZ20" s="98"/>
      <c r="TRC20" s="98"/>
      <c r="TRF20" s="98"/>
      <c r="TRH20" s="98"/>
      <c r="TRJ20" s="98"/>
      <c r="TRM20" s="98"/>
      <c r="TRP20" s="98"/>
      <c r="TRS20" s="98"/>
      <c r="TRV20" s="98"/>
      <c r="TRY20" s="98"/>
      <c r="TSB20" s="98"/>
      <c r="TSE20" s="98"/>
      <c r="TSG20" s="98"/>
      <c r="TTB20" s="98"/>
      <c r="TTC20" s="98"/>
      <c r="TTF20" s="98"/>
      <c r="TTI20" s="98"/>
      <c r="TTL20" s="98"/>
      <c r="TTO20" s="98"/>
      <c r="TTP20" s="98"/>
      <c r="TTQ20" s="98"/>
      <c r="TTT20" s="98"/>
      <c r="TTW20" s="98"/>
      <c r="TTZ20" s="98"/>
      <c r="TUC20" s="98"/>
      <c r="TUE20" s="98"/>
      <c r="TVW20" s="98"/>
      <c r="TVX20" s="98"/>
      <c r="TVY20" s="98"/>
      <c r="TVZ20" s="98"/>
      <c r="TWA20" s="98"/>
      <c r="TWB20" s="98"/>
      <c r="TWC20" s="98"/>
      <c r="TWD20" s="98"/>
      <c r="TWE20" s="98"/>
      <c r="TWF20" s="98"/>
      <c r="TWG20" s="98"/>
      <c r="TWH20" s="98"/>
      <c r="TWI20" s="98"/>
      <c r="TWJ20" s="98"/>
      <c r="TWK20" s="98"/>
      <c r="TWL20" s="98"/>
      <c r="TWM20" s="98"/>
      <c r="TWN20" s="98"/>
      <c r="TWO20" s="98"/>
      <c r="TXB20" s="98"/>
      <c r="TXC20" s="98"/>
      <c r="TXD20" s="98"/>
      <c r="TXE20" s="98"/>
      <c r="TXF20" s="98"/>
      <c r="TXG20" s="98"/>
      <c r="TXH20" s="98"/>
      <c r="TXI20" s="98"/>
      <c r="TXJ20" s="98"/>
      <c r="TXK20" s="98"/>
      <c r="TXN20" s="98"/>
      <c r="TXQ20" s="98"/>
      <c r="TXT20" s="98"/>
      <c r="TXW20" s="98"/>
      <c r="UAK20" s="98"/>
      <c r="UAM20" s="98"/>
      <c r="UAP20" s="98"/>
      <c r="UAS20" s="98"/>
      <c r="UAV20" s="98"/>
      <c r="UAY20" s="98"/>
      <c r="UBB20" s="98"/>
      <c r="UBD20" s="98"/>
      <c r="UBF20" s="98"/>
      <c r="UBI20" s="98"/>
      <c r="UBL20" s="98"/>
      <c r="UBO20" s="98"/>
      <c r="UBR20" s="98"/>
      <c r="UBU20" s="98"/>
      <c r="UBX20" s="98"/>
      <c r="UCA20" s="98"/>
      <c r="UCC20" s="98"/>
      <c r="UCX20" s="98"/>
      <c r="UCY20" s="98"/>
      <c r="UDB20" s="98"/>
      <c r="UDE20" s="98"/>
      <c r="UDH20" s="98"/>
      <c r="UDK20" s="98"/>
      <c r="UDL20" s="98"/>
      <c r="UDM20" s="98"/>
      <c r="UDP20" s="98"/>
      <c r="UDS20" s="98"/>
      <c r="UDV20" s="98"/>
      <c r="UDY20" s="98"/>
      <c r="UEA20" s="98"/>
      <c r="UFS20" s="98"/>
      <c r="UFT20" s="98"/>
      <c r="UFU20" s="98"/>
      <c r="UFV20" s="98"/>
      <c r="UFW20" s="98"/>
      <c r="UFX20" s="98"/>
      <c r="UFY20" s="98"/>
      <c r="UFZ20" s="98"/>
      <c r="UGA20" s="98"/>
      <c r="UGB20" s="98"/>
      <c r="UGC20" s="98"/>
      <c r="UGD20" s="98"/>
      <c r="UGE20" s="98"/>
      <c r="UGF20" s="98"/>
      <c r="UGG20" s="98"/>
      <c r="UGH20" s="98"/>
      <c r="UGI20" s="98"/>
      <c r="UGJ20" s="98"/>
      <c r="UGK20" s="98"/>
      <c r="UGX20" s="98"/>
      <c r="UGY20" s="98"/>
      <c r="UGZ20" s="98"/>
      <c r="UHA20" s="98"/>
      <c r="UHB20" s="98"/>
      <c r="UHC20" s="98"/>
      <c r="UHD20" s="98"/>
      <c r="UHE20" s="98"/>
      <c r="UHF20" s="98"/>
      <c r="UHG20" s="98"/>
      <c r="UHJ20" s="98"/>
      <c r="UHM20" s="98"/>
      <c r="UHP20" s="98"/>
      <c r="UHS20" s="98"/>
      <c r="UKG20" s="98"/>
      <c r="UKI20" s="98"/>
      <c r="UKL20" s="98"/>
      <c r="UKO20" s="98"/>
      <c r="UKR20" s="98"/>
      <c r="UKU20" s="98"/>
      <c r="UKX20" s="98"/>
      <c r="UKZ20" s="98"/>
      <c r="ULB20" s="98"/>
      <c r="ULE20" s="98"/>
      <c r="ULH20" s="98"/>
      <c r="ULK20" s="98"/>
      <c r="ULN20" s="98"/>
      <c r="ULQ20" s="98"/>
      <c r="ULT20" s="98"/>
      <c r="ULW20" s="98"/>
      <c r="ULY20" s="98"/>
      <c r="UMT20" s="98"/>
      <c r="UMU20" s="98"/>
      <c r="UMX20" s="98"/>
      <c r="UNA20" s="98"/>
      <c r="UND20" s="98"/>
      <c r="UNG20" s="98"/>
      <c r="UNH20" s="98"/>
      <c r="UNI20" s="98"/>
      <c r="UNL20" s="98"/>
      <c r="UNO20" s="98"/>
      <c r="UNR20" s="98"/>
      <c r="UNU20" s="98"/>
      <c r="UNW20" s="98"/>
      <c r="UPO20" s="98"/>
      <c r="UPP20" s="98"/>
      <c r="UPQ20" s="98"/>
      <c r="UPR20" s="98"/>
      <c r="UPS20" s="98"/>
      <c r="UPT20" s="98"/>
      <c r="UPU20" s="98"/>
      <c r="UPV20" s="98"/>
      <c r="UPW20" s="98"/>
      <c r="UPX20" s="98"/>
      <c r="UPY20" s="98"/>
      <c r="UPZ20" s="98"/>
      <c r="UQA20" s="98"/>
      <c r="UQB20" s="98"/>
      <c r="UQC20" s="98"/>
      <c r="UQD20" s="98"/>
      <c r="UQE20" s="98"/>
      <c r="UQF20" s="98"/>
      <c r="UQG20" s="98"/>
      <c r="UQT20" s="98"/>
      <c r="UQU20" s="98"/>
      <c r="UQV20" s="98"/>
      <c r="UQW20" s="98"/>
      <c r="UQX20" s="98"/>
      <c r="UQY20" s="98"/>
      <c r="UQZ20" s="98"/>
      <c r="URA20" s="98"/>
      <c r="URB20" s="98"/>
      <c r="URC20" s="98"/>
      <c r="URF20" s="98"/>
      <c r="URI20" s="98"/>
      <c r="URL20" s="98"/>
      <c r="URO20" s="98"/>
      <c r="UUC20" s="98"/>
      <c r="UUE20" s="98"/>
      <c r="UUH20" s="98"/>
      <c r="UUK20" s="98"/>
      <c r="UUN20" s="98"/>
      <c r="UUQ20" s="98"/>
      <c r="UUT20" s="98"/>
      <c r="UUV20" s="98"/>
      <c r="UUX20" s="98"/>
      <c r="UVA20" s="98"/>
      <c r="UVD20" s="98"/>
      <c r="UVG20" s="98"/>
      <c r="UVJ20" s="98"/>
      <c r="UVM20" s="98"/>
      <c r="UVP20" s="98"/>
      <c r="UVS20" s="98"/>
      <c r="UVU20" s="98"/>
      <c r="UWP20" s="98"/>
      <c r="UWQ20" s="98"/>
      <c r="UWT20" s="98"/>
      <c r="UWW20" s="98"/>
      <c r="UWZ20" s="98"/>
      <c r="UXC20" s="98"/>
      <c r="UXD20" s="98"/>
      <c r="UXE20" s="98"/>
      <c r="UXH20" s="98"/>
      <c r="UXK20" s="98"/>
      <c r="UXN20" s="98"/>
      <c r="UXQ20" s="98"/>
      <c r="UXS20" s="98"/>
      <c r="UZK20" s="98"/>
      <c r="UZL20" s="98"/>
      <c r="UZM20" s="98"/>
      <c r="UZN20" s="98"/>
      <c r="UZO20" s="98"/>
      <c r="UZP20" s="98"/>
      <c r="UZQ20" s="98"/>
      <c r="UZR20" s="98"/>
      <c r="UZS20" s="98"/>
      <c r="UZT20" s="98"/>
      <c r="UZU20" s="98"/>
      <c r="UZV20" s="98"/>
      <c r="UZW20" s="98"/>
      <c r="UZX20" s="98"/>
      <c r="UZY20" s="98"/>
      <c r="UZZ20" s="98"/>
      <c r="VAA20" s="98"/>
      <c r="VAB20" s="98"/>
      <c r="VAC20" s="98"/>
      <c r="VAP20" s="98"/>
      <c r="VAQ20" s="98"/>
      <c r="VAR20" s="98"/>
      <c r="VAS20" s="98"/>
      <c r="VAT20" s="98"/>
      <c r="VAU20" s="98"/>
      <c r="VAV20" s="98"/>
      <c r="VAW20" s="98"/>
      <c r="VAX20" s="98"/>
      <c r="VAY20" s="98"/>
      <c r="VBB20" s="98"/>
      <c r="VBE20" s="98"/>
      <c r="VBH20" s="98"/>
      <c r="VBK20" s="98"/>
      <c r="VDY20" s="98"/>
      <c r="VEA20" s="98"/>
      <c r="VED20" s="98"/>
      <c r="VEG20" s="98"/>
      <c r="VEJ20" s="98"/>
      <c r="VEM20" s="98"/>
      <c r="VEP20" s="98"/>
      <c r="VER20" s="98"/>
      <c r="VET20" s="98"/>
      <c r="VEW20" s="98"/>
      <c r="VEZ20" s="98"/>
      <c r="VFC20" s="98"/>
      <c r="VFF20" s="98"/>
      <c r="VFI20" s="98"/>
      <c r="VFL20" s="98"/>
      <c r="VFO20" s="98"/>
      <c r="VFQ20" s="98"/>
      <c r="VGL20" s="98"/>
      <c r="VGM20" s="98"/>
      <c r="VGP20" s="98"/>
      <c r="VGS20" s="98"/>
      <c r="VGV20" s="98"/>
      <c r="VGY20" s="98"/>
      <c r="VGZ20" s="98"/>
      <c r="VHA20" s="98"/>
      <c r="VHD20" s="98"/>
      <c r="VHG20" s="98"/>
      <c r="VHJ20" s="98"/>
      <c r="VHM20" s="98"/>
      <c r="VHO20" s="98"/>
      <c r="VJG20" s="98"/>
      <c r="VJH20" s="98"/>
      <c r="VJI20" s="98"/>
      <c r="VJJ20" s="98"/>
      <c r="VJK20" s="98"/>
      <c r="VJL20" s="98"/>
      <c r="VJM20" s="98"/>
      <c r="VJN20" s="98"/>
      <c r="VJO20" s="98"/>
      <c r="VJP20" s="98"/>
      <c r="VJQ20" s="98"/>
      <c r="VJR20" s="98"/>
      <c r="VJS20" s="98"/>
      <c r="VJT20" s="98"/>
      <c r="VJU20" s="98"/>
      <c r="VJV20" s="98"/>
      <c r="VJW20" s="98"/>
      <c r="VJX20" s="98"/>
      <c r="VJY20" s="98"/>
      <c r="VKL20" s="98"/>
      <c r="VKM20" s="98"/>
      <c r="VKN20" s="98"/>
      <c r="VKO20" s="98"/>
      <c r="VKP20" s="98"/>
      <c r="VKQ20" s="98"/>
      <c r="VKR20" s="98"/>
      <c r="VKS20" s="98"/>
      <c r="VKT20" s="98"/>
      <c r="VKU20" s="98"/>
      <c r="VKX20" s="98"/>
      <c r="VLA20" s="98"/>
      <c r="VLD20" s="98"/>
      <c r="VLG20" s="98"/>
      <c r="VNU20" s="98"/>
      <c r="VNW20" s="98"/>
      <c r="VNZ20" s="98"/>
      <c r="VOC20" s="98"/>
      <c r="VOF20" s="98"/>
      <c r="VOI20" s="98"/>
      <c r="VOL20" s="98"/>
      <c r="VON20" s="98"/>
      <c r="VOP20" s="98"/>
      <c r="VOS20" s="98"/>
      <c r="VOV20" s="98"/>
      <c r="VOY20" s="98"/>
      <c r="VPB20" s="98"/>
      <c r="VPE20" s="98"/>
      <c r="VPH20" s="98"/>
      <c r="VPK20" s="98"/>
      <c r="VPM20" s="98"/>
      <c r="VQH20" s="98"/>
      <c r="VQI20" s="98"/>
      <c r="VQL20" s="98"/>
      <c r="VQO20" s="98"/>
      <c r="VQR20" s="98"/>
      <c r="VQU20" s="98"/>
      <c r="VQV20" s="98"/>
      <c r="VQW20" s="98"/>
      <c r="VQZ20" s="98"/>
      <c r="VRC20" s="98"/>
      <c r="VRF20" s="98"/>
      <c r="VRI20" s="98"/>
      <c r="VRK20" s="98"/>
      <c r="VTC20" s="98"/>
      <c r="VTD20" s="98"/>
      <c r="VTE20" s="98"/>
      <c r="VTF20" s="98"/>
      <c r="VTG20" s="98"/>
      <c r="VTH20" s="98"/>
      <c r="VTI20" s="98"/>
      <c r="VTJ20" s="98"/>
      <c r="VTK20" s="98"/>
      <c r="VTL20" s="98"/>
      <c r="VTM20" s="98"/>
      <c r="VTN20" s="98"/>
      <c r="VTO20" s="98"/>
      <c r="VTP20" s="98"/>
      <c r="VTQ20" s="98"/>
      <c r="VTR20" s="98"/>
      <c r="VTS20" s="98"/>
      <c r="VTT20" s="98"/>
      <c r="VTU20" s="98"/>
      <c r="VUH20" s="98"/>
      <c r="VUI20" s="98"/>
      <c r="VUJ20" s="98"/>
      <c r="VUK20" s="98"/>
      <c r="VUL20" s="98"/>
      <c r="VUM20" s="98"/>
      <c r="VUN20" s="98"/>
      <c r="VUO20" s="98"/>
      <c r="VUP20" s="98"/>
      <c r="VUQ20" s="98"/>
      <c r="VUT20" s="98"/>
      <c r="VUW20" s="98"/>
      <c r="VUZ20" s="98"/>
      <c r="VVC20" s="98"/>
      <c r="VXQ20" s="98"/>
      <c r="VXS20" s="98"/>
      <c r="VXV20" s="98"/>
      <c r="VXY20" s="98"/>
      <c r="VYB20" s="98"/>
      <c r="VYE20" s="98"/>
      <c r="VYH20" s="98"/>
      <c r="VYJ20" s="98"/>
      <c r="VYL20" s="98"/>
      <c r="VYO20" s="98"/>
      <c r="VYR20" s="98"/>
      <c r="VYU20" s="98"/>
      <c r="VYX20" s="98"/>
      <c r="VZA20" s="98"/>
      <c r="VZD20" s="98"/>
      <c r="VZG20" s="98"/>
      <c r="VZI20" s="98"/>
      <c r="WAD20" s="98"/>
      <c r="WAE20" s="98"/>
      <c r="WAH20" s="98"/>
      <c r="WAK20" s="98"/>
      <c r="WAN20" s="98"/>
      <c r="WAQ20" s="98"/>
      <c r="WAR20" s="98"/>
      <c r="WAS20" s="98"/>
      <c r="WAV20" s="98"/>
      <c r="WAY20" s="98"/>
      <c r="WBB20" s="98"/>
      <c r="WBE20" s="98"/>
      <c r="WBG20" s="98"/>
      <c r="WCY20" s="98"/>
      <c r="WCZ20" s="98"/>
      <c r="WDA20" s="98"/>
      <c r="WDB20" s="98"/>
      <c r="WDC20" s="98"/>
      <c r="WDD20" s="98"/>
      <c r="WDE20" s="98"/>
      <c r="WDF20" s="98"/>
      <c r="WDG20" s="98"/>
      <c r="WDH20" s="98"/>
      <c r="WDI20" s="98"/>
      <c r="WDJ20" s="98"/>
      <c r="WDK20" s="98"/>
      <c r="WDL20" s="98"/>
      <c r="WDM20" s="98"/>
      <c r="WDN20" s="98"/>
      <c r="WDO20" s="98"/>
      <c r="WDP20" s="98"/>
      <c r="WDQ20" s="98"/>
      <c r="WED20" s="98"/>
      <c r="WEE20" s="98"/>
      <c r="WEF20" s="98"/>
      <c r="WEG20" s="98"/>
      <c r="WEH20" s="98"/>
      <c r="WEI20" s="98"/>
      <c r="WEJ20" s="98"/>
      <c r="WEK20" s="98"/>
      <c r="WEL20" s="98"/>
      <c r="WEM20" s="98"/>
      <c r="WEP20" s="98"/>
      <c r="WES20" s="98"/>
      <c r="WEV20" s="98"/>
      <c r="WEY20" s="98"/>
      <c r="WHM20" s="98"/>
      <c r="WHO20" s="98"/>
      <c r="WHR20" s="98"/>
      <c r="WHU20" s="98"/>
      <c r="WHX20" s="98"/>
      <c r="WIA20" s="98"/>
      <c r="WID20" s="98"/>
      <c r="WIF20" s="98"/>
      <c r="WIH20" s="98"/>
      <c r="WIK20" s="98"/>
      <c r="WIN20" s="98"/>
      <c r="WIQ20" s="98"/>
      <c r="WIT20" s="98"/>
      <c r="WIW20" s="98"/>
      <c r="WIZ20" s="98"/>
      <c r="WJC20" s="98"/>
      <c r="WJE20" s="98"/>
      <c r="WJZ20" s="98"/>
      <c r="WKA20" s="98"/>
      <c r="WKD20" s="98"/>
      <c r="WKG20" s="98"/>
      <c r="WKJ20" s="98"/>
      <c r="WKM20" s="98"/>
      <c r="WKN20" s="98"/>
      <c r="WKO20" s="98"/>
      <c r="WKR20" s="98"/>
      <c r="WKU20" s="98"/>
      <c r="WKX20" s="98"/>
      <c r="WLA20" s="98"/>
      <c r="WLC20" s="98"/>
      <c r="WMU20" s="98"/>
      <c r="WMV20" s="98"/>
      <c r="WMW20" s="98"/>
      <c r="WMX20" s="98"/>
      <c r="WMY20" s="98"/>
      <c r="WMZ20" s="98"/>
      <c r="WNA20" s="98"/>
      <c r="WNB20" s="98"/>
      <c r="WNC20" s="98"/>
      <c r="WND20" s="98"/>
      <c r="WNE20" s="98"/>
      <c r="WNF20" s="98"/>
      <c r="WNG20" s="98"/>
      <c r="WNH20" s="98"/>
      <c r="WNI20" s="98"/>
      <c r="WNJ20" s="98"/>
      <c r="WNK20" s="98"/>
      <c r="WNL20" s="98"/>
      <c r="WNM20" s="98"/>
      <c r="WNZ20" s="98"/>
      <c r="WOA20" s="98"/>
      <c r="WOB20" s="98"/>
      <c r="WOC20" s="98"/>
      <c r="WOD20" s="98"/>
      <c r="WOE20" s="98"/>
      <c r="WOF20" s="98"/>
      <c r="WOG20" s="98"/>
      <c r="WOH20" s="98"/>
      <c r="WOI20" s="98"/>
      <c r="WOL20" s="98"/>
      <c r="WOO20" s="98"/>
      <c r="WOR20" s="98"/>
      <c r="WOU20" s="98"/>
      <c r="WRI20" s="98"/>
      <c r="WRK20" s="98"/>
      <c r="WRN20" s="98"/>
      <c r="WRQ20" s="98"/>
      <c r="WRT20" s="98"/>
      <c r="WRW20" s="98"/>
      <c r="WRZ20" s="98"/>
      <c r="WSB20" s="98"/>
      <c r="WSD20" s="98"/>
      <c r="WSG20" s="98"/>
      <c r="WSJ20" s="98"/>
      <c r="WSM20" s="98"/>
      <c r="WSP20" s="98"/>
      <c r="WSS20" s="98"/>
      <c r="WSV20" s="98"/>
      <c r="WSY20" s="98"/>
      <c r="WTA20" s="98"/>
      <c r="WTV20" s="98"/>
      <c r="WTW20" s="98"/>
      <c r="WTZ20" s="98"/>
      <c r="WUC20" s="98"/>
      <c r="WUF20" s="98"/>
      <c r="WUI20" s="98"/>
      <c r="WUJ20" s="98"/>
      <c r="WUK20" s="98"/>
      <c r="WUN20" s="98"/>
      <c r="WUQ20" s="98"/>
      <c r="WUT20" s="98"/>
      <c r="WUW20" s="98"/>
      <c r="WUY20" s="98"/>
    </row>
    <row r="21" spans="1:1015 1059:2039 2083:3063 3107:4087 4131:5111 5155:6135 6179:7159 7203:8183 8227:9207 9251:10231 10275:11255 11299:12279 12323:13303 13347:14327 14371:15351 15395:16119" s="94" customFormat="1" ht="21" hidden="1" customHeight="1" x14ac:dyDescent="0.3">
      <c r="A21" s="10" t="s">
        <v>120</v>
      </c>
      <c r="B21" s="93" t="s">
        <v>412</v>
      </c>
      <c r="C21" s="7"/>
      <c r="D21" s="126"/>
      <c r="E21" s="126"/>
    </row>
    <row r="22" spans="1:1015 1059:2039 2083:3063 3107:4087 4131:5111 5155:6135 6179:7159 7203:8183 8227:9207 9251:10231 10275:11255 11299:12279 12323:13303 13347:14327 14371:15351 15395:16119" s="94" customFormat="1" ht="21" hidden="1" customHeight="1" x14ac:dyDescent="0.3">
      <c r="A22" s="5" t="s">
        <v>60</v>
      </c>
      <c r="B22" s="93" t="s">
        <v>415</v>
      </c>
      <c r="C22" s="7"/>
      <c r="D22" s="126"/>
      <c r="E22" s="126"/>
    </row>
    <row r="23" spans="1:1015 1059:2039 2083:3063 3107:4087 4131:5111 5155:6135 6179:7159 7203:8183 8227:9207 9251:10231 10275:11255 11299:12279 12323:13303 13347:14327 14371:15351 15395:16119" s="94" customFormat="1" ht="21" hidden="1" customHeight="1" x14ac:dyDescent="0.3">
      <c r="A23" s="5" t="s">
        <v>61</v>
      </c>
      <c r="B23" s="93" t="s">
        <v>412</v>
      </c>
      <c r="C23" s="7"/>
      <c r="D23" s="126"/>
      <c r="E23" s="126"/>
    </row>
    <row r="24" spans="1:1015 1059:2039 2083:3063 3107:4087 4131:5111 5155:6135 6179:7159 7203:8183 8227:9207 9251:10231 10275:11255 11299:12279 12323:13303 13347:14327 14371:15351 15395:16119" s="94" customFormat="1" ht="21" hidden="1" customHeight="1" x14ac:dyDescent="0.3">
      <c r="A24" s="10" t="s">
        <v>270</v>
      </c>
      <c r="B24" s="93" t="s">
        <v>412</v>
      </c>
      <c r="C24" s="7"/>
      <c r="D24" s="126"/>
      <c r="E24" s="126"/>
    </row>
    <row r="25" spans="1:1015 1059:2039 2083:3063 3107:4087 4131:5111 5155:6135 6179:7159 7203:8183 8227:9207 9251:10231 10275:11255 11299:12279 12323:13303 13347:14327 14371:15351 15395:16119" s="94" customFormat="1" ht="21" hidden="1" customHeight="1" x14ac:dyDescent="0.3">
      <c r="A25" s="10" t="s">
        <v>271</v>
      </c>
      <c r="B25" s="93" t="s">
        <v>415</v>
      </c>
      <c r="C25" s="7"/>
      <c r="D25" s="126"/>
      <c r="E25" s="126"/>
    </row>
    <row r="26" spans="1:1015 1059:2039 2083:3063 3107:4087 4131:5111 5155:6135 6179:7159 7203:8183 8227:9207 9251:10231 10275:11255 11299:12279 12323:13303 13347:14327 14371:15351 15395:16119" s="94" customFormat="1" ht="21" customHeight="1" x14ac:dyDescent="0.3">
      <c r="A26" s="13" t="s">
        <v>272</v>
      </c>
      <c r="B26" s="169" t="s">
        <v>412</v>
      </c>
      <c r="C26" s="170">
        <v>8</v>
      </c>
      <c r="D26" s="185">
        <v>10000</v>
      </c>
      <c r="E26" s="169">
        <v>80000</v>
      </c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Z26" s="98"/>
      <c r="CC26" s="98"/>
      <c r="CF26" s="98"/>
      <c r="CI26" s="98"/>
      <c r="EW26" s="98"/>
      <c r="EY26" s="98"/>
      <c r="FB26" s="98"/>
      <c r="FE26" s="98"/>
      <c r="FH26" s="98"/>
      <c r="FK26" s="98"/>
      <c r="FN26" s="98"/>
      <c r="FP26" s="98"/>
      <c r="FR26" s="98"/>
      <c r="FU26" s="98"/>
      <c r="FX26" s="98"/>
      <c r="GA26" s="98"/>
      <c r="GD26" s="98"/>
      <c r="GG26" s="98"/>
      <c r="GJ26" s="98"/>
      <c r="GM26" s="98"/>
      <c r="GO26" s="98"/>
      <c r="HJ26" s="98"/>
      <c r="HK26" s="98"/>
      <c r="HN26" s="98"/>
      <c r="HQ26" s="98"/>
      <c r="HT26" s="98"/>
      <c r="HW26" s="98"/>
      <c r="HX26" s="98"/>
      <c r="HY26" s="98"/>
      <c r="IB26" s="98"/>
      <c r="IE26" s="98"/>
      <c r="IH26" s="98"/>
      <c r="IK26" s="98"/>
      <c r="IM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LJ26" s="98"/>
      <c r="LK26" s="98"/>
      <c r="LL26" s="98"/>
      <c r="LM26" s="98"/>
      <c r="LN26" s="98"/>
      <c r="LO26" s="98"/>
      <c r="LP26" s="98"/>
      <c r="LQ26" s="98"/>
      <c r="LR26" s="98"/>
      <c r="LS26" s="98"/>
      <c r="LV26" s="98"/>
      <c r="LY26" s="98"/>
      <c r="MB26" s="98"/>
      <c r="ME26" s="98"/>
      <c r="OS26" s="98"/>
      <c r="OU26" s="98"/>
      <c r="OX26" s="98"/>
      <c r="PA26" s="98"/>
      <c r="PD26" s="98"/>
      <c r="PG26" s="98"/>
      <c r="PJ26" s="98"/>
      <c r="PL26" s="98"/>
      <c r="PN26" s="98"/>
      <c r="PQ26" s="98"/>
      <c r="PT26" s="98"/>
      <c r="PW26" s="98"/>
      <c r="PZ26" s="98"/>
      <c r="QC26" s="98"/>
      <c r="QF26" s="98"/>
      <c r="QI26" s="98"/>
      <c r="QK26" s="98"/>
      <c r="RF26" s="98"/>
      <c r="RG26" s="98"/>
      <c r="RJ26" s="98"/>
      <c r="RM26" s="98"/>
      <c r="RP26" s="98"/>
      <c r="RS26" s="98"/>
      <c r="RT26" s="98"/>
      <c r="RU26" s="98"/>
      <c r="RX26" s="98"/>
      <c r="SA26" s="98"/>
      <c r="SD26" s="98"/>
      <c r="SG26" s="98"/>
      <c r="SI26" s="98"/>
      <c r="UA26" s="98"/>
      <c r="UB26" s="98"/>
      <c r="UC26" s="98"/>
      <c r="UD26" s="98"/>
      <c r="UE26" s="98"/>
      <c r="UF26" s="98"/>
      <c r="UG26" s="98"/>
      <c r="UH26" s="98"/>
      <c r="UI26" s="98"/>
      <c r="UJ26" s="98"/>
      <c r="UK26" s="98"/>
      <c r="UL26" s="98"/>
      <c r="UM26" s="98"/>
      <c r="UN26" s="98"/>
      <c r="UO26" s="98"/>
      <c r="UP26" s="98"/>
      <c r="UQ26" s="98"/>
      <c r="UR26" s="98"/>
      <c r="US26" s="98"/>
      <c r="VF26" s="98"/>
      <c r="VG26" s="98"/>
      <c r="VH26" s="98"/>
      <c r="VI26" s="98"/>
      <c r="VJ26" s="98"/>
      <c r="VK26" s="98"/>
      <c r="VL26" s="98"/>
      <c r="VM26" s="98"/>
      <c r="VN26" s="98"/>
      <c r="VO26" s="98"/>
      <c r="VR26" s="98"/>
      <c r="VU26" s="98"/>
      <c r="VX26" s="98"/>
      <c r="WA26" s="98"/>
      <c r="YO26" s="98"/>
      <c r="YQ26" s="98"/>
      <c r="YT26" s="98"/>
      <c r="YW26" s="98"/>
      <c r="YZ26" s="98"/>
      <c r="ZC26" s="98"/>
      <c r="ZF26" s="98"/>
      <c r="ZH26" s="98"/>
      <c r="ZJ26" s="98"/>
      <c r="ZM26" s="98"/>
      <c r="ZP26" s="98"/>
      <c r="ZS26" s="98"/>
      <c r="ZV26" s="98"/>
      <c r="ZY26" s="98"/>
      <c r="AAB26" s="98"/>
      <c r="AAE26" s="98"/>
      <c r="AAG26" s="98"/>
      <c r="ABB26" s="98"/>
      <c r="ABC26" s="98"/>
      <c r="ABF26" s="98"/>
      <c r="ABI26" s="98"/>
      <c r="ABL26" s="98"/>
      <c r="ABO26" s="98"/>
      <c r="ABP26" s="98"/>
      <c r="ABQ26" s="98"/>
      <c r="ABT26" s="98"/>
      <c r="ABW26" s="98"/>
      <c r="ABZ26" s="98"/>
      <c r="ACC26" s="98"/>
      <c r="ACE26" s="98"/>
      <c r="ADW26" s="98"/>
      <c r="ADX26" s="98"/>
      <c r="ADY26" s="98"/>
      <c r="ADZ26" s="98"/>
      <c r="AEA26" s="98"/>
      <c r="AEB26" s="98"/>
      <c r="AEC26" s="98"/>
      <c r="AED26" s="98"/>
      <c r="AEE26" s="98"/>
      <c r="AEF26" s="98"/>
      <c r="AEG26" s="98"/>
      <c r="AEH26" s="98"/>
      <c r="AEI26" s="98"/>
      <c r="AEJ26" s="98"/>
      <c r="AEK26" s="98"/>
      <c r="AEL26" s="98"/>
      <c r="AEM26" s="98"/>
      <c r="AEN26" s="98"/>
      <c r="AEO26" s="98"/>
      <c r="AFB26" s="98"/>
      <c r="AFC26" s="98"/>
      <c r="AFD26" s="98"/>
      <c r="AFE26" s="98"/>
      <c r="AFF26" s="98"/>
      <c r="AFG26" s="98"/>
      <c r="AFH26" s="98"/>
      <c r="AFI26" s="98"/>
      <c r="AFJ26" s="98"/>
      <c r="AFK26" s="98"/>
      <c r="AFN26" s="98"/>
      <c r="AFQ26" s="98"/>
      <c r="AFT26" s="98"/>
      <c r="AFW26" s="98"/>
      <c r="AIK26" s="98"/>
      <c r="AIM26" s="98"/>
      <c r="AIP26" s="98"/>
      <c r="AIS26" s="98"/>
      <c r="AIV26" s="98"/>
      <c r="AIY26" s="98"/>
      <c r="AJB26" s="98"/>
      <c r="AJD26" s="98"/>
      <c r="AJF26" s="98"/>
      <c r="AJI26" s="98"/>
      <c r="AJL26" s="98"/>
      <c r="AJO26" s="98"/>
      <c r="AJR26" s="98"/>
      <c r="AJU26" s="98"/>
      <c r="AJX26" s="98"/>
      <c r="AKA26" s="98"/>
      <c r="AKC26" s="98"/>
      <c r="AKX26" s="98"/>
      <c r="AKY26" s="98"/>
      <c r="ALB26" s="98"/>
      <c r="ALE26" s="98"/>
      <c r="ALH26" s="98"/>
      <c r="ALK26" s="98"/>
      <c r="ALL26" s="98"/>
      <c r="ALM26" s="98"/>
      <c r="ALP26" s="98"/>
      <c r="ALS26" s="98"/>
      <c r="ALV26" s="98"/>
      <c r="ALY26" s="98"/>
      <c r="AMA26" s="98"/>
      <c r="ANS26" s="98"/>
      <c r="ANT26" s="98"/>
      <c r="ANU26" s="98"/>
      <c r="ANV26" s="98"/>
      <c r="ANW26" s="98"/>
      <c r="ANX26" s="98"/>
      <c r="ANY26" s="98"/>
      <c r="ANZ26" s="98"/>
      <c r="AOA26" s="98"/>
      <c r="AOB26" s="98"/>
      <c r="AOC26" s="98"/>
      <c r="AOD26" s="98"/>
      <c r="AOE26" s="98"/>
      <c r="AOF26" s="98"/>
      <c r="AOG26" s="98"/>
      <c r="AOH26" s="98"/>
      <c r="AOI26" s="98"/>
      <c r="AOJ26" s="98"/>
      <c r="AOK26" s="98"/>
      <c r="AOX26" s="98"/>
      <c r="AOY26" s="98"/>
      <c r="AOZ26" s="98"/>
      <c r="APA26" s="98"/>
      <c r="APB26" s="98"/>
      <c r="APC26" s="98"/>
      <c r="APD26" s="98"/>
      <c r="APE26" s="98"/>
      <c r="APF26" s="98"/>
      <c r="APG26" s="98"/>
      <c r="APJ26" s="98"/>
      <c r="APM26" s="98"/>
      <c r="APP26" s="98"/>
      <c r="APS26" s="98"/>
      <c r="ASG26" s="98"/>
      <c r="ASI26" s="98"/>
      <c r="ASL26" s="98"/>
      <c r="ASO26" s="98"/>
      <c r="ASR26" s="98"/>
      <c r="ASU26" s="98"/>
      <c r="ASX26" s="98"/>
      <c r="ASZ26" s="98"/>
      <c r="ATB26" s="98"/>
      <c r="ATE26" s="98"/>
      <c r="ATH26" s="98"/>
      <c r="ATK26" s="98"/>
      <c r="ATN26" s="98"/>
      <c r="ATQ26" s="98"/>
      <c r="ATT26" s="98"/>
      <c r="ATW26" s="98"/>
      <c r="ATY26" s="98"/>
      <c r="AUT26" s="98"/>
      <c r="AUU26" s="98"/>
      <c r="AUX26" s="98"/>
      <c r="AVA26" s="98"/>
      <c r="AVD26" s="98"/>
      <c r="AVG26" s="98"/>
      <c r="AVH26" s="98"/>
      <c r="AVI26" s="98"/>
      <c r="AVL26" s="98"/>
      <c r="AVO26" s="98"/>
      <c r="AVR26" s="98"/>
      <c r="AVU26" s="98"/>
      <c r="AVW26" s="98"/>
      <c r="AXO26" s="98"/>
      <c r="AXP26" s="98"/>
      <c r="AXQ26" s="98"/>
      <c r="AXR26" s="98"/>
      <c r="AXS26" s="98"/>
      <c r="AXT26" s="98"/>
      <c r="AXU26" s="98"/>
      <c r="AXV26" s="98"/>
      <c r="AXW26" s="98"/>
      <c r="AXX26" s="98"/>
      <c r="AXY26" s="98"/>
      <c r="AXZ26" s="98"/>
      <c r="AYA26" s="98"/>
      <c r="AYB26" s="98"/>
      <c r="AYC26" s="98"/>
      <c r="AYD26" s="98"/>
      <c r="AYE26" s="98"/>
      <c r="AYF26" s="98"/>
      <c r="AYG26" s="98"/>
      <c r="AYT26" s="98"/>
      <c r="AYU26" s="98"/>
      <c r="AYV26" s="98"/>
      <c r="AYW26" s="98"/>
      <c r="AYX26" s="98"/>
      <c r="AYY26" s="98"/>
      <c r="AYZ26" s="98"/>
      <c r="AZA26" s="98"/>
      <c r="AZB26" s="98"/>
      <c r="AZC26" s="98"/>
      <c r="AZF26" s="98"/>
      <c r="AZI26" s="98"/>
      <c r="AZL26" s="98"/>
      <c r="AZO26" s="98"/>
      <c r="BCC26" s="98"/>
      <c r="BCE26" s="98"/>
      <c r="BCH26" s="98"/>
      <c r="BCK26" s="98"/>
      <c r="BCN26" s="98"/>
      <c r="BCQ26" s="98"/>
      <c r="BCT26" s="98"/>
      <c r="BCV26" s="98"/>
      <c r="BCX26" s="98"/>
      <c r="BDA26" s="98"/>
      <c r="BDD26" s="98"/>
      <c r="BDG26" s="98"/>
      <c r="BDJ26" s="98"/>
      <c r="BDM26" s="98"/>
      <c r="BDP26" s="98"/>
      <c r="BDS26" s="98"/>
      <c r="BDU26" s="98"/>
      <c r="BEP26" s="98"/>
      <c r="BEQ26" s="98"/>
      <c r="BET26" s="98"/>
      <c r="BEW26" s="98"/>
      <c r="BEZ26" s="98"/>
      <c r="BFC26" s="98"/>
      <c r="BFD26" s="98"/>
      <c r="BFE26" s="98"/>
      <c r="BFH26" s="98"/>
      <c r="BFK26" s="98"/>
      <c r="BFN26" s="98"/>
      <c r="BFQ26" s="98"/>
      <c r="BFS26" s="98"/>
      <c r="BHK26" s="98"/>
      <c r="BHL26" s="98"/>
      <c r="BHM26" s="98"/>
      <c r="BHN26" s="98"/>
      <c r="BHO26" s="98"/>
      <c r="BHP26" s="98"/>
      <c r="BHQ26" s="98"/>
      <c r="BHR26" s="98"/>
      <c r="BHS26" s="98"/>
      <c r="BHT26" s="98"/>
      <c r="BHU26" s="98"/>
      <c r="BHV26" s="98"/>
      <c r="BHW26" s="98"/>
      <c r="BHX26" s="98"/>
      <c r="BHY26" s="98"/>
      <c r="BHZ26" s="98"/>
      <c r="BIA26" s="98"/>
      <c r="BIB26" s="98"/>
      <c r="BIC26" s="98"/>
      <c r="BIP26" s="98"/>
      <c r="BIQ26" s="98"/>
      <c r="BIR26" s="98"/>
      <c r="BIS26" s="98"/>
      <c r="BIT26" s="98"/>
      <c r="BIU26" s="98"/>
      <c r="BIV26" s="98"/>
      <c r="BIW26" s="98"/>
      <c r="BIX26" s="98"/>
      <c r="BIY26" s="98"/>
      <c r="BJB26" s="98"/>
      <c r="BJE26" s="98"/>
      <c r="BJH26" s="98"/>
      <c r="BJK26" s="98"/>
      <c r="BLY26" s="98"/>
      <c r="BMA26" s="98"/>
      <c r="BMD26" s="98"/>
      <c r="BMG26" s="98"/>
      <c r="BMJ26" s="98"/>
      <c r="BMM26" s="98"/>
      <c r="BMP26" s="98"/>
      <c r="BMR26" s="98"/>
      <c r="BMT26" s="98"/>
      <c r="BMW26" s="98"/>
      <c r="BMZ26" s="98"/>
      <c r="BNC26" s="98"/>
      <c r="BNF26" s="98"/>
      <c r="BNI26" s="98"/>
      <c r="BNL26" s="98"/>
      <c r="BNO26" s="98"/>
      <c r="BNQ26" s="98"/>
      <c r="BOL26" s="98"/>
      <c r="BOM26" s="98"/>
      <c r="BOP26" s="98"/>
      <c r="BOS26" s="98"/>
      <c r="BOV26" s="98"/>
      <c r="BOY26" s="98"/>
      <c r="BOZ26" s="98"/>
      <c r="BPA26" s="98"/>
      <c r="BPD26" s="98"/>
      <c r="BPG26" s="98"/>
      <c r="BPJ26" s="98"/>
      <c r="BPM26" s="98"/>
      <c r="BPO26" s="98"/>
      <c r="BRG26" s="98"/>
      <c r="BRH26" s="98"/>
      <c r="BRI26" s="98"/>
      <c r="BRJ26" s="98"/>
      <c r="BRK26" s="98"/>
      <c r="BRL26" s="98"/>
      <c r="BRM26" s="98"/>
      <c r="BRN26" s="98"/>
      <c r="BRO26" s="98"/>
      <c r="BRP26" s="98"/>
      <c r="BRQ26" s="98"/>
      <c r="BRR26" s="98"/>
      <c r="BRS26" s="98"/>
      <c r="BRT26" s="98"/>
      <c r="BRU26" s="98"/>
      <c r="BRV26" s="98"/>
      <c r="BRW26" s="98"/>
      <c r="BRX26" s="98"/>
      <c r="BRY26" s="98"/>
      <c r="BSL26" s="98"/>
      <c r="BSM26" s="98"/>
      <c r="BSN26" s="98"/>
      <c r="BSO26" s="98"/>
      <c r="BSP26" s="98"/>
      <c r="BSQ26" s="98"/>
      <c r="BSR26" s="98"/>
      <c r="BSS26" s="98"/>
      <c r="BST26" s="98"/>
      <c r="BSU26" s="98"/>
      <c r="BSX26" s="98"/>
      <c r="BTA26" s="98"/>
      <c r="BTD26" s="98"/>
      <c r="BTG26" s="98"/>
      <c r="BVU26" s="98"/>
      <c r="BVW26" s="98"/>
      <c r="BVZ26" s="98"/>
      <c r="BWC26" s="98"/>
      <c r="BWF26" s="98"/>
      <c r="BWI26" s="98"/>
      <c r="BWL26" s="98"/>
      <c r="BWN26" s="98"/>
      <c r="BWP26" s="98"/>
      <c r="BWS26" s="98"/>
      <c r="BWV26" s="98"/>
      <c r="BWY26" s="98"/>
      <c r="BXB26" s="98"/>
      <c r="BXE26" s="98"/>
      <c r="BXH26" s="98"/>
      <c r="BXK26" s="98"/>
      <c r="BXM26" s="98"/>
      <c r="BYH26" s="98"/>
      <c r="BYI26" s="98"/>
      <c r="BYL26" s="98"/>
      <c r="BYO26" s="98"/>
      <c r="BYR26" s="98"/>
      <c r="BYU26" s="98"/>
      <c r="BYV26" s="98"/>
      <c r="BYW26" s="98"/>
      <c r="BYZ26" s="98"/>
      <c r="BZC26" s="98"/>
      <c r="BZF26" s="98"/>
      <c r="BZI26" s="98"/>
      <c r="BZK26" s="98"/>
      <c r="CBC26" s="98"/>
      <c r="CBD26" s="98"/>
      <c r="CBE26" s="98"/>
      <c r="CBF26" s="98"/>
      <c r="CBG26" s="98"/>
      <c r="CBH26" s="98"/>
      <c r="CBI26" s="98"/>
      <c r="CBJ26" s="98"/>
      <c r="CBK26" s="98"/>
      <c r="CBL26" s="98"/>
      <c r="CBM26" s="98"/>
      <c r="CBN26" s="98"/>
      <c r="CBO26" s="98"/>
      <c r="CBP26" s="98"/>
      <c r="CBQ26" s="98"/>
      <c r="CBR26" s="98"/>
      <c r="CBS26" s="98"/>
      <c r="CBT26" s="98"/>
      <c r="CBU26" s="98"/>
      <c r="CCH26" s="98"/>
      <c r="CCI26" s="98"/>
      <c r="CCJ26" s="98"/>
      <c r="CCK26" s="98"/>
      <c r="CCL26" s="98"/>
      <c r="CCM26" s="98"/>
      <c r="CCN26" s="98"/>
      <c r="CCO26" s="98"/>
      <c r="CCP26" s="98"/>
      <c r="CCQ26" s="98"/>
      <c r="CCT26" s="98"/>
      <c r="CCW26" s="98"/>
      <c r="CCZ26" s="98"/>
      <c r="CDC26" s="98"/>
      <c r="CFQ26" s="98"/>
      <c r="CFS26" s="98"/>
      <c r="CFV26" s="98"/>
      <c r="CFY26" s="98"/>
      <c r="CGB26" s="98"/>
      <c r="CGE26" s="98"/>
      <c r="CGH26" s="98"/>
      <c r="CGJ26" s="98"/>
      <c r="CGL26" s="98"/>
      <c r="CGO26" s="98"/>
      <c r="CGR26" s="98"/>
      <c r="CGU26" s="98"/>
      <c r="CGX26" s="98"/>
      <c r="CHA26" s="98"/>
      <c r="CHD26" s="98"/>
      <c r="CHG26" s="98"/>
      <c r="CHI26" s="98"/>
      <c r="CID26" s="98"/>
      <c r="CIE26" s="98"/>
      <c r="CIH26" s="98"/>
      <c r="CIK26" s="98"/>
      <c r="CIN26" s="98"/>
      <c r="CIQ26" s="98"/>
      <c r="CIR26" s="98"/>
      <c r="CIS26" s="98"/>
      <c r="CIV26" s="98"/>
      <c r="CIY26" s="98"/>
      <c r="CJB26" s="98"/>
      <c r="CJE26" s="98"/>
      <c r="CJG26" s="98"/>
      <c r="CKY26" s="98"/>
      <c r="CKZ26" s="98"/>
      <c r="CLA26" s="98"/>
      <c r="CLB26" s="98"/>
      <c r="CLC26" s="98"/>
      <c r="CLD26" s="98"/>
      <c r="CLE26" s="98"/>
      <c r="CLF26" s="98"/>
      <c r="CLG26" s="98"/>
      <c r="CLH26" s="98"/>
      <c r="CLI26" s="98"/>
      <c r="CLJ26" s="98"/>
      <c r="CLK26" s="98"/>
      <c r="CLL26" s="98"/>
      <c r="CLM26" s="98"/>
      <c r="CLN26" s="98"/>
      <c r="CLO26" s="98"/>
      <c r="CLP26" s="98"/>
      <c r="CLQ26" s="98"/>
      <c r="CMD26" s="98"/>
      <c r="CME26" s="98"/>
      <c r="CMF26" s="98"/>
      <c r="CMG26" s="98"/>
      <c r="CMH26" s="98"/>
      <c r="CMI26" s="98"/>
      <c r="CMJ26" s="98"/>
      <c r="CMK26" s="98"/>
      <c r="CML26" s="98"/>
      <c r="CMM26" s="98"/>
      <c r="CMP26" s="98"/>
      <c r="CMS26" s="98"/>
      <c r="CMV26" s="98"/>
      <c r="CMY26" s="98"/>
      <c r="CPM26" s="98"/>
      <c r="CPO26" s="98"/>
      <c r="CPR26" s="98"/>
      <c r="CPU26" s="98"/>
      <c r="CPX26" s="98"/>
      <c r="CQA26" s="98"/>
      <c r="CQD26" s="98"/>
      <c r="CQF26" s="98"/>
      <c r="CQH26" s="98"/>
      <c r="CQK26" s="98"/>
      <c r="CQN26" s="98"/>
      <c r="CQQ26" s="98"/>
      <c r="CQT26" s="98"/>
      <c r="CQW26" s="98"/>
      <c r="CQZ26" s="98"/>
      <c r="CRC26" s="98"/>
      <c r="CRE26" s="98"/>
      <c r="CRZ26" s="98"/>
      <c r="CSA26" s="98"/>
      <c r="CSD26" s="98"/>
      <c r="CSG26" s="98"/>
      <c r="CSJ26" s="98"/>
      <c r="CSM26" s="98"/>
      <c r="CSN26" s="98"/>
      <c r="CSO26" s="98"/>
      <c r="CSR26" s="98"/>
      <c r="CSU26" s="98"/>
      <c r="CSX26" s="98"/>
      <c r="CTA26" s="98"/>
      <c r="CTC26" s="98"/>
      <c r="CUU26" s="98"/>
      <c r="CUV26" s="98"/>
      <c r="CUW26" s="98"/>
      <c r="CUX26" s="98"/>
      <c r="CUY26" s="98"/>
      <c r="CUZ26" s="98"/>
      <c r="CVA26" s="98"/>
      <c r="CVB26" s="98"/>
      <c r="CVC26" s="98"/>
      <c r="CVD26" s="98"/>
      <c r="CVE26" s="98"/>
      <c r="CVF26" s="98"/>
      <c r="CVG26" s="98"/>
      <c r="CVH26" s="98"/>
      <c r="CVI26" s="98"/>
      <c r="CVJ26" s="98"/>
      <c r="CVK26" s="98"/>
      <c r="CVL26" s="98"/>
      <c r="CVM26" s="98"/>
      <c r="CVZ26" s="98"/>
      <c r="CWA26" s="98"/>
      <c r="CWB26" s="98"/>
      <c r="CWC26" s="98"/>
      <c r="CWD26" s="98"/>
      <c r="CWE26" s="98"/>
      <c r="CWF26" s="98"/>
      <c r="CWG26" s="98"/>
      <c r="CWH26" s="98"/>
      <c r="CWI26" s="98"/>
      <c r="CWL26" s="98"/>
      <c r="CWO26" s="98"/>
      <c r="CWR26" s="98"/>
      <c r="CWU26" s="98"/>
      <c r="CZI26" s="98"/>
      <c r="CZK26" s="98"/>
      <c r="CZN26" s="98"/>
      <c r="CZQ26" s="98"/>
      <c r="CZT26" s="98"/>
      <c r="CZW26" s="98"/>
      <c r="CZZ26" s="98"/>
      <c r="DAB26" s="98"/>
      <c r="DAD26" s="98"/>
      <c r="DAG26" s="98"/>
      <c r="DAJ26" s="98"/>
      <c r="DAM26" s="98"/>
      <c r="DAP26" s="98"/>
      <c r="DAS26" s="98"/>
      <c r="DAV26" s="98"/>
      <c r="DAY26" s="98"/>
      <c r="DBA26" s="98"/>
      <c r="DBV26" s="98"/>
      <c r="DBW26" s="98"/>
      <c r="DBZ26" s="98"/>
      <c r="DCC26" s="98"/>
      <c r="DCF26" s="98"/>
      <c r="DCI26" s="98"/>
      <c r="DCJ26" s="98"/>
      <c r="DCK26" s="98"/>
      <c r="DCN26" s="98"/>
      <c r="DCQ26" s="98"/>
      <c r="DCT26" s="98"/>
      <c r="DCW26" s="98"/>
      <c r="DCY26" s="98"/>
      <c r="DEQ26" s="98"/>
      <c r="DER26" s="98"/>
      <c r="DES26" s="98"/>
      <c r="DET26" s="98"/>
      <c r="DEU26" s="98"/>
      <c r="DEV26" s="98"/>
      <c r="DEW26" s="98"/>
      <c r="DEX26" s="98"/>
      <c r="DEY26" s="98"/>
      <c r="DEZ26" s="98"/>
      <c r="DFA26" s="98"/>
      <c r="DFB26" s="98"/>
      <c r="DFC26" s="98"/>
      <c r="DFD26" s="98"/>
      <c r="DFE26" s="98"/>
      <c r="DFF26" s="98"/>
      <c r="DFG26" s="98"/>
      <c r="DFH26" s="98"/>
      <c r="DFI26" s="98"/>
      <c r="DFV26" s="98"/>
      <c r="DFW26" s="98"/>
      <c r="DFX26" s="98"/>
      <c r="DFY26" s="98"/>
      <c r="DFZ26" s="98"/>
      <c r="DGA26" s="98"/>
      <c r="DGB26" s="98"/>
      <c r="DGC26" s="98"/>
      <c r="DGD26" s="98"/>
      <c r="DGE26" s="98"/>
      <c r="DGH26" s="98"/>
      <c r="DGK26" s="98"/>
      <c r="DGN26" s="98"/>
      <c r="DGQ26" s="98"/>
      <c r="DJE26" s="98"/>
      <c r="DJG26" s="98"/>
      <c r="DJJ26" s="98"/>
      <c r="DJM26" s="98"/>
      <c r="DJP26" s="98"/>
      <c r="DJS26" s="98"/>
      <c r="DJV26" s="98"/>
      <c r="DJX26" s="98"/>
      <c r="DJZ26" s="98"/>
      <c r="DKC26" s="98"/>
      <c r="DKF26" s="98"/>
      <c r="DKI26" s="98"/>
      <c r="DKL26" s="98"/>
      <c r="DKO26" s="98"/>
      <c r="DKR26" s="98"/>
      <c r="DKU26" s="98"/>
      <c r="DKW26" s="98"/>
      <c r="DLR26" s="98"/>
      <c r="DLS26" s="98"/>
      <c r="DLV26" s="98"/>
      <c r="DLY26" s="98"/>
      <c r="DMB26" s="98"/>
      <c r="DME26" s="98"/>
      <c r="DMF26" s="98"/>
      <c r="DMG26" s="98"/>
      <c r="DMJ26" s="98"/>
      <c r="DMM26" s="98"/>
      <c r="DMP26" s="98"/>
      <c r="DMS26" s="98"/>
      <c r="DMU26" s="98"/>
      <c r="DOM26" s="98"/>
      <c r="DON26" s="98"/>
      <c r="DOO26" s="98"/>
      <c r="DOP26" s="98"/>
      <c r="DOQ26" s="98"/>
      <c r="DOR26" s="98"/>
      <c r="DOS26" s="98"/>
      <c r="DOT26" s="98"/>
      <c r="DOU26" s="98"/>
      <c r="DOV26" s="98"/>
      <c r="DOW26" s="98"/>
      <c r="DOX26" s="98"/>
      <c r="DOY26" s="98"/>
      <c r="DOZ26" s="98"/>
      <c r="DPA26" s="98"/>
      <c r="DPB26" s="98"/>
      <c r="DPC26" s="98"/>
      <c r="DPD26" s="98"/>
      <c r="DPE26" s="98"/>
      <c r="DPR26" s="98"/>
      <c r="DPS26" s="98"/>
      <c r="DPT26" s="98"/>
      <c r="DPU26" s="98"/>
      <c r="DPV26" s="98"/>
      <c r="DPW26" s="98"/>
      <c r="DPX26" s="98"/>
      <c r="DPY26" s="98"/>
      <c r="DPZ26" s="98"/>
      <c r="DQA26" s="98"/>
      <c r="DQD26" s="98"/>
      <c r="DQG26" s="98"/>
      <c r="DQJ26" s="98"/>
      <c r="DQM26" s="98"/>
      <c r="DTA26" s="98"/>
      <c r="DTC26" s="98"/>
      <c r="DTF26" s="98"/>
      <c r="DTI26" s="98"/>
      <c r="DTL26" s="98"/>
      <c r="DTO26" s="98"/>
      <c r="DTR26" s="98"/>
      <c r="DTT26" s="98"/>
      <c r="DTV26" s="98"/>
      <c r="DTY26" s="98"/>
      <c r="DUB26" s="98"/>
      <c r="DUE26" s="98"/>
      <c r="DUH26" s="98"/>
      <c r="DUK26" s="98"/>
      <c r="DUN26" s="98"/>
      <c r="DUQ26" s="98"/>
      <c r="DUS26" s="98"/>
      <c r="DVN26" s="98"/>
      <c r="DVO26" s="98"/>
      <c r="DVR26" s="98"/>
      <c r="DVU26" s="98"/>
      <c r="DVX26" s="98"/>
      <c r="DWA26" s="98"/>
      <c r="DWB26" s="98"/>
      <c r="DWC26" s="98"/>
      <c r="DWF26" s="98"/>
      <c r="DWI26" s="98"/>
      <c r="DWL26" s="98"/>
      <c r="DWO26" s="98"/>
      <c r="DWQ26" s="98"/>
      <c r="DYI26" s="98"/>
      <c r="DYJ26" s="98"/>
      <c r="DYK26" s="98"/>
      <c r="DYL26" s="98"/>
      <c r="DYM26" s="98"/>
      <c r="DYN26" s="98"/>
      <c r="DYO26" s="98"/>
      <c r="DYP26" s="98"/>
      <c r="DYQ26" s="98"/>
      <c r="DYR26" s="98"/>
      <c r="DYS26" s="98"/>
      <c r="DYT26" s="98"/>
      <c r="DYU26" s="98"/>
      <c r="DYV26" s="98"/>
      <c r="DYW26" s="98"/>
      <c r="DYX26" s="98"/>
      <c r="DYY26" s="98"/>
      <c r="DYZ26" s="98"/>
      <c r="DZA26" s="98"/>
      <c r="DZN26" s="98"/>
      <c r="DZO26" s="98"/>
      <c r="DZP26" s="98"/>
      <c r="DZQ26" s="98"/>
      <c r="DZR26" s="98"/>
      <c r="DZS26" s="98"/>
      <c r="DZT26" s="98"/>
      <c r="DZU26" s="98"/>
      <c r="DZV26" s="98"/>
      <c r="DZW26" s="98"/>
      <c r="DZZ26" s="98"/>
      <c r="EAC26" s="98"/>
      <c r="EAF26" s="98"/>
      <c r="EAI26" s="98"/>
      <c r="ECW26" s="98"/>
      <c r="ECY26" s="98"/>
      <c r="EDB26" s="98"/>
      <c r="EDE26" s="98"/>
      <c r="EDH26" s="98"/>
      <c r="EDK26" s="98"/>
      <c r="EDN26" s="98"/>
      <c r="EDP26" s="98"/>
      <c r="EDR26" s="98"/>
      <c r="EDU26" s="98"/>
      <c r="EDX26" s="98"/>
      <c r="EEA26" s="98"/>
      <c r="EED26" s="98"/>
      <c r="EEG26" s="98"/>
      <c r="EEJ26" s="98"/>
      <c r="EEM26" s="98"/>
      <c r="EEO26" s="98"/>
      <c r="EFJ26" s="98"/>
      <c r="EFK26" s="98"/>
      <c r="EFN26" s="98"/>
      <c r="EFQ26" s="98"/>
      <c r="EFT26" s="98"/>
      <c r="EFW26" s="98"/>
      <c r="EFX26" s="98"/>
      <c r="EFY26" s="98"/>
      <c r="EGB26" s="98"/>
      <c r="EGE26" s="98"/>
      <c r="EGH26" s="98"/>
      <c r="EGK26" s="98"/>
      <c r="EGM26" s="98"/>
      <c r="EIE26" s="98"/>
      <c r="EIF26" s="98"/>
      <c r="EIG26" s="98"/>
      <c r="EIH26" s="98"/>
      <c r="EII26" s="98"/>
      <c r="EIJ26" s="98"/>
      <c r="EIK26" s="98"/>
      <c r="EIL26" s="98"/>
      <c r="EIM26" s="98"/>
      <c r="EIN26" s="98"/>
      <c r="EIO26" s="98"/>
      <c r="EIP26" s="98"/>
      <c r="EIQ26" s="98"/>
      <c r="EIR26" s="98"/>
      <c r="EIS26" s="98"/>
      <c r="EIT26" s="98"/>
      <c r="EIU26" s="98"/>
      <c r="EIV26" s="98"/>
      <c r="EIW26" s="98"/>
      <c r="EJJ26" s="98"/>
      <c r="EJK26" s="98"/>
      <c r="EJL26" s="98"/>
      <c r="EJM26" s="98"/>
      <c r="EJN26" s="98"/>
      <c r="EJO26" s="98"/>
      <c r="EJP26" s="98"/>
      <c r="EJQ26" s="98"/>
      <c r="EJR26" s="98"/>
      <c r="EJS26" s="98"/>
      <c r="EJV26" s="98"/>
      <c r="EJY26" s="98"/>
      <c r="EKB26" s="98"/>
      <c r="EKE26" s="98"/>
      <c r="EMS26" s="98"/>
      <c r="EMU26" s="98"/>
      <c r="EMX26" s="98"/>
      <c r="ENA26" s="98"/>
      <c r="END26" s="98"/>
      <c r="ENG26" s="98"/>
      <c r="ENJ26" s="98"/>
      <c r="ENL26" s="98"/>
      <c r="ENN26" s="98"/>
      <c r="ENQ26" s="98"/>
      <c r="ENT26" s="98"/>
      <c r="ENW26" s="98"/>
      <c r="ENZ26" s="98"/>
      <c r="EOC26" s="98"/>
      <c r="EOF26" s="98"/>
      <c r="EOI26" s="98"/>
      <c r="EOK26" s="98"/>
      <c r="EPF26" s="98"/>
      <c r="EPG26" s="98"/>
      <c r="EPJ26" s="98"/>
      <c r="EPM26" s="98"/>
      <c r="EPP26" s="98"/>
      <c r="EPS26" s="98"/>
      <c r="EPT26" s="98"/>
      <c r="EPU26" s="98"/>
      <c r="EPX26" s="98"/>
      <c r="EQA26" s="98"/>
      <c r="EQD26" s="98"/>
      <c r="EQG26" s="98"/>
      <c r="EQI26" s="98"/>
      <c r="ESA26" s="98"/>
      <c r="ESB26" s="98"/>
      <c r="ESC26" s="98"/>
      <c r="ESD26" s="98"/>
      <c r="ESE26" s="98"/>
      <c r="ESF26" s="98"/>
      <c r="ESG26" s="98"/>
      <c r="ESH26" s="98"/>
      <c r="ESI26" s="98"/>
      <c r="ESJ26" s="98"/>
      <c r="ESK26" s="98"/>
      <c r="ESL26" s="98"/>
      <c r="ESM26" s="98"/>
      <c r="ESN26" s="98"/>
      <c r="ESO26" s="98"/>
      <c r="ESP26" s="98"/>
      <c r="ESQ26" s="98"/>
      <c r="ESR26" s="98"/>
      <c r="ESS26" s="98"/>
      <c r="ETF26" s="98"/>
      <c r="ETG26" s="98"/>
      <c r="ETH26" s="98"/>
      <c r="ETI26" s="98"/>
      <c r="ETJ26" s="98"/>
      <c r="ETK26" s="98"/>
      <c r="ETL26" s="98"/>
      <c r="ETM26" s="98"/>
      <c r="ETN26" s="98"/>
      <c r="ETO26" s="98"/>
      <c r="ETR26" s="98"/>
      <c r="ETU26" s="98"/>
      <c r="ETX26" s="98"/>
      <c r="EUA26" s="98"/>
      <c r="EWO26" s="98"/>
      <c r="EWQ26" s="98"/>
      <c r="EWT26" s="98"/>
      <c r="EWW26" s="98"/>
      <c r="EWZ26" s="98"/>
      <c r="EXC26" s="98"/>
      <c r="EXF26" s="98"/>
      <c r="EXH26" s="98"/>
      <c r="EXJ26" s="98"/>
      <c r="EXM26" s="98"/>
      <c r="EXP26" s="98"/>
      <c r="EXS26" s="98"/>
      <c r="EXV26" s="98"/>
      <c r="EXY26" s="98"/>
      <c r="EYB26" s="98"/>
      <c r="EYE26" s="98"/>
      <c r="EYG26" s="98"/>
      <c r="EZB26" s="98"/>
      <c r="EZC26" s="98"/>
      <c r="EZF26" s="98"/>
      <c r="EZI26" s="98"/>
      <c r="EZL26" s="98"/>
      <c r="EZO26" s="98"/>
      <c r="EZP26" s="98"/>
      <c r="EZQ26" s="98"/>
      <c r="EZT26" s="98"/>
      <c r="EZW26" s="98"/>
      <c r="EZZ26" s="98"/>
      <c r="FAC26" s="98"/>
      <c r="FAE26" s="98"/>
      <c r="FBW26" s="98"/>
      <c r="FBX26" s="98"/>
      <c r="FBY26" s="98"/>
      <c r="FBZ26" s="98"/>
      <c r="FCA26" s="98"/>
      <c r="FCB26" s="98"/>
      <c r="FCC26" s="98"/>
      <c r="FCD26" s="98"/>
      <c r="FCE26" s="98"/>
      <c r="FCF26" s="98"/>
      <c r="FCG26" s="98"/>
      <c r="FCH26" s="98"/>
      <c r="FCI26" s="98"/>
      <c r="FCJ26" s="98"/>
      <c r="FCK26" s="98"/>
      <c r="FCL26" s="98"/>
      <c r="FCM26" s="98"/>
      <c r="FCN26" s="98"/>
      <c r="FCO26" s="98"/>
      <c r="FDB26" s="98"/>
      <c r="FDC26" s="98"/>
      <c r="FDD26" s="98"/>
      <c r="FDE26" s="98"/>
      <c r="FDF26" s="98"/>
      <c r="FDG26" s="98"/>
      <c r="FDH26" s="98"/>
      <c r="FDI26" s="98"/>
      <c r="FDJ26" s="98"/>
      <c r="FDK26" s="98"/>
      <c r="FDN26" s="98"/>
      <c r="FDQ26" s="98"/>
      <c r="FDT26" s="98"/>
      <c r="FDW26" s="98"/>
      <c r="FGK26" s="98"/>
      <c r="FGM26" s="98"/>
      <c r="FGP26" s="98"/>
      <c r="FGS26" s="98"/>
      <c r="FGV26" s="98"/>
      <c r="FGY26" s="98"/>
      <c r="FHB26" s="98"/>
      <c r="FHD26" s="98"/>
      <c r="FHF26" s="98"/>
      <c r="FHI26" s="98"/>
      <c r="FHL26" s="98"/>
      <c r="FHO26" s="98"/>
      <c r="FHR26" s="98"/>
      <c r="FHU26" s="98"/>
      <c r="FHX26" s="98"/>
      <c r="FIA26" s="98"/>
      <c r="FIC26" s="98"/>
      <c r="FIX26" s="98"/>
      <c r="FIY26" s="98"/>
      <c r="FJB26" s="98"/>
      <c r="FJE26" s="98"/>
      <c r="FJH26" s="98"/>
      <c r="FJK26" s="98"/>
      <c r="FJL26" s="98"/>
      <c r="FJM26" s="98"/>
      <c r="FJP26" s="98"/>
      <c r="FJS26" s="98"/>
      <c r="FJV26" s="98"/>
      <c r="FJY26" s="98"/>
      <c r="FKA26" s="98"/>
      <c r="FLS26" s="98"/>
      <c r="FLT26" s="98"/>
      <c r="FLU26" s="98"/>
      <c r="FLV26" s="98"/>
      <c r="FLW26" s="98"/>
      <c r="FLX26" s="98"/>
      <c r="FLY26" s="98"/>
      <c r="FLZ26" s="98"/>
      <c r="FMA26" s="98"/>
      <c r="FMB26" s="98"/>
      <c r="FMC26" s="98"/>
      <c r="FMD26" s="98"/>
      <c r="FME26" s="98"/>
      <c r="FMF26" s="98"/>
      <c r="FMG26" s="98"/>
      <c r="FMH26" s="98"/>
      <c r="FMI26" s="98"/>
      <c r="FMJ26" s="98"/>
      <c r="FMK26" s="98"/>
      <c r="FMX26" s="98"/>
      <c r="FMY26" s="98"/>
      <c r="FMZ26" s="98"/>
      <c r="FNA26" s="98"/>
      <c r="FNB26" s="98"/>
      <c r="FNC26" s="98"/>
      <c r="FND26" s="98"/>
      <c r="FNE26" s="98"/>
      <c r="FNF26" s="98"/>
      <c r="FNG26" s="98"/>
      <c r="FNJ26" s="98"/>
      <c r="FNM26" s="98"/>
      <c r="FNP26" s="98"/>
      <c r="FNS26" s="98"/>
      <c r="FQG26" s="98"/>
      <c r="FQI26" s="98"/>
      <c r="FQL26" s="98"/>
      <c r="FQO26" s="98"/>
      <c r="FQR26" s="98"/>
      <c r="FQU26" s="98"/>
      <c r="FQX26" s="98"/>
      <c r="FQZ26" s="98"/>
      <c r="FRB26" s="98"/>
      <c r="FRE26" s="98"/>
      <c r="FRH26" s="98"/>
      <c r="FRK26" s="98"/>
      <c r="FRN26" s="98"/>
      <c r="FRQ26" s="98"/>
      <c r="FRT26" s="98"/>
      <c r="FRW26" s="98"/>
      <c r="FRY26" s="98"/>
      <c r="FST26" s="98"/>
      <c r="FSU26" s="98"/>
      <c r="FSX26" s="98"/>
      <c r="FTA26" s="98"/>
      <c r="FTD26" s="98"/>
      <c r="FTG26" s="98"/>
      <c r="FTH26" s="98"/>
      <c r="FTI26" s="98"/>
      <c r="FTL26" s="98"/>
      <c r="FTO26" s="98"/>
      <c r="FTR26" s="98"/>
      <c r="FTU26" s="98"/>
      <c r="FTW26" s="98"/>
      <c r="FVO26" s="98"/>
      <c r="FVP26" s="98"/>
      <c r="FVQ26" s="98"/>
      <c r="FVR26" s="98"/>
      <c r="FVS26" s="98"/>
      <c r="FVT26" s="98"/>
      <c r="FVU26" s="98"/>
      <c r="FVV26" s="98"/>
      <c r="FVW26" s="98"/>
      <c r="FVX26" s="98"/>
      <c r="FVY26" s="98"/>
      <c r="FVZ26" s="98"/>
      <c r="FWA26" s="98"/>
      <c r="FWB26" s="98"/>
      <c r="FWC26" s="98"/>
      <c r="FWD26" s="98"/>
      <c r="FWE26" s="98"/>
      <c r="FWF26" s="98"/>
      <c r="FWG26" s="98"/>
      <c r="FWT26" s="98"/>
      <c r="FWU26" s="98"/>
      <c r="FWV26" s="98"/>
      <c r="FWW26" s="98"/>
      <c r="FWX26" s="98"/>
      <c r="FWY26" s="98"/>
      <c r="FWZ26" s="98"/>
      <c r="FXA26" s="98"/>
      <c r="FXB26" s="98"/>
      <c r="FXC26" s="98"/>
      <c r="FXF26" s="98"/>
      <c r="FXI26" s="98"/>
      <c r="FXL26" s="98"/>
      <c r="FXO26" s="98"/>
      <c r="GAC26" s="98"/>
      <c r="GAE26" s="98"/>
      <c r="GAH26" s="98"/>
      <c r="GAK26" s="98"/>
      <c r="GAN26" s="98"/>
      <c r="GAQ26" s="98"/>
      <c r="GAT26" s="98"/>
      <c r="GAV26" s="98"/>
      <c r="GAX26" s="98"/>
      <c r="GBA26" s="98"/>
      <c r="GBD26" s="98"/>
      <c r="GBG26" s="98"/>
      <c r="GBJ26" s="98"/>
      <c r="GBM26" s="98"/>
      <c r="GBP26" s="98"/>
      <c r="GBS26" s="98"/>
      <c r="GBU26" s="98"/>
      <c r="GCP26" s="98"/>
      <c r="GCQ26" s="98"/>
      <c r="GCT26" s="98"/>
      <c r="GCW26" s="98"/>
      <c r="GCZ26" s="98"/>
      <c r="GDC26" s="98"/>
      <c r="GDD26" s="98"/>
      <c r="GDE26" s="98"/>
      <c r="GDH26" s="98"/>
      <c r="GDK26" s="98"/>
      <c r="GDN26" s="98"/>
      <c r="GDQ26" s="98"/>
      <c r="GDS26" s="98"/>
      <c r="GFK26" s="98"/>
      <c r="GFL26" s="98"/>
      <c r="GFM26" s="98"/>
      <c r="GFN26" s="98"/>
      <c r="GFO26" s="98"/>
      <c r="GFP26" s="98"/>
      <c r="GFQ26" s="98"/>
      <c r="GFR26" s="98"/>
      <c r="GFS26" s="98"/>
      <c r="GFT26" s="98"/>
      <c r="GFU26" s="98"/>
      <c r="GFV26" s="98"/>
      <c r="GFW26" s="98"/>
      <c r="GFX26" s="98"/>
      <c r="GFY26" s="98"/>
      <c r="GFZ26" s="98"/>
      <c r="GGA26" s="98"/>
      <c r="GGB26" s="98"/>
      <c r="GGC26" s="98"/>
      <c r="GGP26" s="98"/>
      <c r="GGQ26" s="98"/>
      <c r="GGR26" s="98"/>
      <c r="GGS26" s="98"/>
      <c r="GGT26" s="98"/>
      <c r="GGU26" s="98"/>
      <c r="GGV26" s="98"/>
      <c r="GGW26" s="98"/>
      <c r="GGX26" s="98"/>
      <c r="GGY26" s="98"/>
      <c r="GHB26" s="98"/>
      <c r="GHE26" s="98"/>
      <c r="GHH26" s="98"/>
      <c r="GHK26" s="98"/>
      <c r="GJY26" s="98"/>
      <c r="GKA26" s="98"/>
      <c r="GKD26" s="98"/>
      <c r="GKG26" s="98"/>
      <c r="GKJ26" s="98"/>
      <c r="GKM26" s="98"/>
      <c r="GKP26" s="98"/>
      <c r="GKR26" s="98"/>
      <c r="GKT26" s="98"/>
      <c r="GKW26" s="98"/>
      <c r="GKZ26" s="98"/>
      <c r="GLC26" s="98"/>
      <c r="GLF26" s="98"/>
      <c r="GLI26" s="98"/>
      <c r="GLL26" s="98"/>
      <c r="GLO26" s="98"/>
      <c r="GLQ26" s="98"/>
      <c r="GML26" s="98"/>
      <c r="GMM26" s="98"/>
      <c r="GMP26" s="98"/>
      <c r="GMS26" s="98"/>
      <c r="GMV26" s="98"/>
      <c r="GMY26" s="98"/>
      <c r="GMZ26" s="98"/>
      <c r="GNA26" s="98"/>
      <c r="GND26" s="98"/>
      <c r="GNG26" s="98"/>
      <c r="GNJ26" s="98"/>
      <c r="GNM26" s="98"/>
      <c r="GNO26" s="98"/>
      <c r="GPG26" s="98"/>
      <c r="GPH26" s="98"/>
      <c r="GPI26" s="98"/>
      <c r="GPJ26" s="98"/>
      <c r="GPK26" s="98"/>
      <c r="GPL26" s="98"/>
      <c r="GPM26" s="98"/>
      <c r="GPN26" s="98"/>
      <c r="GPO26" s="98"/>
      <c r="GPP26" s="98"/>
      <c r="GPQ26" s="98"/>
      <c r="GPR26" s="98"/>
      <c r="GPS26" s="98"/>
      <c r="GPT26" s="98"/>
      <c r="GPU26" s="98"/>
      <c r="GPV26" s="98"/>
      <c r="GPW26" s="98"/>
      <c r="GPX26" s="98"/>
      <c r="GPY26" s="98"/>
      <c r="GQL26" s="98"/>
      <c r="GQM26" s="98"/>
      <c r="GQN26" s="98"/>
      <c r="GQO26" s="98"/>
      <c r="GQP26" s="98"/>
      <c r="GQQ26" s="98"/>
      <c r="GQR26" s="98"/>
      <c r="GQS26" s="98"/>
      <c r="GQT26" s="98"/>
      <c r="GQU26" s="98"/>
      <c r="GQX26" s="98"/>
      <c r="GRA26" s="98"/>
      <c r="GRD26" s="98"/>
      <c r="GRG26" s="98"/>
      <c r="GTU26" s="98"/>
      <c r="GTW26" s="98"/>
      <c r="GTZ26" s="98"/>
      <c r="GUC26" s="98"/>
      <c r="GUF26" s="98"/>
      <c r="GUI26" s="98"/>
      <c r="GUL26" s="98"/>
      <c r="GUN26" s="98"/>
      <c r="GUP26" s="98"/>
      <c r="GUS26" s="98"/>
      <c r="GUV26" s="98"/>
      <c r="GUY26" s="98"/>
      <c r="GVB26" s="98"/>
      <c r="GVE26" s="98"/>
      <c r="GVH26" s="98"/>
      <c r="GVK26" s="98"/>
      <c r="GVM26" s="98"/>
      <c r="GWH26" s="98"/>
      <c r="GWI26" s="98"/>
      <c r="GWL26" s="98"/>
      <c r="GWO26" s="98"/>
      <c r="GWR26" s="98"/>
      <c r="GWU26" s="98"/>
      <c r="GWV26" s="98"/>
      <c r="GWW26" s="98"/>
      <c r="GWZ26" s="98"/>
      <c r="GXC26" s="98"/>
      <c r="GXF26" s="98"/>
      <c r="GXI26" s="98"/>
      <c r="GXK26" s="98"/>
      <c r="GZC26" s="98"/>
      <c r="GZD26" s="98"/>
      <c r="GZE26" s="98"/>
      <c r="GZF26" s="98"/>
      <c r="GZG26" s="98"/>
      <c r="GZH26" s="98"/>
      <c r="GZI26" s="98"/>
      <c r="GZJ26" s="98"/>
      <c r="GZK26" s="98"/>
      <c r="GZL26" s="98"/>
      <c r="GZM26" s="98"/>
      <c r="GZN26" s="98"/>
      <c r="GZO26" s="98"/>
      <c r="GZP26" s="98"/>
      <c r="GZQ26" s="98"/>
      <c r="GZR26" s="98"/>
      <c r="GZS26" s="98"/>
      <c r="GZT26" s="98"/>
      <c r="GZU26" s="98"/>
      <c r="HAH26" s="98"/>
      <c r="HAI26" s="98"/>
      <c r="HAJ26" s="98"/>
      <c r="HAK26" s="98"/>
      <c r="HAL26" s="98"/>
      <c r="HAM26" s="98"/>
      <c r="HAN26" s="98"/>
      <c r="HAO26" s="98"/>
      <c r="HAP26" s="98"/>
      <c r="HAQ26" s="98"/>
      <c r="HAT26" s="98"/>
      <c r="HAW26" s="98"/>
      <c r="HAZ26" s="98"/>
      <c r="HBC26" s="98"/>
      <c r="HDQ26" s="98"/>
      <c r="HDS26" s="98"/>
      <c r="HDV26" s="98"/>
      <c r="HDY26" s="98"/>
      <c r="HEB26" s="98"/>
      <c r="HEE26" s="98"/>
      <c r="HEH26" s="98"/>
      <c r="HEJ26" s="98"/>
      <c r="HEL26" s="98"/>
      <c r="HEO26" s="98"/>
      <c r="HER26" s="98"/>
      <c r="HEU26" s="98"/>
      <c r="HEX26" s="98"/>
      <c r="HFA26" s="98"/>
      <c r="HFD26" s="98"/>
      <c r="HFG26" s="98"/>
      <c r="HFI26" s="98"/>
      <c r="HGD26" s="98"/>
      <c r="HGE26" s="98"/>
      <c r="HGH26" s="98"/>
      <c r="HGK26" s="98"/>
      <c r="HGN26" s="98"/>
      <c r="HGQ26" s="98"/>
      <c r="HGR26" s="98"/>
      <c r="HGS26" s="98"/>
      <c r="HGV26" s="98"/>
      <c r="HGY26" s="98"/>
      <c r="HHB26" s="98"/>
      <c r="HHE26" s="98"/>
      <c r="HHG26" s="98"/>
      <c r="HIY26" s="98"/>
      <c r="HIZ26" s="98"/>
      <c r="HJA26" s="98"/>
      <c r="HJB26" s="98"/>
      <c r="HJC26" s="98"/>
      <c r="HJD26" s="98"/>
      <c r="HJE26" s="98"/>
      <c r="HJF26" s="98"/>
      <c r="HJG26" s="98"/>
      <c r="HJH26" s="98"/>
      <c r="HJI26" s="98"/>
      <c r="HJJ26" s="98"/>
      <c r="HJK26" s="98"/>
      <c r="HJL26" s="98"/>
      <c r="HJM26" s="98"/>
      <c r="HJN26" s="98"/>
      <c r="HJO26" s="98"/>
      <c r="HJP26" s="98"/>
      <c r="HJQ26" s="98"/>
      <c r="HKD26" s="98"/>
      <c r="HKE26" s="98"/>
      <c r="HKF26" s="98"/>
      <c r="HKG26" s="98"/>
      <c r="HKH26" s="98"/>
      <c r="HKI26" s="98"/>
      <c r="HKJ26" s="98"/>
      <c r="HKK26" s="98"/>
      <c r="HKL26" s="98"/>
      <c r="HKM26" s="98"/>
      <c r="HKP26" s="98"/>
      <c r="HKS26" s="98"/>
      <c r="HKV26" s="98"/>
      <c r="HKY26" s="98"/>
      <c r="HNM26" s="98"/>
      <c r="HNO26" s="98"/>
      <c r="HNR26" s="98"/>
      <c r="HNU26" s="98"/>
      <c r="HNX26" s="98"/>
      <c r="HOA26" s="98"/>
      <c r="HOD26" s="98"/>
      <c r="HOF26" s="98"/>
      <c r="HOH26" s="98"/>
      <c r="HOK26" s="98"/>
      <c r="HON26" s="98"/>
      <c r="HOQ26" s="98"/>
      <c r="HOT26" s="98"/>
      <c r="HOW26" s="98"/>
      <c r="HOZ26" s="98"/>
      <c r="HPC26" s="98"/>
      <c r="HPE26" s="98"/>
      <c r="HPZ26" s="98"/>
      <c r="HQA26" s="98"/>
      <c r="HQD26" s="98"/>
      <c r="HQG26" s="98"/>
      <c r="HQJ26" s="98"/>
      <c r="HQM26" s="98"/>
      <c r="HQN26" s="98"/>
      <c r="HQO26" s="98"/>
      <c r="HQR26" s="98"/>
      <c r="HQU26" s="98"/>
      <c r="HQX26" s="98"/>
      <c r="HRA26" s="98"/>
      <c r="HRC26" s="98"/>
      <c r="HSU26" s="98"/>
      <c r="HSV26" s="98"/>
      <c r="HSW26" s="98"/>
      <c r="HSX26" s="98"/>
      <c r="HSY26" s="98"/>
      <c r="HSZ26" s="98"/>
      <c r="HTA26" s="98"/>
      <c r="HTB26" s="98"/>
      <c r="HTC26" s="98"/>
      <c r="HTD26" s="98"/>
      <c r="HTE26" s="98"/>
      <c r="HTF26" s="98"/>
      <c r="HTG26" s="98"/>
      <c r="HTH26" s="98"/>
      <c r="HTI26" s="98"/>
      <c r="HTJ26" s="98"/>
      <c r="HTK26" s="98"/>
      <c r="HTL26" s="98"/>
      <c r="HTM26" s="98"/>
      <c r="HTZ26" s="98"/>
      <c r="HUA26" s="98"/>
      <c r="HUB26" s="98"/>
      <c r="HUC26" s="98"/>
      <c r="HUD26" s="98"/>
      <c r="HUE26" s="98"/>
      <c r="HUF26" s="98"/>
      <c r="HUG26" s="98"/>
      <c r="HUH26" s="98"/>
      <c r="HUI26" s="98"/>
      <c r="HUL26" s="98"/>
      <c r="HUO26" s="98"/>
      <c r="HUR26" s="98"/>
      <c r="HUU26" s="98"/>
      <c r="HXI26" s="98"/>
      <c r="HXK26" s="98"/>
      <c r="HXN26" s="98"/>
      <c r="HXQ26" s="98"/>
      <c r="HXT26" s="98"/>
      <c r="HXW26" s="98"/>
      <c r="HXZ26" s="98"/>
      <c r="HYB26" s="98"/>
      <c r="HYD26" s="98"/>
      <c r="HYG26" s="98"/>
      <c r="HYJ26" s="98"/>
      <c r="HYM26" s="98"/>
      <c r="HYP26" s="98"/>
      <c r="HYS26" s="98"/>
      <c r="HYV26" s="98"/>
      <c r="HYY26" s="98"/>
      <c r="HZA26" s="98"/>
      <c r="HZV26" s="98"/>
      <c r="HZW26" s="98"/>
      <c r="HZZ26" s="98"/>
      <c r="IAC26" s="98"/>
      <c r="IAF26" s="98"/>
      <c r="IAI26" s="98"/>
      <c r="IAJ26" s="98"/>
      <c r="IAK26" s="98"/>
      <c r="IAN26" s="98"/>
      <c r="IAQ26" s="98"/>
      <c r="IAT26" s="98"/>
      <c r="IAW26" s="98"/>
      <c r="IAY26" s="98"/>
      <c r="ICQ26" s="98"/>
      <c r="ICR26" s="98"/>
      <c r="ICS26" s="98"/>
      <c r="ICT26" s="98"/>
      <c r="ICU26" s="98"/>
      <c r="ICV26" s="98"/>
      <c r="ICW26" s="98"/>
      <c r="ICX26" s="98"/>
      <c r="ICY26" s="98"/>
      <c r="ICZ26" s="98"/>
      <c r="IDA26" s="98"/>
      <c r="IDB26" s="98"/>
      <c r="IDC26" s="98"/>
      <c r="IDD26" s="98"/>
      <c r="IDE26" s="98"/>
      <c r="IDF26" s="98"/>
      <c r="IDG26" s="98"/>
      <c r="IDH26" s="98"/>
      <c r="IDI26" s="98"/>
      <c r="IDV26" s="98"/>
      <c r="IDW26" s="98"/>
      <c r="IDX26" s="98"/>
      <c r="IDY26" s="98"/>
      <c r="IDZ26" s="98"/>
      <c r="IEA26" s="98"/>
      <c r="IEB26" s="98"/>
      <c r="IEC26" s="98"/>
      <c r="IED26" s="98"/>
      <c r="IEE26" s="98"/>
      <c r="IEH26" s="98"/>
      <c r="IEK26" s="98"/>
      <c r="IEN26" s="98"/>
      <c r="IEQ26" s="98"/>
      <c r="IHE26" s="98"/>
      <c r="IHG26" s="98"/>
      <c r="IHJ26" s="98"/>
      <c r="IHM26" s="98"/>
      <c r="IHP26" s="98"/>
      <c r="IHS26" s="98"/>
      <c r="IHV26" s="98"/>
      <c r="IHX26" s="98"/>
      <c r="IHZ26" s="98"/>
      <c r="IIC26" s="98"/>
      <c r="IIF26" s="98"/>
      <c r="III26" s="98"/>
      <c r="IIL26" s="98"/>
      <c r="IIO26" s="98"/>
      <c r="IIR26" s="98"/>
      <c r="IIU26" s="98"/>
      <c r="IIW26" s="98"/>
      <c r="IJR26" s="98"/>
      <c r="IJS26" s="98"/>
      <c r="IJV26" s="98"/>
      <c r="IJY26" s="98"/>
      <c r="IKB26" s="98"/>
      <c r="IKE26" s="98"/>
      <c r="IKF26" s="98"/>
      <c r="IKG26" s="98"/>
      <c r="IKJ26" s="98"/>
      <c r="IKM26" s="98"/>
      <c r="IKP26" s="98"/>
      <c r="IKS26" s="98"/>
      <c r="IKU26" s="98"/>
      <c r="IMM26" s="98"/>
      <c r="IMN26" s="98"/>
      <c r="IMO26" s="98"/>
      <c r="IMP26" s="98"/>
      <c r="IMQ26" s="98"/>
      <c r="IMR26" s="98"/>
      <c r="IMS26" s="98"/>
      <c r="IMT26" s="98"/>
      <c r="IMU26" s="98"/>
      <c r="IMV26" s="98"/>
      <c r="IMW26" s="98"/>
      <c r="IMX26" s="98"/>
      <c r="IMY26" s="98"/>
      <c r="IMZ26" s="98"/>
      <c r="INA26" s="98"/>
      <c r="INB26" s="98"/>
      <c r="INC26" s="98"/>
      <c r="IND26" s="98"/>
      <c r="INE26" s="98"/>
      <c r="INR26" s="98"/>
      <c r="INS26" s="98"/>
      <c r="INT26" s="98"/>
      <c r="INU26" s="98"/>
      <c r="INV26" s="98"/>
      <c r="INW26" s="98"/>
      <c r="INX26" s="98"/>
      <c r="INY26" s="98"/>
      <c r="INZ26" s="98"/>
      <c r="IOA26" s="98"/>
      <c r="IOD26" s="98"/>
      <c r="IOG26" s="98"/>
      <c r="IOJ26" s="98"/>
      <c r="IOM26" s="98"/>
      <c r="IRA26" s="98"/>
      <c r="IRC26" s="98"/>
      <c r="IRF26" s="98"/>
      <c r="IRI26" s="98"/>
      <c r="IRL26" s="98"/>
      <c r="IRO26" s="98"/>
      <c r="IRR26" s="98"/>
      <c r="IRT26" s="98"/>
      <c r="IRV26" s="98"/>
      <c r="IRY26" s="98"/>
      <c r="ISB26" s="98"/>
      <c r="ISE26" s="98"/>
      <c r="ISH26" s="98"/>
      <c r="ISK26" s="98"/>
      <c r="ISN26" s="98"/>
      <c r="ISQ26" s="98"/>
      <c r="ISS26" s="98"/>
      <c r="ITN26" s="98"/>
      <c r="ITO26" s="98"/>
      <c r="ITR26" s="98"/>
      <c r="ITU26" s="98"/>
      <c r="ITX26" s="98"/>
      <c r="IUA26" s="98"/>
      <c r="IUB26" s="98"/>
      <c r="IUC26" s="98"/>
      <c r="IUF26" s="98"/>
      <c r="IUI26" s="98"/>
      <c r="IUL26" s="98"/>
      <c r="IUO26" s="98"/>
      <c r="IUQ26" s="98"/>
      <c r="IWI26" s="98"/>
      <c r="IWJ26" s="98"/>
      <c r="IWK26" s="98"/>
      <c r="IWL26" s="98"/>
      <c r="IWM26" s="98"/>
      <c r="IWN26" s="98"/>
      <c r="IWO26" s="98"/>
      <c r="IWP26" s="98"/>
      <c r="IWQ26" s="98"/>
      <c r="IWR26" s="98"/>
      <c r="IWS26" s="98"/>
      <c r="IWT26" s="98"/>
      <c r="IWU26" s="98"/>
      <c r="IWV26" s="98"/>
      <c r="IWW26" s="98"/>
      <c r="IWX26" s="98"/>
      <c r="IWY26" s="98"/>
      <c r="IWZ26" s="98"/>
      <c r="IXA26" s="98"/>
      <c r="IXN26" s="98"/>
      <c r="IXO26" s="98"/>
      <c r="IXP26" s="98"/>
      <c r="IXQ26" s="98"/>
      <c r="IXR26" s="98"/>
      <c r="IXS26" s="98"/>
      <c r="IXT26" s="98"/>
      <c r="IXU26" s="98"/>
      <c r="IXV26" s="98"/>
      <c r="IXW26" s="98"/>
      <c r="IXZ26" s="98"/>
      <c r="IYC26" s="98"/>
      <c r="IYF26" s="98"/>
      <c r="IYI26" s="98"/>
      <c r="JAW26" s="98"/>
      <c r="JAY26" s="98"/>
      <c r="JBB26" s="98"/>
      <c r="JBE26" s="98"/>
      <c r="JBH26" s="98"/>
      <c r="JBK26" s="98"/>
      <c r="JBN26" s="98"/>
      <c r="JBP26" s="98"/>
      <c r="JBR26" s="98"/>
      <c r="JBU26" s="98"/>
      <c r="JBX26" s="98"/>
      <c r="JCA26" s="98"/>
      <c r="JCD26" s="98"/>
      <c r="JCG26" s="98"/>
      <c r="JCJ26" s="98"/>
      <c r="JCM26" s="98"/>
      <c r="JCO26" s="98"/>
      <c r="JDJ26" s="98"/>
      <c r="JDK26" s="98"/>
      <c r="JDN26" s="98"/>
      <c r="JDQ26" s="98"/>
      <c r="JDT26" s="98"/>
      <c r="JDW26" s="98"/>
      <c r="JDX26" s="98"/>
      <c r="JDY26" s="98"/>
      <c r="JEB26" s="98"/>
      <c r="JEE26" s="98"/>
      <c r="JEH26" s="98"/>
      <c r="JEK26" s="98"/>
      <c r="JEM26" s="98"/>
      <c r="JGE26" s="98"/>
      <c r="JGF26" s="98"/>
      <c r="JGG26" s="98"/>
      <c r="JGH26" s="98"/>
      <c r="JGI26" s="98"/>
      <c r="JGJ26" s="98"/>
      <c r="JGK26" s="98"/>
      <c r="JGL26" s="98"/>
      <c r="JGM26" s="98"/>
      <c r="JGN26" s="98"/>
      <c r="JGO26" s="98"/>
      <c r="JGP26" s="98"/>
      <c r="JGQ26" s="98"/>
      <c r="JGR26" s="98"/>
      <c r="JGS26" s="98"/>
      <c r="JGT26" s="98"/>
      <c r="JGU26" s="98"/>
      <c r="JGV26" s="98"/>
      <c r="JGW26" s="98"/>
      <c r="JHJ26" s="98"/>
      <c r="JHK26" s="98"/>
      <c r="JHL26" s="98"/>
      <c r="JHM26" s="98"/>
      <c r="JHN26" s="98"/>
      <c r="JHO26" s="98"/>
      <c r="JHP26" s="98"/>
      <c r="JHQ26" s="98"/>
      <c r="JHR26" s="98"/>
      <c r="JHS26" s="98"/>
      <c r="JHV26" s="98"/>
      <c r="JHY26" s="98"/>
      <c r="JIB26" s="98"/>
      <c r="JIE26" s="98"/>
      <c r="JKS26" s="98"/>
      <c r="JKU26" s="98"/>
      <c r="JKX26" s="98"/>
      <c r="JLA26" s="98"/>
      <c r="JLD26" s="98"/>
      <c r="JLG26" s="98"/>
      <c r="JLJ26" s="98"/>
      <c r="JLL26" s="98"/>
      <c r="JLN26" s="98"/>
      <c r="JLQ26" s="98"/>
      <c r="JLT26" s="98"/>
      <c r="JLW26" s="98"/>
      <c r="JLZ26" s="98"/>
      <c r="JMC26" s="98"/>
      <c r="JMF26" s="98"/>
      <c r="JMI26" s="98"/>
      <c r="JMK26" s="98"/>
      <c r="JNF26" s="98"/>
      <c r="JNG26" s="98"/>
      <c r="JNJ26" s="98"/>
      <c r="JNM26" s="98"/>
      <c r="JNP26" s="98"/>
      <c r="JNS26" s="98"/>
      <c r="JNT26" s="98"/>
      <c r="JNU26" s="98"/>
      <c r="JNX26" s="98"/>
      <c r="JOA26" s="98"/>
      <c r="JOD26" s="98"/>
      <c r="JOG26" s="98"/>
      <c r="JOI26" s="98"/>
      <c r="JQA26" s="98"/>
      <c r="JQB26" s="98"/>
      <c r="JQC26" s="98"/>
      <c r="JQD26" s="98"/>
      <c r="JQE26" s="98"/>
      <c r="JQF26" s="98"/>
      <c r="JQG26" s="98"/>
      <c r="JQH26" s="98"/>
      <c r="JQI26" s="98"/>
      <c r="JQJ26" s="98"/>
      <c r="JQK26" s="98"/>
      <c r="JQL26" s="98"/>
      <c r="JQM26" s="98"/>
      <c r="JQN26" s="98"/>
      <c r="JQO26" s="98"/>
      <c r="JQP26" s="98"/>
      <c r="JQQ26" s="98"/>
      <c r="JQR26" s="98"/>
      <c r="JQS26" s="98"/>
      <c r="JRF26" s="98"/>
      <c r="JRG26" s="98"/>
      <c r="JRH26" s="98"/>
      <c r="JRI26" s="98"/>
      <c r="JRJ26" s="98"/>
      <c r="JRK26" s="98"/>
      <c r="JRL26" s="98"/>
      <c r="JRM26" s="98"/>
      <c r="JRN26" s="98"/>
      <c r="JRO26" s="98"/>
      <c r="JRR26" s="98"/>
      <c r="JRU26" s="98"/>
      <c r="JRX26" s="98"/>
      <c r="JSA26" s="98"/>
      <c r="JUO26" s="98"/>
      <c r="JUQ26" s="98"/>
      <c r="JUT26" s="98"/>
      <c r="JUW26" s="98"/>
      <c r="JUZ26" s="98"/>
      <c r="JVC26" s="98"/>
      <c r="JVF26" s="98"/>
      <c r="JVH26" s="98"/>
      <c r="JVJ26" s="98"/>
      <c r="JVM26" s="98"/>
      <c r="JVP26" s="98"/>
      <c r="JVS26" s="98"/>
      <c r="JVV26" s="98"/>
      <c r="JVY26" s="98"/>
      <c r="JWB26" s="98"/>
      <c r="JWE26" s="98"/>
      <c r="JWG26" s="98"/>
      <c r="JXB26" s="98"/>
      <c r="JXC26" s="98"/>
      <c r="JXF26" s="98"/>
      <c r="JXI26" s="98"/>
      <c r="JXL26" s="98"/>
      <c r="JXO26" s="98"/>
      <c r="JXP26" s="98"/>
      <c r="JXQ26" s="98"/>
      <c r="JXT26" s="98"/>
      <c r="JXW26" s="98"/>
      <c r="JXZ26" s="98"/>
      <c r="JYC26" s="98"/>
      <c r="JYE26" s="98"/>
      <c r="JZW26" s="98"/>
      <c r="JZX26" s="98"/>
      <c r="JZY26" s="98"/>
      <c r="JZZ26" s="98"/>
      <c r="KAA26" s="98"/>
      <c r="KAB26" s="98"/>
      <c r="KAC26" s="98"/>
      <c r="KAD26" s="98"/>
      <c r="KAE26" s="98"/>
      <c r="KAF26" s="98"/>
      <c r="KAG26" s="98"/>
      <c r="KAH26" s="98"/>
      <c r="KAI26" s="98"/>
      <c r="KAJ26" s="98"/>
      <c r="KAK26" s="98"/>
      <c r="KAL26" s="98"/>
      <c r="KAM26" s="98"/>
      <c r="KAN26" s="98"/>
      <c r="KAO26" s="98"/>
      <c r="KBB26" s="98"/>
      <c r="KBC26" s="98"/>
      <c r="KBD26" s="98"/>
      <c r="KBE26" s="98"/>
      <c r="KBF26" s="98"/>
      <c r="KBG26" s="98"/>
      <c r="KBH26" s="98"/>
      <c r="KBI26" s="98"/>
      <c r="KBJ26" s="98"/>
      <c r="KBK26" s="98"/>
      <c r="KBN26" s="98"/>
      <c r="KBQ26" s="98"/>
      <c r="KBT26" s="98"/>
      <c r="KBW26" s="98"/>
      <c r="KEK26" s="98"/>
      <c r="KEM26" s="98"/>
      <c r="KEP26" s="98"/>
      <c r="KES26" s="98"/>
      <c r="KEV26" s="98"/>
      <c r="KEY26" s="98"/>
      <c r="KFB26" s="98"/>
      <c r="KFD26" s="98"/>
      <c r="KFF26" s="98"/>
      <c r="KFI26" s="98"/>
      <c r="KFL26" s="98"/>
      <c r="KFO26" s="98"/>
      <c r="KFR26" s="98"/>
      <c r="KFU26" s="98"/>
      <c r="KFX26" s="98"/>
      <c r="KGA26" s="98"/>
      <c r="KGC26" s="98"/>
      <c r="KGX26" s="98"/>
      <c r="KGY26" s="98"/>
      <c r="KHB26" s="98"/>
      <c r="KHE26" s="98"/>
      <c r="KHH26" s="98"/>
      <c r="KHK26" s="98"/>
      <c r="KHL26" s="98"/>
      <c r="KHM26" s="98"/>
      <c r="KHP26" s="98"/>
      <c r="KHS26" s="98"/>
      <c r="KHV26" s="98"/>
      <c r="KHY26" s="98"/>
      <c r="KIA26" s="98"/>
      <c r="KJS26" s="98"/>
      <c r="KJT26" s="98"/>
      <c r="KJU26" s="98"/>
      <c r="KJV26" s="98"/>
      <c r="KJW26" s="98"/>
      <c r="KJX26" s="98"/>
      <c r="KJY26" s="98"/>
      <c r="KJZ26" s="98"/>
      <c r="KKA26" s="98"/>
      <c r="KKB26" s="98"/>
      <c r="KKC26" s="98"/>
      <c r="KKD26" s="98"/>
      <c r="KKE26" s="98"/>
      <c r="KKF26" s="98"/>
      <c r="KKG26" s="98"/>
      <c r="KKH26" s="98"/>
      <c r="KKI26" s="98"/>
      <c r="KKJ26" s="98"/>
      <c r="KKK26" s="98"/>
      <c r="KKX26" s="98"/>
      <c r="KKY26" s="98"/>
      <c r="KKZ26" s="98"/>
      <c r="KLA26" s="98"/>
      <c r="KLB26" s="98"/>
      <c r="KLC26" s="98"/>
      <c r="KLD26" s="98"/>
      <c r="KLE26" s="98"/>
      <c r="KLF26" s="98"/>
      <c r="KLG26" s="98"/>
      <c r="KLJ26" s="98"/>
      <c r="KLM26" s="98"/>
      <c r="KLP26" s="98"/>
      <c r="KLS26" s="98"/>
      <c r="KOG26" s="98"/>
      <c r="KOI26" s="98"/>
      <c r="KOL26" s="98"/>
      <c r="KOO26" s="98"/>
      <c r="KOR26" s="98"/>
      <c r="KOU26" s="98"/>
      <c r="KOX26" s="98"/>
      <c r="KOZ26" s="98"/>
      <c r="KPB26" s="98"/>
      <c r="KPE26" s="98"/>
      <c r="KPH26" s="98"/>
      <c r="KPK26" s="98"/>
      <c r="KPN26" s="98"/>
      <c r="KPQ26" s="98"/>
      <c r="KPT26" s="98"/>
      <c r="KPW26" s="98"/>
      <c r="KPY26" s="98"/>
      <c r="KQT26" s="98"/>
      <c r="KQU26" s="98"/>
      <c r="KQX26" s="98"/>
      <c r="KRA26" s="98"/>
      <c r="KRD26" s="98"/>
      <c r="KRG26" s="98"/>
      <c r="KRH26" s="98"/>
      <c r="KRI26" s="98"/>
      <c r="KRL26" s="98"/>
      <c r="KRO26" s="98"/>
      <c r="KRR26" s="98"/>
      <c r="KRU26" s="98"/>
      <c r="KRW26" s="98"/>
      <c r="KTO26" s="98"/>
      <c r="KTP26" s="98"/>
      <c r="KTQ26" s="98"/>
      <c r="KTR26" s="98"/>
      <c r="KTS26" s="98"/>
      <c r="KTT26" s="98"/>
      <c r="KTU26" s="98"/>
      <c r="KTV26" s="98"/>
      <c r="KTW26" s="98"/>
      <c r="KTX26" s="98"/>
      <c r="KTY26" s="98"/>
      <c r="KTZ26" s="98"/>
      <c r="KUA26" s="98"/>
      <c r="KUB26" s="98"/>
      <c r="KUC26" s="98"/>
      <c r="KUD26" s="98"/>
      <c r="KUE26" s="98"/>
      <c r="KUF26" s="98"/>
      <c r="KUG26" s="98"/>
      <c r="KUT26" s="98"/>
      <c r="KUU26" s="98"/>
      <c r="KUV26" s="98"/>
      <c r="KUW26" s="98"/>
      <c r="KUX26" s="98"/>
      <c r="KUY26" s="98"/>
      <c r="KUZ26" s="98"/>
      <c r="KVA26" s="98"/>
      <c r="KVB26" s="98"/>
      <c r="KVC26" s="98"/>
      <c r="KVF26" s="98"/>
      <c r="KVI26" s="98"/>
      <c r="KVL26" s="98"/>
      <c r="KVO26" s="98"/>
      <c r="KYC26" s="98"/>
      <c r="KYE26" s="98"/>
      <c r="KYH26" s="98"/>
      <c r="KYK26" s="98"/>
      <c r="KYN26" s="98"/>
      <c r="KYQ26" s="98"/>
      <c r="KYT26" s="98"/>
      <c r="KYV26" s="98"/>
      <c r="KYX26" s="98"/>
      <c r="KZA26" s="98"/>
      <c r="KZD26" s="98"/>
      <c r="KZG26" s="98"/>
      <c r="KZJ26" s="98"/>
      <c r="KZM26" s="98"/>
      <c r="KZP26" s="98"/>
      <c r="KZS26" s="98"/>
      <c r="KZU26" s="98"/>
      <c r="LAP26" s="98"/>
      <c r="LAQ26" s="98"/>
      <c r="LAT26" s="98"/>
      <c r="LAW26" s="98"/>
      <c r="LAZ26" s="98"/>
      <c r="LBC26" s="98"/>
      <c r="LBD26" s="98"/>
      <c r="LBE26" s="98"/>
      <c r="LBH26" s="98"/>
      <c r="LBK26" s="98"/>
      <c r="LBN26" s="98"/>
      <c r="LBQ26" s="98"/>
      <c r="LBS26" s="98"/>
      <c r="LDK26" s="98"/>
      <c r="LDL26" s="98"/>
      <c r="LDM26" s="98"/>
      <c r="LDN26" s="98"/>
      <c r="LDO26" s="98"/>
      <c r="LDP26" s="98"/>
      <c r="LDQ26" s="98"/>
      <c r="LDR26" s="98"/>
      <c r="LDS26" s="98"/>
      <c r="LDT26" s="98"/>
      <c r="LDU26" s="98"/>
      <c r="LDV26" s="98"/>
      <c r="LDW26" s="98"/>
      <c r="LDX26" s="98"/>
      <c r="LDY26" s="98"/>
      <c r="LDZ26" s="98"/>
      <c r="LEA26" s="98"/>
      <c r="LEB26" s="98"/>
      <c r="LEC26" s="98"/>
      <c r="LEP26" s="98"/>
      <c r="LEQ26" s="98"/>
      <c r="LER26" s="98"/>
      <c r="LES26" s="98"/>
      <c r="LET26" s="98"/>
      <c r="LEU26" s="98"/>
      <c r="LEV26" s="98"/>
      <c r="LEW26" s="98"/>
      <c r="LEX26" s="98"/>
      <c r="LEY26" s="98"/>
      <c r="LFB26" s="98"/>
      <c r="LFE26" s="98"/>
      <c r="LFH26" s="98"/>
      <c r="LFK26" s="98"/>
      <c r="LHY26" s="98"/>
      <c r="LIA26" s="98"/>
      <c r="LID26" s="98"/>
      <c r="LIG26" s="98"/>
      <c r="LIJ26" s="98"/>
      <c r="LIM26" s="98"/>
      <c r="LIP26" s="98"/>
      <c r="LIR26" s="98"/>
      <c r="LIT26" s="98"/>
      <c r="LIW26" s="98"/>
      <c r="LIZ26" s="98"/>
      <c r="LJC26" s="98"/>
      <c r="LJF26" s="98"/>
      <c r="LJI26" s="98"/>
      <c r="LJL26" s="98"/>
      <c r="LJO26" s="98"/>
      <c r="LJQ26" s="98"/>
      <c r="LKL26" s="98"/>
      <c r="LKM26" s="98"/>
      <c r="LKP26" s="98"/>
      <c r="LKS26" s="98"/>
      <c r="LKV26" s="98"/>
      <c r="LKY26" s="98"/>
      <c r="LKZ26" s="98"/>
      <c r="LLA26" s="98"/>
      <c r="LLD26" s="98"/>
      <c r="LLG26" s="98"/>
      <c r="LLJ26" s="98"/>
      <c r="LLM26" s="98"/>
      <c r="LLO26" s="98"/>
      <c r="LNG26" s="98"/>
      <c r="LNH26" s="98"/>
      <c r="LNI26" s="98"/>
      <c r="LNJ26" s="98"/>
      <c r="LNK26" s="98"/>
      <c r="LNL26" s="98"/>
      <c r="LNM26" s="98"/>
      <c r="LNN26" s="98"/>
      <c r="LNO26" s="98"/>
      <c r="LNP26" s="98"/>
      <c r="LNQ26" s="98"/>
      <c r="LNR26" s="98"/>
      <c r="LNS26" s="98"/>
      <c r="LNT26" s="98"/>
      <c r="LNU26" s="98"/>
      <c r="LNV26" s="98"/>
      <c r="LNW26" s="98"/>
      <c r="LNX26" s="98"/>
      <c r="LNY26" s="98"/>
      <c r="LOL26" s="98"/>
      <c r="LOM26" s="98"/>
      <c r="LON26" s="98"/>
      <c r="LOO26" s="98"/>
      <c r="LOP26" s="98"/>
      <c r="LOQ26" s="98"/>
      <c r="LOR26" s="98"/>
      <c r="LOS26" s="98"/>
      <c r="LOT26" s="98"/>
      <c r="LOU26" s="98"/>
      <c r="LOX26" s="98"/>
      <c r="LPA26" s="98"/>
      <c r="LPD26" s="98"/>
      <c r="LPG26" s="98"/>
      <c r="LRU26" s="98"/>
      <c r="LRW26" s="98"/>
      <c r="LRZ26" s="98"/>
      <c r="LSC26" s="98"/>
      <c r="LSF26" s="98"/>
      <c r="LSI26" s="98"/>
      <c r="LSL26" s="98"/>
      <c r="LSN26" s="98"/>
      <c r="LSP26" s="98"/>
      <c r="LSS26" s="98"/>
      <c r="LSV26" s="98"/>
      <c r="LSY26" s="98"/>
      <c r="LTB26" s="98"/>
      <c r="LTE26" s="98"/>
      <c r="LTH26" s="98"/>
      <c r="LTK26" s="98"/>
      <c r="LTM26" s="98"/>
      <c r="LUH26" s="98"/>
      <c r="LUI26" s="98"/>
      <c r="LUL26" s="98"/>
      <c r="LUO26" s="98"/>
      <c r="LUR26" s="98"/>
      <c r="LUU26" s="98"/>
      <c r="LUV26" s="98"/>
      <c r="LUW26" s="98"/>
      <c r="LUZ26" s="98"/>
      <c r="LVC26" s="98"/>
      <c r="LVF26" s="98"/>
      <c r="LVI26" s="98"/>
      <c r="LVK26" s="98"/>
      <c r="LXC26" s="98"/>
      <c r="LXD26" s="98"/>
      <c r="LXE26" s="98"/>
      <c r="LXF26" s="98"/>
      <c r="LXG26" s="98"/>
      <c r="LXH26" s="98"/>
      <c r="LXI26" s="98"/>
      <c r="LXJ26" s="98"/>
      <c r="LXK26" s="98"/>
      <c r="LXL26" s="98"/>
      <c r="LXM26" s="98"/>
      <c r="LXN26" s="98"/>
      <c r="LXO26" s="98"/>
      <c r="LXP26" s="98"/>
      <c r="LXQ26" s="98"/>
      <c r="LXR26" s="98"/>
      <c r="LXS26" s="98"/>
      <c r="LXT26" s="98"/>
      <c r="LXU26" s="98"/>
      <c r="LYH26" s="98"/>
      <c r="LYI26" s="98"/>
      <c r="LYJ26" s="98"/>
      <c r="LYK26" s="98"/>
      <c r="LYL26" s="98"/>
      <c r="LYM26" s="98"/>
      <c r="LYN26" s="98"/>
      <c r="LYO26" s="98"/>
      <c r="LYP26" s="98"/>
      <c r="LYQ26" s="98"/>
      <c r="LYT26" s="98"/>
      <c r="LYW26" s="98"/>
      <c r="LYZ26" s="98"/>
      <c r="LZC26" s="98"/>
      <c r="MBQ26" s="98"/>
      <c r="MBS26" s="98"/>
      <c r="MBV26" s="98"/>
      <c r="MBY26" s="98"/>
      <c r="MCB26" s="98"/>
      <c r="MCE26" s="98"/>
      <c r="MCH26" s="98"/>
      <c r="MCJ26" s="98"/>
      <c r="MCL26" s="98"/>
      <c r="MCO26" s="98"/>
      <c r="MCR26" s="98"/>
      <c r="MCU26" s="98"/>
      <c r="MCX26" s="98"/>
      <c r="MDA26" s="98"/>
      <c r="MDD26" s="98"/>
      <c r="MDG26" s="98"/>
      <c r="MDI26" s="98"/>
      <c r="MED26" s="98"/>
      <c r="MEE26" s="98"/>
      <c r="MEH26" s="98"/>
      <c r="MEK26" s="98"/>
      <c r="MEN26" s="98"/>
      <c r="MEQ26" s="98"/>
      <c r="MER26" s="98"/>
      <c r="MES26" s="98"/>
      <c r="MEV26" s="98"/>
      <c r="MEY26" s="98"/>
      <c r="MFB26" s="98"/>
      <c r="MFE26" s="98"/>
      <c r="MFG26" s="98"/>
      <c r="MGY26" s="98"/>
      <c r="MGZ26" s="98"/>
      <c r="MHA26" s="98"/>
      <c r="MHB26" s="98"/>
      <c r="MHC26" s="98"/>
      <c r="MHD26" s="98"/>
      <c r="MHE26" s="98"/>
      <c r="MHF26" s="98"/>
      <c r="MHG26" s="98"/>
      <c r="MHH26" s="98"/>
      <c r="MHI26" s="98"/>
      <c r="MHJ26" s="98"/>
      <c r="MHK26" s="98"/>
      <c r="MHL26" s="98"/>
      <c r="MHM26" s="98"/>
      <c r="MHN26" s="98"/>
      <c r="MHO26" s="98"/>
      <c r="MHP26" s="98"/>
      <c r="MHQ26" s="98"/>
      <c r="MID26" s="98"/>
      <c r="MIE26" s="98"/>
      <c r="MIF26" s="98"/>
      <c r="MIG26" s="98"/>
      <c r="MIH26" s="98"/>
      <c r="MII26" s="98"/>
      <c r="MIJ26" s="98"/>
      <c r="MIK26" s="98"/>
      <c r="MIL26" s="98"/>
      <c r="MIM26" s="98"/>
      <c r="MIP26" s="98"/>
      <c r="MIS26" s="98"/>
      <c r="MIV26" s="98"/>
      <c r="MIY26" s="98"/>
      <c r="MLM26" s="98"/>
      <c r="MLO26" s="98"/>
      <c r="MLR26" s="98"/>
      <c r="MLU26" s="98"/>
      <c r="MLX26" s="98"/>
      <c r="MMA26" s="98"/>
      <c r="MMD26" s="98"/>
      <c r="MMF26" s="98"/>
      <c r="MMH26" s="98"/>
      <c r="MMK26" s="98"/>
      <c r="MMN26" s="98"/>
      <c r="MMQ26" s="98"/>
      <c r="MMT26" s="98"/>
      <c r="MMW26" s="98"/>
      <c r="MMZ26" s="98"/>
      <c r="MNC26" s="98"/>
      <c r="MNE26" s="98"/>
      <c r="MNZ26" s="98"/>
      <c r="MOA26" s="98"/>
      <c r="MOD26" s="98"/>
      <c r="MOG26" s="98"/>
      <c r="MOJ26" s="98"/>
      <c r="MOM26" s="98"/>
      <c r="MON26" s="98"/>
      <c r="MOO26" s="98"/>
      <c r="MOR26" s="98"/>
      <c r="MOU26" s="98"/>
      <c r="MOX26" s="98"/>
      <c r="MPA26" s="98"/>
      <c r="MPC26" s="98"/>
      <c r="MQU26" s="98"/>
      <c r="MQV26" s="98"/>
      <c r="MQW26" s="98"/>
      <c r="MQX26" s="98"/>
      <c r="MQY26" s="98"/>
      <c r="MQZ26" s="98"/>
      <c r="MRA26" s="98"/>
      <c r="MRB26" s="98"/>
      <c r="MRC26" s="98"/>
      <c r="MRD26" s="98"/>
      <c r="MRE26" s="98"/>
      <c r="MRF26" s="98"/>
      <c r="MRG26" s="98"/>
      <c r="MRH26" s="98"/>
      <c r="MRI26" s="98"/>
      <c r="MRJ26" s="98"/>
      <c r="MRK26" s="98"/>
      <c r="MRL26" s="98"/>
      <c r="MRM26" s="98"/>
      <c r="MRZ26" s="98"/>
      <c r="MSA26" s="98"/>
      <c r="MSB26" s="98"/>
      <c r="MSC26" s="98"/>
      <c r="MSD26" s="98"/>
      <c r="MSE26" s="98"/>
      <c r="MSF26" s="98"/>
      <c r="MSG26" s="98"/>
      <c r="MSH26" s="98"/>
      <c r="MSI26" s="98"/>
      <c r="MSL26" s="98"/>
      <c r="MSO26" s="98"/>
      <c r="MSR26" s="98"/>
      <c r="MSU26" s="98"/>
      <c r="MVI26" s="98"/>
      <c r="MVK26" s="98"/>
      <c r="MVN26" s="98"/>
      <c r="MVQ26" s="98"/>
      <c r="MVT26" s="98"/>
      <c r="MVW26" s="98"/>
      <c r="MVZ26" s="98"/>
      <c r="MWB26" s="98"/>
      <c r="MWD26" s="98"/>
      <c r="MWG26" s="98"/>
      <c r="MWJ26" s="98"/>
      <c r="MWM26" s="98"/>
      <c r="MWP26" s="98"/>
      <c r="MWS26" s="98"/>
      <c r="MWV26" s="98"/>
      <c r="MWY26" s="98"/>
      <c r="MXA26" s="98"/>
      <c r="MXV26" s="98"/>
      <c r="MXW26" s="98"/>
      <c r="MXZ26" s="98"/>
      <c r="MYC26" s="98"/>
      <c r="MYF26" s="98"/>
      <c r="MYI26" s="98"/>
      <c r="MYJ26" s="98"/>
      <c r="MYK26" s="98"/>
      <c r="MYN26" s="98"/>
      <c r="MYQ26" s="98"/>
      <c r="MYT26" s="98"/>
      <c r="MYW26" s="98"/>
      <c r="MYY26" s="98"/>
      <c r="NAQ26" s="98"/>
      <c r="NAR26" s="98"/>
      <c r="NAS26" s="98"/>
      <c r="NAT26" s="98"/>
      <c r="NAU26" s="98"/>
      <c r="NAV26" s="98"/>
      <c r="NAW26" s="98"/>
      <c r="NAX26" s="98"/>
      <c r="NAY26" s="98"/>
      <c r="NAZ26" s="98"/>
      <c r="NBA26" s="98"/>
      <c r="NBB26" s="98"/>
      <c r="NBC26" s="98"/>
      <c r="NBD26" s="98"/>
      <c r="NBE26" s="98"/>
      <c r="NBF26" s="98"/>
      <c r="NBG26" s="98"/>
      <c r="NBH26" s="98"/>
      <c r="NBI26" s="98"/>
      <c r="NBV26" s="98"/>
      <c r="NBW26" s="98"/>
      <c r="NBX26" s="98"/>
      <c r="NBY26" s="98"/>
      <c r="NBZ26" s="98"/>
      <c r="NCA26" s="98"/>
      <c r="NCB26" s="98"/>
      <c r="NCC26" s="98"/>
      <c r="NCD26" s="98"/>
      <c r="NCE26" s="98"/>
      <c r="NCH26" s="98"/>
      <c r="NCK26" s="98"/>
      <c r="NCN26" s="98"/>
      <c r="NCQ26" s="98"/>
      <c r="NFE26" s="98"/>
      <c r="NFG26" s="98"/>
      <c r="NFJ26" s="98"/>
      <c r="NFM26" s="98"/>
      <c r="NFP26" s="98"/>
      <c r="NFS26" s="98"/>
      <c r="NFV26" s="98"/>
      <c r="NFX26" s="98"/>
      <c r="NFZ26" s="98"/>
      <c r="NGC26" s="98"/>
      <c r="NGF26" s="98"/>
      <c r="NGI26" s="98"/>
      <c r="NGL26" s="98"/>
      <c r="NGO26" s="98"/>
      <c r="NGR26" s="98"/>
      <c r="NGU26" s="98"/>
      <c r="NGW26" s="98"/>
      <c r="NHR26" s="98"/>
      <c r="NHS26" s="98"/>
      <c r="NHV26" s="98"/>
      <c r="NHY26" s="98"/>
      <c r="NIB26" s="98"/>
      <c r="NIE26" s="98"/>
      <c r="NIF26" s="98"/>
      <c r="NIG26" s="98"/>
      <c r="NIJ26" s="98"/>
      <c r="NIM26" s="98"/>
      <c r="NIP26" s="98"/>
      <c r="NIS26" s="98"/>
      <c r="NIU26" s="98"/>
      <c r="NKM26" s="98"/>
      <c r="NKN26" s="98"/>
      <c r="NKO26" s="98"/>
      <c r="NKP26" s="98"/>
      <c r="NKQ26" s="98"/>
      <c r="NKR26" s="98"/>
      <c r="NKS26" s="98"/>
      <c r="NKT26" s="98"/>
      <c r="NKU26" s="98"/>
      <c r="NKV26" s="98"/>
      <c r="NKW26" s="98"/>
      <c r="NKX26" s="98"/>
      <c r="NKY26" s="98"/>
      <c r="NKZ26" s="98"/>
      <c r="NLA26" s="98"/>
      <c r="NLB26" s="98"/>
      <c r="NLC26" s="98"/>
      <c r="NLD26" s="98"/>
      <c r="NLE26" s="98"/>
      <c r="NLR26" s="98"/>
      <c r="NLS26" s="98"/>
      <c r="NLT26" s="98"/>
      <c r="NLU26" s="98"/>
      <c r="NLV26" s="98"/>
      <c r="NLW26" s="98"/>
      <c r="NLX26" s="98"/>
      <c r="NLY26" s="98"/>
      <c r="NLZ26" s="98"/>
      <c r="NMA26" s="98"/>
      <c r="NMD26" s="98"/>
      <c r="NMG26" s="98"/>
      <c r="NMJ26" s="98"/>
      <c r="NMM26" s="98"/>
      <c r="NPA26" s="98"/>
      <c r="NPC26" s="98"/>
      <c r="NPF26" s="98"/>
      <c r="NPI26" s="98"/>
      <c r="NPL26" s="98"/>
      <c r="NPO26" s="98"/>
      <c r="NPR26" s="98"/>
      <c r="NPT26" s="98"/>
      <c r="NPV26" s="98"/>
      <c r="NPY26" s="98"/>
      <c r="NQB26" s="98"/>
      <c r="NQE26" s="98"/>
      <c r="NQH26" s="98"/>
      <c r="NQK26" s="98"/>
      <c r="NQN26" s="98"/>
      <c r="NQQ26" s="98"/>
      <c r="NQS26" s="98"/>
      <c r="NRN26" s="98"/>
      <c r="NRO26" s="98"/>
      <c r="NRR26" s="98"/>
      <c r="NRU26" s="98"/>
      <c r="NRX26" s="98"/>
      <c r="NSA26" s="98"/>
      <c r="NSB26" s="98"/>
      <c r="NSC26" s="98"/>
      <c r="NSF26" s="98"/>
      <c r="NSI26" s="98"/>
      <c r="NSL26" s="98"/>
      <c r="NSO26" s="98"/>
      <c r="NSQ26" s="98"/>
      <c r="NUI26" s="98"/>
      <c r="NUJ26" s="98"/>
      <c r="NUK26" s="98"/>
      <c r="NUL26" s="98"/>
      <c r="NUM26" s="98"/>
      <c r="NUN26" s="98"/>
      <c r="NUO26" s="98"/>
      <c r="NUP26" s="98"/>
      <c r="NUQ26" s="98"/>
      <c r="NUR26" s="98"/>
      <c r="NUS26" s="98"/>
      <c r="NUT26" s="98"/>
      <c r="NUU26" s="98"/>
      <c r="NUV26" s="98"/>
      <c r="NUW26" s="98"/>
      <c r="NUX26" s="98"/>
      <c r="NUY26" s="98"/>
      <c r="NUZ26" s="98"/>
      <c r="NVA26" s="98"/>
      <c r="NVN26" s="98"/>
      <c r="NVO26" s="98"/>
      <c r="NVP26" s="98"/>
      <c r="NVQ26" s="98"/>
      <c r="NVR26" s="98"/>
      <c r="NVS26" s="98"/>
      <c r="NVT26" s="98"/>
      <c r="NVU26" s="98"/>
      <c r="NVV26" s="98"/>
      <c r="NVW26" s="98"/>
      <c r="NVZ26" s="98"/>
      <c r="NWC26" s="98"/>
      <c r="NWF26" s="98"/>
      <c r="NWI26" s="98"/>
      <c r="NYW26" s="98"/>
      <c r="NYY26" s="98"/>
      <c r="NZB26" s="98"/>
      <c r="NZE26" s="98"/>
      <c r="NZH26" s="98"/>
      <c r="NZK26" s="98"/>
      <c r="NZN26" s="98"/>
      <c r="NZP26" s="98"/>
      <c r="NZR26" s="98"/>
      <c r="NZU26" s="98"/>
      <c r="NZX26" s="98"/>
      <c r="OAA26" s="98"/>
      <c r="OAD26" s="98"/>
      <c r="OAG26" s="98"/>
      <c r="OAJ26" s="98"/>
      <c r="OAM26" s="98"/>
      <c r="OAO26" s="98"/>
      <c r="OBJ26" s="98"/>
      <c r="OBK26" s="98"/>
      <c r="OBN26" s="98"/>
      <c r="OBQ26" s="98"/>
      <c r="OBT26" s="98"/>
      <c r="OBW26" s="98"/>
      <c r="OBX26" s="98"/>
      <c r="OBY26" s="98"/>
      <c r="OCB26" s="98"/>
      <c r="OCE26" s="98"/>
      <c r="OCH26" s="98"/>
      <c r="OCK26" s="98"/>
      <c r="OCM26" s="98"/>
      <c r="OEE26" s="98"/>
      <c r="OEF26" s="98"/>
      <c r="OEG26" s="98"/>
      <c r="OEH26" s="98"/>
      <c r="OEI26" s="98"/>
      <c r="OEJ26" s="98"/>
      <c r="OEK26" s="98"/>
      <c r="OEL26" s="98"/>
      <c r="OEM26" s="98"/>
      <c r="OEN26" s="98"/>
      <c r="OEO26" s="98"/>
      <c r="OEP26" s="98"/>
      <c r="OEQ26" s="98"/>
      <c r="OER26" s="98"/>
      <c r="OES26" s="98"/>
      <c r="OET26" s="98"/>
      <c r="OEU26" s="98"/>
      <c r="OEV26" s="98"/>
      <c r="OEW26" s="98"/>
      <c r="OFJ26" s="98"/>
      <c r="OFK26" s="98"/>
      <c r="OFL26" s="98"/>
      <c r="OFM26" s="98"/>
      <c r="OFN26" s="98"/>
      <c r="OFO26" s="98"/>
      <c r="OFP26" s="98"/>
      <c r="OFQ26" s="98"/>
      <c r="OFR26" s="98"/>
      <c r="OFS26" s="98"/>
      <c r="OFV26" s="98"/>
      <c r="OFY26" s="98"/>
      <c r="OGB26" s="98"/>
      <c r="OGE26" s="98"/>
      <c r="OIS26" s="98"/>
      <c r="OIU26" s="98"/>
      <c r="OIX26" s="98"/>
      <c r="OJA26" s="98"/>
      <c r="OJD26" s="98"/>
      <c r="OJG26" s="98"/>
      <c r="OJJ26" s="98"/>
      <c r="OJL26" s="98"/>
      <c r="OJN26" s="98"/>
      <c r="OJQ26" s="98"/>
      <c r="OJT26" s="98"/>
      <c r="OJW26" s="98"/>
      <c r="OJZ26" s="98"/>
      <c r="OKC26" s="98"/>
      <c r="OKF26" s="98"/>
      <c r="OKI26" s="98"/>
      <c r="OKK26" s="98"/>
      <c r="OLF26" s="98"/>
      <c r="OLG26" s="98"/>
      <c r="OLJ26" s="98"/>
      <c r="OLM26" s="98"/>
      <c r="OLP26" s="98"/>
      <c r="OLS26" s="98"/>
      <c r="OLT26" s="98"/>
      <c r="OLU26" s="98"/>
      <c r="OLX26" s="98"/>
      <c r="OMA26" s="98"/>
      <c r="OMD26" s="98"/>
      <c r="OMG26" s="98"/>
      <c r="OMI26" s="98"/>
      <c r="OOA26" s="98"/>
      <c r="OOB26" s="98"/>
      <c r="OOC26" s="98"/>
      <c r="OOD26" s="98"/>
      <c r="OOE26" s="98"/>
      <c r="OOF26" s="98"/>
      <c r="OOG26" s="98"/>
      <c r="OOH26" s="98"/>
      <c r="OOI26" s="98"/>
      <c r="OOJ26" s="98"/>
      <c r="OOK26" s="98"/>
      <c r="OOL26" s="98"/>
      <c r="OOM26" s="98"/>
      <c r="OON26" s="98"/>
      <c r="OOO26" s="98"/>
      <c r="OOP26" s="98"/>
      <c r="OOQ26" s="98"/>
      <c r="OOR26" s="98"/>
      <c r="OOS26" s="98"/>
      <c r="OPF26" s="98"/>
      <c r="OPG26" s="98"/>
      <c r="OPH26" s="98"/>
      <c r="OPI26" s="98"/>
      <c r="OPJ26" s="98"/>
      <c r="OPK26" s="98"/>
      <c r="OPL26" s="98"/>
      <c r="OPM26" s="98"/>
      <c r="OPN26" s="98"/>
      <c r="OPO26" s="98"/>
      <c r="OPR26" s="98"/>
      <c r="OPU26" s="98"/>
      <c r="OPX26" s="98"/>
      <c r="OQA26" s="98"/>
      <c r="OSO26" s="98"/>
      <c r="OSQ26" s="98"/>
      <c r="OST26" s="98"/>
      <c r="OSW26" s="98"/>
      <c r="OSZ26" s="98"/>
      <c r="OTC26" s="98"/>
      <c r="OTF26" s="98"/>
      <c r="OTH26" s="98"/>
      <c r="OTJ26" s="98"/>
      <c r="OTM26" s="98"/>
      <c r="OTP26" s="98"/>
      <c r="OTS26" s="98"/>
      <c r="OTV26" s="98"/>
      <c r="OTY26" s="98"/>
      <c r="OUB26" s="98"/>
      <c r="OUE26" s="98"/>
      <c r="OUG26" s="98"/>
      <c r="OVB26" s="98"/>
      <c r="OVC26" s="98"/>
      <c r="OVF26" s="98"/>
      <c r="OVI26" s="98"/>
      <c r="OVL26" s="98"/>
      <c r="OVO26" s="98"/>
      <c r="OVP26" s="98"/>
      <c r="OVQ26" s="98"/>
      <c r="OVT26" s="98"/>
      <c r="OVW26" s="98"/>
      <c r="OVZ26" s="98"/>
      <c r="OWC26" s="98"/>
      <c r="OWE26" s="98"/>
      <c r="OXW26" s="98"/>
      <c r="OXX26" s="98"/>
      <c r="OXY26" s="98"/>
      <c r="OXZ26" s="98"/>
      <c r="OYA26" s="98"/>
      <c r="OYB26" s="98"/>
      <c r="OYC26" s="98"/>
      <c r="OYD26" s="98"/>
      <c r="OYE26" s="98"/>
      <c r="OYF26" s="98"/>
      <c r="OYG26" s="98"/>
      <c r="OYH26" s="98"/>
      <c r="OYI26" s="98"/>
      <c r="OYJ26" s="98"/>
      <c r="OYK26" s="98"/>
      <c r="OYL26" s="98"/>
      <c r="OYM26" s="98"/>
      <c r="OYN26" s="98"/>
      <c r="OYO26" s="98"/>
      <c r="OZB26" s="98"/>
      <c r="OZC26" s="98"/>
      <c r="OZD26" s="98"/>
      <c r="OZE26" s="98"/>
      <c r="OZF26" s="98"/>
      <c r="OZG26" s="98"/>
      <c r="OZH26" s="98"/>
      <c r="OZI26" s="98"/>
      <c r="OZJ26" s="98"/>
      <c r="OZK26" s="98"/>
      <c r="OZN26" s="98"/>
      <c r="OZQ26" s="98"/>
      <c r="OZT26" s="98"/>
      <c r="OZW26" s="98"/>
      <c r="PCK26" s="98"/>
      <c r="PCM26" s="98"/>
      <c r="PCP26" s="98"/>
      <c r="PCS26" s="98"/>
      <c r="PCV26" s="98"/>
      <c r="PCY26" s="98"/>
      <c r="PDB26" s="98"/>
      <c r="PDD26" s="98"/>
      <c r="PDF26" s="98"/>
      <c r="PDI26" s="98"/>
      <c r="PDL26" s="98"/>
      <c r="PDO26" s="98"/>
      <c r="PDR26" s="98"/>
      <c r="PDU26" s="98"/>
      <c r="PDX26" s="98"/>
      <c r="PEA26" s="98"/>
      <c r="PEC26" s="98"/>
      <c r="PEX26" s="98"/>
      <c r="PEY26" s="98"/>
      <c r="PFB26" s="98"/>
      <c r="PFE26" s="98"/>
      <c r="PFH26" s="98"/>
      <c r="PFK26" s="98"/>
      <c r="PFL26" s="98"/>
      <c r="PFM26" s="98"/>
      <c r="PFP26" s="98"/>
      <c r="PFS26" s="98"/>
      <c r="PFV26" s="98"/>
      <c r="PFY26" s="98"/>
      <c r="PGA26" s="98"/>
      <c r="PHS26" s="98"/>
      <c r="PHT26" s="98"/>
      <c r="PHU26" s="98"/>
      <c r="PHV26" s="98"/>
      <c r="PHW26" s="98"/>
      <c r="PHX26" s="98"/>
      <c r="PHY26" s="98"/>
      <c r="PHZ26" s="98"/>
      <c r="PIA26" s="98"/>
      <c r="PIB26" s="98"/>
      <c r="PIC26" s="98"/>
      <c r="PID26" s="98"/>
      <c r="PIE26" s="98"/>
      <c r="PIF26" s="98"/>
      <c r="PIG26" s="98"/>
      <c r="PIH26" s="98"/>
      <c r="PII26" s="98"/>
      <c r="PIJ26" s="98"/>
      <c r="PIK26" s="98"/>
      <c r="PIX26" s="98"/>
      <c r="PIY26" s="98"/>
      <c r="PIZ26" s="98"/>
      <c r="PJA26" s="98"/>
      <c r="PJB26" s="98"/>
      <c r="PJC26" s="98"/>
      <c r="PJD26" s="98"/>
      <c r="PJE26" s="98"/>
      <c r="PJF26" s="98"/>
      <c r="PJG26" s="98"/>
      <c r="PJJ26" s="98"/>
      <c r="PJM26" s="98"/>
      <c r="PJP26" s="98"/>
      <c r="PJS26" s="98"/>
      <c r="PMG26" s="98"/>
      <c r="PMI26" s="98"/>
      <c r="PML26" s="98"/>
      <c r="PMO26" s="98"/>
      <c r="PMR26" s="98"/>
      <c r="PMU26" s="98"/>
      <c r="PMX26" s="98"/>
      <c r="PMZ26" s="98"/>
      <c r="PNB26" s="98"/>
      <c r="PNE26" s="98"/>
      <c r="PNH26" s="98"/>
      <c r="PNK26" s="98"/>
      <c r="PNN26" s="98"/>
      <c r="PNQ26" s="98"/>
      <c r="PNT26" s="98"/>
      <c r="PNW26" s="98"/>
      <c r="PNY26" s="98"/>
      <c r="POT26" s="98"/>
      <c r="POU26" s="98"/>
      <c r="POX26" s="98"/>
      <c r="PPA26" s="98"/>
      <c r="PPD26" s="98"/>
      <c r="PPG26" s="98"/>
      <c r="PPH26" s="98"/>
      <c r="PPI26" s="98"/>
      <c r="PPL26" s="98"/>
      <c r="PPO26" s="98"/>
      <c r="PPR26" s="98"/>
      <c r="PPU26" s="98"/>
      <c r="PPW26" s="98"/>
      <c r="PRO26" s="98"/>
      <c r="PRP26" s="98"/>
      <c r="PRQ26" s="98"/>
      <c r="PRR26" s="98"/>
      <c r="PRS26" s="98"/>
      <c r="PRT26" s="98"/>
      <c r="PRU26" s="98"/>
      <c r="PRV26" s="98"/>
      <c r="PRW26" s="98"/>
      <c r="PRX26" s="98"/>
      <c r="PRY26" s="98"/>
      <c r="PRZ26" s="98"/>
      <c r="PSA26" s="98"/>
      <c r="PSB26" s="98"/>
      <c r="PSC26" s="98"/>
      <c r="PSD26" s="98"/>
      <c r="PSE26" s="98"/>
      <c r="PSF26" s="98"/>
      <c r="PSG26" s="98"/>
      <c r="PST26" s="98"/>
      <c r="PSU26" s="98"/>
      <c r="PSV26" s="98"/>
      <c r="PSW26" s="98"/>
      <c r="PSX26" s="98"/>
      <c r="PSY26" s="98"/>
      <c r="PSZ26" s="98"/>
      <c r="PTA26" s="98"/>
      <c r="PTB26" s="98"/>
      <c r="PTC26" s="98"/>
      <c r="PTF26" s="98"/>
      <c r="PTI26" s="98"/>
      <c r="PTL26" s="98"/>
      <c r="PTO26" s="98"/>
      <c r="PWC26" s="98"/>
      <c r="PWE26" s="98"/>
      <c r="PWH26" s="98"/>
      <c r="PWK26" s="98"/>
      <c r="PWN26" s="98"/>
      <c r="PWQ26" s="98"/>
      <c r="PWT26" s="98"/>
      <c r="PWV26" s="98"/>
      <c r="PWX26" s="98"/>
      <c r="PXA26" s="98"/>
      <c r="PXD26" s="98"/>
      <c r="PXG26" s="98"/>
      <c r="PXJ26" s="98"/>
      <c r="PXM26" s="98"/>
      <c r="PXP26" s="98"/>
      <c r="PXS26" s="98"/>
      <c r="PXU26" s="98"/>
      <c r="PYP26" s="98"/>
      <c r="PYQ26" s="98"/>
      <c r="PYT26" s="98"/>
      <c r="PYW26" s="98"/>
      <c r="PYZ26" s="98"/>
      <c r="PZC26" s="98"/>
      <c r="PZD26" s="98"/>
      <c r="PZE26" s="98"/>
      <c r="PZH26" s="98"/>
      <c r="PZK26" s="98"/>
      <c r="PZN26" s="98"/>
      <c r="PZQ26" s="98"/>
      <c r="PZS26" s="98"/>
      <c r="QBK26" s="98"/>
      <c r="QBL26" s="98"/>
      <c r="QBM26" s="98"/>
      <c r="QBN26" s="98"/>
      <c r="QBO26" s="98"/>
      <c r="QBP26" s="98"/>
      <c r="QBQ26" s="98"/>
      <c r="QBR26" s="98"/>
      <c r="QBS26" s="98"/>
      <c r="QBT26" s="98"/>
      <c r="QBU26" s="98"/>
      <c r="QBV26" s="98"/>
      <c r="QBW26" s="98"/>
      <c r="QBX26" s="98"/>
      <c r="QBY26" s="98"/>
      <c r="QBZ26" s="98"/>
      <c r="QCA26" s="98"/>
      <c r="QCB26" s="98"/>
      <c r="QCC26" s="98"/>
      <c r="QCP26" s="98"/>
      <c r="QCQ26" s="98"/>
      <c r="QCR26" s="98"/>
      <c r="QCS26" s="98"/>
      <c r="QCT26" s="98"/>
      <c r="QCU26" s="98"/>
      <c r="QCV26" s="98"/>
      <c r="QCW26" s="98"/>
      <c r="QCX26" s="98"/>
      <c r="QCY26" s="98"/>
      <c r="QDB26" s="98"/>
      <c r="QDE26" s="98"/>
      <c r="QDH26" s="98"/>
      <c r="QDK26" s="98"/>
      <c r="QFY26" s="98"/>
      <c r="QGA26" s="98"/>
      <c r="QGD26" s="98"/>
      <c r="QGG26" s="98"/>
      <c r="QGJ26" s="98"/>
      <c r="QGM26" s="98"/>
      <c r="QGP26" s="98"/>
      <c r="QGR26" s="98"/>
      <c r="QGT26" s="98"/>
      <c r="QGW26" s="98"/>
      <c r="QGZ26" s="98"/>
      <c r="QHC26" s="98"/>
      <c r="QHF26" s="98"/>
      <c r="QHI26" s="98"/>
      <c r="QHL26" s="98"/>
      <c r="QHO26" s="98"/>
      <c r="QHQ26" s="98"/>
      <c r="QIL26" s="98"/>
      <c r="QIM26" s="98"/>
      <c r="QIP26" s="98"/>
      <c r="QIS26" s="98"/>
      <c r="QIV26" s="98"/>
      <c r="QIY26" s="98"/>
      <c r="QIZ26" s="98"/>
      <c r="QJA26" s="98"/>
      <c r="QJD26" s="98"/>
      <c r="QJG26" s="98"/>
      <c r="QJJ26" s="98"/>
      <c r="QJM26" s="98"/>
      <c r="QJO26" s="98"/>
      <c r="QLG26" s="98"/>
      <c r="QLH26" s="98"/>
      <c r="QLI26" s="98"/>
      <c r="QLJ26" s="98"/>
      <c r="QLK26" s="98"/>
      <c r="QLL26" s="98"/>
      <c r="QLM26" s="98"/>
      <c r="QLN26" s="98"/>
      <c r="QLO26" s="98"/>
      <c r="QLP26" s="98"/>
      <c r="QLQ26" s="98"/>
      <c r="QLR26" s="98"/>
      <c r="QLS26" s="98"/>
      <c r="QLT26" s="98"/>
      <c r="QLU26" s="98"/>
      <c r="QLV26" s="98"/>
      <c r="QLW26" s="98"/>
      <c r="QLX26" s="98"/>
      <c r="QLY26" s="98"/>
      <c r="QML26" s="98"/>
      <c r="QMM26" s="98"/>
      <c r="QMN26" s="98"/>
      <c r="QMO26" s="98"/>
      <c r="QMP26" s="98"/>
      <c r="QMQ26" s="98"/>
      <c r="QMR26" s="98"/>
      <c r="QMS26" s="98"/>
      <c r="QMT26" s="98"/>
      <c r="QMU26" s="98"/>
      <c r="QMX26" s="98"/>
      <c r="QNA26" s="98"/>
      <c r="QND26" s="98"/>
      <c r="QNG26" s="98"/>
      <c r="QPU26" s="98"/>
      <c r="QPW26" s="98"/>
      <c r="QPZ26" s="98"/>
      <c r="QQC26" s="98"/>
      <c r="QQF26" s="98"/>
      <c r="QQI26" s="98"/>
      <c r="QQL26" s="98"/>
      <c r="QQN26" s="98"/>
      <c r="QQP26" s="98"/>
      <c r="QQS26" s="98"/>
      <c r="QQV26" s="98"/>
      <c r="QQY26" s="98"/>
      <c r="QRB26" s="98"/>
      <c r="QRE26" s="98"/>
      <c r="QRH26" s="98"/>
      <c r="QRK26" s="98"/>
      <c r="QRM26" s="98"/>
      <c r="QSH26" s="98"/>
      <c r="QSI26" s="98"/>
      <c r="QSL26" s="98"/>
      <c r="QSO26" s="98"/>
      <c r="QSR26" s="98"/>
      <c r="QSU26" s="98"/>
      <c r="QSV26" s="98"/>
      <c r="QSW26" s="98"/>
      <c r="QSZ26" s="98"/>
      <c r="QTC26" s="98"/>
      <c r="QTF26" s="98"/>
      <c r="QTI26" s="98"/>
      <c r="QTK26" s="98"/>
      <c r="QVC26" s="98"/>
      <c r="QVD26" s="98"/>
      <c r="QVE26" s="98"/>
      <c r="QVF26" s="98"/>
      <c r="QVG26" s="98"/>
      <c r="QVH26" s="98"/>
      <c r="QVI26" s="98"/>
      <c r="QVJ26" s="98"/>
      <c r="QVK26" s="98"/>
      <c r="QVL26" s="98"/>
      <c r="QVM26" s="98"/>
      <c r="QVN26" s="98"/>
      <c r="QVO26" s="98"/>
      <c r="QVP26" s="98"/>
      <c r="QVQ26" s="98"/>
      <c r="QVR26" s="98"/>
      <c r="QVS26" s="98"/>
      <c r="QVT26" s="98"/>
      <c r="QVU26" s="98"/>
      <c r="QWH26" s="98"/>
      <c r="QWI26" s="98"/>
      <c r="QWJ26" s="98"/>
      <c r="QWK26" s="98"/>
      <c r="QWL26" s="98"/>
      <c r="QWM26" s="98"/>
      <c r="QWN26" s="98"/>
      <c r="QWO26" s="98"/>
      <c r="QWP26" s="98"/>
      <c r="QWQ26" s="98"/>
      <c r="QWT26" s="98"/>
      <c r="QWW26" s="98"/>
      <c r="QWZ26" s="98"/>
      <c r="QXC26" s="98"/>
      <c r="QZQ26" s="98"/>
      <c r="QZS26" s="98"/>
      <c r="QZV26" s="98"/>
      <c r="QZY26" s="98"/>
      <c r="RAB26" s="98"/>
      <c r="RAE26" s="98"/>
      <c r="RAH26" s="98"/>
      <c r="RAJ26" s="98"/>
      <c r="RAL26" s="98"/>
      <c r="RAO26" s="98"/>
      <c r="RAR26" s="98"/>
      <c r="RAU26" s="98"/>
      <c r="RAX26" s="98"/>
      <c r="RBA26" s="98"/>
      <c r="RBD26" s="98"/>
      <c r="RBG26" s="98"/>
      <c r="RBI26" s="98"/>
      <c r="RCD26" s="98"/>
      <c r="RCE26" s="98"/>
      <c r="RCH26" s="98"/>
      <c r="RCK26" s="98"/>
      <c r="RCN26" s="98"/>
      <c r="RCQ26" s="98"/>
      <c r="RCR26" s="98"/>
      <c r="RCS26" s="98"/>
      <c r="RCV26" s="98"/>
      <c r="RCY26" s="98"/>
      <c r="RDB26" s="98"/>
      <c r="RDE26" s="98"/>
      <c r="RDG26" s="98"/>
      <c r="REY26" s="98"/>
      <c r="REZ26" s="98"/>
      <c r="RFA26" s="98"/>
      <c r="RFB26" s="98"/>
      <c r="RFC26" s="98"/>
      <c r="RFD26" s="98"/>
      <c r="RFE26" s="98"/>
      <c r="RFF26" s="98"/>
      <c r="RFG26" s="98"/>
      <c r="RFH26" s="98"/>
      <c r="RFI26" s="98"/>
      <c r="RFJ26" s="98"/>
      <c r="RFK26" s="98"/>
      <c r="RFL26" s="98"/>
      <c r="RFM26" s="98"/>
      <c r="RFN26" s="98"/>
      <c r="RFO26" s="98"/>
      <c r="RFP26" s="98"/>
      <c r="RFQ26" s="98"/>
      <c r="RGD26" s="98"/>
      <c r="RGE26" s="98"/>
      <c r="RGF26" s="98"/>
      <c r="RGG26" s="98"/>
      <c r="RGH26" s="98"/>
      <c r="RGI26" s="98"/>
      <c r="RGJ26" s="98"/>
      <c r="RGK26" s="98"/>
      <c r="RGL26" s="98"/>
      <c r="RGM26" s="98"/>
      <c r="RGP26" s="98"/>
      <c r="RGS26" s="98"/>
      <c r="RGV26" s="98"/>
      <c r="RGY26" s="98"/>
      <c r="RJM26" s="98"/>
      <c r="RJO26" s="98"/>
      <c r="RJR26" s="98"/>
      <c r="RJU26" s="98"/>
      <c r="RJX26" s="98"/>
      <c r="RKA26" s="98"/>
      <c r="RKD26" s="98"/>
      <c r="RKF26" s="98"/>
      <c r="RKH26" s="98"/>
      <c r="RKK26" s="98"/>
      <c r="RKN26" s="98"/>
      <c r="RKQ26" s="98"/>
      <c r="RKT26" s="98"/>
      <c r="RKW26" s="98"/>
      <c r="RKZ26" s="98"/>
      <c r="RLC26" s="98"/>
      <c r="RLE26" s="98"/>
      <c r="RLZ26" s="98"/>
      <c r="RMA26" s="98"/>
      <c r="RMD26" s="98"/>
      <c r="RMG26" s="98"/>
      <c r="RMJ26" s="98"/>
      <c r="RMM26" s="98"/>
      <c r="RMN26" s="98"/>
      <c r="RMO26" s="98"/>
      <c r="RMR26" s="98"/>
      <c r="RMU26" s="98"/>
      <c r="RMX26" s="98"/>
      <c r="RNA26" s="98"/>
      <c r="RNC26" s="98"/>
      <c r="ROU26" s="98"/>
      <c r="ROV26" s="98"/>
      <c r="ROW26" s="98"/>
      <c r="ROX26" s="98"/>
      <c r="ROY26" s="98"/>
      <c r="ROZ26" s="98"/>
      <c r="RPA26" s="98"/>
      <c r="RPB26" s="98"/>
      <c r="RPC26" s="98"/>
      <c r="RPD26" s="98"/>
      <c r="RPE26" s="98"/>
      <c r="RPF26" s="98"/>
      <c r="RPG26" s="98"/>
      <c r="RPH26" s="98"/>
      <c r="RPI26" s="98"/>
      <c r="RPJ26" s="98"/>
      <c r="RPK26" s="98"/>
      <c r="RPL26" s="98"/>
      <c r="RPM26" s="98"/>
      <c r="RPZ26" s="98"/>
      <c r="RQA26" s="98"/>
      <c r="RQB26" s="98"/>
      <c r="RQC26" s="98"/>
      <c r="RQD26" s="98"/>
      <c r="RQE26" s="98"/>
      <c r="RQF26" s="98"/>
      <c r="RQG26" s="98"/>
      <c r="RQH26" s="98"/>
      <c r="RQI26" s="98"/>
      <c r="RQL26" s="98"/>
      <c r="RQO26" s="98"/>
      <c r="RQR26" s="98"/>
      <c r="RQU26" s="98"/>
      <c r="RTI26" s="98"/>
      <c r="RTK26" s="98"/>
      <c r="RTN26" s="98"/>
      <c r="RTQ26" s="98"/>
      <c r="RTT26" s="98"/>
      <c r="RTW26" s="98"/>
      <c r="RTZ26" s="98"/>
      <c r="RUB26" s="98"/>
      <c r="RUD26" s="98"/>
      <c r="RUG26" s="98"/>
      <c r="RUJ26" s="98"/>
      <c r="RUM26" s="98"/>
      <c r="RUP26" s="98"/>
      <c r="RUS26" s="98"/>
      <c r="RUV26" s="98"/>
      <c r="RUY26" s="98"/>
      <c r="RVA26" s="98"/>
      <c r="RVV26" s="98"/>
      <c r="RVW26" s="98"/>
      <c r="RVZ26" s="98"/>
      <c r="RWC26" s="98"/>
      <c r="RWF26" s="98"/>
      <c r="RWI26" s="98"/>
      <c r="RWJ26" s="98"/>
      <c r="RWK26" s="98"/>
      <c r="RWN26" s="98"/>
      <c r="RWQ26" s="98"/>
      <c r="RWT26" s="98"/>
      <c r="RWW26" s="98"/>
      <c r="RWY26" s="98"/>
      <c r="RYQ26" s="98"/>
      <c r="RYR26" s="98"/>
      <c r="RYS26" s="98"/>
      <c r="RYT26" s="98"/>
      <c r="RYU26" s="98"/>
      <c r="RYV26" s="98"/>
      <c r="RYW26" s="98"/>
      <c r="RYX26" s="98"/>
      <c r="RYY26" s="98"/>
      <c r="RYZ26" s="98"/>
      <c r="RZA26" s="98"/>
      <c r="RZB26" s="98"/>
      <c r="RZC26" s="98"/>
      <c r="RZD26" s="98"/>
      <c r="RZE26" s="98"/>
      <c r="RZF26" s="98"/>
      <c r="RZG26" s="98"/>
      <c r="RZH26" s="98"/>
      <c r="RZI26" s="98"/>
      <c r="RZV26" s="98"/>
      <c r="RZW26" s="98"/>
      <c r="RZX26" s="98"/>
      <c r="RZY26" s="98"/>
      <c r="RZZ26" s="98"/>
      <c r="SAA26" s="98"/>
      <c r="SAB26" s="98"/>
      <c r="SAC26" s="98"/>
      <c r="SAD26" s="98"/>
      <c r="SAE26" s="98"/>
      <c r="SAH26" s="98"/>
      <c r="SAK26" s="98"/>
      <c r="SAN26" s="98"/>
      <c r="SAQ26" s="98"/>
      <c r="SDE26" s="98"/>
      <c r="SDG26" s="98"/>
      <c r="SDJ26" s="98"/>
      <c r="SDM26" s="98"/>
      <c r="SDP26" s="98"/>
      <c r="SDS26" s="98"/>
      <c r="SDV26" s="98"/>
      <c r="SDX26" s="98"/>
      <c r="SDZ26" s="98"/>
      <c r="SEC26" s="98"/>
      <c r="SEF26" s="98"/>
      <c r="SEI26" s="98"/>
      <c r="SEL26" s="98"/>
      <c r="SEO26" s="98"/>
      <c r="SER26" s="98"/>
      <c r="SEU26" s="98"/>
      <c r="SEW26" s="98"/>
      <c r="SFR26" s="98"/>
      <c r="SFS26" s="98"/>
      <c r="SFV26" s="98"/>
      <c r="SFY26" s="98"/>
      <c r="SGB26" s="98"/>
      <c r="SGE26" s="98"/>
      <c r="SGF26" s="98"/>
      <c r="SGG26" s="98"/>
      <c r="SGJ26" s="98"/>
      <c r="SGM26" s="98"/>
      <c r="SGP26" s="98"/>
      <c r="SGS26" s="98"/>
      <c r="SGU26" s="98"/>
      <c r="SIM26" s="98"/>
      <c r="SIN26" s="98"/>
      <c r="SIO26" s="98"/>
      <c r="SIP26" s="98"/>
      <c r="SIQ26" s="98"/>
      <c r="SIR26" s="98"/>
      <c r="SIS26" s="98"/>
      <c r="SIT26" s="98"/>
      <c r="SIU26" s="98"/>
      <c r="SIV26" s="98"/>
      <c r="SIW26" s="98"/>
      <c r="SIX26" s="98"/>
      <c r="SIY26" s="98"/>
      <c r="SIZ26" s="98"/>
      <c r="SJA26" s="98"/>
      <c r="SJB26" s="98"/>
      <c r="SJC26" s="98"/>
      <c r="SJD26" s="98"/>
      <c r="SJE26" s="98"/>
      <c r="SJR26" s="98"/>
      <c r="SJS26" s="98"/>
      <c r="SJT26" s="98"/>
      <c r="SJU26" s="98"/>
      <c r="SJV26" s="98"/>
      <c r="SJW26" s="98"/>
      <c r="SJX26" s="98"/>
      <c r="SJY26" s="98"/>
      <c r="SJZ26" s="98"/>
      <c r="SKA26" s="98"/>
      <c r="SKD26" s="98"/>
      <c r="SKG26" s="98"/>
      <c r="SKJ26" s="98"/>
      <c r="SKM26" s="98"/>
      <c r="SNA26" s="98"/>
      <c r="SNC26" s="98"/>
      <c r="SNF26" s="98"/>
      <c r="SNI26" s="98"/>
      <c r="SNL26" s="98"/>
      <c r="SNO26" s="98"/>
      <c r="SNR26" s="98"/>
      <c r="SNT26" s="98"/>
      <c r="SNV26" s="98"/>
      <c r="SNY26" s="98"/>
      <c r="SOB26" s="98"/>
      <c r="SOE26" s="98"/>
      <c r="SOH26" s="98"/>
      <c r="SOK26" s="98"/>
      <c r="SON26" s="98"/>
      <c r="SOQ26" s="98"/>
      <c r="SOS26" s="98"/>
      <c r="SPN26" s="98"/>
      <c r="SPO26" s="98"/>
      <c r="SPR26" s="98"/>
      <c r="SPU26" s="98"/>
      <c r="SPX26" s="98"/>
      <c r="SQA26" s="98"/>
      <c r="SQB26" s="98"/>
      <c r="SQC26" s="98"/>
      <c r="SQF26" s="98"/>
      <c r="SQI26" s="98"/>
      <c r="SQL26" s="98"/>
      <c r="SQO26" s="98"/>
      <c r="SQQ26" s="98"/>
      <c r="SSI26" s="98"/>
      <c r="SSJ26" s="98"/>
      <c r="SSK26" s="98"/>
      <c r="SSL26" s="98"/>
      <c r="SSM26" s="98"/>
      <c r="SSN26" s="98"/>
      <c r="SSO26" s="98"/>
      <c r="SSP26" s="98"/>
      <c r="SSQ26" s="98"/>
      <c r="SSR26" s="98"/>
      <c r="SSS26" s="98"/>
      <c r="SST26" s="98"/>
      <c r="SSU26" s="98"/>
      <c r="SSV26" s="98"/>
      <c r="SSW26" s="98"/>
      <c r="SSX26" s="98"/>
      <c r="SSY26" s="98"/>
      <c r="SSZ26" s="98"/>
      <c r="STA26" s="98"/>
      <c r="STN26" s="98"/>
      <c r="STO26" s="98"/>
      <c r="STP26" s="98"/>
      <c r="STQ26" s="98"/>
      <c r="STR26" s="98"/>
      <c r="STS26" s="98"/>
      <c r="STT26" s="98"/>
      <c r="STU26" s="98"/>
      <c r="STV26" s="98"/>
      <c r="STW26" s="98"/>
      <c r="STZ26" s="98"/>
      <c r="SUC26" s="98"/>
      <c r="SUF26" s="98"/>
      <c r="SUI26" s="98"/>
      <c r="SWW26" s="98"/>
      <c r="SWY26" s="98"/>
      <c r="SXB26" s="98"/>
      <c r="SXE26" s="98"/>
      <c r="SXH26" s="98"/>
      <c r="SXK26" s="98"/>
      <c r="SXN26" s="98"/>
      <c r="SXP26" s="98"/>
      <c r="SXR26" s="98"/>
      <c r="SXU26" s="98"/>
      <c r="SXX26" s="98"/>
      <c r="SYA26" s="98"/>
      <c r="SYD26" s="98"/>
      <c r="SYG26" s="98"/>
      <c r="SYJ26" s="98"/>
      <c r="SYM26" s="98"/>
      <c r="SYO26" s="98"/>
      <c r="SZJ26" s="98"/>
      <c r="SZK26" s="98"/>
      <c r="SZN26" s="98"/>
      <c r="SZQ26" s="98"/>
      <c r="SZT26" s="98"/>
      <c r="SZW26" s="98"/>
      <c r="SZX26" s="98"/>
      <c r="SZY26" s="98"/>
      <c r="TAB26" s="98"/>
      <c r="TAE26" s="98"/>
      <c r="TAH26" s="98"/>
      <c r="TAK26" s="98"/>
      <c r="TAM26" s="98"/>
      <c r="TCE26" s="98"/>
      <c r="TCF26" s="98"/>
      <c r="TCG26" s="98"/>
      <c r="TCH26" s="98"/>
      <c r="TCI26" s="98"/>
      <c r="TCJ26" s="98"/>
      <c r="TCK26" s="98"/>
      <c r="TCL26" s="98"/>
      <c r="TCM26" s="98"/>
      <c r="TCN26" s="98"/>
      <c r="TCO26" s="98"/>
      <c r="TCP26" s="98"/>
      <c r="TCQ26" s="98"/>
      <c r="TCR26" s="98"/>
      <c r="TCS26" s="98"/>
      <c r="TCT26" s="98"/>
      <c r="TCU26" s="98"/>
      <c r="TCV26" s="98"/>
      <c r="TCW26" s="98"/>
      <c r="TDJ26" s="98"/>
      <c r="TDK26" s="98"/>
      <c r="TDL26" s="98"/>
      <c r="TDM26" s="98"/>
      <c r="TDN26" s="98"/>
      <c r="TDO26" s="98"/>
      <c r="TDP26" s="98"/>
      <c r="TDQ26" s="98"/>
      <c r="TDR26" s="98"/>
      <c r="TDS26" s="98"/>
      <c r="TDV26" s="98"/>
      <c r="TDY26" s="98"/>
      <c r="TEB26" s="98"/>
      <c r="TEE26" s="98"/>
      <c r="TGS26" s="98"/>
      <c r="TGU26" s="98"/>
      <c r="TGX26" s="98"/>
      <c r="THA26" s="98"/>
      <c r="THD26" s="98"/>
      <c r="THG26" s="98"/>
      <c r="THJ26" s="98"/>
      <c r="THL26" s="98"/>
      <c r="THN26" s="98"/>
      <c r="THQ26" s="98"/>
      <c r="THT26" s="98"/>
      <c r="THW26" s="98"/>
      <c r="THZ26" s="98"/>
      <c r="TIC26" s="98"/>
      <c r="TIF26" s="98"/>
      <c r="TII26" s="98"/>
      <c r="TIK26" s="98"/>
      <c r="TJF26" s="98"/>
      <c r="TJG26" s="98"/>
      <c r="TJJ26" s="98"/>
      <c r="TJM26" s="98"/>
      <c r="TJP26" s="98"/>
      <c r="TJS26" s="98"/>
      <c r="TJT26" s="98"/>
      <c r="TJU26" s="98"/>
      <c r="TJX26" s="98"/>
      <c r="TKA26" s="98"/>
      <c r="TKD26" s="98"/>
      <c r="TKG26" s="98"/>
      <c r="TKI26" s="98"/>
      <c r="TMA26" s="98"/>
      <c r="TMB26" s="98"/>
      <c r="TMC26" s="98"/>
      <c r="TMD26" s="98"/>
      <c r="TME26" s="98"/>
      <c r="TMF26" s="98"/>
      <c r="TMG26" s="98"/>
      <c r="TMH26" s="98"/>
      <c r="TMI26" s="98"/>
      <c r="TMJ26" s="98"/>
      <c r="TMK26" s="98"/>
      <c r="TML26" s="98"/>
      <c r="TMM26" s="98"/>
      <c r="TMN26" s="98"/>
      <c r="TMO26" s="98"/>
      <c r="TMP26" s="98"/>
      <c r="TMQ26" s="98"/>
      <c r="TMR26" s="98"/>
      <c r="TMS26" s="98"/>
      <c r="TNF26" s="98"/>
      <c r="TNG26" s="98"/>
      <c r="TNH26" s="98"/>
      <c r="TNI26" s="98"/>
      <c r="TNJ26" s="98"/>
      <c r="TNK26" s="98"/>
      <c r="TNL26" s="98"/>
      <c r="TNM26" s="98"/>
      <c r="TNN26" s="98"/>
      <c r="TNO26" s="98"/>
      <c r="TNR26" s="98"/>
      <c r="TNU26" s="98"/>
      <c r="TNX26" s="98"/>
      <c r="TOA26" s="98"/>
      <c r="TQO26" s="98"/>
      <c r="TQQ26" s="98"/>
      <c r="TQT26" s="98"/>
      <c r="TQW26" s="98"/>
      <c r="TQZ26" s="98"/>
      <c r="TRC26" s="98"/>
      <c r="TRF26" s="98"/>
      <c r="TRH26" s="98"/>
      <c r="TRJ26" s="98"/>
      <c r="TRM26" s="98"/>
      <c r="TRP26" s="98"/>
      <c r="TRS26" s="98"/>
      <c r="TRV26" s="98"/>
      <c r="TRY26" s="98"/>
      <c r="TSB26" s="98"/>
      <c r="TSE26" s="98"/>
      <c r="TSG26" s="98"/>
      <c r="TTB26" s="98"/>
      <c r="TTC26" s="98"/>
      <c r="TTF26" s="98"/>
      <c r="TTI26" s="98"/>
      <c r="TTL26" s="98"/>
      <c r="TTO26" s="98"/>
      <c r="TTP26" s="98"/>
      <c r="TTQ26" s="98"/>
      <c r="TTT26" s="98"/>
      <c r="TTW26" s="98"/>
      <c r="TTZ26" s="98"/>
      <c r="TUC26" s="98"/>
      <c r="TUE26" s="98"/>
      <c r="TVW26" s="98"/>
      <c r="TVX26" s="98"/>
      <c r="TVY26" s="98"/>
      <c r="TVZ26" s="98"/>
      <c r="TWA26" s="98"/>
      <c r="TWB26" s="98"/>
      <c r="TWC26" s="98"/>
      <c r="TWD26" s="98"/>
      <c r="TWE26" s="98"/>
      <c r="TWF26" s="98"/>
      <c r="TWG26" s="98"/>
      <c r="TWH26" s="98"/>
      <c r="TWI26" s="98"/>
      <c r="TWJ26" s="98"/>
      <c r="TWK26" s="98"/>
      <c r="TWL26" s="98"/>
      <c r="TWM26" s="98"/>
      <c r="TWN26" s="98"/>
      <c r="TWO26" s="98"/>
      <c r="TXB26" s="98"/>
      <c r="TXC26" s="98"/>
      <c r="TXD26" s="98"/>
      <c r="TXE26" s="98"/>
      <c r="TXF26" s="98"/>
      <c r="TXG26" s="98"/>
      <c r="TXH26" s="98"/>
      <c r="TXI26" s="98"/>
      <c r="TXJ26" s="98"/>
      <c r="TXK26" s="98"/>
      <c r="TXN26" s="98"/>
      <c r="TXQ26" s="98"/>
      <c r="TXT26" s="98"/>
      <c r="TXW26" s="98"/>
      <c r="UAK26" s="98"/>
      <c r="UAM26" s="98"/>
      <c r="UAP26" s="98"/>
      <c r="UAS26" s="98"/>
      <c r="UAV26" s="98"/>
      <c r="UAY26" s="98"/>
      <c r="UBB26" s="98"/>
      <c r="UBD26" s="98"/>
      <c r="UBF26" s="98"/>
      <c r="UBI26" s="98"/>
      <c r="UBL26" s="98"/>
      <c r="UBO26" s="98"/>
      <c r="UBR26" s="98"/>
      <c r="UBU26" s="98"/>
      <c r="UBX26" s="98"/>
      <c r="UCA26" s="98"/>
      <c r="UCC26" s="98"/>
      <c r="UCX26" s="98"/>
      <c r="UCY26" s="98"/>
      <c r="UDB26" s="98"/>
      <c r="UDE26" s="98"/>
      <c r="UDH26" s="98"/>
      <c r="UDK26" s="98"/>
      <c r="UDL26" s="98"/>
      <c r="UDM26" s="98"/>
      <c r="UDP26" s="98"/>
      <c r="UDS26" s="98"/>
      <c r="UDV26" s="98"/>
      <c r="UDY26" s="98"/>
      <c r="UEA26" s="98"/>
      <c r="UFS26" s="98"/>
      <c r="UFT26" s="98"/>
      <c r="UFU26" s="98"/>
      <c r="UFV26" s="98"/>
      <c r="UFW26" s="98"/>
      <c r="UFX26" s="98"/>
      <c r="UFY26" s="98"/>
      <c r="UFZ26" s="98"/>
      <c r="UGA26" s="98"/>
      <c r="UGB26" s="98"/>
      <c r="UGC26" s="98"/>
      <c r="UGD26" s="98"/>
      <c r="UGE26" s="98"/>
      <c r="UGF26" s="98"/>
      <c r="UGG26" s="98"/>
      <c r="UGH26" s="98"/>
      <c r="UGI26" s="98"/>
      <c r="UGJ26" s="98"/>
      <c r="UGK26" s="98"/>
      <c r="UGX26" s="98"/>
      <c r="UGY26" s="98"/>
      <c r="UGZ26" s="98"/>
      <c r="UHA26" s="98"/>
      <c r="UHB26" s="98"/>
      <c r="UHC26" s="98"/>
      <c r="UHD26" s="98"/>
      <c r="UHE26" s="98"/>
      <c r="UHF26" s="98"/>
      <c r="UHG26" s="98"/>
      <c r="UHJ26" s="98"/>
      <c r="UHM26" s="98"/>
      <c r="UHP26" s="98"/>
      <c r="UHS26" s="98"/>
      <c r="UKG26" s="98"/>
      <c r="UKI26" s="98"/>
      <c r="UKL26" s="98"/>
      <c r="UKO26" s="98"/>
      <c r="UKR26" s="98"/>
      <c r="UKU26" s="98"/>
      <c r="UKX26" s="98"/>
      <c r="UKZ26" s="98"/>
      <c r="ULB26" s="98"/>
      <c r="ULE26" s="98"/>
      <c r="ULH26" s="98"/>
      <c r="ULK26" s="98"/>
      <c r="ULN26" s="98"/>
      <c r="ULQ26" s="98"/>
      <c r="ULT26" s="98"/>
      <c r="ULW26" s="98"/>
      <c r="ULY26" s="98"/>
      <c r="UMT26" s="98"/>
      <c r="UMU26" s="98"/>
      <c r="UMX26" s="98"/>
      <c r="UNA26" s="98"/>
      <c r="UND26" s="98"/>
      <c r="UNG26" s="98"/>
      <c r="UNH26" s="98"/>
      <c r="UNI26" s="98"/>
      <c r="UNL26" s="98"/>
      <c r="UNO26" s="98"/>
      <c r="UNR26" s="98"/>
      <c r="UNU26" s="98"/>
      <c r="UNW26" s="98"/>
      <c r="UPO26" s="98"/>
      <c r="UPP26" s="98"/>
      <c r="UPQ26" s="98"/>
      <c r="UPR26" s="98"/>
      <c r="UPS26" s="98"/>
      <c r="UPT26" s="98"/>
      <c r="UPU26" s="98"/>
      <c r="UPV26" s="98"/>
      <c r="UPW26" s="98"/>
      <c r="UPX26" s="98"/>
      <c r="UPY26" s="98"/>
      <c r="UPZ26" s="98"/>
      <c r="UQA26" s="98"/>
      <c r="UQB26" s="98"/>
      <c r="UQC26" s="98"/>
      <c r="UQD26" s="98"/>
      <c r="UQE26" s="98"/>
      <c r="UQF26" s="98"/>
      <c r="UQG26" s="98"/>
      <c r="UQT26" s="98"/>
      <c r="UQU26" s="98"/>
      <c r="UQV26" s="98"/>
      <c r="UQW26" s="98"/>
      <c r="UQX26" s="98"/>
      <c r="UQY26" s="98"/>
      <c r="UQZ26" s="98"/>
      <c r="URA26" s="98"/>
      <c r="URB26" s="98"/>
      <c r="URC26" s="98"/>
      <c r="URF26" s="98"/>
      <c r="URI26" s="98"/>
      <c r="URL26" s="98"/>
      <c r="URO26" s="98"/>
      <c r="UUC26" s="98"/>
      <c r="UUE26" s="98"/>
      <c r="UUH26" s="98"/>
      <c r="UUK26" s="98"/>
      <c r="UUN26" s="98"/>
      <c r="UUQ26" s="98"/>
      <c r="UUT26" s="98"/>
      <c r="UUV26" s="98"/>
      <c r="UUX26" s="98"/>
      <c r="UVA26" s="98"/>
      <c r="UVD26" s="98"/>
      <c r="UVG26" s="98"/>
      <c r="UVJ26" s="98"/>
      <c r="UVM26" s="98"/>
      <c r="UVP26" s="98"/>
      <c r="UVS26" s="98"/>
      <c r="UVU26" s="98"/>
      <c r="UWP26" s="98"/>
      <c r="UWQ26" s="98"/>
      <c r="UWT26" s="98"/>
      <c r="UWW26" s="98"/>
      <c r="UWZ26" s="98"/>
      <c r="UXC26" s="98"/>
      <c r="UXD26" s="98"/>
      <c r="UXE26" s="98"/>
      <c r="UXH26" s="98"/>
      <c r="UXK26" s="98"/>
      <c r="UXN26" s="98"/>
      <c r="UXQ26" s="98"/>
      <c r="UXS26" s="98"/>
      <c r="UZK26" s="98"/>
      <c r="UZL26" s="98"/>
      <c r="UZM26" s="98"/>
      <c r="UZN26" s="98"/>
      <c r="UZO26" s="98"/>
      <c r="UZP26" s="98"/>
      <c r="UZQ26" s="98"/>
      <c r="UZR26" s="98"/>
      <c r="UZS26" s="98"/>
      <c r="UZT26" s="98"/>
      <c r="UZU26" s="98"/>
      <c r="UZV26" s="98"/>
      <c r="UZW26" s="98"/>
      <c r="UZX26" s="98"/>
      <c r="UZY26" s="98"/>
      <c r="UZZ26" s="98"/>
      <c r="VAA26" s="98"/>
      <c r="VAB26" s="98"/>
      <c r="VAC26" s="98"/>
      <c r="VAP26" s="98"/>
      <c r="VAQ26" s="98"/>
      <c r="VAR26" s="98"/>
      <c r="VAS26" s="98"/>
      <c r="VAT26" s="98"/>
      <c r="VAU26" s="98"/>
      <c r="VAV26" s="98"/>
      <c r="VAW26" s="98"/>
      <c r="VAX26" s="98"/>
      <c r="VAY26" s="98"/>
      <c r="VBB26" s="98"/>
      <c r="VBE26" s="98"/>
      <c r="VBH26" s="98"/>
      <c r="VBK26" s="98"/>
      <c r="VDY26" s="98"/>
      <c r="VEA26" s="98"/>
      <c r="VED26" s="98"/>
      <c r="VEG26" s="98"/>
      <c r="VEJ26" s="98"/>
      <c r="VEM26" s="98"/>
      <c r="VEP26" s="98"/>
      <c r="VER26" s="98"/>
      <c r="VET26" s="98"/>
      <c r="VEW26" s="98"/>
      <c r="VEZ26" s="98"/>
      <c r="VFC26" s="98"/>
      <c r="VFF26" s="98"/>
      <c r="VFI26" s="98"/>
      <c r="VFL26" s="98"/>
      <c r="VFO26" s="98"/>
      <c r="VFQ26" s="98"/>
      <c r="VGL26" s="98"/>
      <c r="VGM26" s="98"/>
      <c r="VGP26" s="98"/>
      <c r="VGS26" s="98"/>
      <c r="VGV26" s="98"/>
      <c r="VGY26" s="98"/>
      <c r="VGZ26" s="98"/>
      <c r="VHA26" s="98"/>
      <c r="VHD26" s="98"/>
      <c r="VHG26" s="98"/>
      <c r="VHJ26" s="98"/>
      <c r="VHM26" s="98"/>
      <c r="VHO26" s="98"/>
      <c r="VJG26" s="98"/>
      <c r="VJH26" s="98"/>
      <c r="VJI26" s="98"/>
      <c r="VJJ26" s="98"/>
      <c r="VJK26" s="98"/>
      <c r="VJL26" s="98"/>
      <c r="VJM26" s="98"/>
      <c r="VJN26" s="98"/>
      <c r="VJO26" s="98"/>
      <c r="VJP26" s="98"/>
      <c r="VJQ26" s="98"/>
      <c r="VJR26" s="98"/>
      <c r="VJS26" s="98"/>
      <c r="VJT26" s="98"/>
      <c r="VJU26" s="98"/>
      <c r="VJV26" s="98"/>
      <c r="VJW26" s="98"/>
      <c r="VJX26" s="98"/>
      <c r="VJY26" s="98"/>
      <c r="VKL26" s="98"/>
      <c r="VKM26" s="98"/>
      <c r="VKN26" s="98"/>
      <c r="VKO26" s="98"/>
      <c r="VKP26" s="98"/>
      <c r="VKQ26" s="98"/>
      <c r="VKR26" s="98"/>
      <c r="VKS26" s="98"/>
      <c r="VKT26" s="98"/>
      <c r="VKU26" s="98"/>
      <c r="VKX26" s="98"/>
      <c r="VLA26" s="98"/>
      <c r="VLD26" s="98"/>
      <c r="VLG26" s="98"/>
      <c r="VNU26" s="98"/>
      <c r="VNW26" s="98"/>
      <c r="VNZ26" s="98"/>
      <c r="VOC26" s="98"/>
      <c r="VOF26" s="98"/>
      <c r="VOI26" s="98"/>
      <c r="VOL26" s="98"/>
      <c r="VON26" s="98"/>
      <c r="VOP26" s="98"/>
      <c r="VOS26" s="98"/>
      <c r="VOV26" s="98"/>
      <c r="VOY26" s="98"/>
      <c r="VPB26" s="98"/>
      <c r="VPE26" s="98"/>
      <c r="VPH26" s="98"/>
      <c r="VPK26" s="98"/>
      <c r="VPM26" s="98"/>
      <c r="VQH26" s="98"/>
      <c r="VQI26" s="98"/>
      <c r="VQL26" s="98"/>
      <c r="VQO26" s="98"/>
      <c r="VQR26" s="98"/>
      <c r="VQU26" s="98"/>
      <c r="VQV26" s="98"/>
      <c r="VQW26" s="98"/>
      <c r="VQZ26" s="98"/>
      <c r="VRC26" s="98"/>
      <c r="VRF26" s="98"/>
      <c r="VRI26" s="98"/>
      <c r="VRK26" s="98"/>
      <c r="VTC26" s="98"/>
      <c r="VTD26" s="98"/>
      <c r="VTE26" s="98"/>
      <c r="VTF26" s="98"/>
      <c r="VTG26" s="98"/>
      <c r="VTH26" s="98"/>
      <c r="VTI26" s="98"/>
      <c r="VTJ26" s="98"/>
      <c r="VTK26" s="98"/>
      <c r="VTL26" s="98"/>
      <c r="VTM26" s="98"/>
      <c r="VTN26" s="98"/>
      <c r="VTO26" s="98"/>
      <c r="VTP26" s="98"/>
      <c r="VTQ26" s="98"/>
      <c r="VTR26" s="98"/>
      <c r="VTS26" s="98"/>
      <c r="VTT26" s="98"/>
      <c r="VTU26" s="98"/>
      <c r="VUH26" s="98"/>
      <c r="VUI26" s="98"/>
      <c r="VUJ26" s="98"/>
      <c r="VUK26" s="98"/>
      <c r="VUL26" s="98"/>
      <c r="VUM26" s="98"/>
      <c r="VUN26" s="98"/>
      <c r="VUO26" s="98"/>
      <c r="VUP26" s="98"/>
      <c r="VUQ26" s="98"/>
      <c r="VUT26" s="98"/>
      <c r="VUW26" s="98"/>
      <c r="VUZ26" s="98"/>
      <c r="VVC26" s="98"/>
      <c r="VXQ26" s="98"/>
      <c r="VXS26" s="98"/>
      <c r="VXV26" s="98"/>
      <c r="VXY26" s="98"/>
      <c r="VYB26" s="98"/>
      <c r="VYE26" s="98"/>
      <c r="VYH26" s="98"/>
      <c r="VYJ26" s="98"/>
      <c r="VYL26" s="98"/>
      <c r="VYO26" s="98"/>
      <c r="VYR26" s="98"/>
      <c r="VYU26" s="98"/>
      <c r="VYX26" s="98"/>
      <c r="VZA26" s="98"/>
      <c r="VZD26" s="98"/>
      <c r="VZG26" s="98"/>
      <c r="VZI26" s="98"/>
      <c r="WAD26" s="98"/>
      <c r="WAE26" s="98"/>
      <c r="WAH26" s="98"/>
      <c r="WAK26" s="98"/>
      <c r="WAN26" s="98"/>
      <c r="WAQ26" s="98"/>
      <c r="WAR26" s="98"/>
      <c r="WAS26" s="98"/>
      <c r="WAV26" s="98"/>
      <c r="WAY26" s="98"/>
      <c r="WBB26" s="98"/>
      <c r="WBE26" s="98"/>
      <c r="WBG26" s="98"/>
      <c r="WCY26" s="98"/>
      <c r="WCZ26" s="98"/>
      <c r="WDA26" s="98"/>
      <c r="WDB26" s="98"/>
      <c r="WDC26" s="98"/>
      <c r="WDD26" s="98"/>
      <c r="WDE26" s="98"/>
      <c r="WDF26" s="98"/>
      <c r="WDG26" s="98"/>
      <c r="WDH26" s="98"/>
      <c r="WDI26" s="98"/>
      <c r="WDJ26" s="98"/>
      <c r="WDK26" s="98"/>
      <c r="WDL26" s="98"/>
      <c r="WDM26" s="98"/>
      <c r="WDN26" s="98"/>
      <c r="WDO26" s="98"/>
      <c r="WDP26" s="98"/>
      <c r="WDQ26" s="98"/>
      <c r="WED26" s="98"/>
      <c r="WEE26" s="98"/>
      <c r="WEF26" s="98"/>
      <c r="WEG26" s="98"/>
      <c r="WEH26" s="98"/>
      <c r="WEI26" s="98"/>
      <c r="WEJ26" s="98"/>
      <c r="WEK26" s="98"/>
      <c r="WEL26" s="98"/>
      <c r="WEM26" s="98"/>
      <c r="WEP26" s="98"/>
      <c r="WES26" s="98"/>
      <c r="WEV26" s="98"/>
      <c r="WEY26" s="98"/>
      <c r="WHM26" s="98"/>
      <c r="WHO26" s="98"/>
      <c r="WHR26" s="98"/>
      <c r="WHU26" s="98"/>
      <c r="WHX26" s="98"/>
      <c r="WIA26" s="98"/>
      <c r="WID26" s="98"/>
      <c r="WIF26" s="98"/>
      <c r="WIH26" s="98"/>
      <c r="WIK26" s="98"/>
      <c r="WIN26" s="98"/>
      <c r="WIQ26" s="98"/>
      <c r="WIT26" s="98"/>
      <c r="WIW26" s="98"/>
      <c r="WIZ26" s="98"/>
      <c r="WJC26" s="98"/>
      <c r="WJE26" s="98"/>
      <c r="WJZ26" s="98"/>
      <c r="WKA26" s="98"/>
      <c r="WKD26" s="98"/>
      <c r="WKG26" s="98"/>
      <c r="WKJ26" s="98"/>
      <c r="WKM26" s="98"/>
      <c r="WKN26" s="98"/>
      <c r="WKO26" s="98"/>
      <c r="WKR26" s="98"/>
      <c r="WKU26" s="98"/>
      <c r="WKX26" s="98"/>
      <c r="WLA26" s="98"/>
      <c r="WLC26" s="98"/>
      <c r="WMU26" s="98"/>
      <c r="WMV26" s="98"/>
      <c r="WMW26" s="98"/>
      <c r="WMX26" s="98"/>
      <c r="WMY26" s="98"/>
      <c r="WMZ26" s="98"/>
      <c r="WNA26" s="98"/>
      <c r="WNB26" s="98"/>
      <c r="WNC26" s="98"/>
      <c r="WND26" s="98"/>
      <c r="WNE26" s="98"/>
      <c r="WNF26" s="98"/>
      <c r="WNG26" s="98"/>
      <c r="WNH26" s="98"/>
      <c r="WNI26" s="98"/>
      <c r="WNJ26" s="98"/>
      <c r="WNK26" s="98"/>
      <c r="WNL26" s="98"/>
      <c r="WNM26" s="98"/>
      <c r="WNZ26" s="98"/>
      <c r="WOA26" s="98"/>
      <c r="WOB26" s="98"/>
      <c r="WOC26" s="98"/>
      <c r="WOD26" s="98"/>
      <c r="WOE26" s="98"/>
      <c r="WOF26" s="98"/>
      <c r="WOG26" s="98"/>
      <c r="WOH26" s="98"/>
      <c r="WOI26" s="98"/>
      <c r="WOL26" s="98"/>
      <c r="WOO26" s="98"/>
      <c r="WOR26" s="98"/>
      <c r="WOU26" s="98"/>
      <c r="WRI26" s="98"/>
      <c r="WRK26" s="98"/>
      <c r="WRN26" s="98"/>
      <c r="WRQ26" s="98"/>
      <c r="WRT26" s="98"/>
      <c r="WRW26" s="98"/>
      <c r="WRZ26" s="98"/>
      <c r="WSB26" s="98"/>
      <c r="WSD26" s="98"/>
      <c r="WSG26" s="98"/>
      <c r="WSJ26" s="98"/>
      <c r="WSM26" s="98"/>
      <c r="WSP26" s="98"/>
      <c r="WSS26" s="98"/>
      <c r="WSV26" s="98"/>
      <c r="WSY26" s="98"/>
      <c r="WTA26" s="98"/>
      <c r="WTV26" s="98"/>
      <c r="WTW26" s="98"/>
      <c r="WTZ26" s="98"/>
      <c r="WUC26" s="98"/>
      <c r="WUF26" s="98"/>
      <c r="WUI26" s="98"/>
      <c r="WUJ26" s="98"/>
      <c r="WUK26" s="98"/>
      <c r="WUN26" s="98"/>
      <c r="WUQ26" s="98"/>
      <c r="WUT26" s="98"/>
      <c r="WUW26" s="98"/>
      <c r="WUY26" s="98"/>
    </row>
    <row r="27" spans="1:1015 1059:2039 2083:3063 3107:4087 4131:5111 5155:6135 6179:7159 7203:8183 8227:9207 9251:10231 10275:11255 11299:12279 12323:13303 13347:14327 14371:15351 15395:16119" s="94" customFormat="1" ht="21" hidden="1" customHeight="1" x14ac:dyDescent="0.3">
      <c r="A27" s="10" t="s">
        <v>273</v>
      </c>
      <c r="B27" s="93" t="s">
        <v>415</v>
      </c>
      <c r="C27" s="7"/>
      <c r="D27" s="126"/>
      <c r="E27" s="126"/>
    </row>
    <row r="28" spans="1:1015 1059:2039 2083:3063 3107:4087 4131:5111 5155:6135 6179:7159 7203:8183 8227:9207 9251:10231 10275:11255 11299:12279 12323:13303 13347:14327 14371:15351 15395:16119" s="94" customFormat="1" ht="21" hidden="1" customHeight="1" x14ac:dyDescent="0.3">
      <c r="A28" s="10" t="s">
        <v>274</v>
      </c>
      <c r="B28" s="93" t="s">
        <v>412</v>
      </c>
      <c r="C28" s="7"/>
      <c r="D28" s="126"/>
      <c r="E28" s="126"/>
    </row>
    <row r="29" spans="1:1015 1059:2039 2083:3063 3107:4087 4131:5111 5155:6135 6179:7159 7203:8183 8227:9207 9251:10231 10275:11255 11299:12279 12323:13303 13347:14327 14371:15351 15395:16119" s="94" customFormat="1" ht="21" customHeight="1" x14ac:dyDescent="0.3">
      <c r="A29" s="13" t="s">
        <v>64</v>
      </c>
      <c r="B29" s="169" t="s">
        <v>412</v>
      </c>
      <c r="C29" s="170">
        <v>33</v>
      </c>
      <c r="D29" s="185">
        <v>24000</v>
      </c>
      <c r="E29" s="169">
        <v>792000</v>
      </c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Z29" s="98"/>
      <c r="CC29" s="98"/>
      <c r="CF29" s="98"/>
      <c r="CI29" s="98"/>
      <c r="EW29" s="98"/>
      <c r="EY29" s="98"/>
      <c r="FB29" s="98"/>
      <c r="FE29" s="98"/>
      <c r="FH29" s="98"/>
      <c r="FK29" s="98"/>
      <c r="FN29" s="98"/>
      <c r="FP29" s="98"/>
      <c r="FR29" s="98"/>
      <c r="FU29" s="98"/>
      <c r="FX29" s="98"/>
      <c r="GA29" s="98"/>
      <c r="GD29" s="98"/>
      <c r="GG29" s="98"/>
      <c r="GJ29" s="98"/>
      <c r="GM29" s="98"/>
      <c r="GO29" s="98"/>
      <c r="HJ29" s="98"/>
      <c r="HK29" s="98"/>
      <c r="HN29" s="98"/>
      <c r="HQ29" s="98"/>
      <c r="HT29" s="98"/>
      <c r="HW29" s="98"/>
      <c r="HX29" s="98"/>
      <c r="HY29" s="98"/>
      <c r="IB29" s="98"/>
      <c r="IE29" s="98"/>
      <c r="IH29" s="98"/>
      <c r="IK29" s="98"/>
      <c r="IM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LJ29" s="98"/>
      <c r="LK29" s="98"/>
      <c r="LL29" s="98"/>
      <c r="LM29" s="98"/>
      <c r="LN29" s="98"/>
      <c r="LO29" s="98"/>
      <c r="LP29" s="98"/>
      <c r="LQ29" s="98"/>
      <c r="LR29" s="98"/>
      <c r="LS29" s="98"/>
      <c r="LV29" s="98"/>
      <c r="LY29" s="98"/>
      <c r="MB29" s="98"/>
      <c r="ME29" s="98"/>
      <c r="OS29" s="98"/>
      <c r="OU29" s="98"/>
      <c r="OX29" s="98"/>
      <c r="PA29" s="98"/>
      <c r="PD29" s="98"/>
      <c r="PG29" s="98"/>
      <c r="PJ29" s="98"/>
      <c r="PL29" s="98"/>
      <c r="PN29" s="98"/>
      <c r="PQ29" s="98"/>
      <c r="PT29" s="98"/>
      <c r="PW29" s="98"/>
      <c r="PZ29" s="98"/>
      <c r="QC29" s="98"/>
      <c r="QF29" s="98"/>
      <c r="QI29" s="98"/>
      <c r="QK29" s="98"/>
      <c r="RF29" s="98"/>
      <c r="RG29" s="98"/>
      <c r="RJ29" s="98"/>
      <c r="RM29" s="98"/>
      <c r="RP29" s="98"/>
      <c r="RS29" s="98"/>
      <c r="RT29" s="98"/>
      <c r="RU29" s="98"/>
      <c r="RX29" s="98"/>
      <c r="SA29" s="98"/>
      <c r="SD29" s="98"/>
      <c r="SG29" s="98"/>
      <c r="SI29" s="98"/>
      <c r="UA29" s="98"/>
      <c r="UB29" s="98"/>
      <c r="UC29" s="98"/>
      <c r="UD29" s="98"/>
      <c r="UE29" s="98"/>
      <c r="UF29" s="98"/>
      <c r="UG29" s="98"/>
      <c r="UH29" s="98"/>
      <c r="UI29" s="98"/>
      <c r="UJ29" s="98"/>
      <c r="UK29" s="98"/>
      <c r="UL29" s="98"/>
      <c r="UM29" s="98"/>
      <c r="UN29" s="98"/>
      <c r="UO29" s="98"/>
      <c r="UP29" s="98"/>
      <c r="UQ29" s="98"/>
      <c r="UR29" s="98"/>
      <c r="US29" s="98"/>
      <c r="VF29" s="98"/>
      <c r="VG29" s="98"/>
      <c r="VH29" s="98"/>
      <c r="VI29" s="98"/>
      <c r="VJ29" s="98"/>
      <c r="VK29" s="98"/>
      <c r="VL29" s="98"/>
      <c r="VM29" s="98"/>
      <c r="VN29" s="98"/>
      <c r="VO29" s="98"/>
      <c r="VR29" s="98"/>
      <c r="VU29" s="98"/>
      <c r="VX29" s="98"/>
      <c r="WA29" s="98"/>
      <c r="YO29" s="98"/>
      <c r="YQ29" s="98"/>
      <c r="YT29" s="98"/>
      <c r="YW29" s="98"/>
      <c r="YZ29" s="98"/>
      <c r="ZC29" s="98"/>
      <c r="ZF29" s="98"/>
      <c r="ZH29" s="98"/>
      <c r="ZJ29" s="98"/>
      <c r="ZM29" s="98"/>
      <c r="ZP29" s="98"/>
      <c r="ZS29" s="98"/>
      <c r="ZV29" s="98"/>
      <c r="ZY29" s="98"/>
      <c r="AAB29" s="98"/>
      <c r="AAE29" s="98"/>
      <c r="AAG29" s="98"/>
      <c r="ABB29" s="98"/>
      <c r="ABC29" s="98"/>
      <c r="ABF29" s="98"/>
      <c r="ABI29" s="98"/>
      <c r="ABL29" s="98"/>
      <c r="ABO29" s="98"/>
      <c r="ABP29" s="98"/>
      <c r="ABQ29" s="98"/>
      <c r="ABT29" s="98"/>
      <c r="ABW29" s="98"/>
      <c r="ABZ29" s="98"/>
      <c r="ACC29" s="98"/>
      <c r="ACE29" s="98"/>
      <c r="ADW29" s="98"/>
      <c r="ADX29" s="98"/>
      <c r="ADY29" s="98"/>
      <c r="ADZ29" s="98"/>
      <c r="AEA29" s="98"/>
      <c r="AEB29" s="98"/>
      <c r="AEC29" s="98"/>
      <c r="AED29" s="98"/>
      <c r="AEE29" s="98"/>
      <c r="AEF29" s="98"/>
      <c r="AEG29" s="98"/>
      <c r="AEH29" s="98"/>
      <c r="AEI29" s="98"/>
      <c r="AEJ29" s="98"/>
      <c r="AEK29" s="98"/>
      <c r="AEL29" s="98"/>
      <c r="AEM29" s="98"/>
      <c r="AEN29" s="98"/>
      <c r="AEO29" s="98"/>
      <c r="AFB29" s="98"/>
      <c r="AFC29" s="98"/>
      <c r="AFD29" s="98"/>
      <c r="AFE29" s="98"/>
      <c r="AFF29" s="98"/>
      <c r="AFG29" s="98"/>
      <c r="AFH29" s="98"/>
      <c r="AFI29" s="98"/>
      <c r="AFJ29" s="98"/>
      <c r="AFK29" s="98"/>
      <c r="AFN29" s="98"/>
      <c r="AFQ29" s="98"/>
      <c r="AFT29" s="98"/>
      <c r="AFW29" s="98"/>
      <c r="AIK29" s="98"/>
      <c r="AIM29" s="98"/>
      <c r="AIP29" s="98"/>
      <c r="AIS29" s="98"/>
      <c r="AIV29" s="98"/>
      <c r="AIY29" s="98"/>
      <c r="AJB29" s="98"/>
      <c r="AJD29" s="98"/>
      <c r="AJF29" s="98"/>
      <c r="AJI29" s="98"/>
      <c r="AJL29" s="98"/>
      <c r="AJO29" s="98"/>
      <c r="AJR29" s="98"/>
      <c r="AJU29" s="98"/>
      <c r="AJX29" s="98"/>
      <c r="AKA29" s="98"/>
      <c r="AKC29" s="98"/>
      <c r="AKX29" s="98"/>
      <c r="AKY29" s="98"/>
      <c r="ALB29" s="98"/>
      <c r="ALE29" s="98"/>
      <c r="ALH29" s="98"/>
      <c r="ALK29" s="98"/>
      <c r="ALL29" s="98"/>
      <c r="ALM29" s="98"/>
      <c r="ALP29" s="98"/>
      <c r="ALS29" s="98"/>
      <c r="ALV29" s="98"/>
      <c r="ALY29" s="98"/>
      <c r="AMA29" s="98"/>
      <c r="ANS29" s="98"/>
      <c r="ANT29" s="98"/>
      <c r="ANU29" s="98"/>
      <c r="ANV29" s="98"/>
      <c r="ANW29" s="98"/>
      <c r="ANX29" s="98"/>
      <c r="ANY29" s="98"/>
      <c r="ANZ29" s="98"/>
      <c r="AOA29" s="98"/>
      <c r="AOB29" s="98"/>
      <c r="AOC29" s="98"/>
      <c r="AOD29" s="98"/>
      <c r="AOE29" s="98"/>
      <c r="AOF29" s="98"/>
      <c r="AOG29" s="98"/>
      <c r="AOH29" s="98"/>
      <c r="AOI29" s="98"/>
      <c r="AOJ29" s="98"/>
      <c r="AOK29" s="98"/>
      <c r="AOX29" s="98"/>
      <c r="AOY29" s="98"/>
      <c r="AOZ29" s="98"/>
      <c r="APA29" s="98"/>
      <c r="APB29" s="98"/>
      <c r="APC29" s="98"/>
      <c r="APD29" s="98"/>
      <c r="APE29" s="98"/>
      <c r="APF29" s="98"/>
      <c r="APG29" s="98"/>
      <c r="APJ29" s="98"/>
      <c r="APM29" s="98"/>
      <c r="APP29" s="98"/>
      <c r="APS29" s="98"/>
      <c r="ASG29" s="98"/>
      <c r="ASI29" s="98"/>
      <c r="ASL29" s="98"/>
      <c r="ASO29" s="98"/>
      <c r="ASR29" s="98"/>
      <c r="ASU29" s="98"/>
      <c r="ASX29" s="98"/>
      <c r="ASZ29" s="98"/>
      <c r="ATB29" s="98"/>
      <c r="ATE29" s="98"/>
      <c r="ATH29" s="98"/>
      <c r="ATK29" s="98"/>
      <c r="ATN29" s="98"/>
      <c r="ATQ29" s="98"/>
      <c r="ATT29" s="98"/>
      <c r="ATW29" s="98"/>
      <c r="ATY29" s="98"/>
      <c r="AUT29" s="98"/>
      <c r="AUU29" s="98"/>
      <c r="AUX29" s="98"/>
      <c r="AVA29" s="98"/>
      <c r="AVD29" s="98"/>
      <c r="AVG29" s="98"/>
      <c r="AVH29" s="98"/>
      <c r="AVI29" s="98"/>
      <c r="AVL29" s="98"/>
      <c r="AVO29" s="98"/>
      <c r="AVR29" s="98"/>
      <c r="AVU29" s="98"/>
      <c r="AVW29" s="98"/>
      <c r="AXO29" s="98"/>
      <c r="AXP29" s="98"/>
      <c r="AXQ29" s="98"/>
      <c r="AXR29" s="98"/>
      <c r="AXS29" s="98"/>
      <c r="AXT29" s="98"/>
      <c r="AXU29" s="98"/>
      <c r="AXV29" s="98"/>
      <c r="AXW29" s="98"/>
      <c r="AXX29" s="98"/>
      <c r="AXY29" s="98"/>
      <c r="AXZ29" s="98"/>
      <c r="AYA29" s="98"/>
      <c r="AYB29" s="98"/>
      <c r="AYC29" s="98"/>
      <c r="AYD29" s="98"/>
      <c r="AYE29" s="98"/>
      <c r="AYF29" s="98"/>
      <c r="AYG29" s="98"/>
      <c r="AYT29" s="98"/>
      <c r="AYU29" s="98"/>
      <c r="AYV29" s="98"/>
      <c r="AYW29" s="98"/>
      <c r="AYX29" s="98"/>
      <c r="AYY29" s="98"/>
      <c r="AYZ29" s="98"/>
      <c r="AZA29" s="98"/>
      <c r="AZB29" s="98"/>
      <c r="AZC29" s="98"/>
      <c r="AZF29" s="98"/>
      <c r="AZI29" s="98"/>
      <c r="AZL29" s="98"/>
      <c r="AZO29" s="98"/>
      <c r="BCC29" s="98"/>
      <c r="BCE29" s="98"/>
      <c r="BCH29" s="98"/>
      <c r="BCK29" s="98"/>
      <c r="BCN29" s="98"/>
      <c r="BCQ29" s="98"/>
      <c r="BCT29" s="98"/>
      <c r="BCV29" s="98"/>
      <c r="BCX29" s="98"/>
      <c r="BDA29" s="98"/>
      <c r="BDD29" s="98"/>
      <c r="BDG29" s="98"/>
      <c r="BDJ29" s="98"/>
      <c r="BDM29" s="98"/>
      <c r="BDP29" s="98"/>
      <c r="BDS29" s="98"/>
      <c r="BDU29" s="98"/>
      <c r="BEP29" s="98"/>
      <c r="BEQ29" s="98"/>
      <c r="BET29" s="98"/>
      <c r="BEW29" s="98"/>
      <c r="BEZ29" s="98"/>
      <c r="BFC29" s="98"/>
      <c r="BFD29" s="98"/>
      <c r="BFE29" s="98"/>
      <c r="BFH29" s="98"/>
      <c r="BFK29" s="98"/>
      <c r="BFN29" s="98"/>
      <c r="BFQ29" s="98"/>
      <c r="BFS29" s="98"/>
      <c r="BHK29" s="98"/>
      <c r="BHL29" s="98"/>
      <c r="BHM29" s="98"/>
      <c r="BHN29" s="98"/>
      <c r="BHO29" s="98"/>
      <c r="BHP29" s="98"/>
      <c r="BHQ29" s="98"/>
      <c r="BHR29" s="98"/>
      <c r="BHS29" s="98"/>
      <c r="BHT29" s="98"/>
      <c r="BHU29" s="98"/>
      <c r="BHV29" s="98"/>
      <c r="BHW29" s="98"/>
      <c r="BHX29" s="98"/>
      <c r="BHY29" s="98"/>
      <c r="BHZ29" s="98"/>
      <c r="BIA29" s="98"/>
      <c r="BIB29" s="98"/>
      <c r="BIC29" s="98"/>
      <c r="BIP29" s="98"/>
      <c r="BIQ29" s="98"/>
      <c r="BIR29" s="98"/>
      <c r="BIS29" s="98"/>
      <c r="BIT29" s="98"/>
      <c r="BIU29" s="98"/>
      <c r="BIV29" s="98"/>
      <c r="BIW29" s="98"/>
      <c r="BIX29" s="98"/>
      <c r="BIY29" s="98"/>
      <c r="BJB29" s="98"/>
      <c r="BJE29" s="98"/>
      <c r="BJH29" s="98"/>
      <c r="BJK29" s="98"/>
      <c r="BLY29" s="98"/>
      <c r="BMA29" s="98"/>
      <c r="BMD29" s="98"/>
      <c r="BMG29" s="98"/>
      <c r="BMJ29" s="98"/>
      <c r="BMM29" s="98"/>
      <c r="BMP29" s="98"/>
      <c r="BMR29" s="98"/>
      <c r="BMT29" s="98"/>
      <c r="BMW29" s="98"/>
      <c r="BMZ29" s="98"/>
      <c r="BNC29" s="98"/>
      <c r="BNF29" s="98"/>
      <c r="BNI29" s="98"/>
      <c r="BNL29" s="98"/>
      <c r="BNO29" s="98"/>
      <c r="BNQ29" s="98"/>
      <c r="BOL29" s="98"/>
      <c r="BOM29" s="98"/>
      <c r="BOP29" s="98"/>
      <c r="BOS29" s="98"/>
      <c r="BOV29" s="98"/>
      <c r="BOY29" s="98"/>
      <c r="BOZ29" s="98"/>
      <c r="BPA29" s="98"/>
      <c r="BPD29" s="98"/>
      <c r="BPG29" s="98"/>
      <c r="BPJ29" s="98"/>
      <c r="BPM29" s="98"/>
      <c r="BPO29" s="98"/>
      <c r="BRG29" s="98"/>
      <c r="BRH29" s="98"/>
      <c r="BRI29" s="98"/>
      <c r="BRJ29" s="98"/>
      <c r="BRK29" s="98"/>
      <c r="BRL29" s="98"/>
      <c r="BRM29" s="98"/>
      <c r="BRN29" s="98"/>
      <c r="BRO29" s="98"/>
      <c r="BRP29" s="98"/>
      <c r="BRQ29" s="98"/>
      <c r="BRR29" s="98"/>
      <c r="BRS29" s="98"/>
      <c r="BRT29" s="98"/>
      <c r="BRU29" s="98"/>
      <c r="BRV29" s="98"/>
      <c r="BRW29" s="98"/>
      <c r="BRX29" s="98"/>
      <c r="BRY29" s="98"/>
      <c r="BSL29" s="98"/>
      <c r="BSM29" s="98"/>
      <c r="BSN29" s="98"/>
      <c r="BSO29" s="98"/>
      <c r="BSP29" s="98"/>
      <c r="BSQ29" s="98"/>
      <c r="BSR29" s="98"/>
      <c r="BSS29" s="98"/>
      <c r="BST29" s="98"/>
      <c r="BSU29" s="98"/>
      <c r="BSX29" s="98"/>
      <c r="BTA29" s="98"/>
      <c r="BTD29" s="98"/>
      <c r="BTG29" s="98"/>
      <c r="BVU29" s="98"/>
      <c r="BVW29" s="98"/>
      <c r="BVZ29" s="98"/>
      <c r="BWC29" s="98"/>
      <c r="BWF29" s="98"/>
      <c r="BWI29" s="98"/>
      <c r="BWL29" s="98"/>
      <c r="BWN29" s="98"/>
      <c r="BWP29" s="98"/>
      <c r="BWS29" s="98"/>
      <c r="BWV29" s="98"/>
      <c r="BWY29" s="98"/>
      <c r="BXB29" s="98"/>
      <c r="BXE29" s="98"/>
      <c r="BXH29" s="98"/>
      <c r="BXK29" s="98"/>
      <c r="BXM29" s="98"/>
      <c r="BYH29" s="98"/>
      <c r="BYI29" s="98"/>
      <c r="BYL29" s="98"/>
      <c r="BYO29" s="98"/>
      <c r="BYR29" s="98"/>
      <c r="BYU29" s="98"/>
      <c r="BYV29" s="98"/>
      <c r="BYW29" s="98"/>
      <c r="BYZ29" s="98"/>
      <c r="BZC29" s="98"/>
      <c r="BZF29" s="98"/>
      <c r="BZI29" s="98"/>
      <c r="BZK29" s="98"/>
      <c r="CBC29" s="98"/>
      <c r="CBD29" s="98"/>
      <c r="CBE29" s="98"/>
      <c r="CBF29" s="98"/>
      <c r="CBG29" s="98"/>
      <c r="CBH29" s="98"/>
      <c r="CBI29" s="98"/>
      <c r="CBJ29" s="98"/>
      <c r="CBK29" s="98"/>
      <c r="CBL29" s="98"/>
      <c r="CBM29" s="98"/>
      <c r="CBN29" s="98"/>
      <c r="CBO29" s="98"/>
      <c r="CBP29" s="98"/>
      <c r="CBQ29" s="98"/>
      <c r="CBR29" s="98"/>
      <c r="CBS29" s="98"/>
      <c r="CBT29" s="98"/>
      <c r="CBU29" s="98"/>
      <c r="CCH29" s="98"/>
      <c r="CCI29" s="98"/>
      <c r="CCJ29" s="98"/>
      <c r="CCK29" s="98"/>
      <c r="CCL29" s="98"/>
      <c r="CCM29" s="98"/>
      <c r="CCN29" s="98"/>
      <c r="CCO29" s="98"/>
      <c r="CCP29" s="98"/>
      <c r="CCQ29" s="98"/>
      <c r="CCT29" s="98"/>
      <c r="CCW29" s="98"/>
      <c r="CCZ29" s="98"/>
      <c r="CDC29" s="98"/>
      <c r="CFQ29" s="98"/>
      <c r="CFS29" s="98"/>
      <c r="CFV29" s="98"/>
      <c r="CFY29" s="98"/>
      <c r="CGB29" s="98"/>
      <c r="CGE29" s="98"/>
      <c r="CGH29" s="98"/>
      <c r="CGJ29" s="98"/>
      <c r="CGL29" s="98"/>
      <c r="CGO29" s="98"/>
      <c r="CGR29" s="98"/>
      <c r="CGU29" s="98"/>
      <c r="CGX29" s="98"/>
      <c r="CHA29" s="98"/>
      <c r="CHD29" s="98"/>
      <c r="CHG29" s="98"/>
      <c r="CHI29" s="98"/>
      <c r="CID29" s="98"/>
      <c r="CIE29" s="98"/>
      <c r="CIH29" s="98"/>
      <c r="CIK29" s="98"/>
      <c r="CIN29" s="98"/>
      <c r="CIQ29" s="98"/>
      <c r="CIR29" s="98"/>
      <c r="CIS29" s="98"/>
      <c r="CIV29" s="98"/>
      <c r="CIY29" s="98"/>
      <c r="CJB29" s="98"/>
      <c r="CJE29" s="98"/>
      <c r="CJG29" s="98"/>
      <c r="CKY29" s="98"/>
      <c r="CKZ29" s="98"/>
      <c r="CLA29" s="98"/>
      <c r="CLB29" s="98"/>
      <c r="CLC29" s="98"/>
      <c r="CLD29" s="98"/>
      <c r="CLE29" s="98"/>
      <c r="CLF29" s="98"/>
      <c r="CLG29" s="98"/>
      <c r="CLH29" s="98"/>
      <c r="CLI29" s="98"/>
      <c r="CLJ29" s="98"/>
      <c r="CLK29" s="98"/>
      <c r="CLL29" s="98"/>
      <c r="CLM29" s="98"/>
      <c r="CLN29" s="98"/>
      <c r="CLO29" s="98"/>
      <c r="CLP29" s="98"/>
      <c r="CLQ29" s="98"/>
      <c r="CMD29" s="98"/>
      <c r="CME29" s="98"/>
      <c r="CMF29" s="98"/>
      <c r="CMG29" s="98"/>
      <c r="CMH29" s="98"/>
      <c r="CMI29" s="98"/>
      <c r="CMJ29" s="98"/>
      <c r="CMK29" s="98"/>
      <c r="CML29" s="98"/>
      <c r="CMM29" s="98"/>
      <c r="CMP29" s="98"/>
      <c r="CMS29" s="98"/>
      <c r="CMV29" s="98"/>
      <c r="CMY29" s="98"/>
      <c r="CPM29" s="98"/>
      <c r="CPO29" s="98"/>
      <c r="CPR29" s="98"/>
      <c r="CPU29" s="98"/>
      <c r="CPX29" s="98"/>
      <c r="CQA29" s="98"/>
      <c r="CQD29" s="98"/>
      <c r="CQF29" s="98"/>
      <c r="CQH29" s="98"/>
      <c r="CQK29" s="98"/>
      <c r="CQN29" s="98"/>
      <c r="CQQ29" s="98"/>
      <c r="CQT29" s="98"/>
      <c r="CQW29" s="98"/>
      <c r="CQZ29" s="98"/>
      <c r="CRC29" s="98"/>
      <c r="CRE29" s="98"/>
      <c r="CRZ29" s="98"/>
      <c r="CSA29" s="98"/>
      <c r="CSD29" s="98"/>
      <c r="CSG29" s="98"/>
      <c r="CSJ29" s="98"/>
      <c r="CSM29" s="98"/>
      <c r="CSN29" s="98"/>
      <c r="CSO29" s="98"/>
      <c r="CSR29" s="98"/>
      <c r="CSU29" s="98"/>
      <c r="CSX29" s="98"/>
      <c r="CTA29" s="98"/>
      <c r="CTC29" s="98"/>
      <c r="CUU29" s="98"/>
      <c r="CUV29" s="98"/>
      <c r="CUW29" s="98"/>
      <c r="CUX29" s="98"/>
      <c r="CUY29" s="98"/>
      <c r="CUZ29" s="98"/>
      <c r="CVA29" s="98"/>
      <c r="CVB29" s="98"/>
      <c r="CVC29" s="98"/>
      <c r="CVD29" s="98"/>
      <c r="CVE29" s="98"/>
      <c r="CVF29" s="98"/>
      <c r="CVG29" s="98"/>
      <c r="CVH29" s="98"/>
      <c r="CVI29" s="98"/>
      <c r="CVJ29" s="98"/>
      <c r="CVK29" s="98"/>
      <c r="CVL29" s="98"/>
      <c r="CVM29" s="98"/>
      <c r="CVZ29" s="98"/>
      <c r="CWA29" s="98"/>
      <c r="CWB29" s="98"/>
      <c r="CWC29" s="98"/>
      <c r="CWD29" s="98"/>
      <c r="CWE29" s="98"/>
      <c r="CWF29" s="98"/>
      <c r="CWG29" s="98"/>
      <c r="CWH29" s="98"/>
      <c r="CWI29" s="98"/>
      <c r="CWL29" s="98"/>
      <c r="CWO29" s="98"/>
      <c r="CWR29" s="98"/>
      <c r="CWU29" s="98"/>
      <c r="CZI29" s="98"/>
      <c r="CZK29" s="98"/>
      <c r="CZN29" s="98"/>
      <c r="CZQ29" s="98"/>
      <c r="CZT29" s="98"/>
      <c r="CZW29" s="98"/>
      <c r="CZZ29" s="98"/>
      <c r="DAB29" s="98"/>
      <c r="DAD29" s="98"/>
      <c r="DAG29" s="98"/>
      <c r="DAJ29" s="98"/>
      <c r="DAM29" s="98"/>
      <c r="DAP29" s="98"/>
      <c r="DAS29" s="98"/>
      <c r="DAV29" s="98"/>
      <c r="DAY29" s="98"/>
      <c r="DBA29" s="98"/>
      <c r="DBV29" s="98"/>
      <c r="DBW29" s="98"/>
      <c r="DBZ29" s="98"/>
      <c r="DCC29" s="98"/>
      <c r="DCF29" s="98"/>
      <c r="DCI29" s="98"/>
      <c r="DCJ29" s="98"/>
      <c r="DCK29" s="98"/>
      <c r="DCN29" s="98"/>
      <c r="DCQ29" s="98"/>
      <c r="DCT29" s="98"/>
      <c r="DCW29" s="98"/>
      <c r="DCY29" s="98"/>
      <c r="DEQ29" s="98"/>
      <c r="DER29" s="98"/>
      <c r="DES29" s="98"/>
      <c r="DET29" s="98"/>
      <c r="DEU29" s="98"/>
      <c r="DEV29" s="98"/>
      <c r="DEW29" s="98"/>
      <c r="DEX29" s="98"/>
      <c r="DEY29" s="98"/>
      <c r="DEZ29" s="98"/>
      <c r="DFA29" s="98"/>
      <c r="DFB29" s="98"/>
      <c r="DFC29" s="98"/>
      <c r="DFD29" s="98"/>
      <c r="DFE29" s="98"/>
      <c r="DFF29" s="98"/>
      <c r="DFG29" s="98"/>
      <c r="DFH29" s="98"/>
      <c r="DFI29" s="98"/>
      <c r="DFV29" s="98"/>
      <c r="DFW29" s="98"/>
      <c r="DFX29" s="98"/>
      <c r="DFY29" s="98"/>
      <c r="DFZ29" s="98"/>
      <c r="DGA29" s="98"/>
      <c r="DGB29" s="98"/>
      <c r="DGC29" s="98"/>
      <c r="DGD29" s="98"/>
      <c r="DGE29" s="98"/>
      <c r="DGH29" s="98"/>
      <c r="DGK29" s="98"/>
      <c r="DGN29" s="98"/>
      <c r="DGQ29" s="98"/>
      <c r="DJE29" s="98"/>
      <c r="DJG29" s="98"/>
      <c r="DJJ29" s="98"/>
      <c r="DJM29" s="98"/>
      <c r="DJP29" s="98"/>
      <c r="DJS29" s="98"/>
      <c r="DJV29" s="98"/>
      <c r="DJX29" s="98"/>
      <c r="DJZ29" s="98"/>
      <c r="DKC29" s="98"/>
      <c r="DKF29" s="98"/>
      <c r="DKI29" s="98"/>
      <c r="DKL29" s="98"/>
      <c r="DKO29" s="98"/>
      <c r="DKR29" s="98"/>
      <c r="DKU29" s="98"/>
      <c r="DKW29" s="98"/>
      <c r="DLR29" s="98"/>
      <c r="DLS29" s="98"/>
      <c r="DLV29" s="98"/>
      <c r="DLY29" s="98"/>
      <c r="DMB29" s="98"/>
      <c r="DME29" s="98"/>
      <c r="DMF29" s="98"/>
      <c r="DMG29" s="98"/>
      <c r="DMJ29" s="98"/>
      <c r="DMM29" s="98"/>
      <c r="DMP29" s="98"/>
      <c r="DMS29" s="98"/>
      <c r="DMU29" s="98"/>
      <c r="DOM29" s="98"/>
      <c r="DON29" s="98"/>
      <c r="DOO29" s="98"/>
      <c r="DOP29" s="98"/>
      <c r="DOQ29" s="98"/>
      <c r="DOR29" s="98"/>
      <c r="DOS29" s="98"/>
      <c r="DOT29" s="98"/>
      <c r="DOU29" s="98"/>
      <c r="DOV29" s="98"/>
      <c r="DOW29" s="98"/>
      <c r="DOX29" s="98"/>
      <c r="DOY29" s="98"/>
      <c r="DOZ29" s="98"/>
      <c r="DPA29" s="98"/>
      <c r="DPB29" s="98"/>
      <c r="DPC29" s="98"/>
      <c r="DPD29" s="98"/>
      <c r="DPE29" s="98"/>
      <c r="DPR29" s="98"/>
      <c r="DPS29" s="98"/>
      <c r="DPT29" s="98"/>
      <c r="DPU29" s="98"/>
      <c r="DPV29" s="98"/>
      <c r="DPW29" s="98"/>
      <c r="DPX29" s="98"/>
      <c r="DPY29" s="98"/>
      <c r="DPZ29" s="98"/>
      <c r="DQA29" s="98"/>
      <c r="DQD29" s="98"/>
      <c r="DQG29" s="98"/>
      <c r="DQJ29" s="98"/>
      <c r="DQM29" s="98"/>
      <c r="DTA29" s="98"/>
      <c r="DTC29" s="98"/>
      <c r="DTF29" s="98"/>
      <c r="DTI29" s="98"/>
      <c r="DTL29" s="98"/>
      <c r="DTO29" s="98"/>
      <c r="DTR29" s="98"/>
      <c r="DTT29" s="98"/>
      <c r="DTV29" s="98"/>
      <c r="DTY29" s="98"/>
      <c r="DUB29" s="98"/>
      <c r="DUE29" s="98"/>
      <c r="DUH29" s="98"/>
      <c r="DUK29" s="98"/>
      <c r="DUN29" s="98"/>
      <c r="DUQ29" s="98"/>
      <c r="DUS29" s="98"/>
      <c r="DVN29" s="98"/>
      <c r="DVO29" s="98"/>
      <c r="DVR29" s="98"/>
      <c r="DVU29" s="98"/>
      <c r="DVX29" s="98"/>
      <c r="DWA29" s="98"/>
      <c r="DWB29" s="98"/>
      <c r="DWC29" s="98"/>
      <c r="DWF29" s="98"/>
      <c r="DWI29" s="98"/>
      <c r="DWL29" s="98"/>
      <c r="DWO29" s="98"/>
      <c r="DWQ29" s="98"/>
      <c r="DYI29" s="98"/>
      <c r="DYJ29" s="98"/>
      <c r="DYK29" s="98"/>
      <c r="DYL29" s="98"/>
      <c r="DYM29" s="98"/>
      <c r="DYN29" s="98"/>
      <c r="DYO29" s="98"/>
      <c r="DYP29" s="98"/>
      <c r="DYQ29" s="98"/>
      <c r="DYR29" s="98"/>
      <c r="DYS29" s="98"/>
      <c r="DYT29" s="98"/>
      <c r="DYU29" s="98"/>
      <c r="DYV29" s="98"/>
      <c r="DYW29" s="98"/>
      <c r="DYX29" s="98"/>
      <c r="DYY29" s="98"/>
      <c r="DYZ29" s="98"/>
      <c r="DZA29" s="98"/>
      <c r="DZN29" s="98"/>
      <c r="DZO29" s="98"/>
      <c r="DZP29" s="98"/>
      <c r="DZQ29" s="98"/>
      <c r="DZR29" s="98"/>
      <c r="DZS29" s="98"/>
      <c r="DZT29" s="98"/>
      <c r="DZU29" s="98"/>
      <c r="DZV29" s="98"/>
      <c r="DZW29" s="98"/>
      <c r="DZZ29" s="98"/>
      <c r="EAC29" s="98"/>
      <c r="EAF29" s="98"/>
      <c r="EAI29" s="98"/>
      <c r="ECW29" s="98"/>
      <c r="ECY29" s="98"/>
      <c r="EDB29" s="98"/>
      <c r="EDE29" s="98"/>
      <c r="EDH29" s="98"/>
      <c r="EDK29" s="98"/>
      <c r="EDN29" s="98"/>
      <c r="EDP29" s="98"/>
      <c r="EDR29" s="98"/>
      <c r="EDU29" s="98"/>
      <c r="EDX29" s="98"/>
      <c r="EEA29" s="98"/>
      <c r="EED29" s="98"/>
      <c r="EEG29" s="98"/>
      <c r="EEJ29" s="98"/>
      <c r="EEM29" s="98"/>
      <c r="EEO29" s="98"/>
      <c r="EFJ29" s="98"/>
      <c r="EFK29" s="98"/>
      <c r="EFN29" s="98"/>
      <c r="EFQ29" s="98"/>
      <c r="EFT29" s="98"/>
      <c r="EFW29" s="98"/>
      <c r="EFX29" s="98"/>
      <c r="EFY29" s="98"/>
      <c r="EGB29" s="98"/>
      <c r="EGE29" s="98"/>
      <c r="EGH29" s="98"/>
      <c r="EGK29" s="98"/>
      <c r="EGM29" s="98"/>
      <c r="EIE29" s="98"/>
      <c r="EIF29" s="98"/>
      <c r="EIG29" s="98"/>
      <c r="EIH29" s="98"/>
      <c r="EII29" s="98"/>
      <c r="EIJ29" s="98"/>
      <c r="EIK29" s="98"/>
      <c r="EIL29" s="98"/>
      <c r="EIM29" s="98"/>
      <c r="EIN29" s="98"/>
      <c r="EIO29" s="98"/>
      <c r="EIP29" s="98"/>
      <c r="EIQ29" s="98"/>
      <c r="EIR29" s="98"/>
      <c r="EIS29" s="98"/>
      <c r="EIT29" s="98"/>
      <c r="EIU29" s="98"/>
      <c r="EIV29" s="98"/>
      <c r="EIW29" s="98"/>
      <c r="EJJ29" s="98"/>
      <c r="EJK29" s="98"/>
      <c r="EJL29" s="98"/>
      <c r="EJM29" s="98"/>
      <c r="EJN29" s="98"/>
      <c r="EJO29" s="98"/>
      <c r="EJP29" s="98"/>
      <c r="EJQ29" s="98"/>
      <c r="EJR29" s="98"/>
      <c r="EJS29" s="98"/>
      <c r="EJV29" s="98"/>
      <c r="EJY29" s="98"/>
      <c r="EKB29" s="98"/>
      <c r="EKE29" s="98"/>
      <c r="EMS29" s="98"/>
      <c r="EMU29" s="98"/>
      <c r="EMX29" s="98"/>
      <c r="ENA29" s="98"/>
      <c r="END29" s="98"/>
      <c r="ENG29" s="98"/>
      <c r="ENJ29" s="98"/>
      <c r="ENL29" s="98"/>
      <c r="ENN29" s="98"/>
      <c r="ENQ29" s="98"/>
      <c r="ENT29" s="98"/>
      <c r="ENW29" s="98"/>
      <c r="ENZ29" s="98"/>
      <c r="EOC29" s="98"/>
      <c r="EOF29" s="98"/>
      <c r="EOI29" s="98"/>
      <c r="EOK29" s="98"/>
      <c r="EPF29" s="98"/>
      <c r="EPG29" s="98"/>
      <c r="EPJ29" s="98"/>
      <c r="EPM29" s="98"/>
      <c r="EPP29" s="98"/>
      <c r="EPS29" s="98"/>
      <c r="EPT29" s="98"/>
      <c r="EPU29" s="98"/>
      <c r="EPX29" s="98"/>
      <c r="EQA29" s="98"/>
      <c r="EQD29" s="98"/>
      <c r="EQG29" s="98"/>
      <c r="EQI29" s="98"/>
      <c r="ESA29" s="98"/>
      <c r="ESB29" s="98"/>
      <c r="ESC29" s="98"/>
      <c r="ESD29" s="98"/>
      <c r="ESE29" s="98"/>
      <c r="ESF29" s="98"/>
      <c r="ESG29" s="98"/>
      <c r="ESH29" s="98"/>
      <c r="ESI29" s="98"/>
      <c r="ESJ29" s="98"/>
      <c r="ESK29" s="98"/>
      <c r="ESL29" s="98"/>
      <c r="ESM29" s="98"/>
      <c r="ESN29" s="98"/>
      <c r="ESO29" s="98"/>
      <c r="ESP29" s="98"/>
      <c r="ESQ29" s="98"/>
      <c r="ESR29" s="98"/>
      <c r="ESS29" s="98"/>
      <c r="ETF29" s="98"/>
      <c r="ETG29" s="98"/>
      <c r="ETH29" s="98"/>
      <c r="ETI29" s="98"/>
      <c r="ETJ29" s="98"/>
      <c r="ETK29" s="98"/>
      <c r="ETL29" s="98"/>
      <c r="ETM29" s="98"/>
      <c r="ETN29" s="98"/>
      <c r="ETO29" s="98"/>
      <c r="ETR29" s="98"/>
      <c r="ETU29" s="98"/>
      <c r="ETX29" s="98"/>
      <c r="EUA29" s="98"/>
      <c r="EWO29" s="98"/>
      <c r="EWQ29" s="98"/>
      <c r="EWT29" s="98"/>
      <c r="EWW29" s="98"/>
      <c r="EWZ29" s="98"/>
      <c r="EXC29" s="98"/>
      <c r="EXF29" s="98"/>
      <c r="EXH29" s="98"/>
      <c r="EXJ29" s="98"/>
      <c r="EXM29" s="98"/>
      <c r="EXP29" s="98"/>
      <c r="EXS29" s="98"/>
      <c r="EXV29" s="98"/>
      <c r="EXY29" s="98"/>
      <c r="EYB29" s="98"/>
      <c r="EYE29" s="98"/>
      <c r="EYG29" s="98"/>
      <c r="EZB29" s="98"/>
      <c r="EZC29" s="98"/>
      <c r="EZF29" s="98"/>
      <c r="EZI29" s="98"/>
      <c r="EZL29" s="98"/>
      <c r="EZO29" s="98"/>
      <c r="EZP29" s="98"/>
      <c r="EZQ29" s="98"/>
      <c r="EZT29" s="98"/>
      <c r="EZW29" s="98"/>
      <c r="EZZ29" s="98"/>
      <c r="FAC29" s="98"/>
      <c r="FAE29" s="98"/>
      <c r="FBW29" s="98"/>
      <c r="FBX29" s="98"/>
      <c r="FBY29" s="98"/>
      <c r="FBZ29" s="98"/>
      <c r="FCA29" s="98"/>
      <c r="FCB29" s="98"/>
      <c r="FCC29" s="98"/>
      <c r="FCD29" s="98"/>
      <c r="FCE29" s="98"/>
      <c r="FCF29" s="98"/>
      <c r="FCG29" s="98"/>
      <c r="FCH29" s="98"/>
      <c r="FCI29" s="98"/>
      <c r="FCJ29" s="98"/>
      <c r="FCK29" s="98"/>
      <c r="FCL29" s="98"/>
      <c r="FCM29" s="98"/>
      <c r="FCN29" s="98"/>
      <c r="FCO29" s="98"/>
      <c r="FDB29" s="98"/>
      <c r="FDC29" s="98"/>
      <c r="FDD29" s="98"/>
      <c r="FDE29" s="98"/>
      <c r="FDF29" s="98"/>
      <c r="FDG29" s="98"/>
      <c r="FDH29" s="98"/>
      <c r="FDI29" s="98"/>
      <c r="FDJ29" s="98"/>
      <c r="FDK29" s="98"/>
      <c r="FDN29" s="98"/>
      <c r="FDQ29" s="98"/>
      <c r="FDT29" s="98"/>
      <c r="FDW29" s="98"/>
      <c r="FGK29" s="98"/>
      <c r="FGM29" s="98"/>
      <c r="FGP29" s="98"/>
      <c r="FGS29" s="98"/>
      <c r="FGV29" s="98"/>
      <c r="FGY29" s="98"/>
      <c r="FHB29" s="98"/>
      <c r="FHD29" s="98"/>
      <c r="FHF29" s="98"/>
      <c r="FHI29" s="98"/>
      <c r="FHL29" s="98"/>
      <c r="FHO29" s="98"/>
      <c r="FHR29" s="98"/>
      <c r="FHU29" s="98"/>
      <c r="FHX29" s="98"/>
      <c r="FIA29" s="98"/>
      <c r="FIC29" s="98"/>
      <c r="FIX29" s="98"/>
      <c r="FIY29" s="98"/>
      <c r="FJB29" s="98"/>
      <c r="FJE29" s="98"/>
      <c r="FJH29" s="98"/>
      <c r="FJK29" s="98"/>
      <c r="FJL29" s="98"/>
      <c r="FJM29" s="98"/>
      <c r="FJP29" s="98"/>
      <c r="FJS29" s="98"/>
      <c r="FJV29" s="98"/>
      <c r="FJY29" s="98"/>
      <c r="FKA29" s="98"/>
      <c r="FLS29" s="98"/>
      <c r="FLT29" s="98"/>
      <c r="FLU29" s="98"/>
      <c r="FLV29" s="98"/>
      <c r="FLW29" s="98"/>
      <c r="FLX29" s="98"/>
      <c r="FLY29" s="98"/>
      <c r="FLZ29" s="98"/>
      <c r="FMA29" s="98"/>
      <c r="FMB29" s="98"/>
      <c r="FMC29" s="98"/>
      <c r="FMD29" s="98"/>
      <c r="FME29" s="98"/>
      <c r="FMF29" s="98"/>
      <c r="FMG29" s="98"/>
      <c r="FMH29" s="98"/>
      <c r="FMI29" s="98"/>
      <c r="FMJ29" s="98"/>
      <c r="FMK29" s="98"/>
      <c r="FMX29" s="98"/>
      <c r="FMY29" s="98"/>
      <c r="FMZ29" s="98"/>
      <c r="FNA29" s="98"/>
      <c r="FNB29" s="98"/>
      <c r="FNC29" s="98"/>
      <c r="FND29" s="98"/>
      <c r="FNE29" s="98"/>
      <c r="FNF29" s="98"/>
      <c r="FNG29" s="98"/>
      <c r="FNJ29" s="98"/>
      <c r="FNM29" s="98"/>
      <c r="FNP29" s="98"/>
      <c r="FNS29" s="98"/>
      <c r="FQG29" s="98"/>
      <c r="FQI29" s="98"/>
      <c r="FQL29" s="98"/>
      <c r="FQO29" s="98"/>
      <c r="FQR29" s="98"/>
      <c r="FQU29" s="98"/>
      <c r="FQX29" s="98"/>
      <c r="FQZ29" s="98"/>
      <c r="FRB29" s="98"/>
      <c r="FRE29" s="98"/>
      <c r="FRH29" s="98"/>
      <c r="FRK29" s="98"/>
      <c r="FRN29" s="98"/>
      <c r="FRQ29" s="98"/>
      <c r="FRT29" s="98"/>
      <c r="FRW29" s="98"/>
      <c r="FRY29" s="98"/>
      <c r="FST29" s="98"/>
      <c r="FSU29" s="98"/>
      <c r="FSX29" s="98"/>
      <c r="FTA29" s="98"/>
      <c r="FTD29" s="98"/>
      <c r="FTG29" s="98"/>
      <c r="FTH29" s="98"/>
      <c r="FTI29" s="98"/>
      <c r="FTL29" s="98"/>
      <c r="FTO29" s="98"/>
      <c r="FTR29" s="98"/>
      <c r="FTU29" s="98"/>
      <c r="FTW29" s="98"/>
      <c r="FVO29" s="98"/>
      <c r="FVP29" s="98"/>
      <c r="FVQ29" s="98"/>
      <c r="FVR29" s="98"/>
      <c r="FVS29" s="98"/>
      <c r="FVT29" s="98"/>
      <c r="FVU29" s="98"/>
      <c r="FVV29" s="98"/>
      <c r="FVW29" s="98"/>
      <c r="FVX29" s="98"/>
      <c r="FVY29" s="98"/>
      <c r="FVZ29" s="98"/>
      <c r="FWA29" s="98"/>
      <c r="FWB29" s="98"/>
      <c r="FWC29" s="98"/>
      <c r="FWD29" s="98"/>
      <c r="FWE29" s="98"/>
      <c r="FWF29" s="98"/>
      <c r="FWG29" s="98"/>
      <c r="FWT29" s="98"/>
      <c r="FWU29" s="98"/>
      <c r="FWV29" s="98"/>
      <c r="FWW29" s="98"/>
      <c r="FWX29" s="98"/>
      <c r="FWY29" s="98"/>
      <c r="FWZ29" s="98"/>
      <c r="FXA29" s="98"/>
      <c r="FXB29" s="98"/>
      <c r="FXC29" s="98"/>
      <c r="FXF29" s="98"/>
      <c r="FXI29" s="98"/>
      <c r="FXL29" s="98"/>
      <c r="FXO29" s="98"/>
      <c r="GAC29" s="98"/>
      <c r="GAE29" s="98"/>
      <c r="GAH29" s="98"/>
      <c r="GAK29" s="98"/>
      <c r="GAN29" s="98"/>
      <c r="GAQ29" s="98"/>
      <c r="GAT29" s="98"/>
      <c r="GAV29" s="98"/>
      <c r="GAX29" s="98"/>
      <c r="GBA29" s="98"/>
      <c r="GBD29" s="98"/>
      <c r="GBG29" s="98"/>
      <c r="GBJ29" s="98"/>
      <c r="GBM29" s="98"/>
      <c r="GBP29" s="98"/>
      <c r="GBS29" s="98"/>
      <c r="GBU29" s="98"/>
      <c r="GCP29" s="98"/>
      <c r="GCQ29" s="98"/>
      <c r="GCT29" s="98"/>
      <c r="GCW29" s="98"/>
      <c r="GCZ29" s="98"/>
      <c r="GDC29" s="98"/>
      <c r="GDD29" s="98"/>
      <c r="GDE29" s="98"/>
      <c r="GDH29" s="98"/>
      <c r="GDK29" s="98"/>
      <c r="GDN29" s="98"/>
      <c r="GDQ29" s="98"/>
      <c r="GDS29" s="98"/>
      <c r="GFK29" s="98"/>
      <c r="GFL29" s="98"/>
      <c r="GFM29" s="98"/>
      <c r="GFN29" s="98"/>
      <c r="GFO29" s="98"/>
      <c r="GFP29" s="98"/>
      <c r="GFQ29" s="98"/>
      <c r="GFR29" s="98"/>
      <c r="GFS29" s="98"/>
      <c r="GFT29" s="98"/>
      <c r="GFU29" s="98"/>
      <c r="GFV29" s="98"/>
      <c r="GFW29" s="98"/>
      <c r="GFX29" s="98"/>
      <c r="GFY29" s="98"/>
      <c r="GFZ29" s="98"/>
      <c r="GGA29" s="98"/>
      <c r="GGB29" s="98"/>
      <c r="GGC29" s="98"/>
      <c r="GGP29" s="98"/>
      <c r="GGQ29" s="98"/>
      <c r="GGR29" s="98"/>
      <c r="GGS29" s="98"/>
      <c r="GGT29" s="98"/>
      <c r="GGU29" s="98"/>
      <c r="GGV29" s="98"/>
      <c r="GGW29" s="98"/>
      <c r="GGX29" s="98"/>
      <c r="GGY29" s="98"/>
      <c r="GHB29" s="98"/>
      <c r="GHE29" s="98"/>
      <c r="GHH29" s="98"/>
      <c r="GHK29" s="98"/>
      <c r="GJY29" s="98"/>
      <c r="GKA29" s="98"/>
      <c r="GKD29" s="98"/>
      <c r="GKG29" s="98"/>
      <c r="GKJ29" s="98"/>
      <c r="GKM29" s="98"/>
      <c r="GKP29" s="98"/>
      <c r="GKR29" s="98"/>
      <c r="GKT29" s="98"/>
      <c r="GKW29" s="98"/>
      <c r="GKZ29" s="98"/>
      <c r="GLC29" s="98"/>
      <c r="GLF29" s="98"/>
      <c r="GLI29" s="98"/>
      <c r="GLL29" s="98"/>
      <c r="GLO29" s="98"/>
      <c r="GLQ29" s="98"/>
      <c r="GML29" s="98"/>
      <c r="GMM29" s="98"/>
      <c r="GMP29" s="98"/>
      <c r="GMS29" s="98"/>
      <c r="GMV29" s="98"/>
      <c r="GMY29" s="98"/>
      <c r="GMZ29" s="98"/>
      <c r="GNA29" s="98"/>
      <c r="GND29" s="98"/>
      <c r="GNG29" s="98"/>
      <c r="GNJ29" s="98"/>
      <c r="GNM29" s="98"/>
      <c r="GNO29" s="98"/>
      <c r="GPG29" s="98"/>
      <c r="GPH29" s="98"/>
      <c r="GPI29" s="98"/>
      <c r="GPJ29" s="98"/>
      <c r="GPK29" s="98"/>
      <c r="GPL29" s="98"/>
      <c r="GPM29" s="98"/>
      <c r="GPN29" s="98"/>
      <c r="GPO29" s="98"/>
      <c r="GPP29" s="98"/>
      <c r="GPQ29" s="98"/>
      <c r="GPR29" s="98"/>
      <c r="GPS29" s="98"/>
      <c r="GPT29" s="98"/>
      <c r="GPU29" s="98"/>
      <c r="GPV29" s="98"/>
      <c r="GPW29" s="98"/>
      <c r="GPX29" s="98"/>
      <c r="GPY29" s="98"/>
      <c r="GQL29" s="98"/>
      <c r="GQM29" s="98"/>
      <c r="GQN29" s="98"/>
      <c r="GQO29" s="98"/>
      <c r="GQP29" s="98"/>
      <c r="GQQ29" s="98"/>
      <c r="GQR29" s="98"/>
      <c r="GQS29" s="98"/>
      <c r="GQT29" s="98"/>
      <c r="GQU29" s="98"/>
      <c r="GQX29" s="98"/>
      <c r="GRA29" s="98"/>
      <c r="GRD29" s="98"/>
      <c r="GRG29" s="98"/>
      <c r="GTU29" s="98"/>
      <c r="GTW29" s="98"/>
      <c r="GTZ29" s="98"/>
      <c r="GUC29" s="98"/>
      <c r="GUF29" s="98"/>
      <c r="GUI29" s="98"/>
      <c r="GUL29" s="98"/>
      <c r="GUN29" s="98"/>
      <c r="GUP29" s="98"/>
      <c r="GUS29" s="98"/>
      <c r="GUV29" s="98"/>
      <c r="GUY29" s="98"/>
      <c r="GVB29" s="98"/>
      <c r="GVE29" s="98"/>
      <c r="GVH29" s="98"/>
      <c r="GVK29" s="98"/>
      <c r="GVM29" s="98"/>
      <c r="GWH29" s="98"/>
      <c r="GWI29" s="98"/>
      <c r="GWL29" s="98"/>
      <c r="GWO29" s="98"/>
      <c r="GWR29" s="98"/>
      <c r="GWU29" s="98"/>
      <c r="GWV29" s="98"/>
      <c r="GWW29" s="98"/>
      <c r="GWZ29" s="98"/>
      <c r="GXC29" s="98"/>
      <c r="GXF29" s="98"/>
      <c r="GXI29" s="98"/>
      <c r="GXK29" s="98"/>
      <c r="GZC29" s="98"/>
      <c r="GZD29" s="98"/>
      <c r="GZE29" s="98"/>
      <c r="GZF29" s="98"/>
      <c r="GZG29" s="98"/>
      <c r="GZH29" s="98"/>
      <c r="GZI29" s="98"/>
      <c r="GZJ29" s="98"/>
      <c r="GZK29" s="98"/>
      <c r="GZL29" s="98"/>
      <c r="GZM29" s="98"/>
      <c r="GZN29" s="98"/>
      <c r="GZO29" s="98"/>
      <c r="GZP29" s="98"/>
      <c r="GZQ29" s="98"/>
      <c r="GZR29" s="98"/>
      <c r="GZS29" s="98"/>
      <c r="GZT29" s="98"/>
      <c r="GZU29" s="98"/>
      <c r="HAH29" s="98"/>
      <c r="HAI29" s="98"/>
      <c r="HAJ29" s="98"/>
      <c r="HAK29" s="98"/>
      <c r="HAL29" s="98"/>
      <c r="HAM29" s="98"/>
      <c r="HAN29" s="98"/>
      <c r="HAO29" s="98"/>
      <c r="HAP29" s="98"/>
      <c r="HAQ29" s="98"/>
      <c r="HAT29" s="98"/>
      <c r="HAW29" s="98"/>
      <c r="HAZ29" s="98"/>
      <c r="HBC29" s="98"/>
      <c r="HDQ29" s="98"/>
      <c r="HDS29" s="98"/>
      <c r="HDV29" s="98"/>
      <c r="HDY29" s="98"/>
      <c r="HEB29" s="98"/>
      <c r="HEE29" s="98"/>
      <c r="HEH29" s="98"/>
      <c r="HEJ29" s="98"/>
      <c r="HEL29" s="98"/>
      <c r="HEO29" s="98"/>
      <c r="HER29" s="98"/>
      <c r="HEU29" s="98"/>
      <c r="HEX29" s="98"/>
      <c r="HFA29" s="98"/>
      <c r="HFD29" s="98"/>
      <c r="HFG29" s="98"/>
      <c r="HFI29" s="98"/>
      <c r="HGD29" s="98"/>
      <c r="HGE29" s="98"/>
      <c r="HGH29" s="98"/>
      <c r="HGK29" s="98"/>
      <c r="HGN29" s="98"/>
      <c r="HGQ29" s="98"/>
      <c r="HGR29" s="98"/>
      <c r="HGS29" s="98"/>
      <c r="HGV29" s="98"/>
      <c r="HGY29" s="98"/>
      <c r="HHB29" s="98"/>
      <c r="HHE29" s="98"/>
      <c r="HHG29" s="98"/>
      <c r="HIY29" s="98"/>
      <c r="HIZ29" s="98"/>
      <c r="HJA29" s="98"/>
      <c r="HJB29" s="98"/>
      <c r="HJC29" s="98"/>
      <c r="HJD29" s="98"/>
      <c r="HJE29" s="98"/>
      <c r="HJF29" s="98"/>
      <c r="HJG29" s="98"/>
      <c r="HJH29" s="98"/>
      <c r="HJI29" s="98"/>
      <c r="HJJ29" s="98"/>
      <c r="HJK29" s="98"/>
      <c r="HJL29" s="98"/>
      <c r="HJM29" s="98"/>
      <c r="HJN29" s="98"/>
      <c r="HJO29" s="98"/>
      <c r="HJP29" s="98"/>
      <c r="HJQ29" s="98"/>
      <c r="HKD29" s="98"/>
      <c r="HKE29" s="98"/>
      <c r="HKF29" s="98"/>
      <c r="HKG29" s="98"/>
      <c r="HKH29" s="98"/>
      <c r="HKI29" s="98"/>
      <c r="HKJ29" s="98"/>
      <c r="HKK29" s="98"/>
      <c r="HKL29" s="98"/>
      <c r="HKM29" s="98"/>
      <c r="HKP29" s="98"/>
      <c r="HKS29" s="98"/>
      <c r="HKV29" s="98"/>
      <c r="HKY29" s="98"/>
      <c r="HNM29" s="98"/>
      <c r="HNO29" s="98"/>
      <c r="HNR29" s="98"/>
      <c r="HNU29" s="98"/>
      <c r="HNX29" s="98"/>
      <c r="HOA29" s="98"/>
      <c r="HOD29" s="98"/>
      <c r="HOF29" s="98"/>
      <c r="HOH29" s="98"/>
      <c r="HOK29" s="98"/>
      <c r="HON29" s="98"/>
      <c r="HOQ29" s="98"/>
      <c r="HOT29" s="98"/>
      <c r="HOW29" s="98"/>
      <c r="HOZ29" s="98"/>
      <c r="HPC29" s="98"/>
      <c r="HPE29" s="98"/>
      <c r="HPZ29" s="98"/>
      <c r="HQA29" s="98"/>
      <c r="HQD29" s="98"/>
      <c r="HQG29" s="98"/>
      <c r="HQJ29" s="98"/>
      <c r="HQM29" s="98"/>
      <c r="HQN29" s="98"/>
      <c r="HQO29" s="98"/>
      <c r="HQR29" s="98"/>
      <c r="HQU29" s="98"/>
      <c r="HQX29" s="98"/>
      <c r="HRA29" s="98"/>
      <c r="HRC29" s="98"/>
      <c r="HSU29" s="98"/>
      <c r="HSV29" s="98"/>
      <c r="HSW29" s="98"/>
      <c r="HSX29" s="98"/>
      <c r="HSY29" s="98"/>
      <c r="HSZ29" s="98"/>
      <c r="HTA29" s="98"/>
      <c r="HTB29" s="98"/>
      <c r="HTC29" s="98"/>
      <c r="HTD29" s="98"/>
      <c r="HTE29" s="98"/>
      <c r="HTF29" s="98"/>
      <c r="HTG29" s="98"/>
      <c r="HTH29" s="98"/>
      <c r="HTI29" s="98"/>
      <c r="HTJ29" s="98"/>
      <c r="HTK29" s="98"/>
      <c r="HTL29" s="98"/>
      <c r="HTM29" s="98"/>
      <c r="HTZ29" s="98"/>
      <c r="HUA29" s="98"/>
      <c r="HUB29" s="98"/>
      <c r="HUC29" s="98"/>
      <c r="HUD29" s="98"/>
      <c r="HUE29" s="98"/>
      <c r="HUF29" s="98"/>
      <c r="HUG29" s="98"/>
      <c r="HUH29" s="98"/>
      <c r="HUI29" s="98"/>
      <c r="HUL29" s="98"/>
      <c r="HUO29" s="98"/>
      <c r="HUR29" s="98"/>
      <c r="HUU29" s="98"/>
      <c r="HXI29" s="98"/>
      <c r="HXK29" s="98"/>
      <c r="HXN29" s="98"/>
      <c r="HXQ29" s="98"/>
      <c r="HXT29" s="98"/>
      <c r="HXW29" s="98"/>
      <c r="HXZ29" s="98"/>
      <c r="HYB29" s="98"/>
      <c r="HYD29" s="98"/>
      <c r="HYG29" s="98"/>
      <c r="HYJ29" s="98"/>
      <c r="HYM29" s="98"/>
      <c r="HYP29" s="98"/>
      <c r="HYS29" s="98"/>
      <c r="HYV29" s="98"/>
      <c r="HYY29" s="98"/>
      <c r="HZA29" s="98"/>
      <c r="HZV29" s="98"/>
      <c r="HZW29" s="98"/>
      <c r="HZZ29" s="98"/>
      <c r="IAC29" s="98"/>
      <c r="IAF29" s="98"/>
      <c r="IAI29" s="98"/>
      <c r="IAJ29" s="98"/>
      <c r="IAK29" s="98"/>
      <c r="IAN29" s="98"/>
      <c r="IAQ29" s="98"/>
      <c r="IAT29" s="98"/>
      <c r="IAW29" s="98"/>
      <c r="IAY29" s="98"/>
      <c r="ICQ29" s="98"/>
      <c r="ICR29" s="98"/>
      <c r="ICS29" s="98"/>
      <c r="ICT29" s="98"/>
      <c r="ICU29" s="98"/>
      <c r="ICV29" s="98"/>
      <c r="ICW29" s="98"/>
      <c r="ICX29" s="98"/>
      <c r="ICY29" s="98"/>
      <c r="ICZ29" s="98"/>
      <c r="IDA29" s="98"/>
      <c r="IDB29" s="98"/>
      <c r="IDC29" s="98"/>
      <c r="IDD29" s="98"/>
      <c r="IDE29" s="98"/>
      <c r="IDF29" s="98"/>
      <c r="IDG29" s="98"/>
      <c r="IDH29" s="98"/>
      <c r="IDI29" s="98"/>
      <c r="IDV29" s="98"/>
      <c r="IDW29" s="98"/>
      <c r="IDX29" s="98"/>
      <c r="IDY29" s="98"/>
      <c r="IDZ29" s="98"/>
      <c r="IEA29" s="98"/>
      <c r="IEB29" s="98"/>
      <c r="IEC29" s="98"/>
      <c r="IED29" s="98"/>
      <c r="IEE29" s="98"/>
      <c r="IEH29" s="98"/>
      <c r="IEK29" s="98"/>
      <c r="IEN29" s="98"/>
      <c r="IEQ29" s="98"/>
      <c r="IHE29" s="98"/>
      <c r="IHG29" s="98"/>
      <c r="IHJ29" s="98"/>
      <c r="IHM29" s="98"/>
      <c r="IHP29" s="98"/>
      <c r="IHS29" s="98"/>
      <c r="IHV29" s="98"/>
      <c r="IHX29" s="98"/>
      <c r="IHZ29" s="98"/>
      <c r="IIC29" s="98"/>
      <c r="IIF29" s="98"/>
      <c r="III29" s="98"/>
      <c r="IIL29" s="98"/>
      <c r="IIO29" s="98"/>
      <c r="IIR29" s="98"/>
      <c r="IIU29" s="98"/>
      <c r="IIW29" s="98"/>
      <c r="IJR29" s="98"/>
      <c r="IJS29" s="98"/>
      <c r="IJV29" s="98"/>
      <c r="IJY29" s="98"/>
      <c r="IKB29" s="98"/>
      <c r="IKE29" s="98"/>
      <c r="IKF29" s="98"/>
      <c r="IKG29" s="98"/>
      <c r="IKJ29" s="98"/>
      <c r="IKM29" s="98"/>
      <c r="IKP29" s="98"/>
      <c r="IKS29" s="98"/>
      <c r="IKU29" s="98"/>
      <c r="IMM29" s="98"/>
      <c r="IMN29" s="98"/>
      <c r="IMO29" s="98"/>
      <c r="IMP29" s="98"/>
      <c r="IMQ29" s="98"/>
      <c r="IMR29" s="98"/>
      <c r="IMS29" s="98"/>
      <c r="IMT29" s="98"/>
      <c r="IMU29" s="98"/>
      <c r="IMV29" s="98"/>
      <c r="IMW29" s="98"/>
      <c r="IMX29" s="98"/>
      <c r="IMY29" s="98"/>
      <c r="IMZ29" s="98"/>
      <c r="INA29" s="98"/>
      <c r="INB29" s="98"/>
      <c r="INC29" s="98"/>
      <c r="IND29" s="98"/>
      <c r="INE29" s="98"/>
      <c r="INR29" s="98"/>
      <c r="INS29" s="98"/>
      <c r="INT29" s="98"/>
      <c r="INU29" s="98"/>
      <c r="INV29" s="98"/>
      <c r="INW29" s="98"/>
      <c r="INX29" s="98"/>
      <c r="INY29" s="98"/>
      <c r="INZ29" s="98"/>
      <c r="IOA29" s="98"/>
      <c r="IOD29" s="98"/>
      <c r="IOG29" s="98"/>
      <c r="IOJ29" s="98"/>
      <c r="IOM29" s="98"/>
      <c r="IRA29" s="98"/>
      <c r="IRC29" s="98"/>
      <c r="IRF29" s="98"/>
      <c r="IRI29" s="98"/>
      <c r="IRL29" s="98"/>
      <c r="IRO29" s="98"/>
      <c r="IRR29" s="98"/>
      <c r="IRT29" s="98"/>
      <c r="IRV29" s="98"/>
      <c r="IRY29" s="98"/>
      <c r="ISB29" s="98"/>
      <c r="ISE29" s="98"/>
      <c r="ISH29" s="98"/>
      <c r="ISK29" s="98"/>
      <c r="ISN29" s="98"/>
      <c r="ISQ29" s="98"/>
      <c r="ISS29" s="98"/>
      <c r="ITN29" s="98"/>
      <c r="ITO29" s="98"/>
      <c r="ITR29" s="98"/>
      <c r="ITU29" s="98"/>
      <c r="ITX29" s="98"/>
      <c r="IUA29" s="98"/>
      <c r="IUB29" s="98"/>
      <c r="IUC29" s="98"/>
      <c r="IUF29" s="98"/>
      <c r="IUI29" s="98"/>
      <c r="IUL29" s="98"/>
      <c r="IUO29" s="98"/>
      <c r="IUQ29" s="98"/>
      <c r="IWI29" s="98"/>
      <c r="IWJ29" s="98"/>
      <c r="IWK29" s="98"/>
      <c r="IWL29" s="98"/>
      <c r="IWM29" s="98"/>
      <c r="IWN29" s="98"/>
      <c r="IWO29" s="98"/>
      <c r="IWP29" s="98"/>
      <c r="IWQ29" s="98"/>
      <c r="IWR29" s="98"/>
      <c r="IWS29" s="98"/>
      <c r="IWT29" s="98"/>
      <c r="IWU29" s="98"/>
      <c r="IWV29" s="98"/>
      <c r="IWW29" s="98"/>
      <c r="IWX29" s="98"/>
      <c r="IWY29" s="98"/>
      <c r="IWZ29" s="98"/>
      <c r="IXA29" s="98"/>
      <c r="IXN29" s="98"/>
      <c r="IXO29" s="98"/>
      <c r="IXP29" s="98"/>
      <c r="IXQ29" s="98"/>
      <c r="IXR29" s="98"/>
      <c r="IXS29" s="98"/>
      <c r="IXT29" s="98"/>
      <c r="IXU29" s="98"/>
      <c r="IXV29" s="98"/>
      <c r="IXW29" s="98"/>
      <c r="IXZ29" s="98"/>
      <c r="IYC29" s="98"/>
      <c r="IYF29" s="98"/>
      <c r="IYI29" s="98"/>
      <c r="JAW29" s="98"/>
      <c r="JAY29" s="98"/>
      <c r="JBB29" s="98"/>
      <c r="JBE29" s="98"/>
      <c r="JBH29" s="98"/>
      <c r="JBK29" s="98"/>
      <c r="JBN29" s="98"/>
      <c r="JBP29" s="98"/>
      <c r="JBR29" s="98"/>
      <c r="JBU29" s="98"/>
      <c r="JBX29" s="98"/>
      <c r="JCA29" s="98"/>
      <c r="JCD29" s="98"/>
      <c r="JCG29" s="98"/>
      <c r="JCJ29" s="98"/>
      <c r="JCM29" s="98"/>
      <c r="JCO29" s="98"/>
      <c r="JDJ29" s="98"/>
      <c r="JDK29" s="98"/>
      <c r="JDN29" s="98"/>
      <c r="JDQ29" s="98"/>
      <c r="JDT29" s="98"/>
      <c r="JDW29" s="98"/>
      <c r="JDX29" s="98"/>
      <c r="JDY29" s="98"/>
      <c r="JEB29" s="98"/>
      <c r="JEE29" s="98"/>
      <c r="JEH29" s="98"/>
      <c r="JEK29" s="98"/>
      <c r="JEM29" s="98"/>
      <c r="JGE29" s="98"/>
      <c r="JGF29" s="98"/>
      <c r="JGG29" s="98"/>
      <c r="JGH29" s="98"/>
      <c r="JGI29" s="98"/>
      <c r="JGJ29" s="98"/>
      <c r="JGK29" s="98"/>
      <c r="JGL29" s="98"/>
      <c r="JGM29" s="98"/>
      <c r="JGN29" s="98"/>
      <c r="JGO29" s="98"/>
      <c r="JGP29" s="98"/>
      <c r="JGQ29" s="98"/>
      <c r="JGR29" s="98"/>
      <c r="JGS29" s="98"/>
      <c r="JGT29" s="98"/>
      <c r="JGU29" s="98"/>
      <c r="JGV29" s="98"/>
      <c r="JGW29" s="98"/>
      <c r="JHJ29" s="98"/>
      <c r="JHK29" s="98"/>
      <c r="JHL29" s="98"/>
      <c r="JHM29" s="98"/>
      <c r="JHN29" s="98"/>
      <c r="JHO29" s="98"/>
      <c r="JHP29" s="98"/>
      <c r="JHQ29" s="98"/>
      <c r="JHR29" s="98"/>
      <c r="JHS29" s="98"/>
      <c r="JHV29" s="98"/>
      <c r="JHY29" s="98"/>
      <c r="JIB29" s="98"/>
      <c r="JIE29" s="98"/>
      <c r="JKS29" s="98"/>
      <c r="JKU29" s="98"/>
      <c r="JKX29" s="98"/>
      <c r="JLA29" s="98"/>
      <c r="JLD29" s="98"/>
      <c r="JLG29" s="98"/>
      <c r="JLJ29" s="98"/>
      <c r="JLL29" s="98"/>
      <c r="JLN29" s="98"/>
      <c r="JLQ29" s="98"/>
      <c r="JLT29" s="98"/>
      <c r="JLW29" s="98"/>
      <c r="JLZ29" s="98"/>
      <c r="JMC29" s="98"/>
      <c r="JMF29" s="98"/>
      <c r="JMI29" s="98"/>
      <c r="JMK29" s="98"/>
      <c r="JNF29" s="98"/>
      <c r="JNG29" s="98"/>
      <c r="JNJ29" s="98"/>
      <c r="JNM29" s="98"/>
      <c r="JNP29" s="98"/>
      <c r="JNS29" s="98"/>
      <c r="JNT29" s="98"/>
      <c r="JNU29" s="98"/>
      <c r="JNX29" s="98"/>
      <c r="JOA29" s="98"/>
      <c r="JOD29" s="98"/>
      <c r="JOG29" s="98"/>
      <c r="JOI29" s="98"/>
      <c r="JQA29" s="98"/>
      <c r="JQB29" s="98"/>
      <c r="JQC29" s="98"/>
      <c r="JQD29" s="98"/>
      <c r="JQE29" s="98"/>
      <c r="JQF29" s="98"/>
      <c r="JQG29" s="98"/>
      <c r="JQH29" s="98"/>
      <c r="JQI29" s="98"/>
      <c r="JQJ29" s="98"/>
      <c r="JQK29" s="98"/>
      <c r="JQL29" s="98"/>
      <c r="JQM29" s="98"/>
      <c r="JQN29" s="98"/>
      <c r="JQO29" s="98"/>
      <c r="JQP29" s="98"/>
      <c r="JQQ29" s="98"/>
      <c r="JQR29" s="98"/>
      <c r="JQS29" s="98"/>
      <c r="JRF29" s="98"/>
      <c r="JRG29" s="98"/>
      <c r="JRH29" s="98"/>
      <c r="JRI29" s="98"/>
      <c r="JRJ29" s="98"/>
      <c r="JRK29" s="98"/>
      <c r="JRL29" s="98"/>
      <c r="JRM29" s="98"/>
      <c r="JRN29" s="98"/>
      <c r="JRO29" s="98"/>
      <c r="JRR29" s="98"/>
      <c r="JRU29" s="98"/>
      <c r="JRX29" s="98"/>
      <c r="JSA29" s="98"/>
      <c r="JUO29" s="98"/>
      <c r="JUQ29" s="98"/>
      <c r="JUT29" s="98"/>
      <c r="JUW29" s="98"/>
      <c r="JUZ29" s="98"/>
      <c r="JVC29" s="98"/>
      <c r="JVF29" s="98"/>
      <c r="JVH29" s="98"/>
      <c r="JVJ29" s="98"/>
      <c r="JVM29" s="98"/>
      <c r="JVP29" s="98"/>
      <c r="JVS29" s="98"/>
      <c r="JVV29" s="98"/>
      <c r="JVY29" s="98"/>
      <c r="JWB29" s="98"/>
      <c r="JWE29" s="98"/>
      <c r="JWG29" s="98"/>
      <c r="JXB29" s="98"/>
      <c r="JXC29" s="98"/>
      <c r="JXF29" s="98"/>
      <c r="JXI29" s="98"/>
      <c r="JXL29" s="98"/>
      <c r="JXO29" s="98"/>
      <c r="JXP29" s="98"/>
      <c r="JXQ29" s="98"/>
      <c r="JXT29" s="98"/>
      <c r="JXW29" s="98"/>
      <c r="JXZ29" s="98"/>
      <c r="JYC29" s="98"/>
      <c r="JYE29" s="98"/>
      <c r="JZW29" s="98"/>
      <c r="JZX29" s="98"/>
      <c r="JZY29" s="98"/>
      <c r="JZZ29" s="98"/>
      <c r="KAA29" s="98"/>
      <c r="KAB29" s="98"/>
      <c r="KAC29" s="98"/>
      <c r="KAD29" s="98"/>
      <c r="KAE29" s="98"/>
      <c r="KAF29" s="98"/>
      <c r="KAG29" s="98"/>
      <c r="KAH29" s="98"/>
      <c r="KAI29" s="98"/>
      <c r="KAJ29" s="98"/>
      <c r="KAK29" s="98"/>
      <c r="KAL29" s="98"/>
      <c r="KAM29" s="98"/>
      <c r="KAN29" s="98"/>
      <c r="KAO29" s="98"/>
      <c r="KBB29" s="98"/>
      <c r="KBC29" s="98"/>
      <c r="KBD29" s="98"/>
      <c r="KBE29" s="98"/>
      <c r="KBF29" s="98"/>
      <c r="KBG29" s="98"/>
      <c r="KBH29" s="98"/>
      <c r="KBI29" s="98"/>
      <c r="KBJ29" s="98"/>
      <c r="KBK29" s="98"/>
      <c r="KBN29" s="98"/>
      <c r="KBQ29" s="98"/>
      <c r="KBT29" s="98"/>
      <c r="KBW29" s="98"/>
      <c r="KEK29" s="98"/>
      <c r="KEM29" s="98"/>
      <c r="KEP29" s="98"/>
      <c r="KES29" s="98"/>
      <c r="KEV29" s="98"/>
      <c r="KEY29" s="98"/>
      <c r="KFB29" s="98"/>
      <c r="KFD29" s="98"/>
      <c r="KFF29" s="98"/>
      <c r="KFI29" s="98"/>
      <c r="KFL29" s="98"/>
      <c r="KFO29" s="98"/>
      <c r="KFR29" s="98"/>
      <c r="KFU29" s="98"/>
      <c r="KFX29" s="98"/>
      <c r="KGA29" s="98"/>
      <c r="KGC29" s="98"/>
      <c r="KGX29" s="98"/>
      <c r="KGY29" s="98"/>
      <c r="KHB29" s="98"/>
      <c r="KHE29" s="98"/>
      <c r="KHH29" s="98"/>
      <c r="KHK29" s="98"/>
      <c r="KHL29" s="98"/>
      <c r="KHM29" s="98"/>
      <c r="KHP29" s="98"/>
      <c r="KHS29" s="98"/>
      <c r="KHV29" s="98"/>
      <c r="KHY29" s="98"/>
      <c r="KIA29" s="98"/>
      <c r="KJS29" s="98"/>
      <c r="KJT29" s="98"/>
      <c r="KJU29" s="98"/>
      <c r="KJV29" s="98"/>
      <c r="KJW29" s="98"/>
      <c r="KJX29" s="98"/>
      <c r="KJY29" s="98"/>
      <c r="KJZ29" s="98"/>
      <c r="KKA29" s="98"/>
      <c r="KKB29" s="98"/>
      <c r="KKC29" s="98"/>
      <c r="KKD29" s="98"/>
      <c r="KKE29" s="98"/>
      <c r="KKF29" s="98"/>
      <c r="KKG29" s="98"/>
      <c r="KKH29" s="98"/>
      <c r="KKI29" s="98"/>
      <c r="KKJ29" s="98"/>
      <c r="KKK29" s="98"/>
      <c r="KKX29" s="98"/>
      <c r="KKY29" s="98"/>
      <c r="KKZ29" s="98"/>
      <c r="KLA29" s="98"/>
      <c r="KLB29" s="98"/>
      <c r="KLC29" s="98"/>
      <c r="KLD29" s="98"/>
      <c r="KLE29" s="98"/>
      <c r="KLF29" s="98"/>
      <c r="KLG29" s="98"/>
      <c r="KLJ29" s="98"/>
      <c r="KLM29" s="98"/>
      <c r="KLP29" s="98"/>
      <c r="KLS29" s="98"/>
      <c r="KOG29" s="98"/>
      <c r="KOI29" s="98"/>
      <c r="KOL29" s="98"/>
      <c r="KOO29" s="98"/>
      <c r="KOR29" s="98"/>
      <c r="KOU29" s="98"/>
      <c r="KOX29" s="98"/>
      <c r="KOZ29" s="98"/>
      <c r="KPB29" s="98"/>
      <c r="KPE29" s="98"/>
      <c r="KPH29" s="98"/>
      <c r="KPK29" s="98"/>
      <c r="KPN29" s="98"/>
      <c r="KPQ29" s="98"/>
      <c r="KPT29" s="98"/>
      <c r="KPW29" s="98"/>
      <c r="KPY29" s="98"/>
      <c r="KQT29" s="98"/>
      <c r="KQU29" s="98"/>
      <c r="KQX29" s="98"/>
      <c r="KRA29" s="98"/>
      <c r="KRD29" s="98"/>
      <c r="KRG29" s="98"/>
      <c r="KRH29" s="98"/>
      <c r="KRI29" s="98"/>
      <c r="KRL29" s="98"/>
      <c r="KRO29" s="98"/>
      <c r="KRR29" s="98"/>
      <c r="KRU29" s="98"/>
      <c r="KRW29" s="98"/>
      <c r="KTO29" s="98"/>
      <c r="KTP29" s="98"/>
      <c r="KTQ29" s="98"/>
      <c r="KTR29" s="98"/>
      <c r="KTS29" s="98"/>
      <c r="KTT29" s="98"/>
      <c r="KTU29" s="98"/>
      <c r="KTV29" s="98"/>
      <c r="KTW29" s="98"/>
      <c r="KTX29" s="98"/>
      <c r="KTY29" s="98"/>
      <c r="KTZ29" s="98"/>
      <c r="KUA29" s="98"/>
      <c r="KUB29" s="98"/>
      <c r="KUC29" s="98"/>
      <c r="KUD29" s="98"/>
      <c r="KUE29" s="98"/>
      <c r="KUF29" s="98"/>
      <c r="KUG29" s="98"/>
      <c r="KUT29" s="98"/>
      <c r="KUU29" s="98"/>
      <c r="KUV29" s="98"/>
      <c r="KUW29" s="98"/>
      <c r="KUX29" s="98"/>
      <c r="KUY29" s="98"/>
      <c r="KUZ29" s="98"/>
      <c r="KVA29" s="98"/>
      <c r="KVB29" s="98"/>
      <c r="KVC29" s="98"/>
      <c r="KVF29" s="98"/>
      <c r="KVI29" s="98"/>
      <c r="KVL29" s="98"/>
      <c r="KVO29" s="98"/>
      <c r="KYC29" s="98"/>
      <c r="KYE29" s="98"/>
      <c r="KYH29" s="98"/>
      <c r="KYK29" s="98"/>
      <c r="KYN29" s="98"/>
      <c r="KYQ29" s="98"/>
      <c r="KYT29" s="98"/>
      <c r="KYV29" s="98"/>
      <c r="KYX29" s="98"/>
      <c r="KZA29" s="98"/>
      <c r="KZD29" s="98"/>
      <c r="KZG29" s="98"/>
      <c r="KZJ29" s="98"/>
      <c r="KZM29" s="98"/>
      <c r="KZP29" s="98"/>
      <c r="KZS29" s="98"/>
      <c r="KZU29" s="98"/>
      <c r="LAP29" s="98"/>
      <c r="LAQ29" s="98"/>
      <c r="LAT29" s="98"/>
      <c r="LAW29" s="98"/>
      <c r="LAZ29" s="98"/>
      <c r="LBC29" s="98"/>
      <c r="LBD29" s="98"/>
      <c r="LBE29" s="98"/>
      <c r="LBH29" s="98"/>
      <c r="LBK29" s="98"/>
      <c r="LBN29" s="98"/>
      <c r="LBQ29" s="98"/>
      <c r="LBS29" s="98"/>
      <c r="LDK29" s="98"/>
      <c r="LDL29" s="98"/>
      <c r="LDM29" s="98"/>
      <c r="LDN29" s="98"/>
      <c r="LDO29" s="98"/>
      <c r="LDP29" s="98"/>
      <c r="LDQ29" s="98"/>
      <c r="LDR29" s="98"/>
      <c r="LDS29" s="98"/>
      <c r="LDT29" s="98"/>
      <c r="LDU29" s="98"/>
      <c r="LDV29" s="98"/>
      <c r="LDW29" s="98"/>
      <c r="LDX29" s="98"/>
      <c r="LDY29" s="98"/>
      <c r="LDZ29" s="98"/>
      <c r="LEA29" s="98"/>
      <c r="LEB29" s="98"/>
      <c r="LEC29" s="98"/>
      <c r="LEP29" s="98"/>
      <c r="LEQ29" s="98"/>
      <c r="LER29" s="98"/>
      <c r="LES29" s="98"/>
      <c r="LET29" s="98"/>
      <c r="LEU29" s="98"/>
      <c r="LEV29" s="98"/>
      <c r="LEW29" s="98"/>
      <c r="LEX29" s="98"/>
      <c r="LEY29" s="98"/>
      <c r="LFB29" s="98"/>
      <c r="LFE29" s="98"/>
      <c r="LFH29" s="98"/>
      <c r="LFK29" s="98"/>
      <c r="LHY29" s="98"/>
      <c r="LIA29" s="98"/>
      <c r="LID29" s="98"/>
      <c r="LIG29" s="98"/>
      <c r="LIJ29" s="98"/>
      <c r="LIM29" s="98"/>
      <c r="LIP29" s="98"/>
      <c r="LIR29" s="98"/>
      <c r="LIT29" s="98"/>
      <c r="LIW29" s="98"/>
      <c r="LIZ29" s="98"/>
      <c r="LJC29" s="98"/>
      <c r="LJF29" s="98"/>
      <c r="LJI29" s="98"/>
      <c r="LJL29" s="98"/>
      <c r="LJO29" s="98"/>
      <c r="LJQ29" s="98"/>
      <c r="LKL29" s="98"/>
      <c r="LKM29" s="98"/>
      <c r="LKP29" s="98"/>
      <c r="LKS29" s="98"/>
      <c r="LKV29" s="98"/>
      <c r="LKY29" s="98"/>
      <c r="LKZ29" s="98"/>
      <c r="LLA29" s="98"/>
      <c r="LLD29" s="98"/>
      <c r="LLG29" s="98"/>
      <c r="LLJ29" s="98"/>
      <c r="LLM29" s="98"/>
      <c r="LLO29" s="98"/>
      <c r="LNG29" s="98"/>
      <c r="LNH29" s="98"/>
      <c r="LNI29" s="98"/>
      <c r="LNJ29" s="98"/>
      <c r="LNK29" s="98"/>
      <c r="LNL29" s="98"/>
      <c r="LNM29" s="98"/>
      <c r="LNN29" s="98"/>
      <c r="LNO29" s="98"/>
      <c r="LNP29" s="98"/>
      <c r="LNQ29" s="98"/>
      <c r="LNR29" s="98"/>
      <c r="LNS29" s="98"/>
      <c r="LNT29" s="98"/>
      <c r="LNU29" s="98"/>
      <c r="LNV29" s="98"/>
      <c r="LNW29" s="98"/>
      <c r="LNX29" s="98"/>
      <c r="LNY29" s="98"/>
      <c r="LOL29" s="98"/>
      <c r="LOM29" s="98"/>
      <c r="LON29" s="98"/>
      <c r="LOO29" s="98"/>
      <c r="LOP29" s="98"/>
      <c r="LOQ29" s="98"/>
      <c r="LOR29" s="98"/>
      <c r="LOS29" s="98"/>
      <c r="LOT29" s="98"/>
      <c r="LOU29" s="98"/>
      <c r="LOX29" s="98"/>
      <c r="LPA29" s="98"/>
      <c r="LPD29" s="98"/>
      <c r="LPG29" s="98"/>
      <c r="LRU29" s="98"/>
      <c r="LRW29" s="98"/>
      <c r="LRZ29" s="98"/>
      <c r="LSC29" s="98"/>
      <c r="LSF29" s="98"/>
      <c r="LSI29" s="98"/>
      <c r="LSL29" s="98"/>
      <c r="LSN29" s="98"/>
      <c r="LSP29" s="98"/>
      <c r="LSS29" s="98"/>
      <c r="LSV29" s="98"/>
      <c r="LSY29" s="98"/>
      <c r="LTB29" s="98"/>
      <c r="LTE29" s="98"/>
      <c r="LTH29" s="98"/>
      <c r="LTK29" s="98"/>
      <c r="LTM29" s="98"/>
      <c r="LUH29" s="98"/>
      <c r="LUI29" s="98"/>
      <c r="LUL29" s="98"/>
      <c r="LUO29" s="98"/>
      <c r="LUR29" s="98"/>
      <c r="LUU29" s="98"/>
      <c r="LUV29" s="98"/>
      <c r="LUW29" s="98"/>
      <c r="LUZ29" s="98"/>
      <c r="LVC29" s="98"/>
      <c r="LVF29" s="98"/>
      <c r="LVI29" s="98"/>
      <c r="LVK29" s="98"/>
      <c r="LXC29" s="98"/>
      <c r="LXD29" s="98"/>
      <c r="LXE29" s="98"/>
      <c r="LXF29" s="98"/>
      <c r="LXG29" s="98"/>
      <c r="LXH29" s="98"/>
      <c r="LXI29" s="98"/>
      <c r="LXJ29" s="98"/>
      <c r="LXK29" s="98"/>
      <c r="LXL29" s="98"/>
      <c r="LXM29" s="98"/>
      <c r="LXN29" s="98"/>
      <c r="LXO29" s="98"/>
      <c r="LXP29" s="98"/>
      <c r="LXQ29" s="98"/>
      <c r="LXR29" s="98"/>
      <c r="LXS29" s="98"/>
      <c r="LXT29" s="98"/>
      <c r="LXU29" s="98"/>
      <c r="LYH29" s="98"/>
      <c r="LYI29" s="98"/>
      <c r="LYJ29" s="98"/>
      <c r="LYK29" s="98"/>
      <c r="LYL29" s="98"/>
      <c r="LYM29" s="98"/>
      <c r="LYN29" s="98"/>
      <c r="LYO29" s="98"/>
      <c r="LYP29" s="98"/>
      <c r="LYQ29" s="98"/>
      <c r="LYT29" s="98"/>
      <c r="LYW29" s="98"/>
      <c r="LYZ29" s="98"/>
      <c r="LZC29" s="98"/>
      <c r="MBQ29" s="98"/>
      <c r="MBS29" s="98"/>
      <c r="MBV29" s="98"/>
      <c r="MBY29" s="98"/>
      <c r="MCB29" s="98"/>
      <c r="MCE29" s="98"/>
      <c r="MCH29" s="98"/>
      <c r="MCJ29" s="98"/>
      <c r="MCL29" s="98"/>
      <c r="MCO29" s="98"/>
      <c r="MCR29" s="98"/>
      <c r="MCU29" s="98"/>
      <c r="MCX29" s="98"/>
      <c r="MDA29" s="98"/>
      <c r="MDD29" s="98"/>
      <c r="MDG29" s="98"/>
      <c r="MDI29" s="98"/>
      <c r="MED29" s="98"/>
      <c r="MEE29" s="98"/>
      <c r="MEH29" s="98"/>
      <c r="MEK29" s="98"/>
      <c r="MEN29" s="98"/>
      <c r="MEQ29" s="98"/>
      <c r="MER29" s="98"/>
      <c r="MES29" s="98"/>
      <c r="MEV29" s="98"/>
      <c r="MEY29" s="98"/>
      <c r="MFB29" s="98"/>
      <c r="MFE29" s="98"/>
      <c r="MFG29" s="98"/>
      <c r="MGY29" s="98"/>
      <c r="MGZ29" s="98"/>
      <c r="MHA29" s="98"/>
      <c r="MHB29" s="98"/>
      <c r="MHC29" s="98"/>
      <c r="MHD29" s="98"/>
      <c r="MHE29" s="98"/>
      <c r="MHF29" s="98"/>
      <c r="MHG29" s="98"/>
      <c r="MHH29" s="98"/>
      <c r="MHI29" s="98"/>
      <c r="MHJ29" s="98"/>
      <c r="MHK29" s="98"/>
      <c r="MHL29" s="98"/>
      <c r="MHM29" s="98"/>
      <c r="MHN29" s="98"/>
      <c r="MHO29" s="98"/>
      <c r="MHP29" s="98"/>
      <c r="MHQ29" s="98"/>
      <c r="MID29" s="98"/>
      <c r="MIE29" s="98"/>
      <c r="MIF29" s="98"/>
      <c r="MIG29" s="98"/>
      <c r="MIH29" s="98"/>
      <c r="MII29" s="98"/>
      <c r="MIJ29" s="98"/>
      <c r="MIK29" s="98"/>
      <c r="MIL29" s="98"/>
      <c r="MIM29" s="98"/>
      <c r="MIP29" s="98"/>
      <c r="MIS29" s="98"/>
      <c r="MIV29" s="98"/>
      <c r="MIY29" s="98"/>
      <c r="MLM29" s="98"/>
      <c r="MLO29" s="98"/>
      <c r="MLR29" s="98"/>
      <c r="MLU29" s="98"/>
      <c r="MLX29" s="98"/>
      <c r="MMA29" s="98"/>
      <c r="MMD29" s="98"/>
      <c r="MMF29" s="98"/>
      <c r="MMH29" s="98"/>
      <c r="MMK29" s="98"/>
      <c r="MMN29" s="98"/>
      <c r="MMQ29" s="98"/>
      <c r="MMT29" s="98"/>
      <c r="MMW29" s="98"/>
      <c r="MMZ29" s="98"/>
      <c r="MNC29" s="98"/>
      <c r="MNE29" s="98"/>
      <c r="MNZ29" s="98"/>
      <c r="MOA29" s="98"/>
      <c r="MOD29" s="98"/>
      <c r="MOG29" s="98"/>
      <c r="MOJ29" s="98"/>
      <c r="MOM29" s="98"/>
      <c r="MON29" s="98"/>
      <c r="MOO29" s="98"/>
      <c r="MOR29" s="98"/>
      <c r="MOU29" s="98"/>
      <c r="MOX29" s="98"/>
      <c r="MPA29" s="98"/>
      <c r="MPC29" s="98"/>
      <c r="MQU29" s="98"/>
      <c r="MQV29" s="98"/>
      <c r="MQW29" s="98"/>
      <c r="MQX29" s="98"/>
      <c r="MQY29" s="98"/>
      <c r="MQZ29" s="98"/>
      <c r="MRA29" s="98"/>
      <c r="MRB29" s="98"/>
      <c r="MRC29" s="98"/>
      <c r="MRD29" s="98"/>
      <c r="MRE29" s="98"/>
      <c r="MRF29" s="98"/>
      <c r="MRG29" s="98"/>
      <c r="MRH29" s="98"/>
      <c r="MRI29" s="98"/>
      <c r="MRJ29" s="98"/>
      <c r="MRK29" s="98"/>
      <c r="MRL29" s="98"/>
      <c r="MRM29" s="98"/>
      <c r="MRZ29" s="98"/>
      <c r="MSA29" s="98"/>
      <c r="MSB29" s="98"/>
      <c r="MSC29" s="98"/>
      <c r="MSD29" s="98"/>
      <c r="MSE29" s="98"/>
      <c r="MSF29" s="98"/>
      <c r="MSG29" s="98"/>
      <c r="MSH29" s="98"/>
      <c r="MSI29" s="98"/>
      <c r="MSL29" s="98"/>
      <c r="MSO29" s="98"/>
      <c r="MSR29" s="98"/>
      <c r="MSU29" s="98"/>
      <c r="MVI29" s="98"/>
      <c r="MVK29" s="98"/>
      <c r="MVN29" s="98"/>
      <c r="MVQ29" s="98"/>
      <c r="MVT29" s="98"/>
      <c r="MVW29" s="98"/>
      <c r="MVZ29" s="98"/>
      <c r="MWB29" s="98"/>
      <c r="MWD29" s="98"/>
      <c r="MWG29" s="98"/>
      <c r="MWJ29" s="98"/>
      <c r="MWM29" s="98"/>
      <c r="MWP29" s="98"/>
      <c r="MWS29" s="98"/>
      <c r="MWV29" s="98"/>
      <c r="MWY29" s="98"/>
      <c r="MXA29" s="98"/>
      <c r="MXV29" s="98"/>
      <c r="MXW29" s="98"/>
      <c r="MXZ29" s="98"/>
      <c r="MYC29" s="98"/>
      <c r="MYF29" s="98"/>
      <c r="MYI29" s="98"/>
      <c r="MYJ29" s="98"/>
      <c r="MYK29" s="98"/>
      <c r="MYN29" s="98"/>
      <c r="MYQ29" s="98"/>
      <c r="MYT29" s="98"/>
      <c r="MYW29" s="98"/>
      <c r="MYY29" s="98"/>
      <c r="NAQ29" s="98"/>
      <c r="NAR29" s="98"/>
      <c r="NAS29" s="98"/>
      <c r="NAT29" s="98"/>
      <c r="NAU29" s="98"/>
      <c r="NAV29" s="98"/>
      <c r="NAW29" s="98"/>
      <c r="NAX29" s="98"/>
      <c r="NAY29" s="98"/>
      <c r="NAZ29" s="98"/>
      <c r="NBA29" s="98"/>
      <c r="NBB29" s="98"/>
      <c r="NBC29" s="98"/>
      <c r="NBD29" s="98"/>
      <c r="NBE29" s="98"/>
      <c r="NBF29" s="98"/>
      <c r="NBG29" s="98"/>
      <c r="NBH29" s="98"/>
      <c r="NBI29" s="98"/>
      <c r="NBV29" s="98"/>
      <c r="NBW29" s="98"/>
      <c r="NBX29" s="98"/>
      <c r="NBY29" s="98"/>
      <c r="NBZ29" s="98"/>
      <c r="NCA29" s="98"/>
      <c r="NCB29" s="98"/>
      <c r="NCC29" s="98"/>
      <c r="NCD29" s="98"/>
      <c r="NCE29" s="98"/>
      <c r="NCH29" s="98"/>
      <c r="NCK29" s="98"/>
      <c r="NCN29" s="98"/>
      <c r="NCQ29" s="98"/>
      <c r="NFE29" s="98"/>
      <c r="NFG29" s="98"/>
      <c r="NFJ29" s="98"/>
      <c r="NFM29" s="98"/>
      <c r="NFP29" s="98"/>
      <c r="NFS29" s="98"/>
      <c r="NFV29" s="98"/>
      <c r="NFX29" s="98"/>
      <c r="NFZ29" s="98"/>
      <c r="NGC29" s="98"/>
      <c r="NGF29" s="98"/>
      <c r="NGI29" s="98"/>
      <c r="NGL29" s="98"/>
      <c r="NGO29" s="98"/>
      <c r="NGR29" s="98"/>
      <c r="NGU29" s="98"/>
      <c r="NGW29" s="98"/>
      <c r="NHR29" s="98"/>
      <c r="NHS29" s="98"/>
      <c r="NHV29" s="98"/>
      <c r="NHY29" s="98"/>
      <c r="NIB29" s="98"/>
      <c r="NIE29" s="98"/>
      <c r="NIF29" s="98"/>
      <c r="NIG29" s="98"/>
      <c r="NIJ29" s="98"/>
      <c r="NIM29" s="98"/>
      <c r="NIP29" s="98"/>
      <c r="NIS29" s="98"/>
      <c r="NIU29" s="98"/>
      <c r="NKM29" s="98"/>
      <c r="NKN29" s="98"/>
      <c r="NKO29" s="98"/>
      <c r="NKP29" s="98"/>
      <c r="NKQ29" s="98"/>
      <c r="NKR29" s="98"/>
      <c r="NKS29" s="98"/>
      <c r="NKT29" s="98"/>
      <c r="NKU29" s="98"/>
      <c r="NKV29" s="98"/>
      <c r="NKW29" s="98"/>
      <c r="NKX29" s="98"/>
      <c r="NKY29" s="98"/>
      <c r="NKZ29" s="98"/>
      <c r="NLA29" s="98"/>
      <c r="NLB29" s="98"/>
      <c r="NLC29" s="98"/>
      <c r="NLD29" s="98"/>
      <c r="NLE29" s="98"/>
      <c r="NLR29" s="98"/>
      <c r="NLS29" s="98"/>
      <c r="NLT29" s="98"/>
      <c r="NLU29" s="98"/>
      <c r="NLV29" s="98"/>
      <c r="NLW29" s="98"/>
      <c r="NLX29" s="98"/>
      <c r="NLY29" s="98"/>
      <c r="NLZ29" s="98"/>
      <c r="NMA29" s="98"/>
      <c r="NMD29" s="98"/>
      <c r="NMG29" s="98"/>
      <c r="NMJ29" s="98"/>
      <c r="NMM29" s="98"/>
      <c r="NPA29" s="98"/>
      <c r="NPC29" s="98"/>
      <c r="NPF29" s="98"/>
      <c r="NPI29" s="98"/>
      <c r="NPL29" s="98"/>
      <c r="NPO29" s="98"/>
      <c r="NPR29" s="98"/>
      <c r="NPT29" s="98"/>
      <c r="NPV29" s="98"/>
      <c r="NPY29" s="98"/>
      <c r="NQB29" s="98"/>
      <c r="NQE29" s="98"/>
      <c r="NQH29" s="98"/>
      <c r="NQK29" s="98"/>
      <c r="NQN29" s="98"/>
      <c r="NQQ29" s="98"/>
      <c r="NQS29" s="98"/>
      <c r="NRN29" s="98"/>
      <c r="NRO29" s="98"/>
      <c r="NRR29" s="98"/>
      <c r="NRU29" s="98"/>
      <c r="NRX29" s="98"/>
      <c r="NSA29" s="98"/>
      <c r="NSB29" s="98"/>
      <c r="NSC29" s="98"/>
      <c r="NSF29" s="98"/>
      <c r="NSI29" s="98"/>
      <c r="NSL29" s="98"/>
      <c r="NSO29" s="98"/>
      <c r="NSQ29" s="98"/>
      <c r="NUI29" s="98"/>
      <c r="NUJ29" s="98"/>
      <c r="NUK29" s="98"/>
      <c r="NUL29" s="98"/>
      <c r="NUM29" s="98"/>
      <c r="NUN29" s="98"/>
      <c r="NUO29" s="98"/>
      <c r="NUP29" s="98"/>
      <c r="NUQ29" s="98"/>
      <c r="NUR29" s="98"/>
      <c r="NUS29" s="98"/>
      <c r="NUT29" s="98"/>
      <c r="NUU29" s="98"/>
      <c r="NUV29" s="98"/>
      <c r="NUW29" s="98"/>
      <c r="NUX29" s="98"/>
      <c r="NUY29" s="98"/>
      <c r="NUZ29" s="98"/>
      <c r="NVA29" s="98"/>
      <c r="NVN29" s="98"/>
      <c r="NVO29" s="98"/>
      <c r="NVP29" s="98"/>
      <c r="NVQ29" s="98"/>
      <c r="NVR29" s="98"/>
      <c r="NVS29" s="98"/>
      <c r="NVT29" s="98"/>
      <c r="NVU29" s="98"/>
      <c r="NVV29" s="98"/>
      <c r="NVW29" s="98"/>
      <c r="NVZ29" s="98"/>
      <c r="NWC29" s="98"/>
      <c r="NWF29" s="98"/>
      <c r="NWI29" s="98"/>
      <c r="NYW29" s="98"/>
      <c r="NYY29" s="98"/>
      <c r="NZB29" s="98"/>
      <c r="NZE29" s="98"/>
      <c r="NZH29" s="98"/>
      <c r="NZK29" s="98"/>
      <c r="NZN29" s="98"/>
      <c r="NZP29" s="98"/>
      <c r="NZR29" s="98"/>
      <c r="NZU29" s="98"/>
      <c r="NZX29" s="98"/>
      <c r="OAA29" s="98"/>
      <c r="OAD29" s="98"/>
      <c r="OAG29" s="98"/>
      <c r="OAJ29" s="98"/>
      <c r="OAM29" s="98"/>
      <c r="OAO29" s="98"/>
      <c r="OBJ29" s="98"/>
      <c r="OBK29" s="98"/>
      <c r="OBN29" s="98"/>
      <c r="OBQ29" s="98"/>
      <c r="OBT29" s="98"/>
      <c r="OBW29" s="98"/>
      <c r="OBX29" s="98"/>
      <c r="OBY29" s="98"/>
      <c r="OCB29" s="98"/>
      <c r="OCE29" s="98"/>
      <c r="OCH29" s="98"/>
      <c r="OCK29" s="98"/>
      <c r="OCM29" s="98"/>
      <c r="OEE29" s="98"/>
      <c r="OEF29" s="98"/>
      <c r="OEG29" s="98"/>
      <c r="OEH29" s="98"/>
      <c r="OEI29" s="98"/>
      <c r="OEJ29" s="98"/>
      <c r="OEK29" s="98"/>
      <c r="OEL29" s="98"/>
      <c r="OEM29" s="98"/>
      <c r="OEN29" s="98"/>
      <c r="OEO29" s="98"/>
      <c r="OEP29" s="98"/>
      <c r="OEQ29" s="98"/>
      <c r="OER29" s="98"/>
      <c r="OES29" s="98"/>
      <c r="OET29" s="98"/>
      <c r="OEU29" s="98"/>
      <c r="OEV29" s="98"/>
      <c r="OEW29" s="98"/>
      <c r="OFJ29" s="98"/>
      <c r="OFK29" s="98"/>
      <c r="OFL29" s="98"/>
      <c r="OFM29" s="98"/>
      <c r="OFN29" s="98"/>
      <c r="OFO29" s="98"/>
      <c r="OFP29" s="98"/>
      <c r="OFQ29" s="98"/>
      <c r="OFR29" s="98"/>
      <c r="OFS29" s="98"/>
      <c r="OFV29" s="98"/>
      <c r="OFY29" s="98"/>
      <c r="OGB29" s="98"/>
      <c r="OGE29" s="98"/>
      <c r="OIS29" s="98"/>
      <c r="OIU29" s="98"/>
      <c r="OIX29" s="98"/>
      <c r="OJA29" s="98"/>
      <c r="OJD29" s="98"/>
      <c r="OJG29" s="98"/>
      <c r="OJJ29" s="98"/>
      <c r="OJL29" s="98"/>
      <c r="OJN29" s="98"/>
      <c r="OJQ29" s="98"/>
      <c r="OJT29" s="98"/>
      <c r="OJW29" s="98"/>
      <c r="OJZ29" s="98"/>
      <c r="OKC29" s="98"/>
      <c r="OKF29" s="98"/>
      <c r="OKI29" s="98"/>
      <c r="OKK29" s="98"/>
      <c r="OLF29" s="98"/>
      <c r="OLG29" s="98"/>
      <c r="OLJ29" s="98"/>
      <c r="OLM29" s="98"/>
      <c r="OLP29" s="98"/>
      <c r="OLS29" s="98"/>
      <c r="OLT29" s="98"/>
      <c r="OLU29" s="98"/>
      <c r="OLX29" s="98"/>
      <c r="OMA29" s="98"/>
      <c r="OMD29" s="98"/>
      <c r="OMG29" s="98"/>
      <c r="OMI29" s="98"/>
      <c r="OOA29" s="98"/>
      <c r="OOB29" s="98"/>
      <c r="OOC29" s="98"/>
      <c r="OOD29" s="98"/>
      <c r="OOE29" s="98"/>
      <c r="OOF29" s="98"/>
      <c r="OOG29" s="98"/>
      <c r="OOH29" s="98"/>
      <c r="OOI29" s="98"/>
      <c r="OOJ29" s="98"/>
      <c r="OOK29" s="98"/>
      <c r="OOL29" s="98"/>
      <c r="OOM29" s="98"/>
      <c r="OON29" s="98"/>
      <c r="OOO29" s="98"/>
      <c r="OOP29" s="98"/>
      <c r="OOQ29" s="98"/>
      <c r="OOR29" s="98"/>
      <c r="OOS29" s="98"/>
      <c r="OPF29" s="98"/>
      <c r="OPG29" s="98"/>
      <c r="OPH29" s="98"/>
      <c r="OPI29" s="98"/>
      <c r="OPJ29" s="98"/>
      <c r="OPK29" s="98"/>
      <c r="OPL29" s="98"/>
      <c r="OPM29" s="98"/>
      <c r="OPN29" s="98"/>
      <c r="OPO29" s="98"/>
      <c r="OPR29" s="98"/>
      <c r="OPU29" s="98"/>
      <c r="OPX29" s="98"/>
      <c r="OQA29" s="98"/>
      <c r="OSO29" s="98"/>
      <c r="OSQ29" s="98"/>
      <c r="OST29" s="98"/>
      <c r="OSW29" s="98"/>
      <c r="OSZ29" s="98"/>
      <c r="OTC29" s="98"/>
      <c r="OTF29" s="98"/>
      <c r="OTH29" s="98"/>
      <c r="OTJ29" s="98"/>
      <c r="OTM29" s="98"/>
      <c r="OTP29" s="98"/>
      <c r="OTS29" s="98"/>
      <c r="OTV29" s="98"/>
      <c r="OTY29" s="98"/>
      <c r="OUB29" s="98"/>
      <c r="OUE29" s="98"/>
      <c r="OUG29" s="98"/>
      <c r="OVB29" s="98"/>
      <c r="OVC29" s="98"/>
      <c r="OVF29" s="98"/>
      <c r="OVI29" s="98"/>
      <c r="OVL29" s="98"/>
      <c r="OVO29" s="98"/>
      <c r="OVP29" s="98"/>
      <c r="OVQ29" s="98"/>
      <c r="OVT29" s="98"/>
      <c r="OVW29" s="98"/>
      <c r="OVZ29" s="98"/>
      <c r="OWC29" s="98"/>
      <c r="OWE29" s="98"/>
      <c r="OXW29" s="98"/>
      <c r="OXX29" s="98"/>
      <c r="OXY29" s="98"/>
      <c r="OXZ29" s="98"/>
      <c r="OYA29" s="98"/>
      <c r="OYB29" s="98"/>
      <c r="OYC29" s="98"/>
      <c r="OYD29" s="98"/>
      <c r="OYE29" s="98"/>
      <c r="OYF29" s="98"/>
      <c r="OYG29" s="98"/>
      <c r="OYH29" s="98"/>
      <c r="OYI29" s="98"/>
      <c r="OYJ29" s="98"/>
      <c r="OYK29" s="98"/>
      <c r="OYL29" s="98"/>
      <c r="OYM29" s="98"/>
      <c r="OYN29" s="98"/>
      <c r="OYO29" s="98"/>
      <c r="OZB29" s="98"/>
      <c r="OZC29" s="98"/>
      <c r="OZD29" s="98"/>
      <c r="OZE29" s="98"/>
      <c r="OZF29" s="98"/>
      <c r="OZG29" s="98"/>
      <c r="OZH29" s="98"/>
      <c r="OZI29" s="98"/>
      <c r="OZJ29" s="98"/>
      <c r="OZK29" s="98"/>
      <c r="OZN29" s="98"/>
      <c r="OZQ29" s="98"/>
      <c r="OZT29" s="98"/>
      <c r="OZW29" s="98"/>
      <c r="PCK29" s="98"/>
      <c r="PCM29" s="98"/>
      <c r="PCP29" s="98"/>
      <c r="PCS29" s="98"/>
      <c r="PCV29" s="98"/>
      <c r="PCY29" s="98"/>
      <c r="PDB29" s="98"/>
      <c r="PDD29" s="98"/>
      <c r="PDF29" s="98"/>
      <c r="PDI29" s="98"/>
      <c r="PDL29" s="98"/>
      <c r="PDO29" s="98"/>
      <c r="PDR29" s="98"/>
      <c r="PDU29" s="98"/>
      <c r="PDX29" s="98"/>
      <c r="PEA29" s="98"/>
      <c r="PEC29" s="98"/>
      <c r="PEX29" s="98"/>
      <c r="PEY29" s="98"/>
      <c r="PFB29" s="98"/>
      <c r="PFE29" s="98"/>
      <c r="PFH29" s="98"/>
      <c r="PFK29" s="98"/>
      <c r="PFL29" s="98"/>
      <c r="PFM29" s="98"/>
      <c r="PFP29" s="98"/>
      <c r="PFS29" s="98"/>
      <c r="PFV29" s="98"/>
      <c r="PFY29" s="98"/>
      <c r="PGA29" s="98"/>
      <c r="PHS29" s="98"/>
      <c r="PHT29" s="98"/>
      <c r="PHU29" s="98"/>
      <c r="PHV29" s="98"/>
      <c r="PHW29" s="98"/>
      <c r="PHX29" s="98"/>
      <c r="PHY29" s="98"/>
      <c r="PHZ29" s="98"/>
      <c r="PIA29" s="98"/>
      <c r="PIB29" s="98"/>
      <c r="PIC29" s="98"/>
      <c r="PID29" s="98"/>
      <c r="PIE29" s="98"/>
      <c r="PIF29" s="98"/>
      <c r="PIG29" s="98"/>
      <c r="PIH29" s="98"/>
      <c r="PII29" s="98"/>
      <c r="PIJ29" s="98"/>
      <c r="PIK29" s="98"/>
      <c r="PIX29" s="98"/>
      <c r="PIY29" s="98"/>
      <c r="PIZ29" s="98"/>
      <c r="PJA29" s="98"/>
      <c r="PJB29" s="98"/>
      <c r="PJC29" s="98"/>
      <c r="PJD29" s="98"/>
      <c r="PJE29" s="98"/>
      <c r="PJF29" s="98"/>
      <c r="PJG29" s="98"/>
      <c r="PJJ29" s="98"/>
      <c r="PJM29" s="98"/>
      <c r="PJP29" s="98"/>
      <c r="PJS29" s="98"/>
      <c r="PMG29" s="98"/>
      <c r="PMI29" s="98"/>
      <c r="PML29" s="98"/>
      <c r="PMO29" s="98"/>
      <c r="PMR29" s="98"/>
      <c r="PMU29" s="98"/>
      <c r="PMX29" s="98"/>
      <c r="PMZ29" s="98"/>
      <c r="PNB29" s="98"/>
      <c r="PNE29" s="98"/>
      <c r="PNH29" s="98"/>
      <c r="PNK29" s="98"/>
      <c r="PNN29" s="98"/>
      <c r="PNQ29" s="98"/>
      <c r="PNT29" s="98"/>
      <c r="PNW29" s="98"/>
      <c r="PNY29" s="98"/>
      <c r="POT29" s="98"/>
      <c r="POU29" s="98"/>
      <c r="POX29" s="98"/>
      <c r="PPA29" s="98"/>
      <c r="PPD29" s="98"/>
      <c r="PPG29" s="98"/>
      <c r="PPH29" s="98"/>
      <c r="PPI29" s="98"/>
      <c r="PPL29" s="98"/>
      <c r="PPO29" s="98"/>
      <c r="PPR29" s="98"/>
      <c r="PPU29" s="98"/>
      <c r="PPW29" s="98"/>
      <c r="PRO29" s="98"/>
      <c r="PRP29" s="98"/>
      <c r="PRQ29" s="98"/>
      <c r="PRR29" s="98"/>
      <c r="PRS29" s="98"/>
      <c r="PRT29" s="98"/>
      <c r="PRU29" s="98"/>
      <c r="PRV29" s="98"/>
      <c r="PRW29" s="98"/>
      <c r="PRX29" s="98"/>
      <c r="PRY29" s="98"/>
      <c r="PRZ29" s="98"/>
      <c r="PSA29" s="98"/>
      <c r="PSB29" s="98"/>
      <c r="PSC29" s="98"/>
      <c r="PSD29" s="98"/>
      <c r="PSE29" s="98"/>
      <c r="PSF29" s="98"/>
      <c r="PSG29" s="98"/>
      <c r="PST29" s="98"/>
      <c r="PSU29" s="98"/>
      <c r="PSV29" s="98"/>
      <c r="PSW29" s="98"/>
      <c r="PSX29" s="98"/>
      <c r="PSY29" s="98"/>
      <c r="PSZ29" s="98"/>
      <c r="PTA29" s="98"/>
      <c r="PTB29" s="98"/>
      <c r="PTC29" s="98"/>
      <c r="PTF29" s="98"/>
      <c r="PTI29" s="98"/>
      <c r="PTL29" s="98"/>
      <c r="PTO29" s="98"/>
      <c r="PWC29" s="98"/>
      <c r="PWE29" s="98"/>
      <c r="PWH29" s="98"/>
      <c r="PWK29" s="98"/>
      <c r="PWN29" s="98"/>
      <c r="PWQ29" s="98"/>
      <c r="PWT29" s="98"/>
      <c r="PWV29" s="98"/>
      <c r="PWX29" s="98"/>
      <c r="PXA29" s="98"/>
      <c r="PXD29" s="98"/>
      <c r="PXG29" s="98"/>
      <c r="PXJ29" s="98"/>
      <c r="PXM29" s="98"/>
      <c r="PXP29" s="98"/>
      <c r="PXS29" s="98"/>
      <c r="PXU29" s="98"/>
      <c r="PYP29" s="98"/>
      <c r="PYQ29" s="98"/>
      <c r="PYT29" s="98"/>
      <c r="PYW29" s="98"/>
      <c r="PYZ29" s="98"/>
      <c r="PZC29" s="98"/>
      <c r="PZD29" s="98"/>
      <c r="PZE29" s="98"/>
      <c r="PZH29" s="98"/>
      <c r="PZK29" s="98"/>
      <c r="PZN29" s="98"/>
      <c r="PZQ29" s="98"/>
      <c r="PZS29" s="98"/>
      <c r="QBK29" s="98"/>
      <c r="QBL29" s="98"/>
      <c r="QBM29" s="98"/>
      <c r="QBN29" s="98"/>
      <c r="QBO29" s="98"/>
      <c r="QBP29" s="98"/>
      <c r="QBQ29" s="98"/>
      <c r="QBR29" s="98"/>
      <c r="QBS29" s="98"/>
      <c r="QBT29" s="98"/>
      <c r="QBU29" s="98"/>
      <c r="QBV29" s="98"/>
      <c r="QBW29" s="98"/>
      <c r="QBX29" s="98"/>
      <c r="QBY29" s="98"/>
      <c r="QBZ29" s="98"/>
      <c r="QCA29" s="98"/>
      <c r="QCB29" s="98"/>
      <c r="QCC29" s="98"/>
      <c r="QCP29" s="98"/>
      <c r="QCQ29" s="98"/>
      <c r="QCR29" s="98"/>
      <c r="QCS29" s="98"/>
      <c r="QCT29" s="98"/>
      <c r="QCU29" s="98"/>
      <c r="QCV29" s="98"/>
      <c r="QCW29" s="98"/>
      <c r="QCX29" s="98"/>
      <c r="QCY29" s="98"/>
      <c r="QDB29" s="98"/>
      <c r="QDE29" s="98"/>
      <c r="QDH29" s="98"/>
      <c r="QDK29" s="98"/>
      <c r="QFY29" s="98"/>
      <c r="QGA29" s="98"/>
      <c r="QGD29" s="98"/>
      <c r="QGG29" s="98"/>
      <c r="QGJ29" s="98"/>
      <c r="QGM29" s="98"/>
      <c r="QGP29" s="98"/>
      <c r="QGR29" s="98"/>
      <c r="QGT29" s="98"/>
      <c r="QGW29" s="98"/>
      <c r="QGZ29" s="98"/>
      <c r="QHC29" s="98"/>
      <c r="QHF29" s="98"/>
      <c r="QHI29" s="98"/>
      <c r="QHL29" s="98"/>
      <c r="QHO29" s="98"/>
      <c r="QHQ29" s="98"/>
      <c r="QIL29" s="98"/>
      <c r="QIM29" s="98"/>
      <c r="QIP29" s="98"/>
      <c r="QIS29" s="98"/>
      <c r="QIV29" s="98"/>
      <c r="QIY29" s="98"/>
      <c r="QIZ29" s="98"/>
      <c r="QJA29" s="98"/>
      <c r="QJD29" s="98"/>
      <c r="QJG29" s="98"/>
      <c r="QJJ29" s="98"/>
      <c r="QJM29" s="98"/>
      <c r="QJO29" s="98"/>
      <c r="QLG29" s="98"/>
      <c r="QLH29" s="98"/>
      <c r="QLI29" s="98"/>
      <c r="QLJ29" s="98"/>
      <c r="QLK29" s="98"/>
      <c r="QLL29" s="98"/>
      <c r="QLM29" s="98"/>
      <c r="QLN29" s="98"/>
      <c r="QLO29" s="98"/>
      <c r="QLP29" s="98"/>
      <c r="QLQ29" s="98"/>
      <c r="QLR29" s="98"/>
      <c r="QLS29" s="98"/>
      <c r="QLT29" s="98"/>
      <c r="QLU29" s="98"/>
      <c r="QLV29" s="98"/>
      <c r="QLW29" s="98"/>
      <c r="QLX29" s="98"/>
      <c r="QLY29" s="98"/>
      <c r="QML29" s="98"/>
      <c r="QMM29" s="98"/>
      <c r="QMN29" s="98"/>
      <c r="QMO29" s="98"/>
      <c r="QMP29" s="98"/>
      <c r="QMQ29" s="98"/>
      <c r="QMR29" s="98"/>
      <c r="QMS29" s="98"/>
      <c r="QMT29" s="98"/>
      <c r="QMU29" s="98"/>
      <c r="QMX29" s="98"/>
      <c r="QNA29" s="98"/>
      <c r="QND29" s="98"/>
      <c r="QNG29" s="98"/>
      <c r="QPU29" s="98"/>
      <c r="QPW29" s="98"/>
      <c r="QPZ29" s="98"/>
      <c r="QQC29" s="98"/>
      <c r="QQF29" s="98"/>
      <c r="QQI29" s="98"/>
      <c r="QQL29" s="98"/>
      <c r="QQN29" s="98"/>
      <c r="QQP29" s="98"/>
      <c r="QQS29" s="98"/>
      <c r="QQV29" s="98"/>
      <c r="QQY29" s="98"/>
      <c r="QRB29" s="98"/>
      <c r="QRE29" s="98"/>
      <c r="QRH29" s="98"/>
      <c r="QRK29" s="98"/>
      <c r="QRM29" s="98"/>
      <c r="QSH29" s="98"/>
      <c r="QSI29" s="98"/>
      <c r="QSL29" s="98"/>
      <c r="QSO29" s="98"/>
      <c r="QSR29" s="98"/>
      <c r="QSU29" s="98"/>
      <c r="QSV29" s="98"/>
      <c r="QSW29" s="98"/>
      <c r="QSZ29" s="98"/>
      <c r="QTC29" s="98"/>
      <c r="QTF29" s="98"/>
      <c r="QTI29" s="98"/>
      <c r="QTK29" s="98"/>
      <c r="QVC29" s="98"/>
      <c r="QVD29" s="98"/>
      <c r="QVE29" s="98"/>
      <c r="QVF29" s="98"/>
      <c r="QVG29" s="98"/>
      <c r="QVH29" s="98"/>
      <c r="QVI29" s="98"/>
      <c r="QVJ29" s="98"/>
      <c r="QVK29" s="98"/>
      <c r="QVL29" s="98"/>
      <c r="QVM29" s="98"/>
      <c r="QVN29" s="98"/>
      <c r="QVO29" s="98"/>
      <c r="QVP29" s="98"/>
      <c r="QVQ29" s="98"/>
      <c r="QVR29" s="98"/>
      <c r="QVS29" s="98"/>
      <c r="QVT29" s="98"/>
      <c r="QVU29" s="98"/>
      <c r="QWH29" s="98"/>
      <c r="QWI29" s="98"/>
      <c r="QWJ29" s="98"/>
      <c r="QWK29" s="98"/>
      <c r="QWL29" s="98"/>
      <c r="QWM29" s="98"/>
      <c r="QWN29" s="98"/>
      <c r="QWO29" s="98"/>
      <c r="QWP29" s="98"/>
      <c r="QWQ29" s="98"/>
      <c r="QWT29" s="98"/>
      <c r="QWW29" s="98"/>
      <c r="QWZ29" s="98"/>
      <c r="QXC29" s="98"/>
      <c r="QZQ29" s="98"/>
      <c r="QZS29" s="98"/>
      <c r="QZV29" s="98"/>
      <c r="QZY29" s="98"/>
      <c r="RAB29" s="98"/>
      <c r="RAE29" s="98"/>
      <c r="RAH29" s="98"/>
      <c r="RAJ29" s="98"/>
      <c r="RAL29" s="98"/>
      <c r="RAO29" s="98"/>
      <c r="RAR29" s="98"/>
      <c r="RAU29" s="98"/>
      <c r="RAX29" s="98"/>
      <c r="RBA29" s="98"/>
      <c r="RBD29" s="98"/>
      <c r="RBG29" s="98"/>
      <c r="RBI29" s="98"/>
      <c r="RCD29" s="98"/>
      <c r="RCE29" s="98"/>
      <c r="RCH29" s="98"/>
      <c r="RCK29" s="98"/>
      <c r="RCN29" s="98"/>
      <c r="RCQ29" s="98"/>
      <c r="RCR29" s="98"/>
      <c r="RCS29" s="98"/>
      <c r="RCV29" s="98"/>
      <c r="RCY29" s="98"/>
      <c r="RDB29" s="98"/>
      <c r="RDE29" s="98"/>
      <c r="RDG29" s="98"/>
      <c r="REY29" s="98"/>
      <c r="REZ29" s="98"/>
      <c r="RFA29" s="98"/>
      <c r="RFB29" s="98"/>
      <c r="RFC29" s="98"/>
      <c r="RFD29" s="98"/>
      <c r="RFE29" s="98"/>
      <c r="RFF29" s="98"/>
      <c r="RFG29" s="98"/>
      <c r="RFH29" s="98"/>
      <c r="RFI29" s="98"/>
      <c r="RFJ29" s="98"/>
      <c r="RFK29" s="98"/>
      <c r="RFL29" s="98"/>
      <c r="RFM29" s="98"/>
      <c r="RFN29" s="98"/>
      <c r="RFO29" s="98"/>
      <c r="RFP29" s="98"/>
      <c r="RFQ29" s="98"/>
      <c r="RGD29" s="98"/>
      <c r="RGE29" s="98"/>
      <c r="RGF29" s="98"/>
      <c r="RGG29" s="98"/>
      <c r="RGH29" s="98"/>
      <c r="RGI29" s="98"/>
      <c r="RGJ29" s="98"/>
      <c r="RGK29" s="98"/>
      <c r="RGL29" s="98"/>
      <c r="RGM29" s="98"/>
      <c r="RGP29" s="98"/>
      <c r="RGS29" s="98"/>
      <c r="RGV29" s="98"/>
      <c r="RGY29" s="98"/>
      <c r="RJM29" s="98"/>
      <c r="RJO29" s="98"/>
      <c r="RJR29" s="98"/>
      <c r="RJU29" s="98"/>
      <c r="RJX29" s="98"/>
      <c r="RKA29" s="98"/>
      <c r="RKD29" s="98"/>
      <c r="RKF29" s="98"/>
      <c r="RKH29" s="98"/>
      <c r="RKK29" s="98"/>
      <c r="RKN29" s="98"/>
      <c r="RKQ29" s="98"/>
      <c r="RKT29" s="98"/>
      <c r="RKW29" s="98"/>
      <c r="RKZ29" s="98"/>
      <c r="RLC29" s="98"/>
      <c r="RLE29" s="98"/>
      <c r="RLZ29" s="98"/>
      <c r="RMA29" s="98"/>
      <c r="RMD29" s="98"/>
      <c r="RMG29" s="98"/>
      <c r="RMJ29" s="98"/>
      <c r="RMM29" s="98"/>
      <c r="RMN29" s="98"/>
      <c r="RMO29" s="98"/>
      <c r="RMR29" s="98"/>
      <c r="RMU29" s="98"/>
      <c r="RMX29" s="98"/>
      <c r="RNA29" s="98"/>
      <c r="RNC29" s="98"/>
      <c r="ROU29" s="98"/>
      <c r="ROV29" s="98"/>
      <c r="ROW29" s="98"/>
      <c r="ROX29" s="98"/>
      <c r="ROY29" s="98"/>
      <c r="ROZ29" s="98"/>
      <c r="RPA29" s="98"/>
      <c r="RPB29" s="98"/>
      <c r="RPC29" s="98"/>
      <c r="RPD29" s="98"/>
      <c r="RPE29" s="98"/>
      <c r="RPF29" s="98"/>
      <c r="RPG29" s="98"/>
      <c r="RPH29" s="98"/>
      <c r="RPI29" s="98"/>
      <c r="RPJ29" s="98"/>
      <c r="RPK29" s="98"/>
      <c r="RPL29" s="98"/>
      <c r="RPM29" s="98"/>
      <c r="RPZ29" s="98"/>
      <c r="RQA29" s="98"/>
      <c r="RQB29" s="98"/>
      <c r="RQC29" s="98"/>
      <c r="RQD29" s="98"/>
      <c r="RQE29" s="98"/>
      <c r="RQF29" s="98"/>
      <c r="RQG29" s="98"/>
      <c r="RQH29" s="98"/>
      <c r="RQI29" s="98"/>
      <c r="RQL29" s="98"/>
      <c r="RQO29" s="98"/>
      <c r="RQR29" s="98"/>
      <c r="RQU29" s="98"/>
      <c r="RTI29" s="98"/>
      <c r="RTK29" s="98"/>
      <c r="RTN29" s="98"/>
      <c r="RTQ29" s="98"/>
      <c r="RTT29" s="98"/>
      <c r="RTW29" s="98"/>
      <c r="RTZ29" s="98"/>
      <c r="RUB29" s="98"/>
      <c r="RUD29" s="98"/>
      <c r="RUG29" s="98"/>
      <c r="RUJ29" s="98"/>
      <c r="RUM29" s="98"/>
      <c r="RUP29" s="98"/>
      <c r="RUS29" s="98"/>
      <c r="RUV29" s="98"/>
      <c r="RUY29" s="98"/>
      <c r="RVA29" s="98"/>
      <c r="RVV29" s="98"/>
      <c r="RVW29" s="98"/>
      <c r="RVZ29" s="98"/>
      <c r="RWC29" s="98"/>
      <c r="RWF29" s="98"/>
      <c r="RWI29" s="98"/>
      <c r="RWJ29" s="98"/>
      <c r="RWK29" s="98"/>
      <c r="RWN29" s="98"/>
      <c r="RWQ29" s="98"/>
      <c r="RWT29" s="98"/>
      <c r="RWW29" s="98"/>
      <c r="RWY29" s="98"/>
      <c r="RYQ29" s="98"/>
      <c r="RYR29" s="98"/>
      <c r="RYS29" s="98"/>
      <c r="RYT29" s="98"/>
      <c r="RYU29" s="98"/>
      <c r="RYV29" s="98"/>
      <c r="RYW29" s="98"/>
      <c r="RYX29" s="98"/>
      <c r="RYY29" s="98"/>
      <c r="RYZ29" s="98"/>
      <c r="RZA29" s="98"/>
      <c r="RZB29" s="98"/>
      <c r="RZC29" s="98"/>
      <c r="RZD29" s="98"/>
      <c r="RZE29" s="98"/>
      <c r="RZF29" s="98"/>
      <c r="RZG29" s="98"/>
      <c r="RZH29" s="98"/>
      <c r="RZI29" s="98"/>
      <c r="RZV29" s="98"/>
      <c r="RZW29" s="98"/>
      <c r="RZX29" s="98"/>
      <c r="RZY29" s="98"/>
      <c r="RZZ29" s="98"/>
      <c r="SAA29" s="98"/>
      <c r="SAB29" s="98"/>
      <c r="SAC29" s="98"/>
      <c r="SAD29" s="98"/>
      <c r="SAE29" s="98"/>
      <c r="SAH29" s="98"/>
      <c r="SAK29" s="98"/>
      <c r="SAN29" s="98"/>
      <c r="SAQ29" s="98"/>
      <c r="SDE29" s="98"/>
      <c r="SDG29" s="98"/>
      <c r="SDJ29" s="98"/>
      <c r="SDM29" s="98"/>
      <c r="SDP29" s="98"/>
      <c r="SDS29" s="98"/>
      <c r="SDV29" s="98"/>
      <c r="SDX29" s="98"/>
      <c r="SDZ29" s="98"/>
      <c r="SEC29" s="98"/>
      <c r="SEF29" s="98"/>
      <c r="SEI29" s="98"/>
      <c r="SEL29" s="98"/>
      <c r="SEO29" s="98"/>
      <c r="SER29" s="98"/>
      <c r="SEU29" s="98"/>
      <c r="SEW29" s="98"/>
      <c r="SFR29" s="98"/>
      <c r="SFS29" s="98"/>
      <c r="SFV29" s="98"/>
      <c r="SFY29" s="98"/>
      <c r="SGB29" s="98"/>
      <c r="SGE29" s="98"/>
      <c r="SGF29" s="98"/>
      <c r="SGG29" s="98"/>
      <c r="SGJ29" s="98"/>
      <c r="SGM29" s="98"/>
      <c r="SGP29" s="98"/>
      <c r="SGS29" s="98"/>
      <c r="SGU29" s="98"/>
      <c r="SIM29" s="98"/>
      <c r="SIN29" s="98"/>
      <c r="SIO29" s="98"/>
      <c r="SIP29" s="98"/>
      <c r="SIQ29" s="98"/>
      <c r="SIR29" s="98"/>
      <c r="SIS29" s="98"/>
      <c r="SIT29" s="98"/>
      <c r="SIU29" s="98"/>
      <c r="SIV29" s="98"/>
      <c r="SIW29" s="98"/>
      <c r="SIX29" s="98"/>
      <c r="SIY29" s="98"/>
      <c r="SIZ29" s="98"/>
      <c r="SJA29" s="98"/>
      <c r="SJB29" s="98"/>
      <c r="SJC29" s="98"/>
      <c r="SJD29" s="98"/>
      <c r="SJE29" s="98"/>
      <c r="SJR29" s="98"/>
      <c r="SJS29" s="98"/>
      <c r="SJT29" s="98"/>
      <c r="SJU29" s="98"/>
      <c r="SJV29" s="98"/>
      <c r="SJW29" s="98"/>
      <c r="SJX29" s="98"/>
      <c r="SJY29" s="98"/>
      <c r="SJZ29" s="98"/>
      <c r="SKA29" s="98"/>
      <c r="SKD29" s="98"/>
      <c r="SKG29" s="98"/>
      <c r="SKJ29" s="98"/>
      <c r="SKM29" s="98"/>
      <c r="SNA29" s="98"/>
      <c r="SNC29" s="98"/>
      <c r="SNF29" s="98"/>
      <c r="SNI29" s="98"/>
      <c r="SNL29" s="98"/>
      <c r="SNO29" s="98"/>
      <c r="SNR29" s="98"/>
      <c r="SNT29" s="98"/>
      <c r="SNV29" s="98"/>
      <c r="SNY29" s="98"/>
      <c r="SOB29" s="98"/>
      <c r="SOE29" s="98"/>
      <c r="SOH29" s="98"/>
      <c r="SOK29" s="98"/>
      <c r="SON29" s="98"/>
      <c r="SOQ29" s="98"/>
      <c r="SOS29" s="98"/>
      <c r="SPN29" s="98"/>
      <c r="SPO29" s="98"/>
      <c r="SPR29" s="98"/>
      <c r="SPU29" s="98"/>
      <c r="SPX29" s="98"/>
      <c r="SQA29" s="98"/>
      <c r="SQB29" s="98"/>
      <c r="SQC29" s="98"/>
      <c r="SQF29" s="98"/>
      <c r="SQI29" s="98"/>
      <c r="SQL29" s="98"/>
      <c r="SQO29" s="98"/>
      <c r="SQQ29" s="98"/>
      <c r="SSI29" s="98"/>
      <c r="SSJ29" s="98"/>
      <c r="SSK29" s="98"/>
      <c r="SSL29" s="98"/>
      <c r="SSM29" s="98"/>
      <c r="SSN29" s="98"/>
      <c r="SSO29" s="98"/>
      <c r="SSP29" s="98"/>
      <c r="SSQ29" s="98"/>
      <c r="SSR29" s="98"/>
      <c r="SSS29" s="98"/>
      <c r="SST29" s="98"/>
      <c r="SSU29" s="98"/>
      <c r="SSV29" s="98"/>
      <c r="SSW29" s="98"/>
      <c r="SSX29" s="98"/>
      <c r="SSY29" s="98"/>
      <c r="SSZ29" s="98"/>
      <c r="STA29" s="98"/>
      <c r="STN29" s="98"/>
      <c r="STO29" s="98"/>
      <c r="STP29" s="98"/>
      <c r="STQ29" s="98"/>
      <c r="STR29" s="98"/>
      <c r="STS29" s="98"/>
      <c r="STT29" s="98"/>
      <c r="STU29" s="98"/>
      <c r="STV29" s="98"/>
      <c r="STW29" s="98"/>
      <c r="STZ29" s="98"/>
      <c r="SUC29" s="98"/>
      <c r="SUF29" s="98"/>
      <c r="SUI29" s="98"/>
      <c r="SWW29" s="98"/>
      <c r="SWY29" s="98"/>
      <c r="SXB29" s="98"/>
      <c r="SXE29" s="98"/>
      <c r="SXH29" s="98"/>
      <c r="SXK29" s="98"/>
      <c r="SXN29" s="98"/>
      <c r="SXP29" s="98"/>
      <c r="SXR29" s="98"/>
      <c r="SXU29" s="98"/>
      <c r="SXX29" s="98"/>
      <c r="SYA29" s="98"/>
      <c r="SYD29" s="98"/>
      <c r="SYG29" s="98"/>
      <c r="SYJ29" s="98"/>
      <c r="SYM29" s="98"/>
      <c r="SYO29" s="98"/>
      <c r="SZJ29" s="98"/>
      <c r="SZK29" s="98"/>
      <c r="SZN29" s="98"/>
      <c r="SZQ29" s="98"/>
      <c r="SZT29" s="98"/>
      <c r="SZW29" s="98"/>
      <c r="SZX29" s="98"/>
      <c r="SZY29" s="98"/>
      <c r="TAB29" s="98"/>
      <c r="TAE29" s="98"/>
      <c r="TAH29" s="98"/>
      <c r="TAK29" s="98"/>
      <c r="TAM29" s="98"/>
      <c r="TCE29" s="98"/>
      <c r="TCF29" s="98"/>
      <c r="TCG29" s="98"/>
      <c r="TCH29" s="98"/>
      <c r="TCI29" s="98"/>
      <c r="TCJ29" s="98"/>
      <c r="TCK29" s="98"/>
      <c r="TCL29" s="98"/>
      <c r="TCM29" s="98"/>
      <c r="TCN29" s="98"/>
      <c r="TCO29" s="98"/>
      <c r="TCP29" s="98"/>
      <c r="TCQ29" s="98"/>
      <c r="TCR29" s="98"/>
      <c r="TCS29" s="98"/>
      <c r="TCT29" s="98"/>
      <c r="TCU29" s="98"/>
      <c r="TCV29" s="98"/>
      <c r="TCW29" s="98"/>
      <c r="TDJ29" s="98"/>
      <c r="TDK29" s="98"/>
      <c r="TDL29" s="98"/>
      <c r="TDM29" s="98"/>
      <c r="TDN29" s="98"/>
      <c r="TDO29" s="98"/>
      <c r="TDP29" s="98"/>
      <c r="TDQ29" s="98"/>
      <c r="TDR29" s="98"/>
      <c r="TDS29" s="98"/>
      <c r="TDV29" s="98"/>
      <c r="TDY29" s="98"/>
      <c r="TEB29" s="98"/>
      <c r="TEE29" s="98"/>
      <c r="TGS29" s="98"/>
      <c r="TGU29" s="98"/>
      <c r="TGX29" s="98"/>
      <c r="THA29" s="98"/>
      <c r="THD29" s="98"/>
      <c r="THG29" s="98"/>
      <c r="THJ29" s="98"/>
      <c r="THL29" s="98"/>
      <c r="THN29" s="98"/>
      <c r="THQ29" s="98"/>
      <c r="THT29" s="98"/>
      <c r="THW29" s="98"/>
      <c r="THZ29" s="98"/>
      <c r="TIC29" s="98"/>
      <c r="TIF29" s="98"/>
      <c r="TII29" s="98"/>
      <c r="TIK29" s="98"/>
      <c r="TJF29" s="98"/>
      <c r="TJG29" s="98"/>
      <c r="TJJ29" s="98"/>
      <c r="TJM29" s="98"/>
      <c r="TJP29" s="98"/>
      <c r="TJS29" s="98"/>
      <c r="TJT29" s="98"/>
      <c r="TJU29" s="98"/>
      <c r="TJX29" s="98"/>
      <c r="TKA29" s="98"/>
      <c r="TKD29" s="98"/>
      <c r="TKG29" s="98"/>
      <c r="TKI29" s="98"/>
      <c r="TMA29" s="98"/>
      <c r="TMB29" s="98"/>
      <c r="TMC29" s="98"/>
      <c r="TMD29" s="98"/>
      <c r="TME29" s="98"/>
      <c r="TMF29" s="98"/>
      <c r="TMG29" s="98"/>
      <c r="TMH29" s="98"/>
      <c r="TMI29" s="98"/>
      <c r="TMJ29" s="98"/>
      <c r="TMK29" s="98"/>
      <c r="TML29" s="98"/>
      <c r="TMM29" s="98"/>
      <c r="TMN29" s="98"/>
      <c r="TMO29" s="98"/>
      <c r="TMP29" s="98"/>
      <c r="TMQ29" s="98"/>
      <c r="TMR29" s="98"/>
      <c r="TMS29" s="98"/>
      <c r="TNF29" s="98"/>
      <c r="TNG29" s="98"/>
      <c r="TNH29" s="98"/>
      <c r="TNI29" s="98"/>
      <c r="TNJ29" s="98"/>
      <c r="TNK29" s="98"/>
      <c r="TNL29" s="98"/>
      <c r="TNM29" s="98"/>
      <c r="TNN29" s="98"/>
      <c r="TNO29" s="98"/>
      <c r="TNR29" s="98"/>
      <c r="TNU29" s="98"/>
      <c r="TNX29" s="98"/>
      <c r="TOA29" s="98"/>
      <c r="TQO29" s="98"/>
      <c r="TQQ29" s="98"/>
      <c r="TQT29" s="98"/>
      <c r="TQW29" s="98"/>
      <c r="TQZ29" s="98"/>
      <c r="TRC29" s="98"/>
      <c r="TRF29" s="98"/>
      <c r="TRH29" s="98"/>
      <c r="TRJ29" s="98"/>
      <c r="TRM29" s="98"/>
      <c r="TRP29" s="98"/>
      <c r="TRS29" s="98"/>
      <c r="TRV29" s="98"/>
      <c r="TRY29" s="98"/>
      <c r="TSB29" s="98"/>
      <c r="TSE29" s="98"/>
      <c r="TSG29" s="98"/>
      <c r="TTB29" s="98"/>
      <c r="TTC29" s="98"/>
      <c r="TTF29" s="98"/>
      <c r="TTI29" s="98"/>
      <c r="TTL29" s="98"/>
      <c r="TTO29" s="98"/>
      <c r="TTP29" s="98"/>
      <c r="TTQ29" s="98"/>
      <c r="TTT29" s="98"/>
      <c r="TTW29" s="98"/>
      <c r="TTZ29" s="98"/>
      <c r="TUC29" s="98"/>
      <c r="TUE29" s="98"/>
      <c r="TVW29" s="98"/>
      <c r="TVX29" s="98"/>
      <c r="TVY29" s="98"/>
      <c r="TVZ29" s="98"/>
      <c r="TWA29" s="98"/>
      <c r="TWB29" s="98"/>
      <c r="TWC29" s="98"/>
      <c r="TWD29" s="98"/>
      <c r="TWE29" s="98"/>
      <c r="TWF29" s="98"/>
      <c r="TWG29" s="98"/>
      <c r="TWH29" s="98"/>
      <c r="TWI29" s="98"/>
      <c r="TWJ29" s="98"/>
      <c r="TWK29" s="98"/>
      <c r="TWL29" s="98"/>
      <c r="TWM29" s="98"/>
      <c r="TWN29" s="98"/>
      <c r="TWO29" s="98"/>
      <c r="TXB29" s="98"/>
      <c r="TXC29" s="98"/>
      <c r="TXD29" s="98"/>
      <c r="TXE29" s="98"/>
      <c r="TXF29" s="98"/>
      <c r="TXG29" s="98"/>
      <c r="TXH29" s="98"/>
      <c r="TXI29" s="98"/>
      <c r="TXJ29" s="98"/>
      <c r="TXK29" s="98"/>
      <c r="TXN29" s="98"/>
      <c r="TXQ29" s="98"/>
      <c r="TXT29" s="98"/>
      <c r="TXW29" s="98"/>
      <c r="UAK29" s="98"/>
      <c r="UAM29" s="98"/>
      <c r="UAP29" s="98"/>
      <c r="UAS29" s="98"/>
      <c r="UAV29" s="98"/>
      <c r="UAY29" s="98"/>
      <c r="UBB29" s="98"/>
      <c r="UBD29" s="98"/>
      <c r="UBF29" s="98"/>
      <c r="UBI29" s="98"/>
      <c r="UBL29" s="98"/>
      <c r="UBO29" s="98"/>
      <c r="UBR29" s="98"/>
      <c r="UBU29" s="98"/>
      <c r="UBX29" s="98"/>
      <c r="UCA29" s="98"/>
      <c r="UCC29" s="98"/>
      <c r="UCX29" s="98"/>
      <c r="UCY29" s="98"/>
      <c r="UDB29" s="98"/>
      <c r="UDE29" s="98"/>
      <c r="UDH29" s="98"/>
      <c r="UDK29" s="98"/>
      <c r="UDL29" s="98"/>
      <c r="UDM29" s="98"/>
      <c r="UDP29" s="98"/>
      <c r="UDS29" s="98"/>
      <c r="UDV29" s="98"/>
      <c r="UDY29" s="98"/>
      <c r="UEA29" s="98"/>
      <c r="UFS29" s="98"/>
      <c r="UFT29" s="98"/>
      <c r="UFU29" s="98"/>
      <c r="UFV29" s="98"/>
      <c r="UFW29" s="98"/>
      <c r="UFX29" s="98"/>
      <c r="UFY29" s="98"/>
      <c r="UFZ29" s="98"/>
      <c r="UGA29" s="98"/>
      <c r="UGB29" s="98"/>
      <c r="UGC29" s="98"/>
      <c r="UGD29" s="98"/>
      <c r="UGE29" s="98"/>
      <c r="UGF29" s="98"/>
      <c r="UGG29" s="98"/>
      <c r="UGH29" s="98"/>
      <c r="UGI29" s="98"/>
      <c r="UGJ29" s="98"/>
      <c r="UGK29" s="98"/>
      <c r="UGX29" s="98"/>
      <c r="UGY29" s="98"/>
      <c r="UGZ29" s="98"/>
      <c r="UHA29" s="98"/>
      <c r="UHB29" s="98"/>
      <c r="UHC29" s="98"/>
      <c r="UHD29" s="98"/>
      <c r="UHE29" s="98"/>
      <c r="UHF29" s="98"/>
      <c r="UHG29" s="98"/>
      <c r="UHJ29" s="98"/>
      <c r="UHM29" s="98"/>
      <c r="UHP29" s="98"/>
      <c r="UHS29" s="98"/>
      <c r="UKG29" s="98"/>
      <c r="UKI29" s="98"/>
      <c r="UKL29" s="98"/>
      <c r="UKO29" s="98"/>
      <c r="UKR29" s="98"/>
      <c r="UKU29" s="98"/>
      <c r="UKX29" s="98"/>
      <c r="UKZ29" s="98"/>
      <c r="ULB29" s="98"/>
      <c r="ULE29" s="98"/>
      <c r="ULH29" s="98"/>
      <c r="ULK29" s="98"/>
      <c r="ULN29" s="98"/>
      <c r="ULQ29" s="98"/>
      <c r="ULT29" s="98"/>
      <c r="ULW29" s="98"/>
      <c r="ULY29" s="98"/>
      <c r="UMT29" s="98"/>
      <c r="UMU29" s="98"/>
      <c r="UMX29" s="98"/>
      <c r="UNA29" s="98"/>
      <c r="UND29" s="98"/>
      <c r="UNG29" s="98"/>
      <c r="UNH29" s="98"/>
      <c r="UNI29" s="98"/>
      <c r="UNL29" s="98"/>
      <c r="UNO29" s="98"/>
      <c r="UNR29" s="98"/>
      <c r="UNU29" s="98"/>
      <c r="UNW29" s="98"/>
      <c r="UPO29" s="98"/>
      <c r="UPP29" s="98"/>
      <c r="UPQ29" s="98"/>
      <c r="UPR29" s="98"/>
      <c r="UPS29" s="98"/>
      <c r="UPT29" s="98"/>
      <c r="UPU29" s="98"/>
      <c r="UPV29" s="98"/>
      <c r="UPW29" s="98"/>
      <c r="UPX29" s="98"/>
      <c r="UPY29" s="98"/>
      <c r="UPZ29" s="98"/>
      <c r="UQA29" s="98"/>
      <c r="UQB29" s="98"/>
      <c r="UQC29" s="98"/>
      <c r="UQD29" s="98"/>
      <c r="UQE29" s="98"/>
      <c r="UQF29" s="98"/>
      <c r="UQG29" s="98"/>
      <c r="UQT29" s="98"/>
      <c r="UQU29" s="98"/>
      <c r="UQV29" s="98"/>
      <c r="UQW29" s="98"/>
      <c r="UQX29" s="98"/>
      <c r="UQY29" s="98"/>
      <c r="UQZ29" s="98"/>
      <c r="URA29" s="98"/>
      <c r="URB29" s="98"/>
      <c r="URC29" s="98"/>
      <c r="URF29" s="98"/>
      <c r="URI29" s="98"/>
      <c r="URL29" s="98"/>
      <c r="URO29" s="98"/>
      <c r="UUC29" s="98"/>
      <c r="UUE29" s="98"/>
      <c r="UUH29" s="98"/>
      <c r="UUK29" s="98"/>
      <c r="UUN29" s="98"/>
      <c r="UUQ29" s="98"/>
      <c r="UUT29" s="98"/>
      <c r="UUV29" s="98"/>
      <c r="UUX29" s="98"/>
      <c r="UVA29" s="98"/>
      <c r="UVD29" s="98"/>
      <c r="UVG29" s="98"/>
      <c r="UVJ29" s="98"/>
      <c r="UVM29" s="98"/>
      <c r="UVP29" s="98"/>
      <c r="UVS29" s="98"/>
      <c r="UVU29" s="98"/>
      <c r="UWP29" s="98"/>
      <c r="UWQ29" s="98"/>
      <c r="UWT29" s="98"/>
      <c r="UWW29" s="98"/>
      <c r="UWZ29" s="98"/>
      <c r="UXC29" s="98"/>
      <c r="UXD29" s="98"/>
      <c r="UXE29" s="98"/>
      <c r="UXH29" s="98"/>
      <c r="UXK29" s="98"/>
      <c r="UXN29" s="98"/>
      <c r="UXQ29" s="98"/>
      <c r="UXS29" s="98"/>
      <c r="UZK29" s="98"/>
      <c r="UZL29" s="98"/>
      <c r="UZM29" s="98"/>
      <c r="UZN29" s="98"/>
      <c r="UZO29" s="98"/>
      <c r="UZP29" s="98"/>
      <c r="UZQ29" s="98"/>
      <c r="UZR29" s="98"/>
      <c r="UZS29" s="98"/>
      <c r="UZT29" s="98"/>
      <c r="UZU29" s="98"/>
      <c r="UZV29" s="98"/>
      <c r="UZW29" s="98"/>
      <c r="UZX29" s="98"/>
      <c r="UZY29" s="98"/>
      <c r="UZZ29" s="98"/>
      <c r="VAA29" s="98"/>
      <c r="VAB29" s="98"/>
      <c r="VAC29" s="98"/>
      <c r="VAP29" s="98"/>
      <c r="VAQ29" s="98"/>
      <c r="VAR29" s="98"/>
      <c r="VAS29" s="98"/>
      <c r="VAT29" s="98"/>
      <c r="VAU29" s="98"/>
      <c r="VAV29" s="98"/>
      <c r="VAW29" s="98"/>
      <c r="VAX29" s="98"/>
      <c r="VAY29" s="98"/>
      <c r="VBB29" s="98"/>
      <c r="VBE29" s="98"/>
      <c r="VBH29" s="98"/>
      <c r="VBK29" s="98"/>
      <c r="VDY29" s="98"/>
      <c r="VEA29" s="98"/>
      <c r="VED29" s="98"/>
      <c r="VEG29" s="98"/>
      <c r="VEJ29" s="98"/>
      <c r="VEM29" s="98"/>
      <c r="VEP29" s="98"/>
      <c r="VER29" s="98"/>
      <c r="VET29" s="98"/>
      <c r="VEW29" s="98"/>
      <c r="VEZ29" s="98"/>
      <c r="VFC29" s="98"/>
      <c r="VFF29" s="98"/>
      <c r="VFI29" s="98"/>
      <c r="VFL29" s="98"/>
      <c r="VFO29" s="98"/>
      <c r="VFQ29" s="98"/>
      <c r="VGL29" s="98"/>
      <c r="VGM29" s="98"/>
      <c r="VGP29" s="98"/>
      <c r="VGS29" s="98"/>
      <c r="VGV29" s="98"/>
      <c r="VGY29" s="98"/>
      <c r="VGZ29" s="98"/>
      <c r="VHA29" s="98"/>
      <c r="VHD29" s="98"/>
      <c r="VHG29" s="98"/>
      <c r="VHJ29" s="98"/>
      <c r="VHM29" s="98"/>
      <c r="VHO29" s="98"/>
      <c r="VJG29" s="98"/>
      <c r="VJH29" s="98"/>
      <c r="VJI29" s="98"/>
      <c r="VJJ29" s="98"/>
      <c r="VJK29" s="98"/>
      <c r="VJL29" s="98"/>
      <c r="VJM29" s="98"/>
      <c r="VJN29" s="98"/>
      <c r="VJO29" s="98"/>
      <c r="VJP29" s="98"/>
      <c r="VJQ29" s="98"/>
      <c r="VJR29" s="98"/>
      <c r="VJS29" s="98"/>
      <c r="VJT29" s="98"/>
      <c r="VJU29" s="98"/>
      <c r="VJV29" s="98"/>
      <c r="VJW29" s="98"/>
      <c r="VJX29" s="98"/>
      <c r="VJY29" s="98"/>
      <c r="VKL29" s="98"/>
      <c r="VKM29" s="98"/>
      <c r="VKN29" s="98"/>
      <c r="VKO29" s="98"/>
      <c r="VKP29" s="98"/>
      <c r="VKQ29" s="98"/>
      <c r="VKR29" s="98"/>
      <c r="VKS29" s="98"/>
      <c r="VKT29" s="98"/>
      <c r="VKU29" s="98"/>
      <c r="VKX29" s="98"/>
      <c r="VLA29" s="98"/>
      <c r="VLD29" s="98"/>
      <c r="VLG29" s="98"/>
      <c r="VNU29" s="98"/>
      <c r="VNW29" s="98"/>
      <c r="VNZ29" s="98"/>
      <c r="VOC29" s="98"/>
      <c r="VOF29" s="98"/>
      <c r="VOI29" s="98"/>
      <c r="VOL29" s="98"/>
      <c r="VON29" s="98"/>
      <c r="VOP29" s="98"/>
      <c r="VOS29" s="98"/>
      <c r="VOV29" s="98"/>
      <c r="VOY29" s="98"/>
      <c r="VPB29" s="98"/>
      <c r="VPE29" s="98"/>
      <c r="VPH29" s="98"/>
      <c r="VPK29" s="98"/>
      <c r="VPM29" s="98"/>
      <c r="VQH29" s="98"/>
      <c r="VQI29" s="98"/>
      <c r="VQL29" s="98"/>
      <c r="VQO29" s="98"/>
      <c r="VQR29" s="98"/>
      <c r="VQU29" s="98"/>
      <c r="VQV29" s="98"/>
      <c r="VQW29" s="98"/>
      <c r="VQZ29" s="98"/>
      <c r="VRC29" s="98"/>
      <c r="VRF29" s="98"/>
      <c r="VRI29" s="98"/>
      <c r="VRK29" s="98"/>
      <c r="VTC29" s="98"/>
      <c r="VTD29" s="98"/>
      <c r="VTE29" s="98"/>
      <c r="VTF29" s="98"/>
      <c r="VTG29" s="98"/>
      <c r="VTH29" s="98"/>
      <c r="VTI29" s="98"/>
      <c r="VTJ29" s="98"/>
      <c r="VTK29" s="98"/>
      <c r="VTL29" s="98"/>
      <c r="VTM29" s="98"/>
      <c r="VTN29" s="98"/>
      <c r="VTO29" s="98"/>
      <c r="VTP29" s="98"/>
      <c r="VTQ29" s="98"/>
      <c r="VTR29" s="98"/>
      <c r="VTS29" s="98"/>
      <c r="VTT29" s="98"/>
      <c r="VTU29" s="98"/>
      <c r="VUH29" s="98"/>
      <c r="VUI29" s="98"/>
      <c r="VUJ29" s="98"/>
      <c r="VUK29" s="98"/>
      <c r="VUL29" s="98"/>
      <c r="VUM29" s="98"/>
      <c r="VUN29" s="98"/>
      <c r="VUO29" s="98"/>
      <c r="VUP29" s="98"/>
      <c r="VUQ29" s="98"/>
      <c r="VUT29" s="98"/>
      <c r="VUW29" s="98"/>
      <c r="VUZ29" s="98"/>
      <c r="VVC29" s="98"/>
      <c r="VXQ29" s="98"/>
      <c r="VXS29" s="98"/>
      <c r="VXV29" s="98"/>
      <c r="VXY29" s="98"/>
      <c r="VYB29" s="98"/>
      <c r="VYE29" s="98"/>
      <c r="VYH29" s="98"/>
      <c r="VYJ29" s="98"/>
      <c r="VYL29" s="98"/>
      <c r="VYO29" s="98"/>
      <c r="VYR29" s="98"/>
      <c r="VYU29" s="98"/>
      <c r="VYX29" s="98"/>
      <c r="VZA29" s="98"/>
      <c r="VZD29" s="98"/>
      <c r="VZG29" s="98"/>
      <c r="VZI29" s="98"/>
      <c r="WAD29" s="98"/>
      <c r="WAE29" s="98"/>
      <c r="WAH29" s="98"/>
      <c r="WAK29" s="98"/>
      <c r="WAN29" s="98"/>
      <c r="WAQ29" s="98"/>
      <c r="WAR29" s="98"/>
      <c r="WAS29" s="98"/>
      <c r="WAV29" s="98"/>
      <c r="WAY29" s="98"/>
      <c r="WBB29" s="98"/>
      <c r="WBE29" s="98"/>
      <c r="WBG29" s="98"/>
      <c r="WCY29" s="98"/>
      <c r="WCZ29" s="98"/>
      <c r="WDA29" s="98"/>
      <c r="WDB29" s="98"/>
      <c r="WDC29" s="98"/>
      <c r="WDD29" s="98"/>
      <c r="WDE29" s="98"/>
      <c r="WDF29" s="98"/>
      <c r="WDG29" s="98"/>
      <c r="WDH29" s="98"/>
      <c r="WDI29" s="98"/>
      <c r="WDJ29" s="98"/>
      <c r="WDK29" s="98"/>
      <c r="WDL29" s="98"/>
      <c r="WDM29" s="98"/>
      <c r="WDN29" s="98"/>
      <c r="WDO29" s="98"/>
      <c r="WDP29" s="98"/>
      <c r="WDQ29" s="98"/>
      <c r="WED29" s="98"/>
      <c r="WEE29" s="98"/>
      <c r="WEF29" s="98"/>
      <c r="WEG29" s="98"/>
      <c r="WEH29" s="98"/>
      <c r="WEI29" s="98"/>
      <c r="WEJ29" s="98"/>
      <c r="WEK29" s="98"/>
      <c r="WEL29" s="98"/>
      <c r="WEM29" s="98"/>
      <c r="WEP29" s="98"/>
      <c r="WES29" s="98"/>
      <c r="WEV29" s="98"/>
      <c r="WEY29" s="98"/>
      <c r="WHM29" s="98"/>
      <c r="WHO29" s="98"/>
      <c r="WHR29" s="98"/>
      <c r="WHU29" s="98"/>
      <c r="WHX29" s="98"/>
      <c r="WIA29" s="98"/>
      <c r="WID29" s="98"/>
      <c r="WIF29" s="98"/>
      <c r="WIH29" s="98"/>
      <c r="WIK29" s="98"/>
      <c r="WIN29" s="98"/>
      <c r="WIQ29" s="98"/>
      <c r="WIT29" s="98"/>
      <c r="WIW29" s="98"/>
      <c r="WIZ29" s="98"/>
      <c r="WJC29" s="98"/>
      <c r="WJE29" s="98"/>
      <c r="WJZ29" s="98"/>
      <c r="WKA29" s="98"/>
      <c r="WKD29" s="98"/>
      <c r="WKG29" s="98"/>
      <c r="WKJ29" s="98"/>
      <c r="WKM29" s="98"/>
      <c r="WKN29" s="98"/>
      <c r="WKO29" s="98"/>
      <c r="WKR29" s="98"/>
      <c r="WKU29" s="98"/>
      <c r="WKX29" s="98"/>
      <c r="WLA29" s="98"/>
      <c r="WLC29" s="98"/>
      <c r="WMU29" s="98"/>
      <c r="WMV29" s="98"/>
      <c r="WMW29" s="98"/>
      <c r="WMX29" s="98"/>
      <c r="WMY29" s="98"/>
      <c r="WMZ29" s="98"/>
      <c r="WNA29" s="98"/>
      <c r="WNB29" s="98"/>
      <c r="WNC29" s="98"/>
      <c r="WND29" s="98"/>
      <c r="WNE29" s="98"/>
      <c r="WNF29" s="98"/>
      <c r="WNG29" s="98"/>
      <c r="WNH29" s="98"/>
      <c r="WNI29" s="98"/>
      <c r="WNJ29" s="98"/>
      <c r="WNK29" s="98"/>
      <c r="WNL29" s="98"/>
      <c r="WNM29" s="98"/>
      <c r="WNZ29" s="98"/>
      <c r="WOA29" s="98"/>
      <c r="WOB29" s="98"/>
      <c r="WOC29" s="98"/>
      <c r="WOD29" s="98"/>
      <c r="WOE29" s="98"/>
      <c r="WOF29" s="98"/>
      <c r="WOG29" s="98"/>
      <c r="WOH29" s="98"/>
      <c r="WOI29" s="98"/>
      <c r="WOL29" s="98"/>
      <c r="WOO29" s="98"/>
      <c r="WOR29" s="98"/>
      <c r="WOU29" s="98"/>
      <c r="WRI29" s="98"/>
      <c r="WRK29" s="98"/>
      <c r="WRN29" s="98"/>
      <c r="WRQ29" s="98"/>
      <c r="WRT29" s="98"/>
      <c r="WRW29" s="98"/>
      <c r="WRZ29" s="98"/>
      <c r="WSB29" s="98"/>
      <c r="WSD29" s="98"/>
      <c r="WSG29" s="98"/>
      <c r="WSJ29" s="98"/>
      <c r="WSM29" s="98"/>
      <c r="WSP29" s="98"/>
      <c r="WSS29" s="98"/>
      <c r="WSV29" s="98"/>
      <c r="WSY29" s="98"/>
      <c r="WTA29" s="98"/>
      <c r="WTV29" s="98"/>
      <c r="WTW29" s="98"/>
      <c r="WTZ29" s="98"/>
      <c r="WUC29" s="98"/>
      <c r="WUF29" s="98"/>
      <c r="WUI29" s="98"/>
      <c r="WUJ29" s="98"/>
      <c r="WUK29" s="98"/>
      <c r="WUN29" s="98"/>
      <c r="WUQ29" s="98"/>
      <c r="WUT29" s="98"/>
      <c r="WUW29" s="98"/>
      <c r="WUY29" s="98"/>
    </row>
    <row r="30" spans="1:1015 1059:2039 2083:3063 3107:4087 4131:5111 5155:6135 6179:7159 7203:8183 8227:9207 9251:10231 10275:11255 11299:12279 12323:13303 13347:14327 14371:15351 15395:16119" s="94" customFormat="1" ht="21" hidden="1" customHeight="1" x14ac:dyDescent="0.3">
      <c r="A30" s="5" t="s">
        <v>65</v>
      </c>
      <c r="B30" s="93" t="s">
        <v>412</v>
      </c>
      <c r="C30" s="7"/>
      <c r="D30" s="126"/>
      <c r="E30" s="126"/>
    </row>
    <row r="31" spans="1:1015 1059:2039 2083:3063 3107:4087 4131:5111 5155:6135 6179:7159 7203:8183 8227:9207 9251:10231 10275:11255 11299:12279 12323:13303 13347:14327 14371:15351 15395:16119" s="94" customFormat="1" ht="21" customHeight="1" x14ac:dyDescent="0.3">
      <c r="A31" s="8" t="s">
        <v>66</v>
      </c>
      <c r="B31" s="169" t="s">
        <v>412</v>
      </c>
      <c r="C31" s="170">
        <v>67</v>
      </c>
      <c r="D31" s="185">
        <v>14000</v>
      </c>
      <c r="E31" s="169">
        <v>938000</v>
      </c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Z31" s="98"/>
      <c r="CC31" s="98"/>
      <c r="CF31" s="98"/>
      <c r="CI31" s="98"/>
      <c r="EW31" s="98"/>
      <c r="EY31" s="98"/>
      <c r="FB31" s="98"/>
      <c r="FE31" s="98"/>
      <c r="FH31" s="98"/>
      <c r="FK31" s="98"/>
      <c r="FN31" s="98"/>
      <c r="FP31" s="98"/>
      <c r="FR31" s="98"/>
      <c r="FU31" s="98"/>
      <c r="FX31" s="98"/>
      <c r="GA31" s="98"/>
      <c r="GD31" s="98"/>
      <c r="GG31" s="98"/>
      <c r="GJ31" s="98"/>
      <c r="GM31" s="98"/>
      <c r="GO31" s="98"/>
      <c r="HJ31" s="98"/>
      <c r="HK31" s="98"/>
      <c r="HN31" s="98"/>
      <c r="HQ31" s="98"/>
      <c r="HT31" s="98"/>
      <c r="HW31" s="98"/>
      <c r="HX31" s="98"/>
      <c r="HY31" s="98"/>
      <c r="IB31" s="98"/>
      <c r="IE31" s="98"/>
      <c r="IH31" s="98"/>
      <c r="IK31" s="98"/>
      <c r="IM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LJ31" s="98"/>
      <c r="LK31" s="98"/>
      <c r="LL31" s="98"/>
      <c r="LM31" s="98"/>
      <c r="LN31" s="98"/>
      <c r="LO31" s="98"/>
      <c r="LP31" s="98"/>
      <c r="LQ31" s="98"/>
      <c r="LR31" s="98"/>
      <c r="LS31" s="98"/>
      <c r="LV31" s="98"/>
      <c r="LY31" s="98"/>
      <c r="MB31" s="98"/>
      <c r="ME31" s="98"/>
      <c r="OS31" s="98"/>
      <c r="OU31" s="98"/>
      <c r="OX31" s="98"/>
      <c r="PA31" s="98"/>
      <c r="PD31" s="98"/>
      <c r="PG31" s="98"/>
      <c r="PJ31" s="98"/>
      <c r="PL31" s="98"/>
      <c r="PN31" s="98"/>
      <c r="PQ31" s="98"/>
      <c r="PT31" s="98"/>
      <c r="PW31" s="98"/>
      <c r="PZ31" s="98"/>
      <c r="QC31" s="98"/>
      <c r="QF31" s="98"/>
      <c r="QI31" s="98"/>
      <c r="QK31" s="98"/>
      <c r="RF31" s="98"/>
      <c r="RG31" s="98"/>
      <c r="RJ31" s="98"/>
      <c r="RM31" s="98"/>
      <c r="RP31" s="98"/>
      <c r="RS31" s="98"/>
      <c r="RT31" s="98"/>
      <c r="RU31" s="98"/>
      <c r="RX31" s="98"/>
      <c r="SA31" s="98"/>
      <c r="SD31" s="98"/>
      <c r="SG31" s="98"/>
      <c r="SI31" s="98"/>
      <c r="UA31" s="98"/>
      <c r="UB31" s="98"/>
      <c r="UC31" s="98"/>
      <c r="UD31" s="98"/>
      <c r="UE31" s="98"/>
      <c r="UF31" s="98"/>
      <c r="UG31" s="98"/>
      <c r="UH31" s="98"/>
      <c r="UI31" s="98"/>
      <c r="UJ31" s="98"/>
      <c r="UK31" s="98"/>
      <c r="UL31" s="98"/>
      <c r="UM31" s="98"/>
      <c r="UN31" s="98"/>
      <c r="UO31" s="98"/>
      <c r="UP31" s="98"/>
      <c r="UQ31" s="98"/>
      <c r="UR31" s="98"/>
      <c r="US31" s="98"/>
      <c r="VF31" s="98"/>
      <c r="VG31" s="98"/>
      <c r="VH31" s="98"/>
      <c r="VI31" s="98"/>
      <c r="VJ31" s="98"/>
      <c r="VK31" s="98"/>
      <c r="VL31" s="98"/>
      <c r="VM31" s="98"/>
      <c r="VN31" s="98"/>
      <c r="VO31" s="98"/>
      <c r="VR31" s="98"/>
      <c r="VU31" s="98"/>
      <c r="VX31" s="98"/>
      <c r="WA31" s="98"/>
      <c r="YO31" s="98"/>
      <c r="YQ31" s="98"/>
      <c r="YT31" s="98"/>
      <c r="YW31" s="98"/>
      <c r="YZ31" s="98"/>
      <c r="ZC31" s="98"/>
      <c r="ZF31" s="98"/>
      <c r="ZH31" s="98"/>
      <c r="ZJ31" s="98"/>
      <c r="ZM31" s="98"/>
      <c r="ZP31" s="98"/>
      <c r="ZS31" s="98"/>
      <c r="ZV31" s="98"/>
      <c r="ZY31" s="98"/>
      <c r="AAB31" s="98"/>
      <c r="AAE31" s="98"/>
      <c r="AAG31" s="98"/>
      <c r="ABB31" s="98"/>
      <c r="ABC31" s="98"/>
      <c r="ABF31" s="98"/>
      <c r="ABI31" s="98"/>
      <c r="ABL31" s="98"/>
      <c r="ABO31" s="98"/>
      <c r="ABP31" s="98"/>
      <c r="ABQ31" s="98"/>
      <c r="ABT31" s="98"/>
      <c r="ABW31" s="98"/>
      <c r="ABZ31" s="98"/>
      <c r="ACC31" s="98"/>
      <c r="ACE31" s="98"/>
      <c r="ADW31" s="98"/>
      <c r="ADX31" s="98"/>
      <c r="ADY31" s="98"/>
      <c r="ADZ31" s="98"/>
      <c r="AEA31" s="98"/>
      <c r="AEB31" s="98"/>
      <c r="AEC31" s="98"/>
      <c r="AED31" s="98"/>
      <c r="AEE31" s="98"/>
      <c r="AEF31" s="98"/>
      <c r="AEG31" s="98"/>
      <c r="AEH31" s="98"/>
      <c r="AEI31" s="98"/>
      <c r="AEJ31" s="98"/>
      <c r="AEK31" s="98"/>
      <c r="AEL31" s="98"/>
      <c r="AEM31" s="98"/>
      <c r="AEN31" s="98"/>
      <c r="AEO31" s="98"/>
      <c r="AFB31" s="98"/>
      <c r="AFC31" s="98"/>
      <c r="AFD31" s="98"/>
      <c r="AFE31" s="98"/>
      <c r="AFF31" s="98"/>
      <c r="AFG31" s="98"/>
      <c r="AFH31" s="98"/>
      <c r="AFI31" s="98"/>
      <c r="AFJ31" s="98"/>
      <c r="AFK31" s="98"/>
      <c r="AFN31" s="98"/>
      <c r="AFQ31" s="98"/>
      <c r="AFT31" s="98"/>
      <c r="AFW31" s="98"/>
      <c r="AIK31" s="98"/>
      <c r="AIM31" s="98"/>
      <c r="AIP31" s="98"/>
      <c r="AIS31" s="98"/>
      <c r="AIV31" s="98"/>
      <c r="AIY31" s="98"/>
      <c r="AJB31" s="98"/>
      <c r="AJD31" s="98"/>
      <c r="AJF31" s="98"/>
      <c r="AJI31" s="98"/>
      <c r="AJL31" s="98"/>
      <c r="AJO31" s="98"/>
      <c r="AJR31" s="98"/>
      <c r="AJU31" s="98"/>
      <c r="AJX31" s="98"/>
      <c r="AKA31" s="98"/>
      <c r="AKC31" s="98"/>
      <c r="AKX31" s="98"/>
      <c r="AKY31" s="98"/>
      <c r="ALB31" s="98"/>
      <c r="ALE31" s="98"/>
      <c r="ALH31" s="98"/>
      <c r="ALK31" s="98"/>
      <c r="ALL31" s="98"/>
      <c r="ALM31" s="98"/>
      <c r="ALP31" s="98"/>
      <c r="ALS31" s="98"/>
      <c r="ALV31" s="98"/>
      <c r="ALY31" s="98"/>
      <c r="AMA31" s="98"/>
      <c r="ANS31" s="98"/>
      <c r="ANT31" s="98"/>
      <c r="ANU31" s="98"/>
      <c r="ANV31" s="98"/>
      <c r="ANW31" s="98"/>
      <c r="ANX31" s="98"/>
      <c r="ANY31" s="98"/>
      <c r="ANZ31" s="98"/>
      <c r="AOA31" s="98"/>
      <c r="AOB31" s="98"/>
      <c r="AOC31" s="98"/>
      <c r="AOD31" s="98"/>
      <c r="AOE31" s="98"/>
      <c r="AOF31" s="98"/>
      <c r="AOG31" s="98"/>
      <c r="AOH31" s="98"/>
      <c r="AOI31" s="98"/>
      <c r="AOJ31" s="98"/>
      <c r="AOK31" s="98"/>
      <c r="AOX31" s="98"/>
      <c r="AOY31" s="98"/>
      <c r="AOZ31" s="98"/>
      <c r="APA31" s="98"/>
      <c r="APB31" s="98"/>
      <c r="APC31" s="98"/>
      <c r="APD31" s="98"/>
      <c r="APE31" s="98"/>
      <c r="APF31" s="98"/>
      <c r="APG31" s="98"/>
      <c r="APJ31" s="98"/>
      <c r="APM31" s="98"/>
      <c r="APP31" s="98"/>
      <c r="APS31" s="98"/>
      <c r="ASG31" s="98"/>
      <c r="ASI31" s="98"/>
      <c r="ASL31" s="98"/>
      <c r="ASO31" s="98"/>
      <c r="ASR31" s="98"/>
      <c r="ASU31" s="98"/>
      <c r="ASX31" s="98"/>
      <c r="ASZ31" s="98"/>
      <c r="ATB31" s="98"/>
      <c r="ATE31" s="98"/>
      <c r="ATH31" s="98"/>
      <c r="ATK31" s="98"/>
      <c r="ATN31" s="98"/>
      <c r="ATQ31" s="98"/>
      <c r="ATT31" s="98"/>
      <c r="ATW31" s="98"/>
      <c r="ATY31" s="98"/>
      <c r="AUT31" s="98"/>
      <c r="AUU31" s="98"/>
      <c r="AUX31" s="98"/>
      <c r="AVA31" s="98"/>
      <c r="AVD31" s="98"/>
      <c r="AVG31" s="98"/>
      <c r="AVH31" s="98"/>
      <c r="AVI31" s="98"/>
      <c r="AVL31" s="98"/>
      <c r="AVO31" s="98"/>
      <c r="AVR31" s="98"/>
      <c r="AVU31" s="98"/>
      <c r="AVW31" s="98"/>
      <c r="AXO31" s="98"/>
      <c r="AXP31" s="98"/>
      <c r="AXQ31" s="98"/>
      <c r="AXR31" s="98"/>
      <c r="AXS31" s="98"/>
      <c r="AXT31" s="98"/>
      <c r="AXU31" s="98"/>
      <c r="AXV31" s="98"/>
      <c r="AXW31" s="98"/>
      <c r="AXX31" s="98"/>
      <c r="AXY31" s="98"/>
      <c r="AXZ31" s="98"/>
      <c r="AYA31" s="98"/>
      <c r="AYB31" s="98"/>
      <c r="AYC31" s="98"/>
      <c r="AYD31" s="98"/>
      <c r="AYE31" s="98"/>
      <c r="AYF31" s="98"/>
      <c r="AYG31" s="98"/>
      <c r="AYT31" s="98"/>
      <c r="AYU31" s="98"/>
      <c r="AYV31" s="98"/>
      <c r="AYW31" s="98"/>
      <c r="AYX31" s="98"/>
      <c r="AYY31" s="98"/>
      <c r="AYZ31" s="98"/>
      <c r="AZA31" s="98"/>
      <c r="AZB31" s="98"/>
      <c r="AZC31" s="98"/>
      <c r="AZF31" s="98"/>
      <c r="AZI31" s="98"/>
      <c r="AZL31" s="98"/>
      <c r="AZO31" s="98"/>
      <c r="BCC31" s="98"/>
      <c r="BCE31" s="98"/>
      <c r="BCH31" s="98"/>
      <c r="BCK31" s="98"/>
      <c r="BCN31" s="98"/>
      <c r="BCQ31" s="98"/>
      <c r="BCT31" s="98"/>
      <c r="BCV31" s="98"/>
      <c r="BCX31" s="98"/>
      <c r="BDA31" s="98"/>
      <c r="BDD31" s="98"/>
      <c r="BDG31" s="98"/>
      <c r="BDJ31" s="98"/>
      <c r="BDM31" s="98"/>
      <c r="BDP31" s="98"/>
      <c r="BDS31" s="98"/>
      <c r="BDU31" s="98"/>
      <c r="BEP31" s="98"/>
      <c r="BEQ31" s="98"/>
      <c r="BET31" s="98"/>
      <c r="BEW31" s="98"/>
      <c r="BEZ31" s="98"/>
      <c r="BFC31" s="98"/>
      <c r="BFD31" s="98"/>
      <c r="BFE31" s="98"/>
      <c r="BFH31" s="98"/>
      <c r="BFK31" s="98"/>
      <c r="BFN31" s="98"/>
      <c r="BFQ31" s="98"/>
      <c r="BFS31" s="98"/>
      <c r="BHK31" s="98"/>
      <c r="BHL31" s="98"/>
      <c r="BHM31" s="98"/>
      <c r="BHN31" s="98"/>
      <c r="BHO31" s="98"/>
      <c r="BHP31" s="98"/>
      <c r="BHQ31" s="98"/>
      <c r="BHR31" s="98"/>
      <c r="BHS31" s="98"/>
      <c r="BHT31" s="98"/>
      <c r="BHU31" s="98"/>
      <c r="BHV31" s="98"/>
      <c r="BHW31" s="98"/>
      <c r="BHX31" s="98"/>
      <c r="BHY31" s="98"/>
      <c r="BHZ31" s="98"/>
      <c r="BIA31" s="98"/>
      <c r="BIB31" s="98"/>
      <c r="BIC31" s="98"/>
      <c r="BIP31" s="98"/>
      <c r="BIQ31" s="98"/>
      <c r="BIR31" s="98"/>
      <c r="BIS31" s="98"/>
      <c r="BIT31" s="98"/>
      <c r="BIU31" s="98"/>
      <c r="BIV31" s="98"/>
      <c r="BIW31" s="98"/>
      <c r="BIX31" s="98"/>
      <c r="BIY31" s="98"/>
      <c r="BJB31" s="98"/>
      <c r="BJE31" s="98"/>
      <c r="BJH31" s="98"/>
      <c r="BJK31" s="98"/>
      <c r="BLY31" s="98"/>
      <c r="BMA31" s="98"/>
      <c r="BMD31" s="98"/>
      <c r="BMG31" s="98"/>
      <c r="BMJ31" s="98"/>
      <c r="BMM31" s="98"/>
      <c r="BMP31" s="98"/>
      <c r="BMR31" s="98"/>
      <c r="BMT31" s="98"/>
      <c r="BMW31" s="98"/>
      <c r="BMZ31" s="98"/>
      <c r="BNC31" s="98"/>
      <c r="BNF31" s="98"/>
      <c r="BNI31" s="98"/>
      <c r="BNL31" s="98"/>
      <c r="BNO31" s="98"/>
      <c r="BNQ31" s="98"/>
      <c r="BOL31" s="98"/>
      <c r="BOM31" s="98"/>
      <c r="BOP31" s="98"/>
      <c r="BOS31" s="98"/>
      <c r="BOV31" s="98"/>
      <c r="BOY31" s="98"/>
      <c r="BOZ31" s="98"/>
      <c r="BPA31" s="98"/>
      <c r="BPD31" s="98"/>
      <c r="BPG31" s="98"/>
      <c r="BPJ31" s="98"/>
      <c r="BPM31" s="98"/>
      <c r="BPO31" s="98"/>
      <c r="BRG31" s="98"/>
      <c r="BRH31" s="98"/>
      <c r="BRI31" s="98"/>
      <c r="BRJ31" s="98"/>
      <c r="BRK31" s="98"/>
      <c r="BRL31" s="98"/>
      <c r="BRM31" s="98"/>
      <c r="BRN31" s="98"/>
      <c r="BRO31" s="98"/>
      <c r="BRP31" s="98"/>
      <c r="BRQ31" s="98"/>
      <c r="BRR31" s="98"/>
      <c r="BRS31" s="98"/>
      <c r="BRT31" s="98"/>
      <c r="BRU31" s="98"/>
      <c r="BRV31" s="98"/>
      <c r="BRW31" s="98"/>
      <c r="BRX31" s="98"/>
      <c r="BRY31" s="98"/>
      <c r="BSL31" s="98"/>
      <c r="BSM31" s="98"/>
      <c r="BSN31" s="98"/>
      <c r="BSO31" s="98"/>
      <c r="BSP31" s="98"/>
      <c r="BSQ31" s="98"/>
      <c r="BSR31" s="98"/>
      <c r="BSS31" s="98"/>
      <c r="BST31" s="98"/>
      <c r="BSU31" s="98"/>
      <c r="BSX31" s="98"/>
      <c r="BTA31" s="98"/>
      <c r="BTD31" s="98"/>
      <c r="BTG31" s="98"/>
      <c r="BVU31" s="98"/>
      <c r="BVW31" s="98"/>
      <c r="BVZ31" s="98"/>
      <c r="BWC31" s="98"/>
      <c r="BWF31" s="98"/>
      <c r="BWI31" s="98"/>
      <c r="BWL31" s="98"/>
      <c r="BWN31" s="98"/>
      <c r="BWP31" s="98"/>
      <c r="BWS31" s="98"/>
      <c r="BWV31" s="98"/>
      <c r="BWY31" s="98"/>
      <c r="BXB31" s="98"/>
      <c r="BXE31" s="98"/>
      <c r="BXH31" s="98"/>
      <c r="BXK31" s="98"/>
      <c r="BXM31" s="98"/>
      <c r="BYH31" s="98"/>
      <c r="BYI31" s="98"/>
      <c r="BYL31" s="98"/>
      <c r="BYO31" s="98"/>
      <c r="BYR31" s="98"/>
      <c r="BYU31" s="98"/>
      <c r="BYV31" s="98"/>
      <c r="BYW31" s="98"/>
      <c r="BYZ31" s="98"/>
      <c r="BZC31" s="98"/>
      <c r="BZF31" s="98"/>
      <c r="BZI31" s="98"/>
      <c r="BZK31" s="98"/>
      <c r="CBC31" s="98"/>
      <c r="CBD31" s="98"/>
      <c r="CBE31" s="98"/>
      <c r="CBF31" s="98"/>
      <c r="CBG31" s="98"/>
      <c r="CBH31" s="98"/>
      <c r="CBI31" s="98"/>
      <c r="CBJ31" s="98"/>
      <c r="CBK31" s="98"/>
      <c r="CBL31" s="98"/>
      <c r="CBM31" s="98"/>
      <c r="CBN31" s="98"/>
      <c r="CBO31" s="98"/>
      <c r="CBP31" s="98"/>
      <c r="CBQ31" s="98"/>
      <c r="CBR31" s="98"/>
      <c r="CBS31" s="98"/>
      <c r="CBT31" s="98"/>
      <c r="CBU31" s="98"/>
      <c r="CCH31" s="98"/>
      <c r="CCI31" s="98"/>
      <c r="CCJ31" s="98"/>
      <c r="CCK31" s="98"/>
      <c r="CCL31" s="98"/>
      <c r="CCM31" s="98"/>
      <c r="CCN31" s="98"/>
      <c r="CCO31" s="98"/>
      <c r="CCP31" s="98"/>
      <c r="CCQ31" s="98"/>
      <c r="CCT31" s="98"/>
      <c r="CCW31" s="98"/>
      <c r="CCZ31" s="98"/>
      <c r="CDC31" s="98"/>
      <c r="CFQ31" s="98"/>
      <c r="CFS31" s="98"/>
      <c r="CFV31" s="98"/>
      <c r="CFY31" s="98"/>
      <c r="CGB31" s="98"/>
      <c r="CGE31" s="98"/>
      <c r="CGH31" s="98"/>
      <c r="CGJ31" s="98"/>
      <c r="CGL31" s="98"/>
      <c r="CGO31" s="98"/>
      <c r="CGR31" s="98"/>
      <c r="CGU31" s="98"/>
      <c r="CGX31" s="98"/>
      <c r="CHA31" s="98"/>
      <c r="CHD31" s="98"/>
      <c r="CHG31" s="98"/>
      <c r="CHI31" s="98"/>
      <c r="CID31" s="98"/>
      <c r="CIE31" s="98"/>
      <c r="CIH31" s="98"/>
      <c r="CIK31" s="98"/>
      <c r="CIN31" s="98"/>
      <c r="CIQ31" s="98"/>
      <c r="CIR31" s="98"/>
      <c r="CIS31" s="98"/>
      <c r="CIV31" s="98"/>
      <c r="CIY31" s="98"/>
      <c r="CJB31" s="98"/>
      <c r="CJE31" s="98"/>
      <c r="CJG31" s="98"/>
      <c r="CKY31" s="98"/>
      <c r="CKZ31" s="98"/>
      <c r="CLA31" s="98"/>
      <c r="CLB31" s="98"/>
      <c r="CLC31" s="98"/>
      <c r="CLD31" s="98"/>
      <c r="CLE31" s="98"/>
      <c r="CLF31" s="98"/>
      <c r="CLG31" s="98"/>
      <c r="CLH31" s="98"/>
      <c r="CLI31" s="98"/>
      <c r="CLJ31" s="98"/>
      <c r="CLK31" s="98"/>
      <c r="CLL31" s="98"/>
      <c r="CLM31" s="98"/>
      <c r="CLN31" s="98"/>
      <c r="CLO31" s="98"/>
      <c r="CLP31" s="98"/>
      <c r="CLQ31" s="98"/>
      <c r="CMD31" s="98"/>
      <c r="CME31" s="98"/>
      <c r="CMF31" s="98"/>
      <c r="CMG31" s="98"/>
      <c r="CMH31" s="98"/>
      <c r="CMI31" s="98"/>
      <c r="CMJ31" s="98"/>
      <c r="CMK31" s="98"/>
      <c r="CML31" s="98"/>
      <c r="CMM31" s="98"/>
      <c r="CMP31" s="98"/>
      <c r="CMS31" s="98"/>
      <c r="CMV31" s="98"/>
      <c r="CMY31" s="98"/>
      <c r="CPM31" s="98"/>
      <c r="CPO31" s="98"/>
      <c r="CPR31" s="98"/>
      <c r="CPU31" s="98"/>
      <c r="CPX31" s="98"/>
      <c r="CQA31" s="98"/>
      <c r="CQD31" s="98"/>
      <c r="CQF31" s="98"/>
      <c r="CQH31" s="98"/>
      <c r="CQK31" s="98"/>
      <c r="CQN31" s="98"/>
      <c r="CQQ31" s="98"/>
      <c r="CQT31" s="98"/>
      <c r="CQW31" s="98"/>
      <c r="CQZ31" s="98"/>
      <c r="CRC31" s="98"/>
      <c r="CRE31" s="98"/>
      <c r="CRZ31" s="98"/>
      <c r="CSA31" s="98"/>
      <c r="CSD31" s="98"/>
      <c r="CSG31" s="98"/>
      <c r="CSJ31" s="98"/>
      <c r="CSM31" s="98"/>
      <c r="CSN31" s="98"/>
      <c r="CSO31" s="98"/>
      <c r="CSR31" s="98"/>
      <c r="CSU31" s="98"/>
      <c r="CSX31" s="98"/>
      <c r="CTA31" s="98"/>
      <c r="CTC31" s="98"/>
      <c r="CUU31" s="98"/>
      <c r="CUV31" s="98"/>
      <c r="CUW31" s="98"/>
      <c r="CUX31" s="98"/>
      <c r="CUY31" s="98"/>
      <c r="CUZ31" s="98"/>
      <c r="CVA31" s="98"/>
      <c r="CVB31" s="98"/>
      <c r="CVC31" s="98"/>
      <c r="CVD31" s="98"/>
      <c r="CVE31" s="98"/>
      <c r="CVF31" s="98"/>
      <c r="CVG31" s="98"/>
      <c r="CVH31" s="98"/>
      <c r="CVI31" s="98"/>
      <c r="CVJ31" s="98"/>
      <c r="CVK31" s="98"/>
      <c r="CVL31" s="98"/>
      <c r="CVM31" s="98"/>
      <c r="CVZ31" s="98"/>
      <c r="CWA31" s="98"/>
      <c r="CWB31" s="98"/>
      <c r="CWC31" s="98"/>
      <c r="CWD31" s="98"/>
      <c r="CWE31" s="98"/>
      <c r="CWF31" s="98"/>
      <c r="CWG31" s="98"/>
      <c r="CWH31" s="98"/>
      <c r="CWI31" s="98"/>
      <c r="CWL31" s="98"/>
      <c r="CWO31" s="98"/>
      <c r="CWR31" s="98"/>
      <c r="CWU31" s="98"/>
      <c r="CZI31" s="98"/>
      <c r="CZK31" s="98"/>
      <c r="CZN31" s="98"/>
      <c r="CZQ31" s="98"/>
      <c r="CZT31" s="98"/>
      <c r="CZW31" s="98"/>
      <c r="CZZ31" s="98"/>
      <c r="DAB31" s="98"/>
      <c r="DAD31" s="98"/>
      <c r="DAG31" s="98"/>
      <c r="DAJ31" s="98"/>
      <c r="DAM31" s="98"/>
      <c r="DAP31" s="98"/>
      <c r="DAS31" s="98"/>
      <c r="DAV31" s="98"/>
      <c r="DAY31" s="98"/>
      <c r="DBA31" s="98"/>
      <c r="DBV31" s="98"/>
      <c r="DBW31" s="98"/>
      <c r="DBZ31" s="98"/>
      <c r="DCC31" s="98"/>
      <c r="DCF31" s="98"/>
      <c r="DCI31" s="98"/>
      <c r="DCJ31" s="98"/>
      <c r="DCK31" s="98"/>
      <c r="DCN31" s="98"/>
      <c r="DCQ31" s="98"/>
      <c r="DCT31" s="98"/>
      <c r="DCW31" s="98"/>
      <c r="DCY31" s="98"/>
      <c r="DEQ31" s="98"/>
      <c r="DER31" s="98"/>
      <c r="DES31" s="98"/>
      <c r="DET31" s="98"/>
      <c r="DEU31" s="98"/>
      <c r="DEV31" s="98"/>
      <c r="DEW31" s="98"/>
      <c r="DEX31" s="98"/>
      <c r="DEY31" s="98"/>
      <c r="DEZ31" s="98"/>
      <c r="DFA31" s="98"/>
      <c r="DFB31" s="98"/>
      <c r="DFC31" s="98"/>
      <c r="DFD31" s="98"/>
      <c r="DFE31" s="98"/>
      <c r="DFF31" s="98"/>
      <c r="DFG31" s="98"/>
      <c r="DFH31" s="98"/>
      <c r="DFI31" s="98"/>
      <c r="DFV31" s="98"/>
      <c r="DFW31" s="98"/>
      <c r="DFX31" s="98"/>
      <c r="DFY31" s="98"/>
      <c r="DFZ31" s="98"/>
      <c r="DGA31" s="98"/>
      <c r="DGB31" s="98"/>
      <c r="DGC31" s="98"/>
      <c r="DGD31" s="98"/>
      <c r="DGE31" s="98"/>
      <c r="DGH31" s="98"/>
      <c r="DGK31" s="98"/>
      <c r="DGN31" s="98"/>
      <c r="DGQ31" s="98"/>
      <c r="DJE31" s="98"/>
      <c r="DJG31" s="98"/>
      <c r="DJJ31" s="98"/>
      <c r="DJM31" s="98"/>
      <c r="DJP31" s="98"/>
      <c r="DJS31" s="98"/>
      <c r="DJV31" s="98"/>
      <c r="DJX31" s="98"/>
      <c r="DJZ31" s="98"/>
      <c r="DKC31" s="98"/>
      <c r="DKF31" s="98"/>
      <c r="DKI31" s="98"/>
      <c r="DKL31" s="98"/>
      <c r="DKO31" s="98"/>
      <c r="DKR31" s="98"/>
      <c r="DKU31" s="98"/>
      <c r="DKW31" s="98"/>
      <c r="DLR31" s="98"/>
      <c r="DLS31" s="98"/>
      <c r="DLV31" s="98"/>
      <c r="DLY31" s="98"/>
      <c r="DMB31" s="98"/>
      <c r="DME31" s="98"/>
      <c r="DMF31" s="98"/>
      <c r="DMG31" s="98"/>
      <c r="DMJ31" s="98"/>
      <c r="DMM31" s="98"/>
      <c r="DMP31" s="98"/>
      <c r="DMS31" s="98"/>
      <c r="DMU31" s="98"/>
      <c r="DOM31" s="98"/>
      <c r="DON31" s="98"/>
      <c r="DOO31" s="98"/>
      <c r="DOP31" s="98"/>
      <c r="DOQ31" s="98"/>
      <c r="DOR31" s="98"/>
      <c r="DOS31" s="98"/>
      <c r="DOT31" s="98"/>
      <c r="DOU31" s="98"/>
      <c r="DOV31" s="98"/>
      <c r="DOW31" s="98"/>
      <c r="DOX31" s="98"/>
      <c r="DOY31" s="98"/>
      <c r="DOZ31" s="98"/>
      <c r="DPA31" s="98"/>
      <c r="DPB31" s="98"/>
      <c r="DPC31" s="98"/>
      <c r="DPD31" s="98"/>
      <c r="DPE31" s="98"/>
      <c r="DPR31" s="98"/>
      <c r="DPS31" s="98"/>
      <c r="DPT31" s="98"/>
      <c r="DPU31" s="98"/>
      <c r="DPV31" s="98"/>
      <c r="DPW31" s="98"/>
      <c r="DPX31" s="98"/>
      <c r="DPY31" s="98"/>
      <c r="DPZ31" s="98"/>
      <c r="DQA31" s="98"/>
      <c r="DQD31" s="98"/>
      <c r="DQG31" s="98"/>
      <c r="DQJ31" s="98"/>
      <c r="DQM31" s="98"/>
      <c r="DTA31" s="98"/>
      <c r="DTC31" s="98"/>
      <c r="DTF31" s="98"/>
      <c r="DTI31" s="98"/>
      <c r="DTL31" s="98"/>
      <c r="DTO31" s="98"/>
      <c r="DTR31" s="98"/>
      <c r="DTT31" s="98"/>
      <c r="DTV31" s="98"/>
      <c r="DTY31" s="98"/>
      <c r="DUB31" s="98"/>
      <c r="DUE31" s="98"/>
      <c r="DUH31" s="98"/>
      <c r="DUK31" s="98"/>
      <c r="DUN31" s="98"/>
      <c r="DUQ31" s="98"/>
      <c r="DUS31" s="98"/>
      <c r="DVN31" s="98"/>
      <c r="DVO31" s="98"/>
      <c r="DVR31" s="98"/>
      <c r="DVU31" s="98"/>
      <c r="DVX31" s="98"/>
      <c r="DWA31" s="98"/>
      <c r="DWB31" s="98"/>
      <c r="DWC31" s="98"/>
      <c r="DWF31" s="98"/>
      <c r="DWI31" s="98"/>
      <c r="DWL31" s="98"/>
      <c r="DWO31" s="98"/>
      <c r="DWQ31" s="98"/>
      <c r="DYI31" s="98"/>
      <c r="DYJ31" s="98"/>
      <c r="DYK31" s="98"/>
      <c r="DYL31" s="98"/>
      <c r="DYM31" s="98"/>
      <c r="DYN31" s="98"/>
      <c r="DYO31" s="98"/>
      <c r="DYP31" s="98"/>
      <c r="DYQ31" s="98"/>
      <c r="DYR31" s="98"/>
      <c r="DYS31" s="98"/>
      <c r="DYT31" s="98"/>
      <c r="DYU31" s="98"/>
      <c r="DYV31" s="98"/>
      <c r="DYW31" s="98"/>
      <c r="DYX31" s="98"/>
      <c r="DYY31" s="98"/>
      <c r="DYZ31" s="98"/>
      <c r="DZA31" s="98"/>
      <c r="DZN31" s="98"/>
      <c r="DZO31" s="98"/>
      <c r="DZP31" s="98"/>
      <c r="DZQ31" s="98"/>
      <c r="DZR31" s="98"/>
      <c r="DZS31" s="98"/>
      <c r="DZT31" s="98"/>
      <c r="DZU31" s="98"/>
      <c r="DZV31" s="98"/>
      <c r="DZW31" s="98"/>
      <c r="DZZ31" s="98"/>
      <c r="EAC31" s="98"/>
      <c r="EAF31" s="98"/>
      <c r="EAI31" s="98"/>
      <c r="ECW31" s="98"/>
      <c r="ECY31" s="98"/>
      <c r="EDB31" s="98"/>
      <c r="EDE31" s="98"/>
      <c r="EDH31" s="98"/>
      <c r="EDK31" s="98"/>
      <c r="EDN31" s="98"/>
      <c r="EDP31" s="98"/>
      <c r="EDR31" s="98"/>
      <c r="EDU31" s="98"/>
      <c r="EDX31" s="98"/>
      <c r="EEA31" s="98"/>
      <c r="EED31" s="98"/>
      <c r="EEG31" s="98"/>
      <c r="EEJ31" s="98"/>
      <c r="EEM31" s="98"/>
      <c r="EEO31" s="98"/>
      <c r="EFJ31" s="98"/>
      <c r="EFK31" s="98"/>
      <c r="EFN31" s="98"/>
      <c r="EFQ31" s="98"/>
      <c r="EFT31" s="98"/>
      <c r="EFW31" s="98"/>
      <c r="EFX31" s="98"/>
      <c r="EFY31" s="98"/>
      <c r="EGB31" s="98"/>
      <c r="EGE31" s="98"/>
      <c r="EGH31" s="98"/>
      <c r="EGK31" s="98"/>
      <c r="EGM31" s="98"/>
      <c r="EIE31" s="98"/>
      <c r="EIF31" s="98"/>
      <c r="EIG31" s="98"/>
      <c r="EIH31" s="98"/>
      <c r="EII31" s="98"/>
      <c r="EIJ31" s="98"/>
      <c r="EIK31" s="98"/>
      <c r="EIL31" s="98"/>
      <c r="EIM31" s="98"/>
      <c r="EIN31" s="98"/>
      <c r="EIO31" s="98"/>
      <c r="EIP31" s="98"/>
      <c r="EIQ31" s="98"/>
      <c r="EIR31" s="98"/>
      <c r="EIS31" s="98"/>
      <c r="EIT31" s="98"/>
      <c r="EIU31" s="98"/>
      <c r="EIV31" s="98"/>
      <c r="EIW31" s="98"/>
      <c r="EJJ31" s="98"/>
      <c r="EJK31" s="98"/>
      <c r="EJL31" s="98"/>
      <c r="EJM31" s="98"/>
      <c r="EJN31" s="98"/>
      <c r="EJO31" s="98"/>
      <c r="EJP31" s="98"/>
      <c r="EJQ31" s="98"/>
      <c r="EJR31" s="98"/>
      <c r="EJS31" s="98"/>
      <c r="EJV31" s="98"/>
      <c r="EJY31" s="98"/>
      <c r="EKB31" s="98"/>
      <c r="EKE31" s="98"/>
      <c r="EMS31" s="98"/>
      <c r="EMU31" s="98"/>
      <c r="EMX31" s="98"/>
      <c r="ENA31" s="98"/>
      <c r="END31" s="98"/>
      <c r="ENG31" s="98"/>
      <c r="ENJ31" s="98"/>
      <c r="ENL31" s="98"/>
      <c r="ENN31" s="98"/>
      <c r="ENQ31" s="98"/>
      <c r="ENT31" s="98"/>
      <c r="ENW31" s="98"/>
      <c r="ENZ31" s="98"/>
      <c r="EOC31" s="98"/>
      <c r="EOF31" s="98"/>
      <c r="EOI31" s="98"/>
      <c r="EOK31" s="98"/>
      <c r="EPF31" s="98"/>
      <c r="EPG31" s="98"/>
      <c r="EPJ31" s="98"/>
      <c r="EPM31" s="98"/>
      <c r="EPP31" s="98"/>
      <c r="EPS31" s="98"/>
      <c r="EPT31" s="98"/>
      <c r="EPU31" s="98"/>
      <c r="EPX31" s="98"/>
      <c r="EQA31" s="98"/>
      <c r="EQD31" s="98"/>
      <c r="EQG31" s="98"/>
      <c r="EQI31" s="98"/>
      <c r="ESA31" s="98"/>
      <c r="ESB31" s="98"/>
      <c r="ESC31" s="98"/>
      <c r="ESD31" s="98"/>
      <c r="ESE31" s="98"/>
      <c r="ESF31" s="98"/>
      <c r="ESG31" s="98"/>
      <c r="ESH31" s="98"/>
      <c r="ESI31" s="98"/>
      <c r="ESJ31" s="98"/>
      <c r="ESK31" s="98"/>
      <c r="ESL31" s="98"/>
      <c r="ESM31" s="98"/>
      <c r="ESN31" s="98"/>
      <c r="ESO31" s="98"/>
      <c r="ESP31" s="98"/>
      <c r="ESQ31" s="98"/>
      <c r="ESR31" s="98"/>
      <c r="ESS31" s="98"/>
      <c r="ETF31" s="98"/>
      <c r="ETG31" s="98"/>
      <c r="ETH31" s="98"/>
      <c r="ETI31" s="98"/>
      <c r="ETJ31" s="98"/>
      <c r="ETK31" s="98"/>
      <c r="ETL31" s="98"/>
      <c r="ETM31" s="98"/>
      <c r="ETN31" s="98"/>
      <c r="ETO31" s="98"/>
      <c r="ETR31" s="98"/>
      <c r="ETU31" s="98"/>
      <c r="ETX31" s="98"/>
      <c r="EUA31" s="98"/>
      <c r="EWO31" s="98"/>
      <c r="EWQ31" s="98"/>
      <c r="EWT31" s="98"/>
      <c r="EWW31" s="98"/>
      <c r="EWZ31" s="98"/>
      <c r="EXC31" s="98"/>
      <c r="EXF31" s="98"/>
      <c r="EXH31" s="98"/>
      <c r="EXJ31" s="98"/>
      <c r="EXM31" s="98"/>
      <c r="EXP31" s="98"/>
      <c r="EXS31" s="98"/>
      <c r="EXV31" s="98"/>
      <c r="EXY31" s="98"/>
      <c r="EYB31" s="98"/>
      <c r="EYE31" s="98"/>
      <c r="EYG31" s="98"/>
      <c r="EZB31" s="98"/>
      <c r="EZC31" s="98"/>
      <c r="EZF31" s="98"/>
      <c r="EZI31" s="98"/>
      <c r="EZL31" s="98"/>
      <c r="EZO31" s="98"/>
      <c r="EZP31" s="98"/>
      <c r="EZQ31" s="98"/>
      <c r="EZT31" s="98"/>
      <c r="EZW31" s="98"/>
      <c r="EZZ31" s="98"/>
      <c r="FAC31" s="98"/>
      <c r="FAE31" s="98"/>
      <c r="FBW31" s="98"/>
      <c r="FBX31" s="98"/>
      <c r="FBY31" s="98"/>
      <c r="FBZ31" s="98"/>
      <c r="FCA31" s="98"/>
      <c r="FCB31" s="98"/>
      <c r="FCC31" s="98"/>
      <c r="FCD31" s="98"/>
      <c r="FCE31" s="98"/>
      <c r="FCF31" s="98"/>
      <c r="FCG31" s="98"/>
      <c r="FCH31" s="98"/>
      <c r="FCI31" s="98"/>
      <c r="FCJ31" s="98"/>
      <c r="FCK31" s="98"/>
      <c r="FCL31" s="98"/>
      <c r="FCM31" s="98"/>
      <c r="FCN31" s="98"/>
      <c r="FCO31" s="98"/>
      <c r="FDB31" s="98"/>
      <c r="FDC31" s="98"/>
      <c r="FDD31" s="98"/>
      <c r="FDE31" s="98"/>
      <c r="FDF31" s="98"/>
      <c r="FDG31" s="98"/>
      <c r="FDH31" s="98"/>
      <c r="FDI31" s="98"/>
      <c r="FDJ31" s="98"/>
      <c r="FDK31" s="98"/>
      <c r="FDN31" s="98"/>
      <c r="FDQ31" s="98"/>
      <c r="FDT31" s="98"/>
      <c r="FDW31" s="98"/>
      <c r="FGK31" s="98"/>
      <c r="FGM31" s="98"/>
      <c r="FGP31" s="98"/>
      <c r="FGS31" s="98"/>
      <c r="FGV31" s="98"/>
      <c r="FGY31" s="98"/>
      <c r="FHB31" s="98"/>
      <c r="FHD31" s="98"/>
      <c r="FHF31" s="98"/>
      <c r="FHI31" s="98"/>
      <c r="FHL31" s="98"/>
      <c r="FHO31" s="98"/>
      <c r="FHR31" s="98"/>
      <c r="FHU31" s="98"/>
      <c r="FHX31" s="98"/>
      <c r="FIA31" s="98"/>
      <c r="FIC31" s="98"/>
      <c r="FIX31" s="98"/>
      <c r="FIY31" s="98"/>
      <c r="FJB31" s="98"/>
      <c r="FJE31" s="98"/>
      <c r="FJH31" s="98"/>
      <c r="FJK31" s="98"/>
      <c r="FJL31" s="98"/>
      <c r="FJM31" s="98"/>
      <c r="FJP31" s="98"/>
      <c r="FJS31" s="98"/>
      <c r="FJV31" s="98"/>
      <c r="FJY31" s="98"/>
      <c r="FKA31" s="98"/>
      <c r="FLS31" s="98"/>
      <c r="FLT31" s="98"/>
      <c r="FLU31" s="98"/>
      <c r="FLV31" s="98"/>
      <c r="FLW31" s="98"/>
      <c r="FLX31" s="98"/>
      <c r="FLY31" s="98"/>
      <c r="FLZ31" s="98"/>
      <c r="FMA31" s="98"/>
      <c r="FMB31" s="98"/>
      <c r="FMC31" s="98"/>
      <c r="FMD31" s="98"/>
      <c r="FME31" s="98"/>
      <c r="FMF31" s="98"/>
      <c r="FMG31" s="98"/>
      <c r="FMH31" s="98"/>
      <c r="FMI31" s="98"/>
      <c r="FMJ31" s="98"/>
      <c r="FMK31" s="98"/>
      <c r="FMX31" s="98"/>
      <c r="FMY31" s="98"/>
      <c r="FMZ31" s="98"/>
      <c r="FNA31" s="98"/>
      <c r="FNB31" s="98"/>
      <c r="FNC31" s="98"/>
      <c r="FND31" s="98"/>
      <c r="FNE31" s="98"/>
      <c r="FNF31" s="98"/>
      <c r="FNG31" s="98"/>
      <c r="FNJ31" s="98"/>
      <c r="FNM31" s="98"/>
      <c r="FNP31" s="98"/>
      <c r="FNS31" s="98"/>
      <c r="FQG31" s="98"/>
      <c r="FQI31" s="98"/>
      <c r="FQL31" s="98"/>
      <c r="FQO31" s="98"/>
      <c r="FQR31" s="98"/>
      <c r="FQU31" s="98"/>
      <c r="FQX31" s="98"/>
      <c r="FQZ31" s="98"/>
      <c r="FRB31" s="98"/>
      <c r="FRE31" s="98"/>
      <c r="FRH31" s="98"/>
      <c r="FRK31" s="98"/>
      <c r="FRN31" s="98"/>
      <c r="FRQ31" s="98"/>
      <c r="FRT31" s="98"/>
      <c r="FRW31" s="98"/>
      <c r="FRY31" s="98"/>
      <c r="FST31" s="98"/>
      <c r="FSU31" s="98"/>
      <c r="FSX31" s="98"/>
      <c r="FTA31" s="98"/>
      <c r="FTD31" s="98"/>
      <c r="FTG31" s="98"/>
      <c r="FTH31" s="98"/>
      <c r="FTI31" s="98"/>
      <c r="FTL31" s="98"/>
      <c r="FTO31" s="98"/>
      <c r="FTR31" s="98"/>
      <c r="FTU31" s="98"/>
      <c r="FTW31" s="98"/>
      <c r="FVO31" s="98"/>
      <c r="FVP31" s="98"/>
      <c r="FVQ31" s="98"/>
      <c r="FVR31" s="98"/>
      <c r="FVS31" s="98"/>
      <c r="FVT31" s="98"/>
      <c r="FVU31" s="98"/>
      <c r="FVV31" s="98"/>
      <c r="FVW31" s="98"/>
      <c r="FVX31" s="98"/>
      <c r="FVY31" s="98"/>
      <c r="FVZ31" s="98"/>
      <c r="FWA31" s="98"/>
      <c r="FWB31" s="98"/>
      <c r="FWC31" s="98"/>
      <c r="FWD31" s="98"/>
      <c r="FWE31" s="98"/>
      <c r="FWF31" s="98"/>
      <c r="FWG31" s="98"/>
      <c r="FWT31" s="98"/>
      <c r="FWU31" s="98"/>
      <c r="FWV31" s="98"/>
      <c r="FWW31" s="98"/>
      <c r="FWX31" s="98"/>
      <c r="FWY31" s="98"/>
      <c r="FWZ31" s="98"/>
      <c r="FXA31" s="98"/>
      <c r="FXB31" s="98"/>
      <c r="FXC31" s="98"/>
      <c r="FXF31" s="98"/>
      <c r="FXI31" s="98"/>
      <c r="FXL31" s="98"/>
      <c r="FXO31" s="98"/>
      <c r="GAC31" s="98"/>
      <c r="GAE31" s="98"/>
      <c r="GAH31" s="98"/>
      <c r="GAK31" s="98"/>
      <c r="GAN31" s="98"/>
      <c r="GAQ31" s="98"/>
      <c r="GAT31" s="98"/>
      <c r="GAV31" s="98"/>
      <c r="GAX31" s="98"/>
      <c r="GBA31" s="98"/>
      <c r="GBD31" s="98"/>
      <c r="GBG31" s="98"/>
      <c r="GBJ31" s="98"/>
      <c r="GBM31" s="98"/>
      <c r="GBP31" s="98"/>
      <c r="GBS31" s="98"/>
      <c r="GBU31" s="98"/>
      <c r="GCP31" s="98"/>
      <c r="GCQ31" s="98"/>
      <c r="GCT31" s="98"/>
      <c r="GCW31" s="98"/>
      <c r="GCZ31" s="98"/>
      <c r="GDC31" s="98"/>
      <c r="GDD31" s="98"/>
      <c r="GDE31" s="98"/>
      <c r="GDH31" s="98"/>
      <c r="GDK31" s="98"/>
      <c r="GDN31" s="98"/>
      <c r="GDQ31" s="98"/>
      <c r="GDS31" s="98"/>
      <c r="GFK31" s="98"/>
      <c r="GFL31" s="98"/>
      <c r="GFM31" s="98"/>
      <c r="GFN31" s="98"/>
      <c r="GFO31" s="98"/>
      <c r="GFP31" s="98"/>
      <c r="GFQ31" s="98"/>
      <c r="GFR31" s="98"/>
      <c r="GFS31" s="98"/>
      <c r="GFT31" s="98"/>
      <c r="GFU31" s="98"/>
      <c r="GFV31" s="98"/>
      <c r="GFW31" s="98"/>
      <c r="GFX31" s="98"/>
      <c r="GFY31" s="98"/>
      <c r="GFZ31" s="98"/>
      <c r="GGA31" s="98"/>
      <c r="GGB31" s="98"/>
      <c r="GGC31" s="98"/>
      <c r="GGP31" s="98"/>
      <c r="GGQ31" s="98"/>
      <c r="GGR31" s="98"/>
      <c r="GGS31" s="98"/>
      <c r="GGT31" s="98"/>
      <c r="GGU31" s="98"/>
      <c r="GGV31" s="98"/>
      <c r="GGW31" s="98"/>
      <c r="GGX31" s="98"/>
      <c r="GGY31" s="98"/>
      <c r="GHB31" s="98"/>
      <c r="GHE31" s="98"/>
      <c r="GHH31" s="98"/>
      <c r="GHK31" s="98"/>
      <c r="GJY31" s="98"/>
      <c r="GKA31" s="98"/>
      <c r="GKD31" s="98"/>
      <c r="GKG31" s="98"/>
      <c r="GKJ31" s="98"/>
      <c r="GKM31" s="98"/>
      <c r="GKP31" s="98"/>
      <c r="GKR31" s="98"/>
      <c r="GKT31" s="98"/>
      <c r="GKW31" s="98"/>
      <c r="GKZ31" s="98"/>
      <c r="GLC31" s="98"/>
      <c r="GLF31" s="98"/>
      <c r="GLI31" s="98"/>
      <c r="GLL31" s="98"/>
      <c r="GLO31" s="98"/>
      <c r="GLQ31" s="98"/>
      <c r="GML31" s="98"/>
      <c r="GMM31" s="98"/>
      <c r="GMP31" s="98"/>
      <c r="GMS31" s="98"/>
      <c r="GMV31" s="98"/>
      <c r="GMY31" s="98"/>
      <c r="GMZ31" s="98"/>
      <c r="GNA31" s="98"/>
      <c r="GND31" s="98"/>
      <c r="GNG31" s="98"/>
      <c r="GNJ31" s="98"/>
      <c r="GNM31" s="98"/>
      <c r="GNO31" s="98"/>
      <c r="GPG31" s="98"/>
      <c r="GPH31" s="98"/>
      <c r="GPI31" s="98"/>
      <c r="GPJ31" s="98"/>
      <c r="GPK31" s="98"/>
      <c r="GPL31" s="98"/>
      <c r="GPM31" s="98"/>
      <c r="GPN31" s="98"/>
      <c r="GPO31" s="98"/>
      <c r="GPP31" s="98"/>
      <c r="GPQ31" s="98"/>
      <c r="GPR31" s="98"/>
      <c r="GPS31" s="98"/>
      <c r="GPT31" s="98"/>
      <c r="GPU31" s="98"/>
      <c r="GPV31" s="98"/>
      <c r="GPW31" s="98"/>
      <c r="GPX31" s="98"/>
      <c r="GPY31" s="98"/>
      <c r="GQL31" s="98"/>
      <c r="GQM31" s="98"/>
      <c r="GQN31" s="98"/>
      <c r="GQO31" s="98"/>
      <c r="GQP31" s="98"/>
      <c r="GQQ31" s="98"/>
      <c r="GQR31" s="98"/>
      <c r="GQS31" s="98"/>
      <c r="GQT31" s="98"/>
      <c r="GQU31" s="98"/>
      <c r="GQX31" s="98"/>
      <c r="GRA31" s="98"/>
      <c r="GRD31" s="98"/>
      <c r="GRG31" s="98"/>
      <c r="GTU31" s="98"/>
      <c r="GTW31" s="98"/>
      <c r="GTZ31" s="98"/>
      <c r="GUC31" s="98"/>
      <c r="GUF31" s="98"/>
      <c r="GUI31" s="98"/>
      <c r="GUL31" s="98"/>
      <c r="GUN31" s="98"/>
      <c r="GUP31" s="98"/>
      <c r="GUS31" s="98"/>
      <c r="GUV31" s="98"/>
      <c r="GUY31" s="98"/>
      <c r="GVB31" s="98"/>
      <c r="GVE31" s="98"/>
      <c r="GVH31" s="98"/>
      <c r="GVK31" s="98"/>
      <c r="GVM31" s="98"/>
      <c r="GWH31" s="98"/>
      <c r="GWI31" s="98"/>
      <c r="GWL31" s="98"/>
      <c r="GWO31" s="98"/>
      <c r="GWR31" s="98"/>
      <c r="GWU31" s="98"/>
      <c r="GWV31" s="98"/>
      <c r="GWW31" s="98"/>
      <c r="GWZ31" s="98"/>
      <c r="GXC31" s="98"/>
      <c r="GXF31" s="98"/>
      <c r="GXI31" s="98"/>
      <c r="GXK31" s="98"/>
      <c r="GZC31" s="98"/>
      <c r="GZD31" s="98"/>
      <c r="GZE31" s="98"/>
      <c r="GZF31" s="98"/>
      <c r="GZG31" s="98"/>
      <c r="GZH31" s="98"/>
      <c r="GZI31" s="98"/>
      <c r="GZJ31" s="98"/>
      <c r="GZK31" s="98"/>
      <c r="GZL31" s="98"/>
      <c r="GZM31" s="98"/>
      <c r="GZN31" s="98"/>
      <c r="GZO31" s="98"/>
      <c r="GZP31" s="98"/>
      <c r="GZQ31" s="98"/>
      <c r="GZR31" s="98"/>
      <c r="GZS31" s="98"/>
      <c r="GZT31" s="98"/>
      <c r="GZU31" s="98"/>
      <c r="HAH31" s="98"/>
      <c r="HAI31" s="98"/>
      <c r="HAJ31" s="98"/>
      <c r="HAK31" s="98"/>
      <c r="HAL31" s="98"/>
      <c r="HAM31" s="98"/>
      <c r="HAN31" s="98"/>
      <c r="HAO31" s="98"/>
      <c r="HAP31" s="98"/>
      <c r="HAQ31" s="98"/>
      <c r="HAT31" s="98"/>
      <c r="HAW31" s="98"/>
      <c r="HAZ31" s="98"/>
      <c r="HBC31" s="98"/>
      <c r="HDQ31" s="98"/>
      <c r="HDS31" s="98"/>
      <c r="HDV31" s="98"/>
      <c r="HDY31" s="98"/>
      <c r="HEB31" s="98"/>
      <c r="HEE31" s="98"/>
      <c r="HEH31" s="98"/>
      <c r="HEJ31" s="98"/>
      <c r="HEL31" s="98"/>
      <c r="HEO31" s="98"/>
      <c r="HER31" s="98"/>
      <c r="HEU31" s="98"/>
      <c r="HEX31" s="98"/>
      <c r="HFA31" s="98"/>
      <c r="HFD31" s="98"/>
      <c r="HFG31" s="98"/>
      <c r="HFI31" s="98"/>
      <c r="HGD31" s="98"/>
      <c r="HGE31" s="98"/>
      <c r="HGH31" s="98"/>
      <c r="HGK31" s="98"/>
      <c r="HGN31" s="98"/>
      <c r="HGQ31" s="98"/>
      <c r="HGR31" s="98"/>
      <c r="HGS31" s="98"/>
      <c r="HGV31" s="98"/>
      <c r="HGY31" s="98"/>
      <c r="HHB31" s="98"/>
      <c r="HHE31" s="98"/>
      <c r="HHG31" s="98"/>
      <c r="HIY31" s="98"/>
      <c r="HIZ31" s="98"/>
      <c r="HJA31" s="98"/>
      <c r="HJB31" s="98"/>
      <c r="HJC31" s="98"/>
      <c r="HJD31" s="98"/>
      <c r="HJE31" s="98"/>
      <c r="HJF31" s="98"/>
      <c r="HJG31" s="98"/>
      <c r="HJH31" s="98"/>
      <c r="HJI31" s="98"/>
      <c r="HJJ31" s="98"/>
      <c r="HJK31" s="98"/>
      <c r="HJL31" s="98"/>
      <c r="HJM31" s="98"/>
      <c r="HJN31" s="98"/>
      <c r="HJO31" s="98"/>
      <c r="HJP31" s="98"/>
      <c r="HJQ31" s="98"/>
      <c r="HKD31" s="98"/>
      <c r="HKE31" s="98"/>
      <c r="HKF31" s="98"/>
      <c r="HKG31" s="98"/>
      <c r="HKH31" s="98"/>
      <c r="HKI31" s="98"/>
      <c r="HKJ31" s="98"/>
      <c r="HKK31" s="98"/>
      <c r="HKL31" s="98"/>
      <c r="HKM31" s="98"/>
      <c r="HKP31" s="98"/>
      <c r="HKS31" s="98"/>
      <c r="HKV31" s="98"/>
      <c r="HKY31" s="98"/>
      <c r="HNM31" s="98"/>
      <c r="HNO31" s="98"/>
      <c r="HNR31" s="98"/>
      <c r="HNU31" s="98"/>
      <c r="HNX31" s="98"/>
      <c r="HOA31" s="98"/>
      <c r="HOD31" s="98"/>
      <c r="HOF31" s="98"/>
      <c r="HOH31" s="98"/>
      <c r="HOK31" s="98"/>
      <c r="HON31" s="98"/>
      <c r="HOQ31" s="98"/>
      <c r="HOT31" s="98"/>
      <c r="HOW31" s="98"/>
      <c r="HOZ31" s="98"/>
      <c r="HPC31" s="98"/>
      <c r="HPE31" s="98"/>
      <c r="HPZ31" s="98"/>
      <c r="HQA31" s="98"/>
      <c r="HQD31" s="98"/>
      <c r="HQG31" s="98"/>
      <c r="HQJ31" s="98"/>
      <c r="HQM31" s="98"/>
      <c r="HQN31" s="98"/>
      <c r="HQO31" s="98"/>
      <c r="HQR31" s="98"/>
      <c r="HQU31" s="98"/>
      <c r="HQX31" s="98"/>
      <c r="HRA31" s="98"/>
      <c r="HRC31" s="98"/>
      <c r="HSU31" s="98"/>
      <c r="HSV31" s="98"/>
      <c r="HSW31" s="98"/>
      <c r="HSX31" s="98"/>
      <c r="HSY31" s="98"/>
      <c r="HSZ31" s="98"/>
      <c r="HTA31" s="98"/>
      <c r="HTB31" s="98"/>
      <c r="HTC31" s="98"/>
      <c r="HTD31" s="98"/>
      <c r="HTE31" s="98"/>
      <c r="HTF31" s="98"/>
      <c r="HTG31" s="98"/>
      <c r="HTH31" s="98"/>
      <c r="HTI31" s="98"/>
      <c r="HTJ31" s="98"/>
      <c r="HTK31" s="98"/>
      <c r="HTL31" s="98"/>
      <c r="HTM31" s="98"/>
      <c r="HTZ31" s="98"/>
      <c r="HUA31" s="98"/>
      <c r="HUB31" s="98"/>
      <c r="HUC31" s="98"/>
      <c r="HUD31" s="98"/>
      <c r="HUE31" s="98"/>
      <c r="HUF31" s="98"/>
      <c r="HUG31" s="98"/>
      <c r="HUH31" s="98"/>
      <c r="HUI31" s="98"/>
      <c r="HUL31" s="98"/>
      <c r="HUO31" s="98"/>
      <c r="HUR31" s="98"/>
      <c r="HUU31" s="98"/>
      <c r="HXI31" s="98"/>
      <c r="HXK31" s="98"/>
      <c r="HXN31" s="98"/>
      <c r="HXQ31" s="98"/>
      <c r="HXT31" s="98"/>
      <c r="HXW31" s="98"/>
      <c r="HXZ31" s="98"/>
      <c r="HYB31" s="98"/>
      <c r="HYD31" s="98"/>
      <c r="HYG31" s="98"/>
      <c r="HYJ31" s="98"/>
      <c r="HYM31" s="98"/>
      <c r="HYP31" s="98"/>
      <c r="HYS31" s="98"/>
      <c r="HYV31" s="98"/>
      <c r="HYY31" s="98"/>
      <c r="HZA31" s="98"/>
      <c r="HZV31" s="98"/>
      <c r="HZW31" s="98"/>
      <c r="HZZ31" s="98"/>
      <c r="IAC31" s="98"/>
      <c r="IAF31" s="98"/>
      <c r="IAI31" s="98"/>
      <c r="IAJ31" s="98"/>
      <c r="IAK31" s="98"/>
      <c r="IAN31" s="98"/>
      <c r="IAQ31" s="98"/>
      <c r="IAT31" s="98"/>
      <c r="IAW31" s="98"/>
      <c r="IAY31" s="98"/>
      <c r="ICQ31" s="98"/>
      <c r="ICR31" s="98"/>
      <c r="ICS31" s="98"/>
      <c r="ICT31" s="98"/>
      <c r="ICU31" s="98"/>
      <c r="ICV31" s="98"/>
      <c r="ICW31" s="98"/>
      <c r="ICX31" s="98"/>
      <c r="ICY31" s="98"/>
      <c r="ICZ31" s="98"/>
      <c r="IDA31" s="98"/>
      <c r="IDB31" s="98"/>
      <c r="IDC31" s="98"/>
      <c r="IDD31" s="98"/>
      <c r="IDE31" s="98"/>
      <c r="IDF31" s="98"/>
      <c r="IDG31" s="98"/>
      <c r="IDH31" s="98"/>
      <c r="IDI31" s="98"/>
      <c r="IDV31" s="98"/>
      <c r="IDW31" s="98"/>
      <c r="IDX31" s="98"/>
      <c r="IDY31" s="98"/>
      <c r="IDZ31" s="98"/>
      <c r="IEA31" s="98"/>
      <c r="IEB31" s="98"/>
      <c r="IEC31" s="98"/>
      <c r="IED31" s="98"/>
      <c r="IEE31" s="98"/>
      <c r="IEH31" s="98"/>
      <c r="IEK31" s="98"/>
      <c r="IEN31" s="98"/>
      <c r="IEQ31" s="98"/>
      <c r="IHE31" s="98"/>
      <c r="IHG31" s="98"/>
      <c r="IHJ31" s="98"/>
      <c r="IHM31" s="98"/>
      <c r="IHP31" s="98"/>
      <c r="IHS31" s="98"/>
      <c r="IHV31" s="98"/>
      <c r="IHX31" s="98"/>
      <c r="IHZ31" s="98"/>
      <c r="IIC31" s="98"/>
      <c r="IIF31" s="98"/>
      <c r="III31" s="98"/>
      <c r="IIL31" s="98"/>
      <c r="IIO31" s="98"/>
      <c r="IIR31" s="98"/>
      <c r="IIU31" s="98"/>
      <c r="IIW31" s="98"/>
      <c r="IJR31" s="98"/>
      <c r="IJS31" s="98"/>
      <c r="IJV31" s="98"/>
      <c r="IJY31" s="98"/>
      <c r="IKB31" s="98"/>
      <c r="IKE31" s="98"/>
      <c r="IKF31" s="98"/>
      <c r="IKG31" s="98"/>
      <c r="IKJ31" s="98"/>
      <c r="IKM31" s="98"/>
      <c r="IKP31" s="98"/>
      <c r="IKS31" s="98"/>
      <c r="IKU31" s="98"/>
      <c r="IMM31" s="98"/>
      <c r="IMN31" s="98"/>
      <c r="IMO31" s="98"/>
      <c r="IMP31" s="98"/>
      <c r="IMQ31" s="98"/>
      <c r="IMR31" s="98"/>
      <c r="IMS31" s="98"/>
      <c r="IMT31" s="98"/>
      <c r="IMU31" s="98"/>
      <c r="IMV31" s="98"/>
      <c r="IMW31" s="98"/>
      <c r="IMX31" s="98"/>
      <c r="IMY31" s="98"/>
      <c r="IMZ31" s="98"/>
      <c r="INA31" s="98"/>
      <c r="INB31" s="98"/>
      <c r="INC31" s="98"/>
      <c r="IND31" s="98"/>
      <c r="INE31" s="98"/>
      <c r="INR31" s="98"/>
      <c r="INS31" s="98"/>
      <c r="INT31" s="98"/>
      <c r="INU31" s="98"/>
      <c r="INV31" s="98"/>
      <c r="INW31" s="98"/>
      <c r="INX31" s="98"/>
      <c r="INY31" s="98"/>
      <c r="INZ31" s="98"/>
      <c r="IOA31" s="98"/>
      <c r="IOD31" s="98"/>
      <c r="IOG31" s="98"/>
      <c r="IOJ31" s="98"/>
      <c r="IOM31" s="98"/>
      <c r="IRA31" s="98"/>
      <c r="IRC31" s="98"/>
      <c r="IRF31" s="98"/>
      <c r="IRI31" s="98"/>
      <c r="IRL31" s="98"/>
      <c r="IRO31" s="98"/>
      <c r="IRR31" s="98"/>
      <c r="IRT31" s="98"/>
      <c r="IRV31" s="98"/>
      <c r="IRY31" s="98"/>
      <c r="ISB31" s="98"/>
      <c r="ISE31" s="98"/>
      <c r="ISH31" s="98"/>
      <c r="ISK31" s="98"/>
      <c r="ISN31" s="98"/>
      <c r="ISQ31" s="98"/>
      <c r="ISS31" s="98"/>
      <c r="ITN31" s="98"/>
      <c r="ITO31" s="98"/>
      <c r="ITR31" s="98"/>
      <c r="ITU31" s="98"/>
      <c r="ITX31" s="98"/>
      <c r="IUA31" s="98"/>
      <c r="IUB31" s="98"/>
      <c r="IUC31" s="98"/>
      <c r="IUF31" s="98"/>
      <c r="IUI31" s="98"/>
      <c r="IUL31" s="98"/>
      <c r="IUO31" s="98"/>
      <c r="IUQ31" s="98"/>
      <c r="IWI31" s="98"/>
      <c r="IWJ31" s="98"/>
      <c r="IWK31" s="98"/>
      <c r="IWL31" s="98"/>
      <c r="IWM31" s="98"/>
      <c r="IWN31" s="98"/>
      <c r="IWO31" s="98"/>
      <c r="IWP31" s="98"/>
      <c r="IWQ31" s="98"/>
      <c r="IWR31" s="98"/>
      <c r="IWS31" s="98"/>
      <c r="IWT31" s="98"/>
      <c r="IWU31" s="98"/>
      <c r="IWV31" s="98"/>
      <c r="IWW31" s="98"/>
      <c r="IWX31" s="98"/>
      <c r="IWY31" s="98"/>
      <c r="IWZ31" s="98"/>
      <c r="IXA31" s="98"/>
      <c r="IXN31" s="98"/>
      <c r="IXO31" s="98"/>
      <c r="IXP31" s="98"/>
      <c r="IXQ31" s="98"/>
      <c r="IXR31" s="98"/>
      <c r="IXS31" s="98"/>
      <c r="IXT31" s="98"/>
      <c r="IXU31" s="98"/>
      <c r="IXV31" s="98"/>
      <c r="IXW31" s="98"/>
      <c r="IXZ31" s="98"/>
      <c r="IYC31" s="98"/>
      <c r="IYF31" s="98"/>
      <c r="IYI31" s="98"/>
      <c r="JAW31" s="98"/>
      <c r="JAY31" s="98"/>
      <c r="JBB31" s="98"/>
      <c r="JBE31" s="98"/>
      <c r="JBH31" s="98"/>
      <c r="JBK31" s="98"/>
      <c r="JBN31" s="98"/>
      <c r="JBP31" s="98"/>
      <c r="JBR31" s="98"/>
      <c r="JBU31" s="98"/>
      <c r="JBX31" s="98"/>
      <c r="JCA31" s="98"/>
      <c r="JCD31" s="98"/>
      <c r="JCG31" s="98"/>
      <c r="JCJ31" s="98"/>
      <c r="JCM31" s="98"/>
      <c r="JCO31" s="98"/>
      <c r="JDJ31" s="98"/>
      <c r="JDK31" s="98"/>
      <c r="JDN31" s="98"/>
      <c r="JDQ31" s="98"/>
      <c r="JDT31" s="98"/>
      <c r="JDW31" s="98"/>
      <c r="JDX31" s="98"/>
      <c r="JDY31" s="98"/>
      <c r="JEB31" s="98"/>
      <c r="JEE31" s="98"/>
      <c r="JEH31" s="98"/>
      <c r="JEK31" s="98"/>
      <c r="JEM31" s="98"/>
      <c r="JGE31" s="98"/>
      <c r="JGF31" s="98"/>
      <c r="JGG31" s="98"/>
      <c r="JGH31" s="98"/>
      <c r="JGI31" s="98"/>
      <c r="JGJ31" s="98"/>
      <c r="JGK31" s="98"/>
      <c r="JGL31" s="98"/>
      <c r="JGM31" s="98"/>
      <c r="JGN31" s="98"/>
      <c r="JGO31" s="98"/>
      <c r="JGP31" s="98"/>
      <c r="JGQ31" s="98"/>
      <c r="JGR31" s="98"/>
      <c r="JGS31" s="98"/>
      <c r="JGT31" s="98"/>
      <c r="JGU31" s="98"/>
      <c r="JGV31" s="98"/>
      <c r="JGW31" s="98"/>
      <c r="JHJ31" s="98"/>
      <c r="JHK31" s="98"/>
      <c r="JHL31" s="98"/>
      <c r="JHM31" s="98"/>
      <c r="JHN31" s="98"/>
      <c r="JHO31" s="98"/>
      <c r="JHP31" s="98"/>
      <c r="JHQ31" s="98"/>
      <c r="JHR31" s="98"/>
      <c r="JHS31" s="98"/>
      <c r="JHV31" s="98"/>
      <c r="JHY31" s="98"/>
      <c r="JIB31" s="98"/>
      <c r="JIE31" s="98"/>
      <c r="JKS31" s="98"/>
      <c r="JKU31" s="98"/>
      <c r="JKX31" s="98"/>
      <c r="JLA31" s="98"/>
      <c r="JLD31" s="98"/>
      <c r="JLG31" s="98"/>
      <c r="JLJ31" s="98"/>
      <c r="JLL31" s="98"/>
      <c r="JLN31" s="98"/>
      <c r="JLQ31" s="98"/>
      <c r="JLT31" s="98"/>
      <c r="JLW31" s="98"/>
      <c r="JLZ31" s="98"/>
      <c r="JMC31" s="98"/>
      <c r="JMF31" s="98"/>
      <c r="JMI31" s="98"/>
      <c r="JMK31" s="98"/>
      <c r="JNF31" s="98"/>
      <c r="JNG31" s="98"/>
      <c r="JNJ31" s="98"/>
      <c r="JNM31" s="98"/>
      <c r="JNP31" s="98"/>
      <c r="JNS31" s="98"/>
      <c r="JNT31" s="98"/>
      <c r="JNU31" s="98"/>
      <c r="JNX31" s="98"/>
      <c r="JOA31" s="98"/>
      <c r="JOD31" s="98"/>
      <c r="JOG31" s="98"/>
      <c r="JOI31" s="98"/>
      <c r="JQA31" s="98"/>
      <c r="JQB31" s="98"/>
      <c r="JQC31" s="98"/>
      <c r="JQD31" s="98"/>
      <c r="JQE31" s="98"/>
      <c r="JQF31" s="98"/>
      <c r="JQG31" s="98"/>
      <c r="JQH31" s="98"/>
      <c r="JQI31" s="98"/>
      <c r="JQJ31" s="98"/>
      <c r="JQK31" s="98"/>
      <c r="JQL31" s="98"/>
      <c r="JQM31" s="98"/>
      <c r="JQN31" s="98"/>
      <c r="JQO31" s="98"/>
      <c r="JQP31" s="98"/>
      <c r="JQQ31" s="98"/>
      <c r="JQR31" s="98"/>
      <c r="JQS31" s="98"/>
      <c r="JRF31" s="98"/>
      <c r="JRG31" s="98"/>
      <c r="JRH31" s="98"/>
      <c r="JRI31" s="98"/>
      <c r="JRJ31" s="98"/>
      <c r="JRK31" s="98"/>
      <c r="JRL31" s="98"/>
      <c r="JRM31" s="98"/>
      <c r="JRN31" s="98"/>
      <c r="JRO31" s="98"/>
      <c r="JRR31" s="98"/>
      <c r="JRU31" s="98"/>
      <c r="JRX31" s="98"/>
      <c r="JSA31" s="98"/>
      <c r="JUO31" s="98"/>
      <c r="JUQ31" s="98"/>
      <c r="JUT31" s="98"/>
      <c r="JUW31" s="98"/>
      <c r="JUZ31" s="98"/>
      <c r="JVC31" s="98"/>
      <c r="JVF31" s="98"/>
      <c r="JVH31" s="98"/>
      <c r="JVJ31" s="98"/>
      <c r="JVM31" s="98"/>
      <c r="JVP31" s="98"/>
      <c r="JVS31" s="98"/>
      <c r="JVV31" s="98"/>
      <c r="JVY31" s="98"/>
      <c r="JWB31" s="98"/>
      <c r="JWE31" s="98"/>
      <c r="JWG31" s="98"/>
      <c r="JXB31" s="98"/>
      <c r="JXC31" s="98"/>
      <c r="JXF31" s="98"/>
      <c r="JXI31" s="98"/>
      <c r="JXL31" s="98"/>
      <c r="JXO31" s="98"/>
      <c r="JXP31" s="98"/>
      <c r="JXQ31" s="98"/>
      <c r="JXT31" s="98"/>
      <c r="JXW31" s="98"/>
      <c r="JXZ31" s="98"/>
      <c r="JYC31" s="98"/>
      <c r="JYE31" s="98"/>
      <c r="JZW31" s="98"/>
      <c r="JZX31" s="98"/>
      <c r="JZY31" s="98"/>
      <c r="JZZ31" s="98"/>
      <c r="KAA31" s="98"/>
      <c r="KAB31" s="98"/>
      <c r="KAC31" s="98"/>
      <c r="KAD31" s="98"/>
      <c r="KAE31" s="98"/>
      <c r="KAF31" s="98"/>
      <c r="KAG31" s="98"/>
      <c r="KAH31" s="98"/>
      <c r="KAI31" s="98"/>
      <c r="KAJ31" s="98"/>
      <c r="KAK31" s="98"/>
      <c r="KAL31" s="98"/>
      <c r="KAM31" s="98"/>
      <c r="KAN31" s="98"/>
      <c r="KAO31" s="98"/>
      <c r="KBB31" s="98"/>
      <c r="KBC31" s="98"/>
      <c r="KBD31" s="98"/>
      <c r="KBE31" s="98"/>
      <c r="KBF31" s="98"/>
      <c r="KBG31" s="98"/>
      <c r="KBH31" s="98"/>
      <c r="KBI31" s="98"/>
      <c r="KBJ31" s="98"/>
      <c r="KBK31" s="98"/>
      <c r="KBN31" s="98"/>
      <c r="KBQ31" s="98"/>
      <c r="KBT31" s="98"/>
      <c r="KBW31" s="98"/>
      <c r="KEK31" s="98"/>
      <c r="KEM31" s="98"/>
      <c r="KEP31" s="98"/>
      <c r="KES31" s="98"/>
      <c r="KEV31" s="98"/>
      <c r="KEY31" s="98"/>
      <c r="KFB31" s="98"/>
      <c r="KFD31" s="98"/>
      <c r="KFF31" s="98"/>
      <c r="KFI31" s="98"/>
      <c r="KFL31" s="98"/>
      <c r="KFO31" s="98"/>
      <c r="KFR31" s="98"/>
      <c r="KFU31" s="98"/>
      <c r="KFX31" s="98"/>
      <c r="KGA31" s="98"/>
      <c r="KGC31" s="98"/>
      <c r="KGX31" s="98"/>
      <c r="KGY31" s="98"/>
      <c r="KHB31" s="98"/>
      <c r="KHE31" s="98"/>
      <c r="KHH31" s="98"/>
      <c r="KHK31" s="98"/>
      <c r="KHL31" s="98"/>
      <c r="KHM31" s="98"/>
      <c r="KHP31" s="98"/>
      <c r="KHS31" s="98"/>
      <c r="KHV31" s="98"/>
      <c r="KHY31" s="98"/>
      <c r="KIA31" s="98"/>
      <c r="KJS31" s="98"/>
      <c r="KJT31" s="98"/>
      <c r="KJU31" s="98"/>
      <c r="KJV31" s="98"/>
      <c r="KJW31" s="98"/>
      <c r="KJX31" s="98"/>
      <c r="KJY31" s="98"/>
      <c r="KJZ31" s="98"/>
      <c r="KKA31" s="98"/>
      <c r="KKB31" s="98"/>
      <c r="KKC31" s="98"/>
      <c r="KKD31" s="98"/>
      <c r="KKE31" s="98"/>
      <c r="KKF31" s="98"/>
      <c r="KKG31" s="98"/>
      <c r="KKH31" s="98"/>
      <c r="KKI31" s="98"/>
      <c r="KKJ31" s="98"/>
      <c r="KKK31" s="98"/>
      <c r="KKX31" s="98"/>
      <c r="KKY31" s="98"/>
      <c r="KKZ31" s="98"/>
      <c r="KLA31" s="98"/>
      <c r="KLB31" s="98"/>
      <c r="KLC31" s="98"/>
      <c r="KLD31" s="98"/>
      <c r="KLE31" s="98"/>
      <c r="KLF31" s="98"/>
      <c r="KLG31" s="98"/>
      <c r="KLJ31" s="98"/>
      <c r="KLM31" s="98"/>
      <c r="KLP31" s="98"/>
      <c r="KLS31" s="98"/>
      <c r="KOG31" s="98"/>
      <c r="KOI31" s="98"/>
      <c r="KOL31" s="98"/>
      <c r="KOO31" s="98"/>
      <c r="KOR31" s="98"/>
      <c r="KOU31" s="98"/>
      <c r="KOX31" s="98"/>
      <c r="KOZ31" s="98"/>
      <c r="KPB31" s="98"/>
      <c r="KPE31" s="98"/>
      <c r="KPH31" s="98"/>
      <c r="KPK31" s="98"/>
      <c r="KPN31" s="98"/>
      <c r="KPQ31" s="98"/>
      <c r="KPT31" s="98"/>
      <c r="KPW31" s="98"/>
      <c r="KPY31" s="98"/>
      <c r="KQT31" s="98"/>
      <c r="KQU31" s="98"/>
      <c r="KQX31" s="98"/>
      <c r="KRA31" s="98"/>
      <c r="KRD31" s="98"/>
      <c r="KRG31" s="98"/>
      <c r="KRH31" s="98"/>
      <c r="KRI31" s="98"/>
      <c r="KRL31" s="98"/>
      <c r="KRO31" s="98"/>
      <c r="KRR31" s="98"/>
      <c r="KRU31" s="98"/>
      <c r="KRW31" s="98"/>
      <c r="KTO31" s="98"/>
      <c r="KTP31" s="98"/>
      <c r="KTQ31" s="98"/>
      <c r="KTR31" s="98"/>
      <c r="KTS31" s="98"/>
      <c r="KTT31" s="98"/>
      <c r="KTU31" s="98"/>
      <c r="KTV31" s="98"/>
      <c r="KTW31" s="98"/>
      <c r="KTX31" s="98"/>
      <c r="KTY31" s="98"/>
      <c r="KTZ31" s="98"/>
      <c r="KUA31" s="98"/>
      <c r="KUB31" s="98"/>
      <c r="KUC31" s="98"/>
      <c r="KUD31" s="98"/>
      <c r="KUE31" s="98"/>
      <c r="KUF31" s="98"/>
      <c r="KUG31" s="98"/>
      <c r="KUT31" s="98"/>
      <c r="KUU31" s="98"/>
      <c r="KUV31" s="98"/>
      <c r="KUW31" s="98"/>
      <c r="KUX31" s="98"/>
      <c r="KUY31" s="98"/>
      <c r="KUZ31" s="98"/>
      <c r="KVA31" s="98"/>
      <c r="KVB31" s="98"/>
      <c r="KVC31" s="98"/>
      <c r="KVF31" s="98"/>
      <c r="KVI31" s="98"/>
      <c r="KVL31" s="98"/>
      <c r="KVO31" s="98"/>
      <c r="KYC31" s="98"/>
      <c r="KYE31" s="98"/>
      <c r="KYH31" s="98"/>
      <c r="KYK31" s="98"/>
      <c r="KYN31" s="98"/>
      <c r="KYQ31" s="98"/>
      <c r="KYT31" s="98"/>
      <c r="KYV31" s="98"/>
      <c r="KYX31" s="98"/>
      <c r="KZA31" s="98"/>
      <c r="KZD31" s="98"/>
      <c r="KZG31" s="98"/>
      <c r="KZJ31" s="98"/>
      <c r="KZM31" s="98"/>
      <c r="KZP31" s="98"/>
      <c r="KZS31" s="98"/>
      <c r="KZU31" s="98"/>
      <c r="LAP31" s="98"/>
      <c r="LAQ31" s="98"/>
      <c r="LAT31" s="98"/>
      <c r="LAW31" s="98"/>
      <c r="LAZ31" s="98"/>
      <c r="LBC31" s="98"/>
      <c r="LBD31" s="98"/>
      <c r="LBE31" s="98"/>
      <c r="LBH31" s="98"/>
      <c r="LBK31" s="98"/>
      <c r="LBN31" s="98"/>
      <c r="LBQ31" s="98"/>
      <c r="LBS31" s="98"/>
      <c r="LDK31" s="98"/>
      <c r="LDL31" s="98"/>
      <c r="LDM31" s="98"/>
      <c r="LDN31" s="98"/>
      <c r="LDO31" s="98"/>
      <c r="LDP31" s="98"/>
      <c r="LDQ31" s="98"/>
      <c r="LDR31" s="98"/>
      <c r="LDS31" s="98"/>
      <c r="LDT31" s="98"/>
      <c r="LDU31" s="98"/>
      <c r="LDV31" s="98"/>
      <c r="LDW31" s="98"/>
      <c r="LDX31" s="98"/>
      <c r="LDY31" s="98"/>
      <c r="LDZ31" s="98"/>
      <c r="LEA31" s="98"/>
      <c r="LEB31" s="98"/>
      <c r="LEC31" s="98"/>
      <c r="LEP31" s="98"/>
      <c r="LEQ31" s="98"/>
      <c r="LER31" s="98"/>
      <c r="LES31" s="98"/>
      <c r="LET31" s="98"/>
      <c r="LEU31" s="98"/>
      <c r="LEV31" s="98"/>
      <c r="LEW31" s="98"/>
      <c r="LEX31" s="98"/>
      <c r="LEY31" s="98"/>
      <c r="LFB31" s="98"/>
      <c r="LFE31" s="98"/>
      <c r="LFH31" s="98"/>
      <c r="LFK31" s="98"/>
      <c r="LHY31" s="98"/>
      <c r="LIA31" s="98"/>
      <c r="LID31" s="98"/>
      <c r="LIG31" s="98"/>
      <c r="LIJ31" s="98"/>
      <c r="LIM31" s="98"/>
      <c r="LIP31" s="98"/>
      <c r="LIR31" s="98"/>
      <c r="LIT31" s="98"/>
      <c r="LIW31" s="98"/>
      <c r="LIZ31" s="98"/>
      <c r="LJC31" s="98"/>
      <c r="LJF31" s="98"/>
      <c r="LJI31" s="98"/>
      <c r="LJL31" s="98"/>
      <c r="LJO31" s="98"/>
      <c r="LJQ31" s="98"/>
      <c r="LKL31" s="98"/>
      <c r="LKM31" s="98"/>
      <c r="LKP31" s="98"/>
      <c r="LKS31" s="98"/>
      <c r="LKV31" s="98"/>
      <c r="LKY31" s="98"/>
      <c r="LKZ31" s="98"/>
      <c r="LLA31" s="98"/>
      <c r="LLD31" s="98"/>
      <c r="LLG31" s="98"/>
      <c r="LLJ31" s="98"/>
      <c r="LLM31" s="98"/>
      <c r="LLO31" s="98"/>
      <c r="LNG31" s="98"/>
      <c r="LNH31" s="98"/>
      <c r="LNI31" s="98"/>
      <c r="LNJ31" s="98"/>
      <c r="LNK31" s="98"/>
      <c r="LNL31" s="98"/>
      <c r="LNM31" s="98"/>
      <c r="LNN31" s="98"/>
      <c r="LNO31" s="98"/>
      <c r="LNP31" s="98"/>
      <c r="LNQ31" s="98"/>
      <c r="LNR31" s="98"/>
      <c r="LNS31" s="98"/>
      <c r="LNT31" s="98"/>
      <c r="LNU31" s="98"/>
      <c r="LNV31" s="98"/>
      <c r="LNW31" s="98"/>
      <c r="LNX31" s="98"/>
      <c r="LNY31" s="98"/>
      <c r="LOL31" s="98"/>
      <c r="LOM31" s="98"/>
      <c r="LON31" s="98"/>
      <c r="LOO31" s="98"/>
      <c r="LOP31" s="98"/>
      <c r="LOQ31" s="98"/>
      <c r="LOR31" s="98"/>
      <c r="LOS31" s="98"/>
      <c r="LOT31" s="98"/>
      <c r="LOU31" s="98"/>
      <c r="LOX31" s="98"/>
      <c r="LPA31" s="98"/>
      <c r="LPD31" s="98"/>
      <c r="LPG31" s="98"/>
      <c r="LRU31" s="98"/>
      <c r="LRW31" s="98"/>
      <c r="LRZ31" s="98"/>
      <c r="LSC31" s="98"/>
      <c r="LSF31" s="98"/>
      <c r="LSI31" s="98"/>
      <c r="LSL31" s="98"/>
      <c r="LSN31" s="98"/>
      <c r="LSP31" s="98"/>
      <c r="LSS31" s="98"/>
      <c r="LSV31" s="98"/>
      <c r="LSY31" s="98"/>
      <c r="LTB31" s="98"/>
      <c r="LTE31" s="98"/>
      <c r="LTH31" s="98"/>
      <c r="LTK31" s="98"/>
      <c r="LTM31" s="98"/>
      <c r="LUH31" s="98"/>
      <c r="LUI31" s="98"/>
      <c r="LUL31" s="98"/>
      <c r="LUO31" s="98"/>
      <c r="LUR31" s="98"/>
      <c r="LUU31" s="98"/>
      <c r="LUV31" s="98"/>
      <c r="LUW31" s="98"/>
      <c r="LUZ31" s="98"/>
      <c r="LVC31" s="98"/>
      <c r="LVF31" s="98"/>
      <c r="LVI31" s="98"/>
      <c r="LVK31" s="98"/>
      <c r="LXC31" s="98"/>
      <c r="LXD31" s="98"/>
      <c r="LXE31" s="98"/>
      <c r="LXF31" s="98"/>
      <c r="LXG31" s="98"/>
      <c r="LXH31" s="98"/>
      <c r="LXI31" s="98"/>
      <c r="LXJ31" s="98"/>
      <c r="LXK31" s="98"/>
      <c r="LXL31" s="98"/>
      <c r="LXM31" s="98"/>
      <c r="LXN31" s="98"/>
      <c r="LXO31" s="98"/>
      <c r="LXP31" s="98"/>
      <c r="LXQ31" s="98"/>
      <c r="LXR31" s="98"/>
      <c r="LXS31" s="98"/>
      <c r="LXT31" s="98"/>
      <c r="LXU31" s="98"/>
      <c r="LYH31" s="98"/>
      <c r="LYI31" s="98"/>
      <c r="LYJ31" s="98"/>
      <c r="LYK31" s="98"/>
      <c r="LYL31" s="98"/>
      <c r="LYM31" s="98"/>
      <c r="LYN31" s="98"/>
      <c r="LYO31" s="98"/>
      <c r="LYP31" s="98"/>
      <c r="LYQ31" s="98"/>
      <c r="LYT31" s="98"/>
      <c r="LYW31" s="98"/>
      <c r="LYZ31" s="98"/>
      <c r="LZC31" s="98"/>
      <c r="MBQ31" s="98"/>
      <c r="MBS31" s="98"/>
      <c r="MBV31" s="98"/>
      <c r="MBY31" s="98"/>
      <c r="MCB31" s="98"/>
      <c r="MCE31" s="98"/>
      <c r="MCH31" s="98"/>
      <c r="MCJ31" s="98"/>
      <c r="MCL31" s="98"/>
      <c r="MCO31" s="98"/>
      <c r="MCR31" s="98"/>
      <c r="MCU31" s="98"/>
      <c r="MCX31" s="98"/>
      <c r="MDA31" s="98"/>
      <c r="MDD31" s="98"/>
      <c r="MDG31" s="98"/>
      <c r="MDI31" s="98"/>
      <c r="MED31" s="98"/>
      <c r="MEE31" s="98"/>
      <c r="MEH31" s="98"/>
      <c r="MEK31" s="98"/>
      <c r="MEN31" s="98"/>
      <c r="MEQ31" s="98"/>
      <c r="MER31" s="98"/>
      <c r="MES31" s="98"/>
      <c r="MEV31" s="98"/>
      <c r="MEY31" s="98"/>
      <c r="MFB31" s="98"/>
      <c r="MFE31" s="98"/>
      <c r="MFG31" s="98"/>
      <c r="MGY31" s="98"/>
      <c r="MGZ31" s="98"/>
      <c r="MHA31" s="98"/>
      <c r="MHB31" s="98"/>
      <c r="MHC31" s="98"/>
      <c r="MHD31" s="98"/>
      <c r="MHE31" s="98"/>
      <c r="MHF31" s="98"/>
      <c r="MHG31" s="98"/>
      <c r="MHH31" s="98"/>
      <c r="MHI31" s="98"/>
      <c r="MHJ31" s="98"/>
      <c r="MHK31" s="98"/>
      <c r="MHL31" s="98"/>
      <c r="MHM31" s="98"/>
      <c r="MHN31" s="98"/>
      <c r="MHO31" s="98"/>
      <c r="MHP31" s="98"/>
      <c r="MHQ31" s="98"/>
      <c r="MID31" s="98"/>
      <c r="MIE31" s="98"/>
      <c r="MIF31" s="98"/>
      <c r="MIG31" s="98"/>
      <c r="MIH31" s="98"/>
      <c r="MII31" s="98"/>
      <c r="MIJ31" s="98"/>
      <c r="MIK31" s="98"/>
      <c r="MIL31" s="98"/>
      <c r="MIM31" s="98"/>
      <c r="MIP31" s="98"/>
      <c r="MIS31" s="98"/>
      <c r="MIV31" s="98"/>
      <c r="MIY31" s="98"/>
      <c r="MLM31" s="98"/>
      <c r="MLO31" s="98"/>
      <c r="MLR31" s="98"/>
      <c r="MLU31" s="98"/>
      <c r="MLX31" s="98"/>
      <c r="MMA31" s="98"/>
      <c r="MMD31" s="98"/>
      <c r="MMF31" s="98"/>
      <c r="MMH31" s="98"/>
      <c r="MMK31" s="98"/>
      <c r="MMN31" s="98"/>
      <c r="MMQ31" s="98"/>
      <c r="MMT31" s="98"/>
      <c r="MMW31" s="98"/>
      <c r="MMZ31" s="98"/>
      <c r="MNC31" s="98"/>
      <c r="MNE31" s="98"/>
      <c r="MNZ31" s="98"/>
      <c r="MOA31" s="98"/>
      <c r="MOD31" s="98"/>
      <c r="MOG31" s="98"/>
      <c r="MOJ31" s="98"/>
      <c r="MOM31" s="98"/>
      <c r="MON31" s="98"/>
      <c r="MOO31" s="98"/>
      <c r="MOR31" s="98"/>
      <c r="MOU31" s="98"/>
      <c r="MOX31" s="98"/>
      <c r="MPA31" s="98"/>
      <c r="MPC31" s="98"/>
      <c r="MQU31" s="98"/>
      <c r="MQV31" s="98"/>
      <c r="MQW31" s="98"/>
      <c r="MQX31" s="98"/>
      <c r="MQY31" s="98"/>
      <c r="MQZ31" s="98"/>
      <c r="MRA31" s="98"/>
      <c r="MRB31" s="98"/>
      <c r="MRC31" s="98"/>
      <c r="MRD31" s="98"/>
      <c r="MRE31" s="98"/>
      <c r="MRF31" s="98"/>
      <c r="MRG31" s="98"/>
      <c r="MRH31" s="98"/>
      <c r="MRI31" s="98"/>
      <c r="MRJ31" s="98"/>
      <c r="MRK31" s="98"/>
      <c r="MRL31" s="98"/>
      <c r="MRM31" s="98"/>
      <c r="MRZ31" s="98"/>
      <c r="MSA31" s="98"/>
      <c r="MSB31" s="98"/>
      <c r="MSC31" s="98"/>
      <c r="MSD31" s="98"/>
      <c r="MSE31" s="98"/>
      <c r="MSF31" s="98"/>
      <c r="MSG31" s="98"/>
      <c r="MSH31" s="98"/>
      <c r="MSI31" s="98"/>
      <c r="MSL31" s="98"/>
      <c r="MSO31" s="98"/>
      <c r="MSR31" s="98"/>
      <c r="MSU31" s="98"/>
      <c r="MVI31" s="98"/>
      <c r="MVK31" s="98"/>
      <c r="MVN31" s="98"/>
      <c r="MVQ31" s="98"/>
      <c r="MVT31" s="98"/>
      <c r="MVW31" s="98"/>
      <c r="MVZ31" s="98"/>
      <c r="MWB31" s="98"/>
      <c r="MWD31" s="98"/>
      <c r="MWG31" s="98"/>
      <c r="MWJ31" s="98"/>
      <c r="MWM31" s="98"/>
      <c r="MWP31" s="98"/>
      <c r="MWS31" s="98"/>
      <c r="MWV31" s="98"/>
      <c r="MWY31" s="98"/>
      <c r="MXA31" s="98"/>
      <c r="MXV31" s="98"/>
      <c r="MXW31" s="98"/>
      <c r="MXZ31" s="98"/>
      <c r="MYC31" s="98"/>
      <c r="MYF31" s="98"/>
      <c r="MYI31" s="98"/>
      <c r="MYJ31" s="98"/>
      <c r="MYK31" s="98"/>
      <c r="MYN31" s="98"/>
      <c r="MYQ31" s="98"/>
      <c r="MYT31" s="98"/>
      <c r="MYW31" s="98"/>
      <c r="MYY31" s="98"/>
      <c r="NAQ31" s="98"/>
      <c r="NAR31" s="98"/>
      <c r="NAS31" s="98"/>
      <c r="NAT31" s="98"/>
      <c r="NAU31" s="98"/>
      <c r="NAV31" s="98"/>
      <c r="NAW31" s="98"/>
      <c r="NAX31" s="98"/>
      <c r="NAY31" s="98"/>
      <c r="NAZ31" s="98"/>
      <c r="NBA31" s="98"/>
      <c r="NBB31" s="98"/>
      <c r="NBC31" s="98"/>
      <c r="NBD31" s="98"/>
      <c r="NBE31" s="98"/>
      <c r="NBF31" s="98"/>
      <c r="NBG31" s="98"/>
      <c r="NBH31" s="98"/>
      <c r="NBI31" s="98"/>
      <c r="NBV31" s="98"/>
      <c r="NBW31" s="98"/>
      <c r="NBX31" s="98"/>
      <c r="NBY31" s="98"/>
      <c r="NBZ31" s="98"/>
      <c r="NCA31" s="98"/>
      <c r="NCB31" s="98"/>
      <c r="NCC31" s="98"/>
      <c r="NCD31" s="98"/>
      <c r="NCE31" s="98"/>
      <c r="NCH31" s="98"/>
      <c r="NCK31" s="98"/>
      <c r="NCN31" s="98"/>
      <c r="NCQ31" s="98"/>
      <c r="NFE31" s="98"/>
      <c r="NFG31" s="98"/>
      <c r="NFJ31" s="98"/>
      <c r="NFM31" s="98"/>
      <c r="NFP31" s="98"/>
      <c r="NFS31" s="98"/>
      <c r="NFV31" s="98"/>
      <c r="NFX31" s="98"/>
      <c r="NFZ31" s="98"/>
      <c r="NGC31" s="98"/>
      <c r="NGF31" s="98"/>
      <c r="NGI31" s="98"/>
      <c r="NGL31" s="98"/>
      <c r="NGO31" s="98"/>
      <c r="NGR31" s="98"/>
      <c r="NGU31" s="98"/>
      <c r="NGW31" s="98"/>
      <c r="NHR31" s="98"/>
      <c r="NHS31" s="98"/>
      <c r="NHV31" s="98"/>
      <c r="NHY31" s="98"/>
      <c r="NIB31" s="98"/>
      <c r="NIE31" s="98"/>
      <c r="NIF31" s="98"/>
      <c r="NIG31" s="98"/>
      <c r="NIJ31" s="98"/>
      <c r="NIM31" s="98"/>
      <c r="NIP31" s="98"/>
      <c r="NIS31" s="98"/>
      <c r="NIU31" s="98"/>
      <c r="NKM31" s="98"/>
      <c r="NKN31" s="98"/>
      <c r="NKO31" s="98"/>
      <c r="NKP31" s="98"/>
      <c r="NKQ31" s="98"/>
      <c r="NKR31" s="98"/>
      <c r="NKS31" s="98"/>
      <c r="NKT31" s="98"/>
      <c r="NKU31" s="98"/>
      <c r="NKV31" s="98"/>
      <c r="NKW31" s="98"/>
      <c r="NKX31" s="98"/>
      <c r="NKY31" s="98"/>
      <c r="NKZ31" s="98"/>
      <c r="NLA31" s="98"/>
      <c r="NLB31" s="98"/>
      <c r="NLC31" s="98"/>
      <c r="NLD31" s="98"/>
      <c r="NLE31" s="98"/>
      <c r="NLR31" s="98"/>
      <c r="NLS31" s="98"/>
      <c r="NLT31" s="98"/>
      <c r="NLU31" s="98"/>
      <c r="NLV31" s="98"/>
      <c r="NLW31" s="98"/>
      <c r="NLX31" s="98"/>
      <c r="NLY31" s="98"/>
      <c r="NLZ31" s="98"/>
      <c r="NMA31" s="98"/>
      <c r="NMD31" s="98"/>
      <c r="NMG31" s="98"/>
      <c r="NMJ31" s="98"/>
      <c r="NMM31" s="98"/>
      <c r="NPA31" s="98"/>
      <c r="NPC31" s="98"/>
      <c r="NPF31" s="98"/>
      <c r="NPI31" s="98"/>
      <c r="NPL31" s="98"/>
      <c r="NPO31" s="98"/>
      <c r="NPR31" s="98"/>
      <c r="NPT31" s="98"/>
      <c r="NPV31" s="98"/>
      <c r="NPY31" s="98"/>
      <c r="NQB31" s="98"/>
      <c r="NQE31" s="98"/>
      <c r="NQH31" s="98"/>
      <c r="NQK31" s="98"/>
      <c r="NQN31" s="98"/>
      <c r="NQQ31" s="98"/>
      <c r="NQS31" s="98"/>
      <c r="NRN31" s="98"/>
      <c r="NRO31" s="98"/>
      <c r="NRR31" s="98"/>
      <c r="NRU31" s="98"/>
      <c r="NRX31" s="98"/>
      <c r="NSA31" s="98"/>
      <c r="NSB31" s="98"/>
      <c r="NSC31" s="98"/>
      <c r="NSF31" s="98"/>
      <c r="NSI31" s="98"/>
      <c r="NSL31" s="98"/>
      <c r="NSO31" s="98"/>
      <c r="NSQ31" s="98"/>
      <c r="NUI31" s="98"/>
      <c r="NUJ31" s="98"/>
      <c r="NUK31" s="98"/>
      <c r="NUL31" s="98"/>
      <c r="NUM31" s="98"/>
      <c r="NUN31" s="98"/>
      <c r="NUO31" s="98"/>
      <c r="NUP31" s="98"/>
      <c r="NUQ31" s="98"/>
      <c r="NUR31" s="98"/>
      <c r="NUS31" s="98"/>
      <c r="NUT31" s="98"/>
      <c r="NUU31" s="98"/>
      <c r="NUV31" s="98"/>
      <c r="NUW31" s="98"/>
      <c r="NUX31" s="98"/>
      <c r="NUY31" s="98"/>
      <c r="NUZ31" s="98"/>
      <c r="NVA31" s="98"/>
      <c r="NVN31" s="98"/>
      <c r="NVO31" s="98"/>
      <c r="NVP31" s="98"/>
      <c r="NVQ31" s="98"/>
      <c r="NVR31" s="98"/>
      <c r="NVS31" s="98"/>
      <c r="NVT31" s="98"/>
      <c r="NVU31" s="98"/>
      <c r="NVV31" s="98"/>
      <c r="NVW31" s="98"/>
      <c r="NVZ31" s="98"/>
      <c r="NWC31" s="98"/>
      <c r="NWF31" s="98"/>
      <c r="NWI31" s="98"/>
      <c r="NYW31" s="98"/>
      <c r="NYY31" s="98"/>
      <c r="NZB31" s="98"/>
      <c r="NZE31" s="98"/>
      <c r="NZH31" s="98"/>
      <c r="NZK31" s="98"/>
      <c r="NZN31" s="98"/>
      <c r="NZP31" s="98"/>
      <c r="NZR31" s="98"/>
      <c r="NZU31" s="98"/>
      <c r="NZX31" s="98"/>
      <c r="OAA31" s="98"/>
      <c r="OAD31" s="98"/>
      <c r="OAG31" s="98"/>
      <c r="OAJ31" s="98"/>
      <c r="OAM31" s="98"/>
      <c r="OAO31" s="98"/>
      <c r="OBJ31" s="98"/>
      <c r="OBK31" s="98"/>
      <c r="OBN31" s="98"/>
      <c r="OBQ31" s="98"/>
      <c r="OBT31" s="98"/>
      <c r="OBW31" s="98"/>
      <c r="OBX31" s="98"/>
      <c r="OBY31" s="98"/>
      <c r="OCB31" s="98"/>
      <c r="OCE31" s="98"/>
      <c r="OCH31" s="98"/>
      <c r="OCK31" s="98"/>
      <c r="OCM31" s="98"/>
      <c r="OEE31" s="98"/>
      <c r="OEF31" s="98"/>
      <c r="OEG31" s="98"/>
      <c r="OEH31" s="98"/>
      <c r="OEI31" s="98"/>
      <c r="OEJ31" s="98"/>
      <c r="OEK31" s="98"/>
      <c r="OEL31" s="98"/>
      <c r="OEM31" s="98"/>
      <c r="OEN31" s="98"/>
      <c r="OEO31" s="98"/>
      <c r="OEP31" s="98"/>
      <c r="OEQ31" s="98"/>
      <c r="OER31" s="98"/>
      <c r="OES31" s="98"/>
      <c r="OET31" s="98"/>
      <c r="OEU31" s="98"/>
      <c r="OEV31" s="98"/>
      <c r="OEW31" s="98"/>
      <c r="OFJ31" s="98"/>
      <c r="OFK31" s="98"/>
      <c r="OFL31" s="98"/>
      <c r="OFM31" s="98"/>
      <c r="OFN31" s="98"/>
      <c r="OFO31" s="98"/>
      <c r="OFP31" s="98"/>
      <c r="OFQ31" s="98"/>
      <c r="OFR31" s="98"/>
      <c r="OFS31" s="98"/>
      <c r="OFV31" s="98"/>
      <c r="OFY31" s="98"/>
      <c r="OGB31" s="98"/>
      <c r="OGE31" s="98"/>
      <c r="OIS31" s="98"/>
      <c r="OIU31" s="98"/>
      <c r="OIX31" s="98"/>
      <c r="OJA31" s="98"/>
      <c r="OJD31" s="98"/>
      <c r="OJG31" s="98"/>
      <c r="OJJ31" s="98"/>
      <c r="OJL31" s="98"/>
      <c r="OJN31" s="98"/>
      <c r="OJQ31" s="98"/>
      <c r="OJT31" s="98"/>
      <c r="OJW31" s="98"/>
      <c r="OJZ31" s="98"/>
      <c r="OKC31" s="98"/>
      <c r="OKF31" s="98"/>
      <c r="OKI31" s="98"/>
      <c r="OKK31" s="98"/>
      <c r="OLF31" s="98"/>
      <c r="OLG31" s="98"/>
      <c r="OLJ31" s="98"/>
      <c r="OLM31" s="98"/>
      <c r="OLP31" s="98"/>
      <c r="OLS31" s="98"/>
      <c r="OLT31" s="98"/>
      <c r="OLU31" s="98"/>
      <c r="OLX31" s="98"/>
      <c r="OMA31" s="98"/>
      <c r="OMD31" s="98"/>
      <c r="OMG31" s="98"/>
      <c r="OMI31" s="98"/>
      <c r="OOA31" s="98"/>
      <c r="OOB31" s="98"/>
      <c r="OOC31" s="98"/>
      <c r="OOD31" s="98"/>
      <c r="OOE31" s="98"/>
      <c r="OOF31" s="98"/>
      <c r="OOG31" s="98"/>
      <c r="OOH31" s="98"/>
      <c r="OOI31" s="98"/>
      <c r="OOJ31" s="98"/>
      <c r="OOK31" s="98"/>
      <c r="OOL31" s="98"/>
      <c r="OOM31" s="98"/>
      <c r="OON31" s="98"/>
      <c r="OOO31" s="98"/>
      <c r="OOP31" s="98"/>
      <c r="OOQ31" s="98"/>
      <c r="OOR31" s="98"/>
      <c r="OOS31" s="98"/>
      <c r="OPF31" s="98"/>
      <c r="OPG31" s="98"/>
      <c r="OPH31" s="98"/>
      <c r="OPI31" s="98"/>
      <c r="OPJ31" s="98"/>
      <c r="OPK31" s="98"/>
      <c r="OPL31" s="98"/>
      <c r="OPM31" s="98"/>
      <c r="OPN31" s="98"/>
      <c r="OPO31" s="98"/>
      <c r="OPR31" s="98"/>
      <c r="OPU31" s="98"/>
      <c r="OPX31" s="98"/>
      <c r="OQA31" s="98"/>
      <c r="OSO31" s="98"/>
      <c r="OSQ31" s="98"/>
      <c r="OST31" s="98"/>
      <c r="OSW31" s="98"/>
      <c r="OSZ31" s="98"/>
      <c r="OTC31" s="98"/>
      <c r="OTF31" s="98"/>
      <c r="OTH31" s="98"/>
      <c r="OTJ31" s="98"/>
      <c r="OTM31" s="98"/>
      <c r="OTP31" s="98"/>
      <c r="OTS31" s="98"/>
      <c r="OTV31" s="98"/>
      <c r="OTY31" s="98"/>
      <c r="OUB31" s="98"/>
      <c r="OUE31" s="98"/>
      <c r="OUG31" s="98"/>
      <c r="OVB31" s="98"/>
      <c r="OVC31" s="98"/>
      <c r="OVF31" s="98"/>
      <c r="OVI31" s="98"/>
      <c r="OVL31" s="98"/>
      <c r="OVO31" s="98"/>
      <c r="OVP31" s="98"/>
      <c r="OVQ31" s="98"/>
      <c r="OVT31" s="98"/>
      <c r="OVW31" s="98"/>
      <c r="OVZ31" s="98"/>
      <c r="OWC31" s="98"/>
      <c r="OWE31" s="98"/>
      <c r="OXW31" s="98"/>
      <c r="OXX31" s="98"/>
      <c r="OXY31" s="98"/>
      <c r="OXZ31" s="98"/>
      <c r="OYA31" s="98"/>
      <c r="OYB31" s="98"/>
      <c r="OYC31" s="98"/>
      <c r="OYD31" s="98"/>
      <c r="OYE31" s="98"/>
      <c r="OYF31" s="98"/>
      <c r="OYG31" s="98"/>
      <c r="OYH31" s="98"/>
      <c r="OYI31" s="98"/>
      <c r="OYJ31" s="98"/>
      <c r="OYK31" s="98"/>
      <c r="OYL31" s="98"/>
      <c r="OYM31" s="98"/>
      <c r="OYN31" s="98"/>
      <c r="OYO31" s="98"/>
      <c r="OZB31" s="98"/>
      <c r="OZC31" s="98"/>
      <c r="OZD31" s="98"/>
      <c r="OZE31" s="98"/>
      <c r="OZF31" s="98"/>
      <c r="OZG31" s="98"/>
      <c r="OZH31" s="98"/>
      <c r="OZI31" s="98"/>
      <c r="OZJ31" s="98"/>
      <c r="OZK31" s="98"/>
      <c r="OZN31" s="98"/>
      <c r="OZQ31" s="98"/>
      <c r="OZT31" s="98"/>
      <c r="OZW31" s="98"/>
      <c r="PCK31" s="98"/>
      <c r="PCM31" s="98"/>
      <c r="PCP31" s="98"/>
      <c r="PCS31" s="98"/>
      <c r="PCV31" s="98"/>
      <c r="PCY31" s="98"/>
      <c r="PDB31" s="98"/>
      <c r="PDD31" s="98"/>
      <c r="PDF31" s="98"/>
      <c r="PDI31" s="98"/>
      <c r="PDL31" s="98"/>
      <c r="PDO31" s="98"/>
      <c r="PDR31" s="98"/>
      <c r="PDU31" s="98"/>
      <c r="PDX31" s="98"/>
      <c r="PEA31" s="98"/>
      <c r="PEC31" s="98"/>
      <c r="PEX31" s="98"/>
      <c r="PEY31" s="98"/>
      <c r="PFB31" s="98"/>
      <c r="PFE31" s="98"/>
      <c r="PFH31" s="98"/>
      <c r="PFK31" s="98"/>
      <c r="PFL31" s="98"/>
      <c r="PFM31" s="98"/>
      <c r="PFP31" s="98"/>
      <c r="PFS31" s="98"/>
      <c r="PFV31" s="98"/>
      <c r="PFY31" s="98"/>
      <c r="PGA31" s="98"/>
      <c r="PHS31" s="98"/>
      <c r="PHT31" s="98"/>
      <c r="PHU31" s="98"/>
      <c r="PHV31" s="98"/>
      <c r="PHW31" s="98"/>
      <c r="PHX31" s="98"/>
      <c r="PHY31" s="98"/>
      <c r="PHZ31" s="98"/>
      <c r="PIA31" s="98"/>
      <c r="PIB31" s="98"/>
      <c r="PIC31" s="98"/>
      <c r="PID31" s="98"/>
      <c r="PIE31" s="98"/>
      <c r="PIF31" s="98"/>
      <c r="PIG31" s="98"/>
      <c r="PIH31" s="98"/>
      <c r="PII31" s="98"/>
      <c r="PIJ31" s="98"/>
      <c r="PIK31" s="98"/>
      <c r="PIX31" s="98"/>
      <c r="PIY31" s="98"/>
      <c r="PIZ31" s="98"/>
      <c r="PJA31" s="98"/>
      <c r="PJB31" s="98"/>
      <c r="PJC31" s="98"/>
      <c r="PJD31" s="98"/>
      <c r="PJE31" s="98"/>
      <c r="PJF31" s="98"/>
      <c r="PJG31" s="98"/>
      <c r="PJJ31" s="98"/>
      <c r="PJM31" s="98"/>
      <c r="PJP31" s="98"/>
      <c r="PJS31" s="98"/>
      <c r="PMG31" s="98"/>
      <c r="PMI31" s="98"/>
      <c r="PML31" s="98"/>
      <c r="PMO31" s="98"/>
      <c r="PMR31" s="98"/>
      <c r="PMU31" s="98"/>
      <c r="PMX31" s="98"/>
      <c r="PMZ31" s="98"/>
      <c r="PNB31" s="98"/>
      <c r="PNE31" s="98"/>
      <c r="PNH31" s="98"/>
      <c r="PNK31" s="98"/>
      <c r="PNN31" s="98"/>
      <c r="PNQ31" s="98"/>
      <c r="PNT31" s="98"/>
      <c r="PNW31" s="98"/>
      <c r="PNY31" s="98"/>
      <c r="POT31" s="98"/>
      <c r="POU31" s="98"/>
      <c r="POX31" s="98"/>
      <c r="PPA31" s="98"/>
      <c r="PPD31" s="98"/>
      <c r="PPG31" s="98"/>
      <c r="PPH31" s="98"/>
      <c r="PPI31" s="98"/>
      <c r="PPL31" s="98"/>
      <c r="PPO31" s="98"/>
      <c r="PPR31" s="98"/>
      <c r="PPU31" s="98"/>
      <c r="PPW31" s="98"/>
      <c r="PRO31" s="98"/>
      <c r="PRP31" s="98"/>
      <c r="PRQ31" s="98"/>
      <c r="PRR31" s="98"/>
      <c r="PRS31" s="98"/>
      <c r="PRT31" s="98"/>
      <c r="PRU31" s="98"/>
      <c r="PRV31" s="98"/>
      <c r="PRW31" s="98"/>
      <c r="PRX31" s="98"/>
      <c r="PRY31" s="98"/>
      <c r="PRZ31" s="98"/>
      <c r="PSA31" s="98"/>
      <c r="PSB31" s="98"/>
      <c r="PSC31" s="98"/>
      <c r="PSD31" s="98"/>
      <c r="PSE31" s="98"/>
      <c r="PSF31" s="98"/>
      <c r="PSG31" s="98"/>
      <c r="PST31" s="98"/>
      <c r="PSU31" s="98"/>
      <c r="PSV31" s="98"/>
      <c r="PSW31" s="98"/>
      <c r="PSX31" s="98"/>
      <c r="PSY31" s="98"/>
      <c r="PSZ31" s="98"/>
      <c r="PTA31" s="98"/>
      <c r="PTB31" s="98"/>
      <c r="PTC31" s="98"/>
      <c r="PTF31" s="98"/>
      <c r="PTI31" s="98"/>
      <c r="PTL31" s="98"/>
      <c r="PTO31" s="98"/>
      <c r="PWC31" s="98"/>
      <c r="PWE31" s="98"/>
      <c r="PWH31" s="98"/>
      <c r="PWK31" s="98"/>
      <c r="PWN31" s="98"/>
      <c r="PWQ31" s="98"/>
      <c r="PWT31" s="98"/>
      <c r="PWV31" s="98"/>
      <c r="PWX31" s="98"/>
      <c r="PXA31" s="98"/>
      <c r="PXD31" s="98"/>
      <c r="PXG31" s="98"/>
      <c r="PXJ31" s="98"/>
      <c r="PXM31" s="98"/>
      <c r="PXP31" s="98"/>
      <c r="PXS31" s="98"/>
      <c r="PXU31" s="98"/>
      <c r="PYP31" s="98"/>
      <c r="PYQ31" s="98"/>
      <c r="PYT31" s="98"/>
      <c r="PYW31" s="98"/>
      <c r="PYZ31" s="98"/>
      <c r="PZC31" s="98"/>
      <c r="PZD31" s="98"/>
      <c r="PZE31" s="98"/>
      <c r="PZH31" s="98"/>
      <c r="PZK31" s="98"/>
      <c r="PZN31" s="98"/>
      <c r="PZQ31" s="98"/>
      <c r="PZS31" s="98"/>
      <c r="QBK31" s="98"/>
      <c r="QBL31" s="98"/>
      <c r="QBM31" s="98"/>
      <c r="QBN31" s="98"/>
      <c r="QBO31" s="98"/>
      <c r="QBP31" s="98"/>
      <c r="QBQ31" s="98"/>
      <c r="QBR31" s="98"/>
      <c r="QBS31" s="98"/>
      <c r="QBT31" s="98"/>
      <c r="QBU31" s="98"/>
      <c r="QBV31" s="98"/>
      <c r="QBW31" s="98"/>
      <c r="QBX31" s="98"/>
      <c r="QBY31" s="98"/>
      <c r="QBZ31" s="98"/>
      <c r="QCA31" s="98"/>
      <c r="QCB31" s="98"/>
      <c r="QCC31" s="98"/>
      <c r="QCP31" s="98"/>
      <c r="QCQ31" s="98"/>
      <c r="QCR31" s="98"/>
      <c r="QCS31" s="98"/>
      <c r="QCT31" s="98"/>
      <c r="QCU31" s="98"/>
      <c r="QCV31" s="98"/>
      <c r="QCW31" s="98"/>
      <c r="QCX31" s="98"/>
      <c r="QCY31" s="98"/>
      <c r="QDB31" s="98"/>
      <c r="QDE31" s="98"/>
      <c r="QDH31" s="98"/>
      <c r="QDK31" s="98"/>
      <c r="QFY31" s="98"/>
      <c r="QGA31" s="98"/>
      <c r="QGD31" s="98"/>
      <c r="QGG31" s="98"/>
      <c r="QGJ31" s="98"/>
      <c r="QGM31" s="98"/>
      <c r="QGP31" s="98"/>
      <c r="QGR31" s="98"/>
      <c r="QGT31" s="98"/>
      <c r="QGW31" s="98"/>
      <c r="QGZ31" s="98"/>
      <c r="QHC31" s="98"/>
      <c r="QHF31" s="98"/>
      <c r="QHI31" s="98"/>
      <c r="QHL31" s="98"/>
      <c r="QHO31" s="98"/>
      <c r="QHQ31" s="98"/>
      <c r="QIL31" s="98"/>
      <c r="QIM31" s="98"/>
      <c r="QIP31" s="98"/>
      <c r="QIS31" s="98"/>
      <c r="QIV31" s="98"/>
      <c r="QIY31" s="98"/>
      <c r="QIZ31" s="98"/>
      <c r="QJA31" s="98"/>
      <c r="QJD31" s="98"/>
      <c r="QJG31" s="98"/>
      <c r="QJJ31" s="98"/>
      <c r="QJM31" s="98"/>
      <c r="QJO31" s="98"/>
      <c r="QLG31" s="98"/>
      <c r="QLH31" s="98"/>
      <c r="QLI31" s="98"/>
      <c r="QLJ31" s="98"/>
      <c r="QLK31" s="98"/>
      <c r="QLL31" s="98"/>
      <c r="QLM31" s="98"/>
      <c r="QLN31" s="98"/>
      <c r="QLO31" s="98"/>
      <c r="QLP31" s="98"/>
      <c r="QLQ31" s="98"/>
      <c r="QLR31" s="98"/>
      <c r="QLS31" s="98"/>
      <c r="QLT31" s="98"/>
      <c r="QLU31" s="98"/>
      <c r="QLV31" s="98"/>
      <c r="QLW31" s="98"/>
      <c r="QLX31" s="98"/>
      <c r="QLY31" s="98"/>
      <c r="QML31" s="98"/>
      <c r="QMM31" s="98"/>
      <c r="QMN31" s="98"/>
      <c r="QMO31" s="98"/>
      <c r="QMP31" s="98"/>
      <c r="QMQ31" s="98"/>
      <c r="QMR31" s="98"/>
      <c r="QMS31" s="98"/>
      <c r="QMT31" s="98"/>
      <c r="QMU31" s="98"/>
      <c r="QMX31" s="98"/>
      <c r="QNA31" s="98"/>
      <c r="QND31" s="98"/>
      <c r="QNG31" s="98"/>
      <c r="QPU31" s="98"/>
      <c r="QPW31" s="98"/>
      <c r="QPZ31" s="98"/>
      <c r="QQC31" s="98"/>
      <c r="QQF31" s="98"/>
      <c r="QQI31" s="98"/>
      <c r="QQL31" s="98"/>
      <c r="QQN31" s="98"/>
      <c r="QQP31" s="98"/>
      <c r="QQS31" s="98"/>
      <c r="QQV31" s="98"/>
      <c r="QQY31" s="98"/>
      <c r="QRB31" s="98"/>
      <c r="QRE31" s="98"/>
      <c r="QRH31" s="98"/>
      <c r="QRK31" s="98"/>
      <c r="QRM31" s="98"/>
      <c r="QSH31" s="98"/>
      <c r="QSI31" s="98"/>
      <c r="QSL31" s="98"/>
      <c r="QSO31" s="98"/>
      <c r="QSR31" s="98"/>
      <c r="QSU31" s="98"/>
      <c r="QSV31" s="98"/>
      <c r="QSW31" s="98"/>
      <c r="QSZ31" s="98"/>
      <c r="QTC31" s="98"/>
      <c r="QTF31" s="98"/>
      <c r="QTI31" s="98"/>
      <c r="QTK31" s="98"/>
      <c r="QVC31" s="98"/>
      <c r="QVD31" s="98"/>
      <c r="QVE31" s="98"/>
      <c r="QVF31" s="98"/>
      <c r="QVG31" s="98"/>
      <c r="QVH31" s="98"/>
      <c r="QVI31" s="98"/>
      <c r="QVJ31" s="98"/>
      <c r="QVK31" s="98"/>
      <c r="QVL31" s="98"/>
      <c r="QVM31" s="98"/>
      <c r="QVN31" s="98"/>
      <c r="QVO31" s="98"/>
      <c r="QVP31" s="98"/>
      <c r="QVQ31" s="98"/>
      <c r="QVR31" s="98"/>
      <c r="QVS31" s="98"/>
      <c r="QVT31" s="98"/>
      <c r="QVU31" s="98"/>
      <c r="QWH31" s="98"/>
      <c r="QWI31" s="98"/>
      <c r="QWJ31" s="98"/>
      <c r="QWK31" s="98"/>
      <c r="QWL31" s="98"/>
      <c r="QWM31" s="98"/>
      <c r="QWN31" s="98"/>
      <c r="QWO31" s="98"/>
      <c r="QWP31" s="98"/>
      <c r="QWQ31" s="98"/>
      <c r="QWT31" s="98"/>
      <c r="QWW31" s="98"/>
      <c r="QWZ31" s="98"/>
      <c r="QXC31" s="98"/>
      <c r="QZQ31" s="98"/>
      <c r="QZS31" s="98"/>
      <c r="QZV31" s="98"/>
      <c r="QZY31" s="98"/>
      <c r="RAB31" s="98"/>
      <c r="RAE31" s="98"/>
      <c r="RAH31" s="98"/>
      <c r="RAJ31" s="98"/>
      <c r="RAL31" s="98"/>
      <c r="RAO31" s="98"/>
      <c r="RAR31" s="98"/>
      <c r="RAU31" s="98"/>
      <c r="RAX31" s="98"/>
      <c r="RBA31" s="98"/>
      <c r="RBD31" s="98"/>
      <c r="RBG31" s="98"/>
      <c r="RBI31" s="98"/>
      <c r="RCD31" s="98"/>
      <c r="RCE31" s="98"/>
      <c r="RCH31" s="98"/>
      <c r="RCK31" s="98"/>
      <c r="RCN31" s="98"/>
      <c r="RCQ31" s="98"/>
      <c r="RCR31" s="98"/>
      <c r="RCS31" s="98"/>
      <c r="RCV31" s="98"/>
      <c r="RCY31" s="98"/>
      <c r="RDB31" s="98"/>
      <c r="RDE31" s="98"/>
      <c r="RDG31" s="98"/>
      <c r="REY31" s="98"/>
      <c r="REZ31" s="98"/>
      <c r="RFA31" s="98"/>
      <c r="RFB31" s="98"/>
      <c r="RFC31" s="98"/>
      <c r="RFD31" s="98"/>
      <c r="RFE31" s="98"/>
      <c r="RFF31" s="98"/>
      <c r="RFG31" s="98"/>
      <c r="RFH31" s="98"/>
      <c r="RFI31" s="98"/>
      <c r="RFJ31" s="98"/>
      <c r="RFK31" s="98"/>
      <c r="RFL31" s="98"/>
      <c r="RFM31" s="98"/>
      <c r="RFN31" s="98"/>
      <c r="RFO31" s="98"/>
      <c r="RFP31" s="98"/>
      <c r="RFQ31" s="98"/>
      <c r="RGD31" s="98"/>
      <c r="RGE31" s="98"/>
      <c r="RGF31" s="98"/>
      <c r="RGG31" s="98"/>
      <c r="RGH31" s="98"/>
      <c r="RGI31" s="98"/>
      <c r="RGJ31" s="98"/>
      <c r="RGK31" s="98"/>
      <c r="RGL31" s="98"/>
      <c r="RGM31" s="98"/>
      <c r="RGP31" s="98"/>
      <c r="RGS31" s="98"/>
      <c r="RGV31" s="98"/>
      <c r="RGY31" s="98"/>
      <c r="RJM31" s="98"/>
      <c r="RJO31" s="98"/>
      <c r="RJR31" s="98"/>
      <c r="RJU31" s="98"/>
      <c r="RJX31" s="98"/>
      <c r="RKA31" s="98"/>
      <c r="RKD31" s="98"/>
      <c r="RKF31" s="98"/>
      <c r="RKH31" s="98"/>
      <c r="RKK31" s="98"/>
      <c r="RKN31" s="98"/>
      <c r="RKQ31" s="98"/>
      <c r="RKT31" s="98"/>
      <c r="RKW31" s="98"/>
      <c r="RKZ31" s="98"/>
      <c r="RLC31" s="98"/>
      <c r="RLE31" s="98"/>
      <c r="RLZ31" s="98"/>
      <c r="RMA31" s="98"/>
      <c r="RMD31" s="98"/>
      <c r="RMG31" s="98"/>
      <c r="RMJ31" s="98"/>
      <c r="RMM31" s="98"/>
      <c r="RMN31" s="98"/>
      <c r="RMO31" s="98"/>
      <c r="RMR31" s="98"/>
      <c r="RMU31" s="98"/>
      <c r="RMX31" s="98"/>
      <c r="RNA31" s="98"/>
      <c r="RNC31" s="98"/>
      <c r="ROU31" s="98"/>
      <c r="ROV31" s="98"/>
      <c r="ROW31" s="98"/>
      <c r="ROX31" s="98"/>
      <c r="ROY31" s="98"/>
      <c r="ROZ31" s="98"/>
      <c r="RPA31" s="98"/>
      <c r="RPB31" s="98"/>
      <c r="RPC31" s="98"/>
      <c r="RPD31" s="98"/>
      <c r="RPE31" s="98"/>
      <c r="RPF31" s="98"/>
      <c r="RPG31" s="98"/>
      <c r="RPH31" s="98"/>
      <c r="RPI31" s="98"/>
      <c r="RPJ31" s="98"/>
      <c r="RPK31" s="98"/>
      <c r="RPL31" s="98"/>
      <c r="RPM31" s="98"/>
      <c r="RPZ31" s="98"/>
      <c r="RQA31" s="98"/>
      <c r="RQB31" s="98"/>
      <c r="RQC31" s="98"/>
      <c r="RQD31" s="98"/>
      <c r="RQE31" s="98"/>
      <c r="RQF31" s="98"/>
      <c r="RQG31" s="98"/>
      <c r="RQH31" s="98"/>
      <c r="RQI31" s="98"/>
      <c r="RQL31" s="98"/>
      <c r="RQO31" s="98"/>
      <c r="RQR31" s="98"/>
      <c r="RQU31" s="98"/>
      <c r="RTI31" s="98"/>
      <c r="RTK31" s="98"/>
      <c r="RTN31" s="98"/>
      <c r="RTQ31" s="98"/>
      <c r="RTT31" s="98"/>
      <c r="RTW31" s="98"/>
      <c r="RTZ31" s="98"/>
      <c r="RUB31" s="98"/>
      <c r="RUD31" s="98"/>
      <c r="RUG31" s="98"/>
      <c r="RUJ31" s="98"/>
      <c r="RUM31" s="98"/>
      <c r="RUP31" s="98"/>
      <c r="RUS31" s="98"/>
      <c r="RUV31" s="98"/>
      <c r="RUY31" s="98"/>
      <c r="RVA31" s="98"/>
      <c r="RVV31" s="98"/>
      <c r="RVW31" s="98"/>
      <c r="RVZ31" s="98"/>
      <c r="RWC31" s="98"/>
      <c r="RWF31" s="98"/>
      <c r="RWI31" s="98"/>
      <c r="RWJ31" s="98"/>
      <c r="RWK31" s="98"/>
      <c r="RWN31" s="98"/>
      <c r="RWQ31" s="98"/>
      <c r="RWT31" s="98"/>
      <c r="RWW31" s="98"/>
      <c r="RWY31" s="98"/>
      <c r="RYQ31" s="98"/>
      <c r="RYR31" s="98"/>
      <c r="RYS31" s="98"/>
      <c r="RYT31" s="98"/>
      <c r="RYU31" s="98"/>
      <c r="RYV31" s="98"/>
      <c r="RYW31" s="98"/>
      <c r="RYX31" s="98"/>
      <c r="RYY31" s="98"/>
      <c r="RYZ31" s="98"/>
      <c r="RZA31" s="98"/>
      <c r="RZB31" s="98"/>
      <c r="RZC31" s="98"/>
      <c r="RZD31" s="98"/>
      <c r="RZE31" s="98"/>
      <c r="RZF31" s="98"/>
      <c r="RZG31" s="98"/>
      <c r="RZH31" s="98"/>
      <c r="RZI31" s="98"/>
      <c r="RZV31" s="98"/>
      <c r="RZW31" s="98"/>
      <c r="RZX31" s="98"/>
      <c r="RZY31" s="98"/>
      <c r="RZZ31" s="98"/>
      <c r="SAA31" s="98"/>
      <c r="SAB31" s="98"/>
      <c r="SAC31" s="98"/>
      <c r="SAD31" s="98"/>
      <c r="SAE31" s="98"/>
      <c r="SAH31" s="98"/>
      <c r="SAK31" s="98"/>
      <c r="SAN31" s="98"/>
      <c r="SAQ31" s="98"/>
      <c r="SDE31" s="98"/>
      <c r="SDG31" s="98"/>
      <c r="SDJ31" s="98"/>
      <c r="SDM31" s="98"/>
      <c r="SDP31" s="98"/>
      <c r="SDS31" s="98"/>
      <c r="SDV31" s="98"/>
      <c r="SDX31" s="98"/>
      <c r="SDZ31" s="98"/>
      <c r="SEC31" s="98"/>
      <c r="SEF31" s="98"/>
      <c r="SEI31" s="98"/>
      <c r="SEL31" s="98"/>
      <c r="SEO31" s="98"/>
      <c r="SER31" s="98"/>
      <c r="SEU31" s="98"/>
      <c r="SEW31" s="98"/>
      <c r="SFR31" s="98"/>
      <c r="SFS31" s="98"/>
      <c r="SFV31" s="98"/>
      <c r="SFY31" s="98"/>
      <c r="SGB31" s="98"/>
      <c r="SGE31" s="98"/>
      <c r="SGF31" s="98"/>
      <c r="SGG31" s="98"/>
      <c r="SGJ31" s="98"/>
      <c r="SGM31" s="98"/>
      <c r="SGP31" s="98"/>
      <c r="SGS31" s="98"/>
      <c r="SGU31" s="98"/>
      <c r="SIM31" s="98"/>
      <c r="SIN31" s="98"/>
      <c r="SIO31" s="98"/>
      <c r="SIP31" s="98"/>
      <c r="SIQ31" s="98"/>
      <c r="SIR31" s="98"/>
      <c r="SIS31" s="98"/>
      <c r="SIT31" s="98"/>
      <c r="SIU31" s="98"/>
      <c r="SIV31" s="98"/>
      <c r="SIW31" s="98"/>
      <c r="SIX31" s="98"/>
      <c r="SIY31" s="98"/>
      <c r="SIZ31" s="98"/>
      <c r="SJA31" s="98"/>
      <c r="SJB31" s="98"/>
      <c r="SJC31" s="98"/>
      <c r="SJD31" s="98"/>
      <c r="SJE31" s="98"/>
      <c r="SJR31" s="98"/>
      <c r="SJS31" s="98"/>
      <c r="SJT31" s="98"/>
      <c r="SJU31" s="98"/>
      <c r="SJV31" s="98"/>
      <c r="SJW31" s="98"/>
      <c r="SJX31" s="98"/>
      <c r="SJY31" s="98"/>
      <c r="SJZ31" s="98"/>
      <c r="SKA31" s="98"/>
      <c r="SKD31" s="98"/>
      <c r="SKG31" s="98"/>
      <c r="SKJ31" s="98"/>
      <c r="SKM31" s="98"/>
      <c r="SNA31" s="98"/>
      <c r="SNC31" s="98"/>
      <c r="SNF31" s="98"/>
      <c r="SNI31" s="98"/>
      <c r="SNL31" s="98"/>
      <c r="SNO31" s="98"/>
      <c r="SNR31" s="98"/>
      <c r="SNT31" s="98"/>
      <c r="SNV31" s="98"/>
      <c r="SNY31" s="98"/>
      <c r="SOB31" s="98"/>
      <c r="SOE31" s="98"/>
      <c r="SOH31" s="98"/>
      <c r="SOK31" s="98"/>
      <c r="SON31" s="98"/>
      <c r="SOQ31" s="98"/>
      <c r="SOS31" s="98"/>
      <c r="SPN31" s="98"/>
      <c r="SPO31" s="98"/>
      <c r="SPR31" s="98"/>
      <c r="SPU31" s="98"/>
      <c r="SPX31" s="98"/>
      <c r="SQA31" s="98"/>
      <c r="SQB31" s="98"/>
      <c r="SQC31" s="98"/>
      <c r="SQF31" s="98"/>
      <c r="SQI31" s="98"/>
      <c r="SQL31" s="98"/>
      <c r="SQO31" s="98"/>
      <c r="SQQ31" s="98"/>
      <c r="SSI31" s="98"/>
      <c r="SSJ31" s="98"/>
      <c r="SSK31" s="98"/>
      <c r="SSL31" s="98"/>
      <c r="SSM31" s="98"/>
      <c r="SSN31" s="98"/>
      <c r="SSO31" s="98"/>
      <c r="SSP31" s="98"/>
      <c r="SSQ31" s="98"/>
      <c r="SSR31" s="98"/>
      <c r="SSS31" s="98"/>
      <c r="SST31" s="98"/>
      <c r="SSU31" s="98"/>
      <c r="SSV31" s="98"/>
      <c r="SSW31" s="98"/>
      <c r="SSX31" s="98"/>
      <c r="SSY31" s="98"/>
      <c r="SSZ31" s="98"/>
      <c r="STA31" s="98"/>
      <c r="STN31" s="98"/>
      <c r="STO31" s="98"/>
      <c r="STP31" s="98"/>
      <c r="STQ31" s="98"/>
      <c r="STR31" s="98"/>
      <c r="STS31" s="98"/>
      <c r="STT31" s="98"/>
      <c r="STU31" s="98"/>
      <c r="STV31" s="98"/>
      <c r="STW31" s="98"/>
      <c r="STZ31" s="98"/>
      <c r="SUC31" s="98"/>
      <c r="SUF31" s="98"/>
      <c r="SUI31" s="98"/>
      <c r="SWW31" s="98"/>
      <c r="SWY31" s="98"/>
      <c r="SXB31" s="98"/>
      <c r="SXE31" s="98"/>
      <c r="SXH31" s="98"/>
      <c r="SXK31" s="98"/>
      <c r="SXN31" s="98"/>
      <c r="SXP31" s="98"/>
      <c r="SXR31" s="98"/>
      <c r="SXU31" s="98"/>
      <c r="SXX31" s="98"/>
      <c r="SYA31" s="98"/>
      <c r="SYD31" s="98"/>
      <c r="SYG31" s="98"/>
      <c r="SYJ31" s="98"/>
      <c r="SYM31" s="98"/>
      <c r="SYO31" s="98"/>
      <c r="SZJ31" s="98"/>
      <c r="SZK31" s="98"/>
      <c r="SZN31" s="98"/>
      <c r="SZQ31" s="98"/>
      <c r="SZT31" s="98"/>
      <c r="SZW31" s="98"/>
      <c r="SZX31" s="98"/>
      <c r="SZY31" s="98"/>
      <c r="TAB31" s="98"/>
      <c r="TAE31" s="98"/>
      <c r="TAH31" s="98"/>
      <c r="TAK31" s="98"/>
      <c r="TAM31" s="98"/>
      <c r="TCE31" s="98"/>
      <c r="TCF31" s="98"/>
      <c r="TCG31" s="98"/>
      <c r="TCH31" s="98"/>
      <c r="TCI31" s="98"/>
      <c r="TCJ31" s="98"/>
      <c r="TCK31" s="98"/>
      <c r="TCL31" s="98"/>
      <c r="TCM31" s="98"/>
      <c r="TCN31" s="98"/>
      <c r="TCO31" s="98"/>
      <c r="TCP31" s="98"/>
      <c r="TCQ31" s="98"/>
      <c r="TCR31" s="98"/>
      <c r="TCS31" s="98"/>
      <c r="TCT31" s="98"/>
      <c r="TCU31" s="98"/>
      <c r="TCV31" s="98"/>
      <c r="TCW31" s="98"/>
      <c r="TDJ31" s="98"/>
      <c r="TDK31" s="98"/>
      <c r="TDL31" s="98"/>
      <c r="TDM31" s="98"/>
      <c r="TDN31" s="98"/>
      <c r="TDO31" s="98"/>
      <c r="TDP31" s="98"/>
      <c r="TDQ31" s="98"/>
      <c r="TDR31" s="98"/>
      <c r="TDS31" s="98"/>
      <c r="TDV31" s="98"/>
      <c r="TDY31" s="98"/>
      <c r="TEB31" s="98"/>
      <c r="TEE31" s="98"/>
      <c r="TGS31" s="98"/>
      <c r="TGU31" s="98"/>
      <c r="TGX31" s="98"/>
      <c r="THA31" s="98"/>
      <c r="THD31" s="98"/>
      <c r="THG31" s="98"/>
      <c r="THJ31" s="98"/>
      <c r="THL31" s="98"/>
      <c r="THN31" s="98"/>
      <c r="THQ31" s="98"/>
      <c r="THT31" s="98"/>
      <c r="THW31" s="98"/>
      <c r="THZ31" s="98"/>
      <c r="TIC31" s="98"/>
      <c r="TIF31" s="98"/>
      <c r="TII31" s="98"/>
      <c r="TIK31" s="98"/>
      <c r="TJF31" s="98"/>
      <c r="TJG31" s="98"/>
      <c r="TJJ31" s="98"/>
      <c r="TJM31" s="98"/>
      <c r="TJP31" s="98"/>
      <c r="TJS31" s="98"/>
      <c r="TJT31" s="98"/>
      <c r="TJU31" s="98"/>
      <c r="TJX31" s="98"/>
      <c r="TKA31" s="98"/>
      <c r="TKD31" s="98"/>
      <c r="TKG31" s="98"/>
      <c r="TKI31" s="98"/>
      <c r="TMA31" s="98"/>
      <c r="TMB31" s="98"/>
      <c r="TMC31" s="98"/>
      <c r="TMD31" s="98"/>
      <c r="TME31" s="98"/>
      <c r="TMF31" s="98"/>
      <c r="TMG31" s="98"/>
      <c r="TMH31" s="98"/>
      <c r="TMI31" s="98"/>
      <c r="TMJ31" s="98"/>
      <c r="TMK31" s="98"/>
      <c r="TML31" s="98"/>
      <c r="TMM31" s="98"/>
      <c r="TMN31" s="98"/>
      <c r="TMO31" s="98"/>
      <c r="TMP31" s="98"/>
      <c r="TMQ31" s="98"/>
      <c r="TMR31" s="98"/>
      <c r="TMS31" s="98"/>
      <c r="TNF31" s="98"/>
      <c r="TNG31" s="98"/>
      <c r="TNH31" s="98"/>
      <c r="TNI31" s="98"/>
      <c r="TNJ31" s="98"/>
      <c r="TNK31" s="98"/>
      <c r="TNL31" s="98"/>
      <c r="TNM31" s="98"/>
      <c r="TNN31" s="98"/>
      <c r="TNO31" s="98"/>
      <c r="TNR31" s="98"/>
      <c r="TNU31" s="98"/>
      <c r="TNX31" s="98"/>
      <c r="TOA31" s="98"/>
      <c r="TQO31" s="98"/>
      <c r="TQQ31" s="98"/>
      <c r="TQT31" s="98"/>
      <c r="TQW31" s="98"/>
      <c r="TQZ31" s="98"/>
      <c r="TRC31" s="98"/>
      <c r="TRF31" s="98"/>
      <c r="TRH31" s="98"/>
      <c r="TRJ31" s="98"/>
      <c r="TRM31" s="98"/>
      <c r="TRP31" s="98"/>
      <c r="TRS31" s="98"/>
      <c r="TRV31" s="98"/>
      <c r="TRY31" s="98"/>
      <c r="TSB31" s="98"/>
      <c r="TSE31" s="98"/>
      <c r="TSG31" s="98"/>
      <c r="TTB31" s="98"/>
      <c r="TTC31" s="98"/>
      <c r="TTF31" s="98"/>
      <c r="TTI31" s="98"/>
      <c r="TTL31" s="98"/>
      <c r="TTO31" s="98"/>
      <c r="TTP31" s="98"/>
      <c r="TTQ31" s="98"/>
      <c r="TTT31" s="98"/>
      <c r="TTW31" s="98"/>
      <c r="TTZ31" s="98"/>
      <c r="TUC31" s="98"/>
      <c r="TUE31" s="98"/>
      <c r="TVW31" s="98"/>
      <c r="TVX31" s="98"/>
      <c r="TVY31" s="98"/>
      <c r="TVZ31" s="98"/>
      <c r="TWA31" s="98"/>
      <c r="TWB31" s="98"/>
      <c r="TWC31" s="98"/>
      <c r="TWD31" s="98"/>
      <c r="TWE31" s="98"/>
      <c r="TWF31" s="98"/>
      <c r="TWG31" s="98"/>
      <c r="TWH31" s="98"/>
      <c r="TWI31" s="98"/>
      <c r="TWJ31" s="98"/>
      <c r="TWK31" s="98"/>
      <c r="TWL31" s="98"/>
      <c r="TWM31" s="98"/>
      <c r="TWN31" s="98"/>
      <c r="TWO31" s="98"/>
      <c r="TXB31" s="98"/>
      <c r="TXC31" s="98"/>
      <c r="TXD31" s="98"/>
      <c r="TXE31" s="98"/>
      <c r="TXF31" s="98"/>
      <c r="TXG31" s="98"/>
      <c r="TXH31" s="98"/>
      <c r="TXI31" s="98"/>
      <c r="TXJ31" s="98"/>
      <c r="TXK31" s="98"/>
      <c r="TXN31" s="98"/>
      <c r="TXQ31" s="98"/>
      <c r="TXT31" s="98"/>
      <c r="TXW31" s="98"/>
      <c r="UAK31" s="98"/>
      <c r="UAM31" s="98"/>
      <c r="UAP31" s="98"/>
      <c r="UAS31" s="98"/>
      <c r="UAV31" s="98"/>
      <c r="UAY31" s="98"/>
      <c r="UBB31" s="98"/>
      <c r="UBD31" s="98"/>
      <c r="UBF31" s="98"/>
      <c r="UBI31" s="98"/>
      <c r="UBL31" s="98"/>
      <c r="UBO31" s="98"/>
      <c r="UBR31" s="98"/>
      <c r="UBU31" s="98"/>
      <c r="UBX31" s="98"/>
      <c r="UCA31" s="98"/>
      <c r="UCC31" s="98"/>
      <c r="UCX31" s="98"/>
      <c r="UCY31" s="98"/>
      <c r="UDB31" s="98"/>
      <c r="UDE31" s="98"/>
      <c r="UDH31" s="98"/>
      <c r="UDK31" s="98"/>
      <c r="UDL31" s="98"/>
      <c r="UDM31" s="98"/>
      <c r="UDP31" s="98"/>
      <c r="UDS31" s="98"/>
      <c r="UDV31" s="98"/>
      <c r="UDY31" s="98"/>
      <c r="UEA31" s="98"/>
      <c r="UFS31" s="98"/>
      <c r="UFT31" s="98"/>
      <c r="UFU31" s="98"/>
      <c r="UFV31" s="98"/>
      <c r="UFW31" s="98"/>
      <c r="UFX31" s="98"/>
      <c r="UFY31" s="98"/>
      <c r="UFZ31" s="98"/>
      <c r="UGA31" s="98"/>
      <c r="UGB31" s="98"/>
      <c r="UGC31" s="98"/>
      <c r="UGD31" s="98"/>
      <c r="UGE31" s="98"/>
      <c r="UGF31" s="98"/>
      <c r="UGG31" s="98"/>
      <c r="UGH31" s="98"/>
      <c r="UGI31" s="98"/>
      <c r="UGJ31" s="98"/>
      <c r="UGK31" s="98"/>
      <c r="UGX31" s="98"/>
      <c r="UGY31" s="98"/>
      <c r="UGZ31" s="98"/>
      <c r="UHA31" s="98"/>
      <c r="UHB31" s="98"/>
      <c r="UHC31" s="98"/>
      <c r="UHD31" s="98"/>
      <c r="UHE31" s="98"/>
      <c r="UHF31" s="98"/>
      <c r="UHG31" s="98"/>
      <c r="UHJ31" s="98"/>
      <c r="UHM31" s="98"/>
      <c r="UHP31" s="98"/>
      <c r="UHS31" s="98"/>
      <c r="UKG31" s="98"/>
      <c r="UKI31" s="98"/>
      <c r="UKL31" s="98"/>
      <c r="UKO31" s="98"/>
      <c r="UKR31" s="98"/>
      <c r="UKU31" s="98"/>
      <c r="UKX31" s="98"/>
      <c r="UKZ31" s="98"/>
      <c r="ULB31" s="98"/>
      <c r="ULE31" s="98"/>
      <c r="ULH31" s="98"/>
      <c r="ULK31" s="98"/>
      <c r="ULN31" s="98"/>
      <c r="ULQ31" s="98"/>
      <c r="ULT31" s="98"/>
      <c r="ULW31" s="98"/>
      <c r="ULY31" s="98"/>
      <c r="UMT31" s="98"/>
      <c r="UMU31" s="98"/>
      <c r="UMX31" s="98"/>
      <c r="UNA31" s="98"/>
      <c r="UND31" s="98"/>
      <c r="UNG31" s="98"/>
      <c r="UNH31" s="98"/>
      <c r="UNI31" s="98"/>
      <c r="UNL31" s="98"/>
      <c r="UNO31" s="98"/>
      <c r="UNR31" s="98"/>
      <c r="UNU31" s="98"/>
      <c r="UNW31" s="98"/>
      <c r="UPO31" s="98"/>
      <c r="UPP31" s="98"/>
      <c r="UPQ31" s="98"/>
      <c r="UPR31" s="98"/>
      <c r="UPS31" s="98"/>
      <c r="UPT31" s="98"/>
      <c r="UPU31" s="98"/>
      <c r="UPV31" s="98"/>
      <c r="UPW31" s="98"/>
      <c r="UPX31" s="98"/>
      <c r="UPY31" s="98"/>
      <c r="UPZ31" s="98"/>
      <c r="UQA31" s="98"/>
      <c r="UQB31" s="98"/>
      <c r="UQC31" s="98"/>
      <c r="UQD31" s="98"/>
      <c r="UQE31" s="98"/>
      <c r="UQF31" s="98"/>
      <c r="UQG31" s="98"/>
      <c r="UQT31" s="98"/>
      <c r="UQU31" s="98"/>
      <c r="UQV31" s="98"/>
      <c r="UQW31" s="98"/>
      <c r="UQX31" s="98"/>
      <c r="UQY31" s="98"/>
      <c r="UQZ31" s="98"/>
      <c r="URA31" s="98"/>
      <c r="URB31" s="98"/>
      <c r="URC31" s="98"/>
      <c r="URF31" s="98"/>
      <c r="URI31" s="98"/>
      <c r="URL31" s="98"/>
      <c r="URO31" s="98"/>
      <c r="UUC31" s="98"/>
      <c r="UUE31" s="98"/>
      <c r="UUH31" s="98"/>
      <c r="UUK31" s="98"/>
      <c r="UUN31" s="98"/>
      <c r="UUQ31" s="98"/>
      <c r="UUT31" s="98"/>
      <c r="UUV31" s="98"/>
      <c r="UUX31" s="98"/>
      <c r="UVA31" s="98"/>
      <c r="UVD31" s="98"/>
      <c r="UVG31" s="98"/>
      <c r="UVJ31" s="98"/>
      <c r="UVM31" s="98"/>
      <c r="UVP31" s="98"/>
      <c r="UVS31" s="98"/>
      <c r="UVU31" s="98"/>
      <c r="UWP31" s="98"/>
      <c r="UWQ31" s="98"/>
      <c r="UWT31" s="98"/>
      <c r="UWW31" s="98"/>
      <c r="UWZ31" s="98"/>
      <c r="UXC31" s="98"/>
      <c r="UXD31" s="98"/>
      <c r="UXE31" s="98"/>
      <c r="UXH31" s="98"/>
      <c r="UXK31" s="98"/>
      <c r="UXN31" s="98"/>
      <c r="UXQ31" s="98"/>
      <c r="UXS31" s="98"/>
      <c r="UZK31" s="98"/>
      <c r="UZL31" s="98"/>
      <c r="UZM31" s="98"/>
      <c r="UZN31" s="98"/>
      <c r="UZO31" s="98"/>
      <c r="UZP31" s="98"/>
      <c r="UZQ31" s="98"/>
      <c r="UZR31" s="98"/>
      <c r="UZS31" s="98"/>
      <c r="UZT31" s="98"/>
      <c r="UZU31" s="98"/>
      <c r="UZV31" s="98"/>
      <c r="UZW31" s="98"/>
      <c r="UZX31" s="98"/>
      <c r="UZY31" s="98"/>
      <c r="UZZ31" s="98"/>
      <c r="VAA31" s="98"/>
      <c r="VAB31" s="98"/>
      <c r="VAC31" s="98"/>
      <c r="VAP31" s="98"/>
      <c r="VAQ31" s="98"/>
      <c r="VAR31" s="98"/>
      <c r="VAS31" s="98"/>
      <c r="VAT31" s="98"/>
      <c r="VAU31" s="98"/>
      <c r="VAV31" s="98"/>
      <c r="VAW31" s="98"/>
      <c r="VAX31" s="98"/>
      <c r="VAY31" s="98"/>
      <c r="VBB31" s="98"/>
      <c r="VBE31" s="98"/>
      <c r="VBH31" s="98"/>
      <c r="VBK31" s="98"/>
      <c r="VDY31" s="98"/>
      <c r="VEA31" s="98"/>
      <c r="VED31" s="98"/>
      <c r="VEG31" s="98"/>
      <c r="VEJ31" s="98"/>
      <c r="VEM31" s="98"/>
      <c r="VEP31" s="98"/>
      <c r="VER31" s="98"/>
      <c r="VET31" s="98"/>
      <c r="VEW31" s="98"/>
      <c r="VEZ31" s="98"/>
      <c r="VFC31" s="98"/>
      <c r="VFF31" s="98"/>
      <c r="VFI31" s="98"/>
      <c r="VFL31" s="98"/>
      <c r="VFO31" s="98"/>
      <c r="VFQ31" s="98"/>
      <c r="VGL31" s="98"/>
      <c r="VGM31" s="98"/>
      <c r="VGP31" s="98"/>
      <c r="VGS31" s="98"/>
      <c r="VGV31" s="98"/>
      <c r="VGY31" s="98"/>
      <c r="VGZ31" s="98"/>
      <c r="VHA31" s="98"/>
      <c r="VHD31" s="98"/>
      <c r="VHG31" s="98"/>
      <c r="VHJ31" s="98"/>
      <c r="VHM31" s="98"/>
      <c r="VHO31" s="98"/>
      <c r="VJG31" s="98"/>
      <c r="VJH31" s="98"/>
      <c r="VJI31" s="98"/>
      <c r="VJJ31" s="98"/>
      <c r="VJK31" s="98"/>
      <c r="VJL31" s="98"/>
      <c r="VJM31" s="98"/>
      <c r="VJN31" s="98"/>
      <c r="VJO31" s="98"/>
      <c r="VJP31" s="98"/>
      <c r="VJQ31" s="98"/>
      <c r="VJR31" s="98"/>
      <c r="VJS31" s="98"/>
      <c r="VJT31" s="98"/>
      <c r="VJU31" s="98"/>
      <c r="VJV31" s="98"/>
      <c r="VJW31" s="98"/>
      <c r="VJX31" s="98"/>
      <c r="VJY31" s="98"/>
      <c r="VKL31" s="98"/>
      <c r="VKM31" s="98"/>
      <c r="VKN31" s="98"/>
      <c r="VKO31" s="98"/>
      <c r="VKP31" s="98"/>
      <c r="VKQ31" s="98"/>
      <c r="VKR31" s="98"/>
      <c r="VKS31" s="98"/>
      <c r="VKT31" s="98"/>
      <c r="VKU31" s="98"/>
      <c r="VKX31" s="98"/>
      <c r="VLA31" s="98"/>
      <c r="VLD31" s="98"/>
      <c r="VLG31" s="98"/>
      <c r="VNU31" s="98"/>
      <c r="VNW31" s="98"/>
      <c r="VNZ31" s="98"/>
      <c r="VOC31" s="98"/>
      <c r="VOF31" s="98"/>
      <c r="VOI31" s="98"/>
      <c r="VOL31" s="98"/>
      <c r="VON31" s="98"/>
      <c r="VOP31" s="98"/>
      <c r="VOS31" s="98"/>
      <c r="VOV31" s="98"/>
      <c r="VOY31" s="98"/>
      <c r="VPB31" s="98"/>
      <c r="VPE31" s="98"/>
      <c r="VPH31" s="98"/>
      <c r="VPK31" s="98"/>
      <c r="VPM31" s="98"/>
      <c r="VQH31" s="98"/>
      <c r="VQI31" s="98"/>
      <c r="VQL31" s="98"/>
      <c r="VQO31" s="98"/>
      <c r="VQR31" s="98"/>
      <c r="VQU31" s="98"/>
      <c r="VQV31" s="98"/>
      <c r="VQW31" s="98"/>
      <c r="VQZ31" s="98"/>
      <c r="VRC31" s="98"/>
      <c r="VRF31" s="98"/>
      <c r="VRI31" s="98"/>
      <c r="VRK31" s="98"/>
      <c r="VTC31" s="98"/>
      <c r="VTD31" s="98"/>
      <c r="VTE31" s="98"/>
      <c r="VTF31" s="98"/>
      <c r="VTG31" s="98"/>
      <c r="VTH31" s="98"/>
      <c r="VTI31" s="98"/>
      <c r="VTJ31" s="98"/>
      <c r="VTK31" s="98"/>
      <c r="VTL31" s="98"/>
      <c r="VTM31" s="98"/>
      <c r="VTN31" s="98"/>
      <c r="VTO31" s="98"/>
      <c r="VTP31" s="98"/>
      <c r="VTQ31" s="98"/>
      <c r="VTR31" s="98"/>
      <c r="VTS31" s="98"/>
      <c r="VTT31" s="98"/>
      <c r="VTU31" s="98"/>
      <c r="VUH31" s="98"/>
      <c r="VUI31" s="98"/>
      <c r="VUJ31" s="98"/>
      <c r="VUK31" s="98"/>
      <c r="VUL31" s="98"/>
      <c r="VUM31" s="98"/>
      <c r="VUN31" s="98"/>
      <c r="VUO31" s="98"/>
      <c r="VUP31" s="98"/>
      <c r="VUQ31" s="98"/>
      <c r="VUT31" s="98"/>
      <c r="VUW31" s="98"/>
      <c r="VUZ31" s="98"/>
      <c r="VVC31" s="98"/>
      <c r="VXQ31" s="98"/>
      <c r="VXS31" s="98"/>
      <c r="VXV31" s="98"/>
      <c r="VXY31" s="98"/>
      <c r="VYB31" s="98"/>
      <c r="VYE31" s="98"/>
      <c r="VYH31" s="98"/>
      <c r="VYJ31" s="98"/>
      <c r="VYL31" s="98"/>
      <c r="VYO31" s="98"/>
      <c r="VYR31" s="98"/>
      <c r="VYU31" s="98"/>
      <c r="VYX31" s="98"/>
      <c r="VZA31" s="98"/>
      <c r="VZD31" s="98"/>
      <c r="VZG31" s="98"/>
      <c r="VZI31" s="98"/>
      <c r="WAD31" s="98"/>
      <c r="WAE31" s="98"/>
      <c r="WAH31" s="98"/>
      <c r="WAK31" s="98"/>
      <c r="WAN31" s="98"/>
      <c r="WAQ31" s="98"/>
      <c r="WAR31" s="98"/>
      <c r="WAS31" s="98"/>
      <c r="WAV31" s="98"/>
      <c r="WAY31" s="98"/>
      <c r="WBB31" s="98"/>
      <c r="WBE31" s="98"/>
      <c r="WBG31" s="98"/>
      <c r="WCY31" s="98"/>
      <c r="WCZ31" s="98"/>
      <c r="WDA31" s="98"/>
      <c r="WDB31" s="98"/>
      <c r="WDC31" s="98"/>
      <c r="WDD31" s="98"/>
      <c r="WDE31" s="98"/>
      <c r="WDF31" s="98"/>
      <c r="WDG31" s="98"/>
      <c r="WDH31" s="98"/>
      <c r="WDI31" s="98"/>
      <c r="WDJ31" s="98"/>
      <c r="WDK31" s="98"/>
      <c r="WDL31" s="98"/>
      <c r="WDM31" s="98"/>
      <c r="WDN31" s="98"/>
      <c r="WDO31" s="98"/>
      <c r="WDP31" s="98"/>
      <c r="WDQ31" s="98"/>
      <c r="WED31" s="98"/>
      <c r="WEE31" s="98"/>
      <c r="WEF31" s="98"/>
      <c r="WEG31" s="98"/>
      <c r="WEH31" s="98"/>
      <c r="WEI31" s="98"/>
      <c r="WEJ31" s="98"/>
      <c r="WEK31" s="98"/>
      <c r="WEL31" s="98"/>
      <c r="WEM31" s="98"/>
      <c r="WEP31" s="98"/>
      <c r="WES31" s="98"/>
      <c r="WEV31" s="98"/>
      <c r="WEY31" s="98"/>
      <c r="WHM31" s="98"/>
      <c r="WHO31" s="98"/>
      <c r="WHR31" s="98"/>
      <c r="WHU31" s="98"/>
      <c r="WHX31" s="98"/>
      <c r="WIA31" s="98"/>
      <c r="WID31" s="98"/>
      <c r="WIF31" s="98"/>
      <c r="WIH31" s="98"/>
      <c r="WIK31" s="98"/>
      <c r="WIN31" s="98"/>
      <c r="WIQ31" s="98"/>
      <c r="WIT31" s="98"/>
      <c r="WIW31" s="98"/>
      <c r="WIZ31" s="98"/>
      <c r="WJC31" s="98"/>
      <c r="WJE31" s="98"/>
      <c r="WJZ31" s="98"/>
      <c r="WKA31" s="98"/>
      <c r="WKD31" s="98"/>
      <c r="WKG31" s="98"/>
      <c r="WKJ31" s="98"/>
      <c r="WKM31" s="98"/>
      <c r="WKN31" s="98"/>
      <c r="WKO31" s="98"/>
      <c r="WKR31" s="98"/>
      <c r="WKU31" s="98"/>
      <c r="WKX31" s="98"/>
      <c r="WLA31" s="98"/>
      <c r="WLC31" s="98"/>
      <c r="WMU31" s="98"/>
      <c r="WMV31" s="98"/>
      <c r="WMW31" s="98"/>
      <c r="WMX31" s="98"/>
      <c r="WMY31" s="98"/>
      <c r="WMZ31" s="98"/>
      <c r="WNA31" s="98"/>
      <c r="WNB31" s="98"/>
      <c r="WNC31" s="98"/>
      <c r="WND31" s="98"/>
      <c r="WNE31" s="98"/>
      <c r="WNF31" s="98"/>
      <c r="WNG31" s="98"/>
      <c r="WNH31" s="98"/>
      <c r="WNI31" s="98"/>
      <c r="WNJ31" s="98"/>
      <c r="WNK31" s="98"/>
      <c r="WNL31" s="98"/>
      <c r="WNM31" s="98"/>
      <c r="WNZ31" s="98"/>
      <c r="WOA31" s="98"/>
      <c r="WOB31" s="98"/>
      <c r="WOC31" s="98"/>
      <c r="WOD31" s="98"/>
      <c r="WOE31" s="98"/>
      <c r="WOF31" s="98"/>
      <c r="WOG31" s="98"/>
      <c r="WOH31" s="98"/>
      <c r="WOI31" s="98"/>
      <c r="WOL31" s="98"/>
      <c r="WOO31" s="98"/>
      <c r="WOR31" s="98"/>
      <c r="WOU31" s="98"/>
      <c r="WRI31" s="98"/>
      <c r="WRK31" s="98"/>
      <c r="WRN31" s="98"/>
      <c r="WRQ31" s="98"/>
      <c r="WRT31" s="98"/>
      <c r="WRW31" s="98"/>
      <c r="WRZ31" s="98"/>
      <c r="WSB31" s="98"/>
      <c r="WSD31" s="98"/>
      <c r="WSG31" s="98"/>
      <c r="WSJ31" s="98"/>
      <c r="WSM31" s="98"/>
      <c r="WSP31" s="98"/>
      <c r="WSS31" s="98"/>
      <c r="WSV31" s="98"/>
      <c r="WSY31" s="98"/>
      <c r="WTA31" s="98"/>
      <c r="WTV31" s="98"/>
      <c r="WTW31" s="98"/>
      <c r="WTZ31" s="98"/>
      <c r="WUC31" s="98"/>
      <c r="WUF31" s="98"/>
      <c r="WUI31" s="98"/>
      <c r="WUJ31" s="98"/>
      <c r="WUK31" s="98"/>
      <c r="WUN31" s="98"/>
      <c r="WUQ31" s="98"/>
      <c r="WUT31" s="98"/>
      <c r="WUW31" s="98"/>
      <c r="WUY31" s="98"/>
    </row>
    <row r="32" spans="1:1015 1059:2039 2083:3063 3107:4087 4131:5111 5155:6135 6179:7159 7203:8183 8227:9207 9251:10231 10275:11255 11299:12279 12323:13303 13347:14327 14371:15351 15395:16119" s="94" customFormat="1" ht="21" hidden="1" customHeight="1" x14ac:dyDescent="0.3">
      <c r="A32" s="10" t="s">
        <v>228</v>
      </c>
      <c r="B32" s="93" t="s">
        <v>412</v>
      </c>
      <c r="C32" s="7"/>
      <c r="D32" s="126"/>
      <c r="E32" s="126"/>
    </row>
    <row r="33" spans="1:1015 1059:2039 2083:3063 3107:4087 4131:5111 5155:6135 6179:7159 7203:8183 8227:9207 9251:10231 10275:11255 11299:12279 12323:13303 13347:14327 14371:15351 15395:16119" s="94" customFormat="1" ht="21" hidden="1" customHeight="1" x14ac:dyDescent="0.3">
      <c r="A33" s="10" t="s">
        <v>229</v>
      </c>
      <c r="B33" s="93" t="s">
        <v>416</v>
      </c>
      <c r="C33" s="7"/>
      <c r="D33" s="126"/>
      <c r="E33" s="126"/>
    </row>
    <row r="34" spans="1:1015 1059:2039 2083:3063 3107:4087 4131:5111 5155:6135 6179:7159 7203:8183 8227:9207 9251:10231 10275:11255 11299:12279 12323:13303 13347:14327 14371:15351 15395:16119" s="94" customFormat="1" ht="21" hidden="1" customHeight="1" x14ac:dyDescent="0.3">
      <c r="A34" s="8" t="s">
        <v>230</v>
      </c>
      <c r="B34" s="93" t="s">
        <v>412</v>
      </c>
      <c r="C34" s="12"/>
      <c r="D34" s="126"/>
      <c r="E34" s="126"/>
    </row>
    <row r="35" spans="1:1015 1059:2039 2083:3063 3107:4087 4131:5111 5155:6135 6179:7159 7203:8183 8227:9207 9251:10231 10275:11255 11299:12279 12323:13303 13347:14327 14371:15351 15395:16119" s="94" customFormat="1" ht="21" hidden="1" customHeight="1" x14ac:dyDescent="0.3">
      <c r="A35" s="8" t="s">
        <v>231</v>
      </c>
      <c r="B35" s="93" t="s">
        <v>412</v>
      </c>
      <c r="C35" s="12"/>
      <c r="D35" s="126"/>
      <c r="E35" s="126"/>
    </row>
    <row r="36" spans="1:1015 1059:2039 2083:3063 3107:4087 4131:5111 5155:6135 6179:7159 7203:8183 8227:9207 9251:10231 10275:11255 11299:12279 12323:13303 13347:14327 14371:15351 15395:16119" s="94" customFormat="1" ht="21" hidden="1" customHeight="1" x14ac:dyDescent="0.3">
      <c r="A36" s="10" t="s">
        <v>121</v>
      </c>
      <c r="B36" s="93" t="s">
        <v>412</v>
      </c>
      <c r="C36" s="7"/>
      <c r="D36" s="126"/>
      <c r="E36" s="126"/>
    </row>
    <row r="37" spans="1:1015 1059:2039 2083:3063 3107:4087 4131:5111 5155:6135 6179:7159 7203:8183 8227:9207 9251:10231 10275:11255 11299:12279 12323:13303 13347:14327 14371:15351 15395:16119" s="94" customFormat="1" ht="21" hidden="1" customHeight="1" x14ac:dyDescent="0.3">
      <c r="A37" s="10" t="s">
        <v>149</v>
      </c>
      <c r="B37" s="93" t="s">
        <v>412</v>
      </c>
      <c r="C37" s="7"/>
      <c r="D37" s="126"/>
      <c r="E37" s="126"/>
    </row>
    <row r="38" spans="1:1015 1059:2039 2083:3063 3107:4087 4131:5111 5155:6135 6179:7159 7203:8183 8227:9207 9251:10231 10275:11255 11299:12279 12323:13303 13347:14327 14371:15351 15395:16119" s="94" customFormat="1" ht="21" hidden="1" customHeight="1" x14ac:dyDescent="0.3">
      <c r="A38" s="14" t="s">
        <v>96</v>
      </c>
      <c r="B38" s="93" t="s">
        <v>417</v>
      </c>
      <c r="C38" s="7"/>
      <c r="D38" s="126"/>
      <c r="E38" s="126"/>
    </row>
    <row r="39" spans="1:1015 1059:2039 2083:3063 3107:4087 4131:5111 5155:6135 6179:7159 7203:8183 8227:9207 9251:10231 10275:11255 11299:12279 12323:13303 13347:14327 14371:15351 15395:16119" s="94" customFormat="1" ht="21" hidden="1" customHeight="1" x14ac:dyDescent="0.3">
      <c r="A39" s="10" t="s">
        <v>97</v>
      </c>
      <c r="B39" s="93" t="s">
        <v>412</v>
      </c>
      <c r="C39" s="7"/>
      <c r="D39" s="126"/>
      <c r="E39" s="126"/>
    </row>
    <row r="40" spans="1:1015 1059:2039 2083:3063 3107:4087 4131:5111 5155:6135 6179:7159 7203:8183 8227:9207 9251:10231 10275:11255 11299:12279 12323:13303 13347:14327 14371:15351 15395:16119" s="94" customFormat="1" ht="21" hidden="1" customHeight="1" x14ac:dyDescent="0.3">
      <c r="A40" s="10" t="s">
        <v>98</v>
      </c>
      <c r="B40" s="93" t="s">
        <v>418</v>
      </c>
      <c r="C40" s="7"/>
      <c r="D40" s="126"/>
      <c r="E40" s="126"/>
    </row>
    <row r="41" spans="1:1015 1059:2039 2083:3063 3107:4087 4131:5111 5155:6135 6179:7159 7203:8183 8227:9207 9251:10231 10275:11255 11299:12279 12323:13303 13347:14327 14371:15351 15395:16119" s="94" customFormat="1" ht="21" customHeight="1" x14ac:dyDescent="0.3">
      <c r="A41" s="13" t="s">
        <v>275</v>
      </c>
      <c r="B41" s="169" t="s">
        <v>412</v>
      </c>
      <c r="C41" s="170">
        <v>19</v>
      </c>
      <c r="D41" s="185">
        <v>22000</v>
      </c>
      <c r="E41" s="169">
        <v>418000</v>
      </c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Z41" s="98"/>
      <c r="CC41" s="98"/>
      <c r="CF41" s="98"/>
      <c r="CI41" s="98"/>
      <c r="EW41" s="98"/>
      <c r="EY41" s="98"/>
      <c r="FB41" s="98"/>
      <c r="FE41" s="98"/>
      <c r="FH41" s="98"/>
      <c r="FK41" s="98"/>
      <c r="FN41" s="98"/>
      <c r="FP41" s="98"/>
      <c r="FR41" s="98"/>
      <c r="FU41" s="98"/>
      <c r="FX41" s="98"/>
      <c r="GA41" s="98"/>
      <c r="GD41" s="98"/>
      <c r="GG41" s="98"/>
      <c r="GJ41" s="98"/>
      <c r="GM41" s="98"/>
      <c r="GO41" s="98"/>
      <c r="HJ41" s="98"/>
      <c r="HK41" s="98"/>
      <c r="HN41" s="98"/>
      <c r="HQ41" s="98"/>
      <c r="HT41" s="98"/>
      <c r="HW41" s="98"/>
      <c r="HX41" s="98"/>
      <c r="HY41" s="98"/>
      <c r="IB41" s="98"/>
      <c r="IE41" s="98"/>
      <c r="IH41" s="98"/>
      <c r="IK41" s="98"/>
      <c r="IM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LJ41" s="98"/>
      <c r="LK41" s="98"/>
      <c r="LL41" s="98"/>
      <c r="LM41" s="98"/>
      <c r="LN41" s="98"/>
      <c r="LO41" s="98"/>
      <c r="LP41" s="98"/>
      <c r="LQ41" s="98"/>
      <c r="LR41" s="98"/>
      <c r="LS41" s="98"/>
      <c r="LV41" s="98"/>
      <c r="LY41" s="98"/>
      <c r="MB41" s="98"/>
      <c r="ME41" s="98"/>
      <c r="OS41" s="98"/>
      <c r="OU41" s="98"/>
      <c r="OX41" s="98"/>
      <c r="PA41" s="98"/>
      <c r="PD41" s="98"/>
      <c r="PG41" s="98"/>
      <c r="PJ41" s="98"/>
      <c r="PL41" s="98"/>
      <c r="PN41" s="98"/>
      <c r="PQ41" s="98"/>
      <c r="PT41" s="98"/>
      <c r="PW41" s="98"/>
      <c r="PZ41" s="98"/>
      <c r="QC41" s="98"/>
      <c r="QF41" s="98"/>
      <c r="QI41" s="98"/>
      <c r="QK41" s="98"/>
      <c r="RF41" s="98"/>
      <c r="RG41" s="98"/>
      <c r="RJ41" s="98"/>
      <c r="RM41" s="98"/>
      <c r="RP41" s="98"/>
      <c r="RS41" s="98"/>
      <c r="RT41" s="98"/>
      <c r="RU41" s="98"/>
      <c r="RX41" s="98"/>
      <c r="SA41" s="98"/>
      <c r="SD41" s="98"/>
      <c r="SG41" s="98"/>
      <c r="SI41" s="98"/>
      <c r="UA41" s="98"/>
      <c r="UB41" s="98"/>
      <c r="UC41" s="98"/>
      <c r="UD41" s="98"/>
      <c r="UE41" s="98"/>
      <c r="UF41" s="98"/>
      <c r="UG41" s="98"/>
      <c r="UH41" s="98"/>
      <c r="UI41" s="98"/>
      <c r="UJ41" s="98"/>
      <c r="UK41" s="98"/>
      <c r="UL41" s="98"/>
      <c r="UM41" s="98"/>
      <c r="UN41" s="98"/>
      <c r="UO41" s="98"/>
      <c r="UP41" s="98"/>
      <c r="UQ41" s="98"/>
      <c r="UR41" s="98"/>
      <c r="US41" s="98"/>
      <c r="VF41" s="98"/>
      <c r="VG41" s="98"/>
      <c r="VH41" s="98"/>
      <c r="VI41" s="98"/>
      <c r="VJ41" s="98"/>
      <c r="VK41" s="98"/>
      <c r="VL41" s="98"/>
      <c r="VM41" s="98"/>
      <c r="VN41" s="98"/>
      <c r="VO41" s="98"/>
      <c r="VR41" s="98"/>
      <c r="VU41" s="98"/>
      <c r="VX41" s="98"/>
      <c r="WA41" s="98"/>
      <c r="YO41" s="98"/>
      <c r="YQ41" s="98"/>
      <c r="YT41" s="98"/>
      <c r="YW41" s="98"/>
      <c r="YZ41" s="98"/>
      <c r="ZC41" s="98"/>
      <c r="ZF41" s="98"/>
      <c r="ZH41" s="98"/>
      <c r="ZJ41" s="98"/>
      <c r="ZM41" s="98"/>
      <c r="ZP41" s="98"/>
      <c r="ZS41" s="98"/>
      <c r="ZV41" s="98"/>
      <c r="ZY41" s="98"/>
      <c r="AAB41" s="98"/>
      <c r="AAE41" s="98"/>
      <c r="AAG41" s="98"/>
      <c r="ABB41" s="98"/>
      <c r="ABC41" s="98"/>
      <c r="ABF41" s="98"/>
      <c r="ABI41" s="98"/>
      <c r="ABL41" s="98"/>
      <c r="ABO41" s="98"/>
      <c r="ABP41" s="98"/>
      <c r="ABQ41" s="98"/>
      <c r="ABT41" s="98"/>
      <c r="ABW41" s="98"/>
      <c r="ABZ41" s="98"/>
      <c r="ACC41" s="98"/>
      <c r="ACE41" s="98"/>
      <c r="ADW41" s="98"/>
      <c r="ADX41" s="98"/>
      <c r="ADY41" s="98"/>
      <c r="ADZ41" s="98"/>
      <c r="AEA41" s="98"/>
      <c r="AEB41" s="98"/>
      <c r="AEC41" s="98"/>
      <c r="AED41" s="98"/>
      <c r="AEE41" s="98"/>
      <c r="AEF41" s="98"/>
      <c r="AEG41" s="98"/>
      <c r="AEH41" s="98"/>
      <c r="AEI41" s="98"/>
      <c r="AEJ41" s="98"/>
      <c r="AEK41" s="98"/>
      <c r="AEL41" s="98"/>
      <c r="AEM41" s="98"/>
      <c r="AEN41" s="98"/>
      <c r="AEO41" s="98"/>
      <c r="AFB41" s="98"/>
      <c r="AFC41" s="98"/>
      <c r="AFD41" s="98"/>
      <c r="AFE41" s="98"/>
      <c r="AFF41" s="98"/>
      <c r="AFG41" s="98"/>
      <c r="AFH41" s="98"/>
      <c r="AFI41" s="98"/>
      <c r="AFJ41" s="98"/>
      <c r="AFK41" s="98"/>
      <c r="AFN41" s="98"/>
      <c r="AFQ41" s="98"/>
      <c r="AFT41" s="98"/>
      <c r="AFW41" s="98"/>
      <c r="AIK41" s="98"/>
      <c r="AIM41" s="98"/>
      <c r="AIP41" s="98"/>
      <c r="AIS41" s="98"/>
      <c r="AIV41" s="98"/>
      <c r="AIY41" s="98"/>
      <c r="AJB41" s="98"/>
      <c r="AJD41" s="98"/>
      <c r="AJF41" s="98"/>
      <c r="AJI41" s="98"/>
      <c r="AJL41" s="98"/>
      <c r="AJO41" s="98"/>
      <c r="AJR41" s="98"/>
      <c r="AJU41" s="98"/>
      <c r="AJX41" s="98"/>
      <c r="AKA41" s="98"/>
      <c r="AKC41" s="98"/>
      <c r="AKX41" s="98"/>
      <c r="AKY41" s="98"/>
      <c r="ALB41" s="98"/>
      <c r="ALE41" s="98"/>
      <c r="ALH41" s="98"/>
      <c r="ALK41" s="98"/>
      <c r="ALL41" s="98"/>
      <c r="ALM41" s="98"/>
      <c r="ALP41" s="98"/>
      <c r="ALS41" s="98"/>
      <c r="ALV41" s="98"/>
      <c r="ALY41" s="98"/>
      <c r="AMA41" s="98"/>
      <c r="ANS41" s="98"/>
      <c r="ANT41" s="98"/>
      <c r="ANU41" s="98"/>
      <c r="ANV41" s="98"/>
      <c r="ANW41" s="98"/>
      <c r="ANX41" s="98"/>
      <c r="ANY41" s="98"/>
      <c r="ANZ41" s="98"/>
      <c r="AOA41" s="98"/>
      <c r="AOB41" s="98"/>
      <c r="AOC41" s="98"/>
      <c r="AOD41" s="98"/>
      <c r="AOE41" s="98"/>
      <c r="AOF41" s="98"/>
      <c r="AOG41" s="98"/>
      <c r="AOH41" s="98"/>
      <c r="AOI41" s="98"/>
      <c r="AOJ41" s="98"/>
      <c r="AOK41" s="98"/>
      <c r="AOX41" s="98"/>
      <c r="AOY41" s="98"/>
      <c r="AOZ41" s="98"/>
      <c r="APA41" s="98"/>
      <c r="APB41" s="98"/>
      <c r="APC41" s="98"/>
      <c r="APD41" s="98"/>
      <c r="APE41" s="98"/>
      <c r="APF41" s="98"/>
      <c r="APG41" s="98"/>
      <c r="APJ41" s="98"/>
      <c r="APM41" s="98"/>
      <c r="APP41" s="98"/>
      <c r="APS41" s="98"/>
      <c r="ASG41" s="98"/>
      <c r="ASI41" s="98"/>
      <c r="ASL41" s="98"/>
      <c r="ASO41" s="98"/>
      <c r="ASR41" s="98"/>
      <c r="ASU41" s="98"/>
      <c r="ASX41" s="98"/>
      <c r="ASZ41" s="98"/>
      <c r="ATB41" s="98"/>
      <c r="ATE41" s="98"/>
      <c r="ATH41" s="98"/>
      <c r="ATK41" s="98"/>
      <c r="ATN41" s="98"/>
      <c r="ATQ41" s="98"/>
      <c r="ATT41" s="98"/>
      <c r="ATW41" s="98"/>
      <c r="ATY41" s="98"/>
      <c r="AUT41" s="98"/>
      <c r="AUU41" s="98"/>
      <c r="AUX41" s="98"/>
      <c r="AVA41" s="98"/>
      <c r="AVD41" s="98"/>
      <c r="AVG41" s="98"/>
      <c r="AVH41" s="98"/>
      <c r="AVI41" s="98"/>
      <c r="AVL41" s="98"/>
      <c r="AVO41" s="98"/>
      <c r="AVR41" s="98"/>
      <c r="AVU41" s="98"/>
      <c r="AVW41" s="98"/>
      <c r="AXO41" s="98"/>
      <c r="AXP41" s="98"/>
      <c r="AXQ41" s="98"/>
      <c r="AXR41" s="98"/>
      <c r="AXS41" s="98"/>
      <c r="AXT41" s="98"/>
      <c r="AXU41" s="98"/>
      <c r="AXV41" s="98"/>
      <c r="AXW41" s="98"/>
      <c r="AXX41" s="98"/>
      <c r="AXY41" s="98"/>
      <c r="AXZ41" s="98"/>
      <c r="AYA41" s="98"/>
      <c r="AYB41" s="98"/>
      <c r="AYC41" s="98"/>
      <c r="AYD41" s="98"/>
      <c r="AYE41" s="98"/>
      <c r="AYF41" s="98"/>
      <c r="AYG41" s="98"/>
      <c r="AYT41" s="98"/>
      <c r="AYU41" s="98"/>
      <c r="AYV41" s="98"/>
      <c r="AYW41" s="98"/>
      <c r="AYX41" s="98"/>
      <c r="AYY41" s="98"/>
      <c r="AYZ41" s="98"/>
      <c r="AZA41" s="98"/>
      <c r="AZB41" s="98"/>
      <c r="AZC41" s="98"/>
      <c r="AZF41" s="98"/>
      <c r="AZI41" s="98"/>
      <c r="AZL41" s="98"/>
      <c r="AZO41" s="98"/>
      <c r="BCC41" s="98"/>
      <c r="BCE41" s="98"/>
      <c r="BCH41" s="98"/>
      <c r="BCK41" s="98"/>
      <c r="BCN41" s="98"/>
      <c r="BCQ41" s="98"/>
      <c r="BCT41" s="98"/>
      <c r="BCV41" s="98"/>
      <c r="BCX41" s="98"/>
      <c r="BDA41" s="98"/>
      <c r="BDD41" s="98"/>
      <c r="BDG41" s="98"/>
      <c r="BDJ41" s="98"/>
      <c r="BDM41" s="98"/>
      <c r="BDP41" s="98"/>
      <c r="BDS41" s="98"/>
      <c r="BDU41" s="98"/>
      <c r="BEP41" s="98"/>
      <c r="BEQ41" s="98"/>
      <c r="BET41" s="98"/>
      <c r="BEW41" s="98"/>
      <c r="BEZ41" s="98"/>
      <c r="BFC41" s="98"/>
      <c r="BFD41" s="98"/>
      <c r="BFE41" s="98"/>
      <c r="BFH41" s="98"/>
      <c r="BFK41" s="98"/>
      <c r="BFN41" s="98"/>
      <c r="BFQ41" s="98"/>
      <c r="BFS41" s="98"/>
      <c r="BHK41" s="98"/>
      <c r="BHL41" s="98"/>
      <c r="BHM41" s="98"/>
      <c r="BHN41" s="98"/>
      <c r="BHO41" s="98"/>
      <c r="BHP41" s="98"/>
      <c r="BHQ41" s="98"/>
      <c r="BHR41" s="98"/>
      <c r="BHS41" s="98"/>
      <c r="BHT41" s="98"/>
      <c r="BHU41" s="98"/>
      <c r="BHV41" s="98"/>
      <c r="BHW41" s="98"/>
      <c r="BHX41" s="98"/>
      <c r="BHY41" s="98"/>
      <c r="BHZ41" s="98"/>
      <c r="BIA41" s="98"/>
      <c r="BIB41" s="98"/>
      <c r="BIC41" s="98"/>
      <c r="BIP41" s="98"/>
      <c r="BIQ41" s="98"/>
      <c r="BIR41" s="98"/>
      <c r="BIS41" s="98"/>
      <c r="BIT41" s="98"/>
      <c r="BIU41" s="98"/>
      <c r="BIV41" s="98"/>
      <c r="BIW41" s="98"/>
      <c r="BIX41" s="98"/>
      <c r="BIY41" s="98"/>
      <c r="BJB41" s="98"/>
      <c r="BJE41" s="98"/>
      <c r="BJH41" s="98"/>
      <c r="BJK41" s="98"/>
      <c r="BLY41" s="98"/>
      <c r="BMA41" s="98"/>
      <c r="BMD41" s="98"/>
      <c r="BMG41" s="98"/>
      <c r="BMJ41" s="98"/>
      <c r="BMM41" s="98"/>
      <c r="BMP41" s="98"/>
      <c r="BMR41" s="98"/>
      <c r="BMT41" s="98"/>
      <c r="BMW41" s="98"/>
      <c r="BMZ41" s="98"/>
      <c r="BNC41" s="98"/>
      <c r="BNF41" s="98"/>
      <c r="BNI41" s="98"/>
      <c r="BNL41" s="98"/>
      <c r="BNO41" s="98"/>
      <c r="BNQ41" s="98"/>
      <c r="BOL41" s="98"/>
      <c r="BOM41" s="98"/>
      <c r="BOP41" s="98"/>
      <c r="BOS41" s="98"/>
      <c r="BOV41" s="98"/>
      <c r="BOY41" s="98"/>
      <c r="BOZ41" s="98"/>
      <c r="BPA41" s="98"/>
      <c r="BPD41" s="98"/>
      <c r="BPG41" s="98"/>
      <c r="BPJ41" s="98"/>
      <c r="BPM41" s="98"/>
      <c r="BPO41" s="98"/>
      <c r="BRG41" s="98"/>
      <c r="BRH41" s="98"/>
      <c r="BRI41" s="98"/>
      <c r="BRJ41" s="98"/>
      <c r="BRK41" s="98"/>
      <c r="BRL41" s="98"/>
      <c r="BRM41" s="98"/>
      <c r="BRN41" s="98"/>
      <c r="BRO41" s="98"/>
      <c r="BRP41" s="98"/>
      <c r="BRQ41" s="98"/>
      <c r="BRR41" s="98"/>
      <c r="BRS41" s="98"/>
      <c r="BRT41" s="98"/>
      <c r="BRU41" s="98"/>
      <c r="BRV41" s="98"/>
      <c r="BRW41" s="98"/>
      <c r="BRX41" s="98"/>
      <c r="BRY41" s="98"/>
      <c r="BSL41" s="98"/>
      <c r="BSM41" s="98"/>
      <c r="BSN41" s="98"/>
      <c r="BSO41" s="98"/>
      <c r="BSP41" s="98"/>
      <c r="BSQ41" s="98"/>
      <c r="BSR41" s="98"/>
      <c r="BSS41" s="98"/>
      <c r="BST41" s="98"/>
      <c r="BSU41" s="98"/>
      <c r="BSX41" s="98"/>
      <c r="BTA41" s="98"/>
      <c r="BTD41" s="98"/>
      <c r="BTG41" s="98"/>
      <c r="BVU41" s="98"/>
      <c r="BVW41" s="98"/>
      <c r="BVZ41" s="98"/>
      <c r="BWC41" s="98"/>
      <c r="BWF41" s="98"/>
      <c r="BWI41" s="98"/>
      <c r="BWL41" s="98"/>
      <c r="BWN41" s="98"/>
      <c r="BWP41" s="98"/>
      <c r="BWS41" s="98"/>
      <c r="BWV41" s="98"/>
      <c r="BWY41" s="98"/>
      <c r="BXB41" s="98"/>
      <c r="BXE41" s="98"/>
      <c r="BXH41" s="98"/>
      <c r="BXK41" s="98"/>
      <c r="BXM41" s="98"/>
      <c r="BYH41" s="98"/>
      <c r="BYI41" s="98"/>
      <c r="BYL41" s="98"/>
      <c r="BYO41" s="98"/>
      <c r="BYR41" s="98"/>
      <c r="BYU41" s="98"/>
      <c r="BYV41" s="98"/>
      <c r="BYW41" s="98"/>
      <c r="BYZ41" s="98"/>
      <c r="BZC41" s="98"/>
      <c r="BZF41" s="98"/>
      <c r="BZI41" s="98"/>
      <c r="BZK41" s="98"/>
      <c r="CBC41" s="98"/>
      <c r="CBD41" s="98"/>
      <c r="CBE41" s="98"/>
      <c r="CBF41" s="98"/>
      <c r="CBG41" s="98"/>
      <c r="CBH41" s="98"/>
      <c r="CBI41" s="98"/>
      <c r="CBJ41" s="98"/>
      <c r="CBK41" s="98"/>
      <c r="CBL41" s="98"/>
      <c r="CBM41" s="98"/>
      <c r="CBN41" s="98"/>
      <c r="CBO41" s="98"/>
      <c r="CBP41" s="98"/>
      <c r="CBQ41" s="98"/>
      <c r="CBR41" s="98"/>
      <c r="CBS41" s="98"/>
      <c r="CBT41" s="98"/>
      <c r="CBU41" s="98"/>
      <c r="CCH41" s="98"/>
      <c r="CCI41" s="98"/>
      <c r="CCJ41" s="98"/>
      <c r="CCK41" s="98"/>
      <c r="CCL41" s="98"/>
      <c r="CCM41" s="98"/>
      <c r="CCN41" s="98"/>
      <c r="CCO41" s="98"/>
      <c r="CCP41" s="98"/>
      <c r="CCQ41" s="98"/>
      <c r="CCT41" s="98"/>
      <c r="CCW41" s="98"/>
      <c r="CCZ41" s="98"/>
      <c r="CDC41" s="98"/>
      <c r="CFQ41" s="98"/>
      <c r="CFS41" s="98"/>
      <c r="CFV41" s="98"/>
      <c r="CFY41" s="98"/>
      <c r="CGB41" s="98"/>
      <c r="CGE41" s="98"/>
      <c r="CGH41" s="98"/>
      <c r="CGJ41" s="98"/>
      <c r="CGL41" s="98"/>
      <c r="CGO41" s="98"/>
      <c r="CGR41" s="98"/>
      <c r="CGU41" s="98"/>
      <c r="CGX41" s="98"/>
      <c r="CHA41" s="98"/>
      <c r="CHD41" s="98"/>
      <c r="CHG41" s="98"/>
      <c r="CHI41" s="98"/>
      <c r="CID41" s="98"/>
      <c r="CIE41" s="98"/>
      <c r="CIH41" s="98"/>
      <c r="CIK41" s="98"/>
      <c r="CIN41" s="98"/>
      <c r="CIQ41" s="98"/>
      <c r="CIR41" s="98"/>
      <c r="CIS41" s="98"/>
      <c r="CIV41" s="98"/>
      <c r="CIY41" s="98"/>
      <c r="CJB41" s="98"/>
      <c r="CJE41" s="98"/>
      <c r="CJG41" s="98"/>
      <c r="CKY41" s="98"/>
      <c r="CKZ41" s="98"/>
      <c r="CLA41" s="98"/>
      <c r="CLB41" s="98"/>
      <c r="CLC41" s="98"/>
      <c r="CLD41" s="98"/>
      <c r="CLE41" s="98"/>
      <c r="CLF41" s="98"/>
      <c r="CLG41" s="98"/>
      <c r="CLH41" s="98"/>
      <c r="CLI41" s="98"/>
      <c r="CLJ41" s="98"/>
      <c r="CLK41" s="98"/>
      <c r="CLL41" s="98"/>
      <c r="CLM41" s="98"/>
      <c r="CLN41" s="98"/>
      <c r="CLO41" s="98"/>
      <c r="CLP41" s="98"/>
      <c r="CLQ41" s="98"/>
      <c r="CMD41" s="98"/>
      <c r="CME41" s="98"/>
      <c r="CMF41" s="98"/>
      <c r="CMG41" s="98"/>
      <c r="CMH41" s="98"/>
      <c r="CMI41" s="98"/>
      <c r="CMJ41" s="98"/>
      <c r="CMK41" s="98"/>
      <c r="CML41" s="98"/>
      <c r="CMM41" s="98"/>
      <c r="CMP41" s="98"/>
      <c r="CMS41" s="98"/>
      <c r="CMV41" s="98"/>
      <c r="CMY41" s="98"/>
      <c r="CPM41" s="98"/>
      <c r="CPO41" s="98"/>
      <c r="CPR41" s="98"/>
      <c r="CPU41" s="98"/>
      <c r="CPX41" s="98"/>
      <c r="CQA41" s="98"/>
      <c r="CQD41" s="98"/>
      <c r="CQF41" s="98"/>
      <c r="CQH41" s="98"/>
      <c r="CQK41" s="98"/>
      <c r="CQN41" s="98"/>
      <c r="CQQ41" s="98"/>
      <c r="CQT41" s="98"/>
      <c r="CQW41" s="98"/>
      <c r="CQZ41" s="98"/>
      <c r="CRC41" s="98"/>
      <c r="CRE41" s="98"/>
      <c r="CRZ41" s="98"/>
      <c r="CSA41" s="98"/>
      <c r="CSD41" s="98"/>
      <c r="CSG41" s="98"/>
      <c r="CSJ41" s="98"/>
      <c r="CSM41" s="98"/>
      <c r="CSN41" s="98"/>
      <c r="CSO41" s="98"/>
      <c r="CSR41" s="98"/>
      <c r="CSU41" s="98"/>
      <c r="CSX41" s="98"/>
      <c r="CTA41" s="98"/>
      <c r="CTC41" s="98"/>
      <c r="CUU41" s="98"/>
      <c r="CUV41" s="98"/>
      <c r="CUW41" s="98"/>
      <c r="CUX41" s="98"/>
      <c r="CUY41" s="98"/>
      <c r="CUZ41" s="98"/>
      <c r="CVA41" s="98"/>
      <c r="CVB41" s="98"/>
      <c r="CVC41" s="98"/>
      <c r="CVD41" s="98"/>
      <c r="CVE41" s="98"/>
      <c r="CVF41" s="98"/>
      <c r="CVG41" s="98"/>
      <c r="CVH41" s="98"/>
      <c r="CVI41" s="98"/>
      <c r="CVJ41" s="98"/>
      <c r="CVK41" s="98"/>
      <c r="CVL41" s="98"/>
      <c r="CVM41" s="98"/>
      <c r="CVZ41" s="98"/>
      <c r="CWA41" s="98"/>
      <c r="CWB41" s="98"/>
      <c r="CWC41" s="98"/>
      <c r="CWD41" s="98"/>
      <c r="CWE41" s="98"/>
      <c r="CWF41" s="98"/>
      <c r="CWG41" s="98"/>
      <c r="CWH41" s="98"/>
      <c r="CWI41" s="98"/>
      <c r="CWL41" s="98"/>
      <c r="CWO41" s="98"/>
      <c r="CWR41" s="98"/>
      <c r="CWU41" s="98"/>
      <c r="CZI41" s="98"/>
      <c r="CZK41" s="98"/>
      <c r="CZN41" s="98"/>
      <c r="CZQ41" s="98"/>
      <c r="CZT41" s="98"/>
      <c r="CZW41" s="98"/>
      <c r="CZZ41" s="98"/>
      <c r="DAB41" s="98"/>
      <c r="DAD41" s="98"/>
      <c r="DAG41" s="98"/>
      <c r="DAJ41" s="98"/>
      <c r="DAM41" s="98"/>
      <c r="DAP41" s="98"/>
      <c r="DAS41" s="98"/>
      <c r="DAV41" s="98"/>
      <c r="DAY41" s="98"/>
      <c r="DBA41" s="98"/>
      <c r="DBV41" s="98"/>
      <c r="DBW41" s="98"/>
      <c r="DBZ41" s="98"/>
      <c r="DCC41" s="98"/>
      <c r="DCF41" s="98"/>
      <c r="DCI41" s="98"/>
      <c r="DCJ41" s="98"/>
      <c r="DCK41" s="98"/>
      <c r="DCN41" s="98"/>
      <c r="DCQ41" s="98"/>
      <c r="DCT41" s="98"/>
      <c r="DCW41" s="98"/>
      <c r="DCY41" s="98"/>
      <c r="DEQ41" s="98"/>
      <c r="DER41" s="98"/>
      <c r="DES41" s="98"/>
      <c r="DET41" s="98"/>
      <c r="DEU41" s="98"/>
      <c r="DEV41" s="98"/>
      <c r="DEW41" s="98"/>
      <c r="DEX41" s="98"/>
      <c r="DEY41" s="98"/>
      <c r="DEZ41" s="98"/>
      <c r="DFA41" s="98"/>
      <c r="DFB41" s="98"/>
      <c r="DFC41" s="98"/>
      <c r="DFD41" s="98"/>
      <c r="DFE41" s="98"/>
      <c r="DFF41" s="98"/>
      <c r="DFG41" s="98"/>
      <c r="DFH41" s="98"/>
      <c r="DFI41" s="98"/>
      <c r="DFV41" s="98"/>
      <c r="DFW41" s="98"/>
      <c r="DFX41" s="98"/>
      <c r="DFY41" s="98"/>
      <c r="DFZ41" s="98"/>
      <c r="DGA41" s="98"/>
      <c r="DGB41" s="98"/>
      <c r="DGC41" s="98"/>
      <c r="DGD41" s="98"/>
      <c r="DGE41" s="98"/>
      <c r="DGH41" s="98"/>
      <c r="DGK41" s="98"/>
      <c r="DGN41" s="98"/>
      <c r="DGQ41" s="98"/>
      <c r="DJE41" s="98"/>
      <c r="DJG41" s="98"/>
      <c r="DJJ41" s="98"/>
      <c r="DJM41" s="98"/>
      <c r="DJP41" s="98"/>
      <c r="DJS41" s="98"/>
      <c r="DJV41" s="98"/>
      <c r="DJX41" s="98"/>
      <c r="DJZ41" s="98"/>
      <c r="DKC41" s="98"/>
      <c r="DKF41" s="98"/>
      <c r="DKI41" s="98"/>
      <c r="DKL41" s="98"/>
      <c r="DKO41" s="98"/>
      <c r="DKR41" s="98"/>
      <c r="DKU41" s="98"/>
      <c r="DKW41" s="98"/>
      <c r="DLR41" s="98"/>
      <c r="DLS41" s="98"/>
      <c r="DLV41" s="98"/>
      <c r="DLY41" s="98"/>
      <c r="DMB41" s="98"/>
      <c r="DME41" s="98"/>
      <c r="DMF41" s="98"/>
      <c r="DMG41" s="98"/>
      <c r="DMJ41" s="98"/>
      <c r="DMM41" s="98"/>
      <c r="DMP41" s="98"/>
      <c r="DMS41" s="98"/>
      <c r="DMU41" s="98"/>
      <c r="DOM41" s="98"/>
      <c r="DON41" s="98"/>
      <c r="DOO41" s="98"/>
      <c r="DOP41" s="98"/>
      <c r="DOQ41" s="98"/>
      <c r="DOR41" s="98"/>
      <c r="DOS41" s="98"/>
      <c r="DOT41" s="98"/>
      <c r="DOU41" s="98"/>
      <c r="DOV41" s="98"/>
      <c r="DOW41" s="98"/>
      <c r="DOX41" s="98"/>
      <c r="DOY41" s="98"/>
      <c r="DOZ41" s="98"/>
      <c r="DPA41" s="98"/>
      <c r="DPB41" s="98"/>
      <c r="DPC41" s="98"/>
      <c r="DPD41" s="98"/>
      <c r="DPE41" s="98"/>
      <c r="DPR41" s="98"/>
      <c r="DPS41" s="98"/>
      <c r="DPT41" s="98"/>
      <c r="DPU41" s="98"/>
      <c r="DPV41" s="98"/>
      <c r="DPW41" s="98"/>
      <c r="DPX41" s="98"/>
      <c r="DPY41" s="98"/>
      <c r="DPZ41" s="98"/>
      <c r="DQA41" s="98"/>
      <c r="DQD41" s="98"/>
      <c r="DQG41" s="98"/>
      <c r="DQJ41" s="98"/>
      <c r="DQM41" s="98"/>
      <c r="DTA41" s="98"/>
      <c r="DTC41" s="98"/>
      <c r="DTF41" s="98"/>
      <c r="DTI41" s="98"/>
      <c r="DTL41" s="98"/>
      <c r="DTO41" s="98"/>
      <c r="DTR41" s="98"/>
      <c r="DTT41" s="98"/>
      <c r="DTV41" s="98"/>
      <c r="DTY41" s="98"/>
      <c r="DUB41" s="98"/>
      <c r="DUE41" s="98"/>
      <c r="DUH41" s="98"/>
      <c r="DUK41" s="98"/>
      <c r="DUN41" s="98"/>
      <c r="DUQ41" s="98"/>
      <c r="DUS41" s="98"/>
      <c r="DVN41" s="98"/>
      <c r="DVO41" s="98"/>
      <c r="DVR41" s="98"/>
      <c r="DVU41" s="98"/>
      <c r="DVX41" s="98"/>
      <c r="DWA41" s="98"/>
      <c r="DWB41" s="98"/>
      <c r="DWC41" s="98"/>
      <c r="DWF41" s="98"/>
      <c r="DWI41" s="98"/>
      <c r="DWL41" s="98"/>
      <c r="DWO41" s="98"/>
      <c r="DWQ41" s="98"/>
      <c r="DYI41" s="98"/>
      <c r="DYJ41" s="98"/>
      <c r="DYK41" s="98"/>
      <c r="DYL41" s="98"/>
      <c r="DYM41" s="98"/>
      <c r="DYN41" s="98"/>
      <c r="DYO41" s="98"/>
      <c r="DYP41" s="98"/>
      <c r="DYQ41" s="98"/>
      <c r="DYR41" s="98"/>
      <c r="DYS41" s="98"/>
      <c r="DYT41" s="98"/>
      <c r="DYU41" s="98"/>
      <c r="DYV41" s="98"/>
      <c r="DYW41" s="98"/>
      <c r="DYX41" s="98"/>
      <c r="DYY41" s="98"/>
      <c r="DYZ41" s="98"/>
      <c r="DZA41" s="98"/>
      <c r="DZN41" s="98"/>
      <c r="DZO41" s="98"/>
      <c r="DZP41" s="98"/>
      <c r="DZQ41" s="98"/>
      <c r="DZR41" s="98"/>
      <c r="DZS41" s="98"/>
      <c r="DZT41" s="98"/>
      <c r="DZU41" s="98"/>
      <c r="DZV41" s="98"/>
      <c r="DZW41" s="98"/>
      <c r="DZZ41" s="98"/>
      <c r="EAC41" s="98"/>
      <c r="EAF41" s="98"/>
      <c r="EAI41" s="98"/>
      <c r="ECW41" s="98"/>
      <c r="ECY41" s="98"/>
      <c r="EDB41" s="98"/>
      <c r="EDE41" s="98"/>
      <c r="EDH41" s="98"/>
      <c r="EDK41" s="98"/>
      <c r="EDN41" s="98"/>
      <c r="EDP41" s="98"/>
      <c r="EDR41" s="98"/>
      <c r="EDU41" s="98"/>
      <c r="EDX41" s="98"/>
      <c r="EEA41" s="98"/>
      <c r="EED41" s="98"/>
      <c r="EEG41" s="98"/>
      <c r="EEJ41" s="98"/>
      <c r="EEM41" s="98"/>
      <c r="EEO41" s="98"/>
      <c r="EFJ41" s="98"/>
      <c r="EFK41" s="98"/>
      <c r="EFN41" s="98"/>
      <c r="EFQ41" s="98"/>
      <c r="EFT41" s="98"/>
      <c r="EFW41" s="98"/>
      <c r="EFX41" s="98"/>
      <c r="EFY41" s="98"/>
      <c r="EGB41" s="98"/>
      <c r="EGE41" s="98"/>
      <c r="EGH41" s="98"/>
      <c r="EGK41" s="98"/>
      <c r="EGM41" s="98"/>
      <c r="EIE41" s="98"/>
      <c r="EIF41" s="98"/>
      <c r="EIG41" s="98"/>
      <c r="EIH41" s="98"/>
      <c r="EII41" s="98"/>
      <c r="EIJ41" s="98"/>
      <c r="EIK41" s="98"/>
      <c r="EIL41" s="98"/>
      <c r="EIM41" s="98"/>
      <c r="EIN41" s="98"/>
      <c r="EIO41" s="98"/>
      <c r="EIP41" s="98"/>
      <c r="EIQ41" s="98"/>
      <c r="EIR41" s="98"/>
      <c r="EIS41" s="98"/>
      <c r="EIT41" s="98"/>
      <c r="EIU41" s="98"/>
      <c r="EIV41" s="98"/>
      <c r="EIW41" s="98"/>
      <c r="EJJ41" s="98"/>
      <c r="EJK41" s="98"/>
      <c r="EJL41" s="98"/>
      <c r="EJM41" s="98"/>
      <c r="EJN41" s="98"/>
      <c r="EJO41" s="98"/>
      <c r="EJP41" s="98"/>
      <c r="EJQ41" s="98"/>
      <c r="EJR41" s="98"/>
      <c r="EJS41" s="98"/>
      <c r="EJV41" s="98"/>
      <c r="EJY41" s="98"/>
      <c r="EKB41" s="98"/>
      <c r="EKE41" s="98"/>
      <c r="EMS41" s="98"/>
      <c r="EMU41" s="98"/>
      <c r="EMX41" s="98"/>
      <c r="ENA41" s="98"/>
      <c r="END41" s="98"/>
      <c r="ENG41" s="98"/>
      <c r="ENJ41" s="98"/>
      <c r="ENL41" s="98"/>
      <c r="ENN41" s="98"/>
      <c r="ENQ41" s="98"/>
      <c r="ENT41" s="98"/>
      <c r="ENW41" s="98"/>
      <c r="ENZ41" s="98"/>
      <c r="EOC41" s="98"/>
      <c r="EOF41" s="98"/>
      <c r="EOI41" s="98"/>
      <c r="EOK41" s="98"/>
      <c r="EPF41" s="98"/>
      <c r="EPG41" s="98"/>
      <c r="EPJ41" s="98"/>
      <c r="EPM41" s="98"/>
      <c r="EPP41" s="98"/>
      <c r="EPS41" s="98"/>
      <c r="EPT41" s="98"/>
      <c r="EPU41" s="98"/>
      <c r="EPX41" s="98"/>
      <c r="EQA41" s="98"/>
      <c r="EQD41" s="98"/>
      <c r="EQG41" s="98"/>
      <c r="EQI41" s="98"/>
      <c r="ESA41" s="98"/>
      <c r="ESB41" s="98"/>
      <c r="ESC41" s="98"/>
      <c r="ESD41" s="98"/>
      <c r="ESE41" s="98"/>
      <c r="ESF41" s="98"/>
      <c r="ESG41" s="98"/>
      <c r="ESH41" s="98"/>
      <c r="ESI41" s="98"/>
      <c r="ESJ41" s="98"/>
      <c r="ESK41" s="98"/>
      <c r="ESL41" s="98"/>
      <c r="ESM41" s="98"/>
      <c r="ESN41" s="98"/>
      <c r="ESO41" s="98"/>
      <c r="ESP41" s="98"/>
      <c r="ESQ41" s="98"/>
      <c r="ESR41" s="98"/>
      <c r="ESS41" s="98"/>
      <c r="ETF41" s="98"/>
      <c r="ETG41" s="98"/>
      <c r="ETH41" s="98"/>
      <c r="ETI41" s="98"/>
      <c r="ETJ41" s="98"/>
      <c r="ETK41" s="98"/>
      <c r="ETL41" s="98"/>
      <c r="ETM41" s="98"/>
      <c r="ETN41" s="98"/>
      <c r="ETO41" s="98"/>
      <c r="ETR41" s="98"/>
      <c r="ETU41" s="98"/>
      <c r="ETX41" s="98"/>
      <c r="EUA41" s="98"/>
      <c r="EWO41" s="98"/>
      <c r="EWQ41" s="98"/>
      <c r="EWT41" s="98"/>
      <c r="EWW41" s="98"/>
      <c r="EWZ41" s="98"/>
      <c r="EXC41" s="98"/>
      <c r="EXF41" s="98"/>
      <c r="EXH41" s="98"/>
      <c r="EXJ41" s="98"/>
      <c r="EXM41" s="98"/>
      <c r="EXP41" s="98"/>
      <c r="EXS41" s="98"/>
      <c r="EXV41" s="98"/>
      <c r="EXY41" s="98"/>
      <c r="EYB41" s="98"/>
      <c r="EYE41" s="98"/>
      <c r="EYG41" s="98"/>
      <c r="EZB41" s="98"/>
      <c r="EZC41" s="98"/>
      <c r="EZF41" s="98"/>
      <c r="EZI41" s="98"/>
      <c r="EZL41" s="98"/>
      <c r="EZO41" s="98"/>
      <c r="EZP41" s="98"/>
      <c r="EZQ41" s="98"/>
      <c r="EZT41" s="98"/>
      <c r="EZW41" s="98"/>
      <c r="EZZ41" s="98"/>
      <c r="FAC41" s="98"/>
      <c r="FAE41" s="98"/>
      <c r="FBW41" s="98"/>
      <c r="FBX41" s="98"/>
      <c r="FBY41" s="98"/>
      <c r="FBZ41" s="98"/>
      <c r="FCA41" s="98"/>
      <c r="FCB41" s="98"/>
      <c r="FCC41" s="98"/>
      <c r="FCD41" s="98"/>
      <c r="FCE41" s="98"/>
      <c r="FCF41" s="98"/>
      <c r="FCG41" s="98"/>
      <c r="FCH41" s="98"/>
      <c r="FCI41" s="98"/>
      <c r="FCJ41" s="98"/>
      <c r="FCK41" s="98"/>
      <c r="FCL41" s="98"/>
      <c r="FCM41" s="98"/>
      <c r="FCN41" s="98"/>
      <c r="FCO41" s="98"/>
      <c r="FDB41" s="98"/>
      <c r="FDC41" s="98"/>
      <c r="FDD41" s="98"/>
      <c r="FDE41" s="98"/>
      <c r="FDF41" s="98"/>
      <c r="FDG41" s="98"/>
      <c r="FDH41" s="98"/>
      <c r="FDI41" s="98"/>
      <c r="FDJ41" s="98"/>
      <c r="FDK41" s="98"/>
      <c r="FDN41" s="98"/>
      <c r="FDQ41" s="98"/>
      <c r="FDT41" s="98"/>
      <c r="FDW41" s="98"/>
      <c r="FGK41" s="98"/>
      <c r="FGM41" s="98"/>
      <c r="FGP41" s="98"/>
      <c r="FGS41" s="98"/>
      <c r="FGV41" s="98"/>
      <c r="FGY41" s="98"/>
      <c r="FHB41" s="98"/>
      <c r="FHD41" s="98"/>
      <c r="FHF41" s="98"/>
      <c r="FHI41" s="98"/>
      <c r="FHL41" s="98"/>
      <c r="FHO41" s="98"/>
      <c r="FHR41" s="98"/>
      <c r="FHU41" s="98"/>
      <c r="FHX41" s="98"/>
      <c r="FIA41" s="98"/>
      <c r="FIC41" s="98"/>
      <c r="FIX41" s="98"/>
      <c r="FIY41" s="98"/>
      <c r="FJB41" s="98"/>
      <c r="FJE41" s="98"/>
      <c r="FJH41" s="98"/>
      <c r="FJK41" s="98"/>
      <c r="FJL41" s="98"/>
      <c r="FJM41" s="98"/>
      <c r="FJP41" s="98"/>
      <c r="FJS41" s="98"/>
      <c r="FJV41" s="98"/>
      <c r="FJY41" s="98"/>
      <c r="FKA41" s="98"/>
      <c r="FLS41" s="98"/>
      <c r="FLT41" s="98"/>
      <c r="FLU41" s="98"/>
      <c r="FLV41" s="98"/>
      <c r="FLW41" s="98"/>
      <c r="FLX41" s="98"/>
      <c r="FLY41" s="98"/>
      <c r="FLZ41" s="98"/>
      <c r="FMA41" s="98"/>
      <c r="FMB41" s="98"/>
      <c r="FMC41" s="98"/>
      <c r="FMD41" s="98"/>
      <c r="FME41" s="98"/>
      <c r="FMF41" s="98"/>
      <c r="FMG41" s="98"/>
      <c r="FMH41" s="98"/>
      <c r="FMI41" s="98"/>
      <c r="FMJ41" s="98"/>
      <c r="FMK41" s="98"/>
      <c r="FMX41" s="98"/>
      <c r="FMY41" s="98"/>
      <c r="FMZ41" s="98"/>
      <c r="FNA41" s="98"/>
      <c r="FNB41" s="98"/>
      <c r="FNC41" s="98"/>
      <c r="FND41" s="98"/>
      <c r="FNE41" s="98"/>
      <c r="FNF41" s="98"/>
      <c r="FNG41" s="98"/>
      <c r="FNJ41" s="98"/>
      <c r="FNM41" s="98"/>
      <c r="FNP41" s="98"/>
      <c r="FNS41" s="98"/>
      <c r="FQG41" s="98"/>
      <c r="FQI41" s="98"/>
      <c r="FQL41" s="98"/>
      <c r="FQO41" s="98"/>
      <c r="FQR41" s="98"/>
      <c r="FQU41" s="98"/>
      <c r="FQX41" s="98"/>
      <c r="FQZ41" s="98"/>
      <c r="FRB41" s="98"/>
      <c r="FRE41" s="98"/>
      <c r="FRH41" s="98"/>
      <c r="FRK41" s="98"/>
      <c r="FRN41" s="98"/>
      <c r="FRQ41" s="98"/>
      <c r="FRT41" s="98"/>
      <c r="FRW41" s="98"/>
      <c r="FRY41" s="98"/>
      <c r="FST41" s="98"/>
      <c r="FSU41" s="98"/>
      <c r="FSX41" s="98"/>
      <c r="FTA41" s="98"/>
      <c r="FTD41" s="98"/>
      <c r="FTG41" s="98"/>
      <c r="FTH41" s="98"/>
      <c r="FTI41" s="98"/>
      <c r="FTL41" s="98"/>
      <c r="FTO41" s="98"/>
      <c r="FTR41" s="98"/>
      <c r="FTU41" s="98"/>
      <c r="FTW41" s="98"/>
      <c r="FVO41" s="98"/>
      <c r="FVP41" s="98"/>
      <c r="FVQ41" s="98"/>
      <c r="FVR41" s="98"/>
      <c r="FVS41" s="98"/>
      <c r="FVT41" s="98"/>
      <c r="FVU41" s="98"/>
      <c r="FVV41" s="98"/>
      <c r="FVW41" s="98"/>
      <c r="FVX41" s="98"/>
      <c r="FVY41" s="98"/>
      <c r="FVZ41" s="98"/>
      <c r="FWA41" s="98"/>
      <c r="FWB41" s="98"/>
      <c r="FWC41" s="98"/>
      <c r="FWD41" s="98"/>
      <c r="FWE41" s="98"/>
      <c r="FWF41" s="98"/>
      <c r="FWG41" s="98"/>
      <c r="FWT41" s="98"/>
      <c r="FWU41" s="98"/>
      <c r="FWV41" s="98"/>
      <c r="FWW41" s="98"/>
      <c r="FWX41" s="98"/>
      <c r="FWY41" s="98"/>
      <c r="FWZ41" s="98"/>
      <c r="FXA41" s="98"/>
      <c r="FXB41" s="98"/>
      <c r="FXC41" s="98"/>
      <c r="FXF41" s="98"/>
      <c r="FXI41" s="98"/>
      <c r="FXL41" s="98"/>
      <c r="FXO41" s="98"/>
      <c r="GAC41" s="98"/>
      <c r="GAE41" s="98"/>
      <c r="GAH41" s="98"/>
      <c r="GAK41" s="98"/>
      <c r="GAN41" s="98"/>
      <c r="GAQ41" s="98"/>
      <c r="GAT41" s="98"/>
      <c r="GAV41" s="98"/>
      <c r="GAX41" s="98"/>
      <c r="GBA41" s="98"/>
      <c r="GBD41" s="98"/>
      <c r="GBG41" s="98"/>
      <c r="GBJ41" s="98"/>
      <c r="GBM41" s="98"/>
      <c r="GBP41" s="98"/>
      <c r="GBS41" s="98"/>
      <c r="GBU41" s="98"/>
      <c r="GCP41" s="98"/>
      <c r="GCQ41" s="98"/>
      <c r="GCT41" s="98"/>
      <c r="GCW41" s="98"/>
      <c r="GCZ41" s="98"/>
      <c r="GDC41" s="98"/>
      <c r="GDD41" s="98"/>
      <c r="GDE41" s="98"/>
      <c r="GDH41" s="98"/>
      <c r="GDK41" s="98"/>
      <c r="GDN41" s="98"/>
      <c r="GDQ41" s="98"/>
      <c r="GDS41" s="98"/>
      <c r="GFK41" s="98"/>
      <c r="GFL41" s="98"/>
      <c r="GFM41" s="98"/>
      <c r="GFN41" s="98"/>
      <c r="GFO41" s="98"/>
      <c r="GFP41" s="98"/>
      <c r="GFQ41" s="98"/>
      <c r="GFR41" s="98"/>
      <c r="GFS41" s="98"/>
      <c r="GFT41" s="98"/>
      <c r="GFU41" s="98"/>
      <c r="GFV41" s="98"/>
      <c r="GFW41" s="98"/>
      <c r="GFX41" s="98"/>
      <c r="GFY41" s="98"/>
      <c r="GFZ41" s="98"/>
      <c r="GGA41" s="98"/>
      <c r="GGB41" s="98"/>
      <c r="GGC41" s="98"/>
      <c r="GGP41" s="98"/>
      <c r="GGQ41" s="98"/>
      <c r="GGR41" s="98"/>
      <c r="GGS41" s="98"/>
      <c r="GGT41" s="98"/>
      <c r="GGU41" s="98"/>
      <c r="GGV41" s="98"/>
      <c r="GGW41" s="98"/>
      <c r="GGX41" s="98"/>
      <c r="GGY41" s="98"/>
      <c r="GHB41" s="98"/>
      <c r="GHE41" s="98"/>
      <c r="GHH41" s="98"/>
      <c r="GHK41" s="98"/>
      <c r="GJY41" s="98"/>
      <c r="GKA41" s="98"/>
      <c r="GKD41" s="98"/>
      <c r="GKG41" s="98"/>
      <c r="GKJ41" s="98"/>
      <c r="GKM41" s="98"/>
      <c r="GKP41" s="98"/>
      <c r="GKR41" s="98"/>
      <c r="GKT41" s="98"/>
      <c r="GKW41" s="98"/>
      <c r="GKZ41" s="98"/>
      <c r="GLC41" s="98"/>
      <c r="GLF41" s="98"/>
      <c r="GLI41" s="98"/>
      <c r="GLL41" s="98"/>
      <c r="GLO41" s="98"/>
      <c r="GLQ41" s="98"/>
      <c r="GML41" s="98"/>
      <c r="GMM41" s="98"/>
      <c r="GMP41" s="98"/>
      <c r="GMS41" s="98"/>
      <c r="GMV41" s="98"/>
      <c r="GMY41" s="98"/>
      <c r="GMZ41" s="98"/>
      <c r="GNA41" s="98"/>
      <c r="GND41" s="98"/>
      <c r="GNG41" s="98"/>
      <c r="GNJ41" s="98"/>
      <c r="GNM41" s="98"/>
      <c r="GNO41" s="98"/>
      <c r="GPG41" s="98"/>
      <c r="GPH41" s="98"/>
      <c r="GPI41" s="98"/>
      <c r="GPJ41" s="98"/>
      <c r="GPK41" s="98"/>
      <c r="GPL41" s="98"/>
      <c r="GPM41" s="98"/>
      <c r="GPN41" s="98"/>
      <c r="GPO41" s="98"/>
      <c r="GPP41" s="98"/>
      <c r="GPQ41" s="98"/>
      <c r="GPR41" s="98"/>
      <c r="GPS41" s="98"/>
      <c r="GPT41" s="98"/>
      <c r="GPU41" s="98"/>
      <c r="GPV41" s="98"/>
      <c r="GPW41" s="98"/>
      <c r="GPX41" s="98"/>
      <c r="GPY41" s="98"/>
      <c r="GQL41" s="98"/>
      <c r="GQM41" s="98"/>
      <c r="GQN41" s="98"/>
      <c r="GQO41" s="98"/>
      <c r="GQP41" s="98"/>
      <c r="GQQ41" s="98"/>
      <c r="GQR41" s="98"/>
      <c r="GQS41" s="98"/>
      <c r="GQT41" s="98"/>
      <c r="GQU41" s="98"/>
      <c r="GQX41" s="98"/>
      <c r="GRA41" s="98"/>
      <c r="GRD41" s="98"/>
      <c r="GRG41" s="98"/>
      <c r="GTU41" s="98"/>
      <c r="GTW41" s="98"/>
      <c r="GTZ41" s="98"/>
      <c r="GUC41" s="98"/>
      <c r="GUF41" s="98"/>
      <c r="GUI41" s="98"/>
      <c r="GUL41" s="98"/>
      <c r="GUN41" s="98"/>
      <c r="GUP41" s="98"/>
      <c r="GUS41" s="98"/>
      <c r="GUV41" s="98"/>
      <c r="GUY41" s="98"/>
      <c r="GVB41" s="98"/>
      <c r="GVE41" s="98"/>
      <c r="GVH41" s="98"/>
      <c r="GVK41" s="98"/>
      <c r="GVM41" s="98"/>
      <c r="GWH41" s="98"/>
      <c r="GWI41" s="98"/>
      <c r="GWL41" s="98"/>
      <c r="GWO41" s="98"/>
      <c r="GWR41" s="98"/>
      <c r="GWU41" s="98"/>
      <c r="GWV41" s="98"/>
      <c r="GWW41" s="98"/>
      <c r="GWZ41" s="98"/>
      <c r="GXC41" s="98"/>
      <c r="GXF41" s="98"/>
      <c r="GXI41" s="98"/>
      <c r="GXK41" s="98"/>
      <c r="GZC41" s="98"/>
      <c r="GZD41" s="98"/>
      <c r="GZE41" s="98"/>
      <c r="GZF41" s="98"/>
      <c r="GZG41" s="98"/>
      <c r="GZH41" s="98"/>
      <c r="GZI41" s="98"/>
      <c r="GZJ41" s="98"/>
      <c r="GZK41" s="98"/>
      <c r="GZL41" s="98"/>
      <c r="GZM41" s="98"/>
      <c r="GZN41" s="98"/>
      <c r="GZO41" s="98"/>
      <c r="GZP41" s="98"/>
      <c r="GZQ41" s="98"/>
      <c r="GZR41" s="98"/>
      <c r="GZS41" s="98"/>
      <c r="GZT41" s="98"/>
      <c r="GZU41" s="98"/>
      <c r="HAH41" s="98"/>
      <c r="HAI41" s="98"/>
      <c r="HAJ41" s="98"/>
      <c r="HAK41" s="98"/>
      <c r="HAL41" s="98"/>
      <c r="HAM41" s="98"/>
      <c r="HAN41" s="98"/>
      <c r="HAO41" s="98"/>
      <c r="HAP41" s="98"/>
      <c r="HAQ41" s="98"/>
      <c r="HAT41" s="98"/>
      <c r="HAW41" s="98"/>
      <c r="HAZ41" s="98"/>
      <c r="HBC41" s="98"/>
      <c r="HDQ41" s="98"/>
      <c r="HDS41" s="98"/>
      <c r="HDV41" s="98"/>
      <c r="HDY41" s="98"/>
      <c r="HEB41" s="98"/>
      <c r="HEE41" s="98"/>
      <c r="HEH41" s="98"/>
      <c r="HEJ41" s="98"/>
      <c r="HEL41" s="98"/>
      <c r="HEO41" s="98"/>
      <c r="HER41" s="98"/>
      <c r="HEU41" s="98"/>
      <c r="HEX41" s="98"/>
      <c r="HFA41" s="98"/>
      <c r="HFD41" s="98"/>
      <c r="HFG41" s="98"/>
      <c r="HFI41" s="98"/>
      <c r="HGD41" s="98"/>
      <c r="HGE41" s="98"/>
      <c r="HGH41" s="98"/>
      <c r="HGK41" s="98"/>
      <c r="HGN41" s="98"/>
      <c r="HGQ41" s="98"/>
      <c r="HGR41" s="98"/>
      <c r="HGS41" s="98"/>
      <c r="HGV41" s="98"/>
      <c r="HGY41" s="98"/>
      <c r="HHB41" s="98"/>
      <c r="HHE41" s="98"/>
      <c r="HHG41" s="98"/>
      <c r="HIY41" s="98"/>
      <c r="HIZ41" s="98"/>
      <c r="HJA41" s="98"/>
      <c r="HJB41" s="98"/>
      <c r="HJC41" s="98"/>
      <c r="HJD41" s="98"/>
      <c r="HJE41" s="98"/>
      <c r="HJF41" s="98"/>
      <c r="HJG41" s="98"/>
      <c r="HJH41" s="98"/>
      <c r="HJI41" s="98"/>
      <c r="HJJ41" s="98"/>
      <c r="HJK41" s="98"/>
      <c r="HJL41" s="98"/>
      <c r="HJM41" s="98"/>
      <c r="HJN41" s="98"/>
      <c r="HJO41" s="98"/>
      <c r="HJP41" s="98"/>
      <c r="HJQ41" s="98"/>
      <c r="HKD41" s="98"/>
      <c r="HKE41" s="98"/>
      <c r="HKF41" s="98"/>
      <c r="HKG41" s="98"/>
      <c r="HKH41" s="98"/>
      <c r="HKI41" s="98"/>
      <c r="HKJ41" s="98"/>
      <c r="HKK41" s="98"/>
      <c r="HKL41" s="98"/>
      <c r="HKM41" s="98"/>
      <c r="HKP41" s="98"/>
      <c r="HKS41" s="98"/>
      <c r="HKV41" s="98"/>
      <c r="HKY41" s="98"/>
      <c r="HNM41" s="98"/>
      <c r="HNO41" s="98"/>
      <c r="HNR41" s="98"/>
      <c r="HNU41" s="98"/>
      <c r="HNX41" s="98"/>
      <c r="HOA41" s="98"/>
      <c r="HOD41" s="98"/>
      <c r="HOF41" s="98"/>
      <c r="HOH41" s="98"/>
      <c r="HOK41" s="98"/>
      <c r="HON41" s="98"/>
      <c r="HOQ41" s="98"/>
      <c r="HOT41" s="98"/>
      <c r="HOW41" s="98"/>
      <c r="HOZ41" s="98"/>
      <c r="HPC41" s="98"/>
      <c r="HPE41" s="98"/>
      <c r="HPZ41" s="98"/>
      <c r="HQA41" s="98"/>
      <c r="HQD41" s="98"/>
      <c r="HQG41" s="98"/>
      <c r="HQJ41" s="98"/>
      <c r="HQM41" s="98"/>
      <c r="HQN41" s="98"/>
      <c r="HQO41" s="98"/>
      <c r="HQR41" s="98"/>
      <c r="HQU41" s="98"/>
      <c r="HQX41" s="98"/>
      <c r="HRA41" s="98"/>
      <c r="HRC41" s="98"/>
      <c r="HSU41" s="98"/>
      <c r="HSV41" s="98"/>
      <c r="HSW41" s="98"/>
      <c r="HSX41" s="98"/>
      <c r="HSY41" s="98"/>
      <c r="HSZ41" s="98"/>
      <c r="HTA41" s="98"/>
      <c r="HTB41" s="98"/>
      <c r="HTC41" s="98"/>
      <c r="HTD41" s="98"/>
      <c r="HTE41" s="98"/>
      <c r="HTF41" s="98"/>
      <c r="HTG41" s="98"/>
      <c r="HTH41" s="98"/>
      <c r="HTI41" s="98"/>
      <c r="HTJ41" s="98"/>
      <c r="HTK41" s="98"/>
      <c r="HTL41" s="98"/>
      <c r="HTM41" s="98"/>
      <c r="HTZ41" s="98"/>
      <c r="HUA41" s="98"/>
      <c r="HUB41" s="98"/>
      <c r="HUC41" s="98"/>
      <c r="HUD41" s="98"/>
      <c r="HUE41" s="98"/>
      <c r="HUF41" s="98"/>
      <c r="HUG41" s="98"/>
      <c r="HUH41" s="98"/>
      <c r="HUI41" s="98"/>
      <c r="HUL41" s="98"/>
      <c r="HUO41" s="98"/>
      <c r="HUR41" s="98"/>
      <c r="HUU41" s="98"/>
      <c r="HXI41" s="98"/>
      <c r="HXK41" s="98"/>
      <c r="HXN41" s="98"/>
      <c r="HXQ41" s="98"/>
      <c r="HXT41" s="98"/>
      <c r="HXW41" s="98"/>
      <c r="HXZ41" s="98"/>
      <c r="HYB41" s="98"/>
      <c r="HYD41" s="98"/>
      <c r="HYG41" s="98"/>
      <c r="HYJ41" s="98"/>
      <c r="HYM41" s="98"/>
      <c r="HYP41" s="98"/>
      <c r="HYS41" s="98"/>
      <c r="HYV41" s="98"/>
      <c r="HYY41" s="98"/>
      <c r="HZA41" s="98"/>
      <c r="HZV41" s="98"/>
      <c r="HZW41" s="98"/>
      <c r="HZZ41" s="98"/>
      <c r="IAC41" s="98"/>
      <c r="IAF41" s="98"/>
      <c r="IAI41" s="98"/>
      <c r="IAJ41" s="98"/>
      <c r="IAK41" s="98"/>
      <c r="IAN41" s="98"/>
      <c r="IAQ41" s="98"/>
      <c r="IAT41" s="98"/>
      <c r="IAW41" s="98"/>
      <c r="IAY41" s="98"/>
      <c r="ICQ41" s="98"/>
      <c r="ICR41" s="98"/>
      <c r="ICS41" s="98"/>
      <c r="ICT41" s="98"/>
      <c r="ICU41" s="98"/>
      <c r="ICV41" s="98"/>
      <c r="ICW41" s="98"/>
      <c r="ICX41" s="98"/>
      <c r="ICY41" s="98"/>
      <c r="ICZ41" s="98"/>
      <c r="IDA41" s="98"/>
      <c r="IDB41" s="98"/>
      <c r="IDC41" s="98"/>
      <c r="IDD41" s="98"/>
      <c r="IDE41" s="98"/>
      <c r="IDF41" s="98"/>
      <c r="IDG41" s="98"/>
      <c r="IDH41" s="98"/>
      <c r="IDI41" s="98"/>
      <c r="IDV41" s="98"/>
      <c r="IDW41" s="98"/>
      <c r="IDX41" s="98"/>
      <c r="IDY41" s="98"/>
      <c r="IDZ41" s="98"/>
      <c r="IEA41" s="98"/>
      <c r="IEB41" s="98"/>
      <c r="IEC41" s="98"/>
      <c r="IED41" s="98"/>
      <c r="IEE41" s="98"/>
      <c r="IEH41" s="98"/>
      <c r="IEK41" s="98"/>
      <c r="IEN41" s="98"/>
      <c r="IEQ41" s="98"/>
      <c r="IHE41" s="98"/>
      <c r="IHG41" s="98"/>
      <c r="IHJ41" s="98"/>
      <c r="IHM41" s="98"/>
      <c r="IHP41" s="98"/>
      <c r="IHS41" s="98"/>
      <c r="IHV41" s="98"/>
      <c r="IHX41" s="98"/>
      <c r="IHZ41" s="98"/>
      <c r="IIC41" s="98"/>
      <c r="IIF41" s="98"/>
      <c r="III41" s="98"/>
      <c r="IIL41" s="98"/>
      <c r="IIO41" s="98"/>
      <c r="IIR41" s="98"/>
      <c r="IIU41" s="98"/>
      <c r="IIW41" s="98"/>
      <c r="IJR41" s="98"/>
      <c r="IJS41" s="98"/>
      <c r="IJV41" s="98"/>
      <c r="IJY41" s="98"/>
      <c r="IKB41" s="98"/>
      <c r="IKE41" s="98"/>
      <c r="IKF41" s="98"/>
      <c r="IKG41" s="98"/>
      <c r="IKJ41" s="98"/>
      <c r="IKM41" s="98"/>
      <c r="IKP41" s="98"/>
      <c r="IKS41" s="98"/>
      <c r="IKU41" s="98"/>
      <c r="IMM41" s="98"/>
      <c r="IMN41" s="98"/>
      <c r="IMO41" s="98"/>
      <c r="IMP41" s="98"/>
      <c r="IMQ41" s="98"/>
      <c r="IMR41" s="98"/>
      <c r="IMS41" s="98"/>
      <c r="IMT41" s="98"/>
      <c r="IMU41" s="98"/>
      <c r="IMV41" s="98"/>
      <c r="IMW41" s="98"/>
      <c r="IMX41" s="98"/>
      <c r="IMY41" s="98"/>
      <c r="IMZ41" s="98"/>
      <c r="INA41" s="98"/>
      <c r="INB41" s="98"/>
      <c r="INC41" s="98"/>
      <c r="IND41" s="98"/>
      <c r="INE41" s="98"/>
      <c r="INR41" s="98"/>
      <c r="INS41" s="98"/>
      <c r="INT41" s="98"/>
      <c r="INU41" s="98"/>
      <c r="INV41" s="98"/>
      <c r="INW41" s="98"/>
      <c r="INX41" s="98"/>
      <c r="INY41" s="98"/>
      <c r="INZ41" s="98"/>
      <c r="IOA41" s="98"/>
      <c r="IOD41" s="98"/>
      <c r="IOG41" s="98"/>
      <c r="IOJ41" s="98"/>
      <c r="IOM41" s="98"/>
      <c r="IRA41" s="98"/>
      <c r="IRC41" s="98"/>
      <c r="IRF41" s="98"/>
      <c r="IRI41" s="98"/>
      <c r="IRL41" s="98"/>
      <c r="IRO41" s="98"/>
      <c r="IRR41" s="98"/>
      <c r="IRT41" s="98"/>
      <c r="IRV41" s="98"/>
      <c r="IRY41" s="98"/>
      <c r="ISB41" s="98"/>
      <c r="ISE41" s="98"/>
      <c r="ISH41" s="98"/>
      <c r="ISK41" s="98"/>
      <c r="ISN41" s="98"/>
      <c r="ISQ41" s="98"/>
      <c r="ISS41" s="98"/>
      <c r="ITN41" s="98"/>
      <c r="ITO41" s="98"/>
      <c r="ITR41" s="98"/>
      <c r="ITU41" s="98"/>
      <c r="ITX41" s="98"/>
      <c r="IUA41" s="98"/>
      <c r="IUB41" s="98"/>
      <c r="IUC41" s="98"/>
      <c r="IUF41" s="98"/>
      <c r="IUI41" s="98"/>
      <c r="IUL41" s="98"/>
      <c r="IUO41" s="98"/>
      <c r="IUQ41" s="98"/>
      <c r="IWI41" s="98"/>
      <c r="IWJ41" s="98"/>
      <c r="IWK41" s="98"/>
      <c r="IWL41" s="98"/>
      <c r="IWM41" s="98"/>
      <c r="IWN41" s="98"/>
      <c r="IWO41" s="98"/>
      <c r="IWP41" s="98"/>
      <c r="IWQ41" s="98"/>
      <c r="IWR41" s="98"/>
      <c r="IWS41" s="98"/>
      <c r="IWT41" s="98"/>
      <c r="IWU41" s="98"/>
      <c r="IWV41" s="98"/>
      <c r="IWW41" s="98"/>
      <c r="IWX41" s="98"/>
      <c r="IWY41" s="98"/>
      <c r="IWZ41" s="98"/>
      <c r="IXA41" s="98"/>
      <c r="IXN41" s="98"/>
      <c r="IXO41" s="98"/>
      <c r="IXP41" s="98"/>
      <c r="IXQ41" s="98"/>
      <c r="IXR41" s="98"/>
      <c r="IXS41" s="98"/>
      <c r="IXT41" s="98"/>
      <c r="IXU41" s="98"/>
      <c r="IXV41" s="98"/>
      <c r="IXW41" s="98"/>
      <c r="IXZ41" s="98"/>
      <c r="IYC41" s="98"/>
      <c r="IYF41" s="98"/>
      <c r="IYI41" s="98"/>
      <c r="JAW41" s="98"/>
      <c r="JAY41" s="98"/>
      <c r="JBB41" s="98"/>
      <c r="JBE41" s="98"/>
      <c r="JBH41" s="98"/>
      <c r="JBK41" s="98"/>
      <c r="JBN41" s="98"/>
      <c r="JBP41" s="98"/>
      <c r="JBR41" s="98"/>
      <c r="JBU41" s="98"/>
      <c r="JBX41" s="98"/>
      <c r="JCA41" s="98"/>
      <c r="JCD41" s="98"/>
      <c r="JCG41" s="98"/>
      <c r="JCJ41" s="98"/>
      <c r="JCM41" s="98"/>
      <c r="JCO41" s="98"/>
      <c r="JDJ41" s="98"/>
      <c r="JDK41" s="98"/>
      <c r="JDN41" s="98"/>
      <c r="JDQ41" s="98"/>
      <c r="JDT41" s="98"/>
      <c r="JDW41" s="98"/>
      <c r="JDX41" s="98"/>
      <c r="JDY41" s="98"/>
      <c r="JEB41" s="98"/>
      <c r="JEE41" s="98"/>
      <c r="JEH41" s="98"/>
      <c r="JEK41" s="98"/>
      <c r="JEM41" s="98"/>
      <c r="JGE41" s="98"/>
      <c r="JGF41" s="98"/>
      <c r="JGG41" s="98"/>
      <c r="JGH41" s="98"/>
      <c r="JGI41" s="98"/>
      <c r="JGJ41" s="98"/>
      <c r="JGK41" s="98"/>
      <c r="JGL41" s="98"/>
      <c r="JGM41" s="98"/>
      <c r="JGN41" s="98"/>
      <c r="JGO41" s="98"/>
      <c r="JGP41" s="98"/>
      <c r="JGQ41" s="98"/>
      <c r="JGR41" s="98"/>
      <c r="JGS41" s="98"/>
      <c r="JGT41" s="98"/>
      <c r="JGU41" s="98"/>
      <c r="JGV41" s="98"/>
      <c r="JGW41" s="98"/>
      <c r="JHJ41" s="98"/>
      <c r="JHK41" s="98"/>
      <c r="JHL41" s="98"/>
      <c r="JHM41" s="98"/>
      <c r="JHN41" s="98"/>
      <c r="JHO41" s="98"/>
      <c r="JHP41" s="98"/>
      <c r="JHQ41" s="98"/>
      <c r="JHR41" s="98"/>
      <c r="JHS41" s="98"/>
      <c r="JHV41" s="98"/>
      <c r="JHY41" s="98"/>
      <c r="JIB41" s="98"/>
      <c r="JIE41" s="98"/>
      <c r="JKS41" s="98"/>
      <c r="JKU41" s="98"/>
      <c r="JKX41" s="98"/>
      <c r="JLA41" s="98"/>
      <c r="JLD41" s="98"/>
      <c r="JLG41" s="98"/>
      <c r="JLJ41" s="98"/>
      <c r="JLL41" s="98"/>
      <c r="JLN41" s="98"/>
      <c r="JLQ41" s="98"/>
      <c r="JLT41" s="98"/>
      <c r="JLW41" s="98"/>
      <c r="JLZ41" s="98"/>
      <c r="JMC41" s="98"/>
      <c r="JMF41" s="98"/>
      <c r="JMI41" s="98"/>
      <c r="JMK41" s="98"/>
      <c r="JNF41" s="98"/>
      <c r="JNG41" s="98"/>
      <c r="JNJ41" s="98"/>
      <c r="JNM41" s="98"/>
      <c r="JNP41" s="98"/>
      <c r="JNS41" s="98"/>
      <c r="JNT41" s="98"/>
      <c r="JNU41" s="98"/>
      <c r="JNX41" s="98"/>
      <c r="JOA41" s="98"/>
      <c r="JOD41" s="98"/>
      <c r="JOG41" s="98"/>
      <c r="JOI41" s="98"/>
      <c r="JQA41" s="98"/>
      <c r="JQB41" s="98"/>
      <c r="JQC41" s="98"/>
      <c r="JQD41" s="98"/>
      <c r="JQE41" s="98"/>
      <c r="JQF41" s="98"/>
      <c r="JQG41" s="98"/>
      <c r="JQH41" s="98"/>
      <c r="JQI41" s="98"/>
      <c r="JQJ41" s="98"/>
      <c r="JQK41" s="98"/>
      <c r="JQL41" s="98"/>
      <c r="JQM41" s="98"/>
      <c r="JQN41" s="98"/>
      <c r="JQO41" s="98"/>
      <c r="JQP41" s="98"/>
      <c r="JQQ41" s="98"/>
      <c r="JQR41" s="98"/>
      <c r="JQS41" s="98"/>
      <c r="JRF41" s="98"/>
      <c r="JRG41" s="98"/>
      <c r="JRH41" s="98"/>
      <c r="JRI41" s="98"/>
      <c r="JRJ41" s="98"/>
      <c r="JRK41" s="98"/>
      <c r="JRL41" s="98"/>
      <c r="JRM41" s="98"/>
      <c r="JRN41" s="98"/>
      <c r="JRO41" s="98"/>
      <c r="JRR41" s="98"/>
      <c r="JRU41" s="98"/>
      <c r="JRX41" s="98"/>
      <c r="JSA41" s="98"/>
      <c r="JUO41" s="98"/>
      <c r="JUQ41" s="98"/>
      <c r="JUT41" s="98"/>
      <c r="JUW41" s="98"/>
      <c r="JUZ41" s="98"/>
      <c r="JVC41" s="98"/>
      <c r="JVF41" s="98"/>
      <c r="JVH41" s="98"/>
      <c r="JVJ41" s="98"/>
      <c r="JVM41" s="98"/>
      <c r="JVP41" s="98"/>
      <c r="JVS41" s="98"/>
      <c r="JVV41" s="98"/>
      <c r="JVY41" s="98"/>
      <c r="JWB41" s="98"/>
      <c r="JWE41" s="98"/>
      <c r="JWG41" s="98"/>
      <c r="JXB41" s="98"/>
      <c r="JXC41" s="98"/>
      <c r="JXF41" s="98"/>
      <c r="JXI41" s="98"/>
      <c r="JXL41" s="98"/>
      <c r="JXO41" s="98"/>
      <c r="JXP41" s="98"/>
      <c r="JXQ41" s="98"/>
      <c r="JXT41" s="98"/>
      <c r="JXW41" s="98"/>
      <c r="JXZ41" s="98"/>
      <c r="JYC41" s="98"/>
      <c r="JYE41" s="98"/>
      <c r="JZW41" s="98"/>
      <c r="JZX41" s="98"/>
      <c r="JZY41" s="98"/>
      <c r="JZZ41" s="98"/>
      <c r="KAA41" s="98"/>
      <c r="KAB41" s="98"/>
      <c r="KAC41" s="98"/>
      <c r="KAD41" s="98"/>
      <c r="KAE41" s="98"/>
      <c r="KAF41" s="98"/>
      <c r="KAG41" s="98"/>
      <c r="KAH41" s="98"/>
      <c r="KAI41" s="98"/>
      <c r="KAJ41" s="98"/>
      <c r="KAK41" s="98"/>
      <c r="KAL41" s="98"/>
      <c r="KAM41" s="98"/>
      <c r="KAN41" s="98"/>
      <c r="KAO41" s="98"/>
      <c r="KBB41" s="98"/>
      <c r="KBC41" s="98"/>
      <c r="KBD41" s="98"/>
      <c r="KBE41" s="98"/>
      <c r="KBF41" s="98"/>
      <c r="KBG41" s="98"/>
      <c r="KBH41" s="98"/>
      <c r="KBI41" s="98"/>
      <c r="KBJ41" s="98"/>
      <c r="KBK41" s="98"/>
      <c r="KBN41" s="98"/>
      <c r="KBQ41" s="98"/>
      <c r="KBT41" s="98"/>
      <c r="KBW41" s="98"/>
      <c r="KEK41" s="98"/>
      <c r="KEM41" s="98"/>
      <c r="KEP41" s="98"/>
      <c r="KES41" s="98"/>
      <c r="KEV41" s="98"/>
      <c r="KEY41" s="98"/>
      <c r="KFB41" s="98"/>
      <c r="KFD41" s="98"/>
      <c r="KFF41" s="98"/>
      <c r="KFI41" s="98"/>
      <c r="KFL41" s="98"/>
      <c r="KFO41" s="98"/>
      <c r="KFR41" s="98"/>
      <c r="KFU41" s="98"/>
      <c r="KFX41" s="98"/>
      <c r="KGA41" s="98"/>
      <c r="KGC41" s="98"/>
      <c r="KGX41" s="98"/>
      <c r="KGY41" s="98"/>
      <c r="KHB41" s="98"/>
      <c r="KHE41" s="98"/>
      <c r="KHH41" s="98"/>
      <c r="KHK41" s="98"/>
      <c r="KHL41" s="98"/>
      <c r="KHM41" s="98"/>
      <c r="KHP41" s="98"/>
      <c r="KHS41" s="98"/>
      <c r="KHV41" s="98"/>
      <c r="KHY41" s="98"/>
      <c r="KIA41" s="98"/>
      <c r="KJS41" s="98"/>
      <c r="KJT41" s="98"/>
      <c r="KJU41" s="98"/>
      <c r="KJV41" s="98"/>
      <c r="KJW41" s="98"/>
      <c r="KJX41" s="98"/>
      <c r="KJY41" s="98"/>
      <c r="KJZ41" s="98"/>
      <c r="KKA41" s="98"/>
      <c r="KKB41" s="98"/>
      <c r="KKC41" s="98"/>
      <c r="KKD41" s="98"/>
      <c r="KKE41" s="98"/>
      <c r="KKF41" s="98"/>
      <c r="KKG41" s="98"/>
      <c r="KKH41" s="98"/>
      <c r="KKI41" s="98"/>
      <c r="KKJ41" s="98"/>
      <c r="KKK41" s="98"/>
      <c r="KKX41" s="98"/>
      <c r="KKY41" s="98"/>
      <c r="KKZ41" s="98"/>
      <c r="KLA41" s="98"/>
      <c r="KLB41" s="98"/>
      <c r="KLC41" s="98"/>
      <c r="KLD41" s="98"/>
      <c r="KLE41" s="98"/>
      <c r="KLF41" s="98"/>
      <c r="KLG41" s="98"/>
      <c r="KLJ41" s="98"/>
      <c r="KLM41" s="98"/>
      <c r="KLP41" s="98"/>
      <c r="KLS41" s="98"/>
      <c r="KOG41" s="98"/>
      <c r="KOI41" s="98"/>
      <c r="KOL41" s="98"/>
      <c r="KOO41" s="98"/>
      <c r="KOR41" s="98"/>
      <c r="KOU41" s="98"/>
      <c r="KOX41" s="98"/>
      <c r="KOZ41" s="98"/>
      <c r="KPB41" s="98"/>
      <c r="KPE41" s="98"/>
      <c r="KPH41" s="98"/>
      <c r="KPK41" s="98"/>
      <c r="KPN41" s="98"/>
      <c r="KPQ41" s="98"/>
      <c r="KPT41" s="98"/>
      <c r="KPW41" s="98"/>
      <c r="KPY41" s="98"/>
      <c r="KQT41" s="98"/>
      <c r="KQU41" s="98"/>
      <c r="KQX41" s="98"/>
      <c r="KRA41" s="98"/>
      <c r="KRD41" s="98"/>
      <c r="KRG41" s="98"/>
      <c r="KRH41" s="98"/>
      <c r="KRI41" s="98"/>
      <c r="KRL41" s="98"/>
      <c r="KRO41" s="98"/>
      <c r="KRR41" s="98"/>
      <c r="KRU41" s="98"/>
      <c r="KRW41" s="98"/>
      <c r="KTO41" s="98"/>
      <c r="KTP41" s="98"/>
      <c r="KTQ41" s="98"/>
      <c r="KTR41" s="98"/>
      <c r="KTS41" s="98"/>
      <c r="KTT41" s="98"/>
      <c r="KTU41" s="98"/>
      <c r="KTV41" s="98"/>
      <c r="KTW41" s="98"/>
      <c r="KTX41" s="98"/>
      <c r="KTY41" s="98"/>
      <c r="KTZ41" s="98"/>
      <c r="KUA41" s="98"/>
      <c r="KUB41" s="98"/>
      <c r="KUC41" s="98"/>
      <c r="KUD41" s="98"/>
      <c r="KUE41" s="98"/>
      <c r="KUF41" s="98"/>
      <c r="KUG41" s="98"/>
      <c r="KUT41" s="98"/>
      <c r="KUU41" s="98"/>
      <c r="KUV41" s="98"/>
      <c r="KUW41" s="98"/>
      <c r="KUX41" s="98"/>
      <c r="KUY41" s="98"/>
      <c r="KUZ41" s="98"/>
      <c r="KVA41" s="98"/>
      <c r="KVB41" s="98"/>
      <c r="KVC41" s="98"/>
      <c r="KVF41" s="98"/>
      <c r="KVI41" s="98"/>
      <c r="KVL41" s="98"/>
      <c r="KVO41" s="98"/>
      <c r="KYC41" s="98"/>
      <c r="KYE41" s="98"/>
      <c r="KYH41" s="98"/>
      <c r="KYK41" s="98"/>
      <c r="KYN41" s="98"/>
      <c r="KYQ41" s="98"/>
      <c r="KYT41" s="98"/>
      <c r="KYV41" s="98"/>
      <c r="KYX41" s="98"/>
      <c r="KZA41" s="98"/>
      <c r="KZD41" s="98"/>
      <c r="KZG41" s="98"/>
      <c r="KZJ41" s="98"/>
      <c r="KZM41" s="98"/>
      <c r="KZP41" s="98"/>
      <c r="KZS41" s="98"/>
      <c r="KZU41" s="98"/>
      <c r="LAP41" s="98"/>
      <c r="LAQ41" s="98"/>
      <c r="LAT41" s="98"/>
      <c r="LAW41" s="98"/>
      <c r="LAZ41" s="98"/>
      <c r="LBC41" s="98"/>
      <c r="LBD41" s="98"/>
      <c r="LBE41" s="98"/>
      <c r="LBH41" s="98"/>
      <c r="LBK41" s="98"/>
      <c r="LBN41" s="98"/>
      <c r="LBQ41" s="98"/>
      <c r="LBS41" s="98"/>
      <c r="LDK41" s="98"/>
      <c r="LDL41" s="98"/>
      <c r="LDM41" s="98"/>
      <c r="LDN41" s="98"/>
      <c r="LDO41" s="98"/>
      <c r="LDP41" s="98"/>
      <c r="LDQ41" s="98"/>
      <c r="LDR41" s="98"/>
      <c r="LDS41" s="98"/>
      <c r="LDT41" s="98"/>
      <c r="LDU41" s="98"/>
      <c r="LDV41" s="98"/>
      <c r="LDW41" s="98"/>
      <c r="LDX41" s="98"/>
      <c r="LDY41" s="98"/>
      <c r="LDZ41" s="98"/>
      <c r="LEA41" s="98"/>
      <c r="LEB41" s="98"/>
      <c r="LEC41" s="98"/>
      <c r="LEP41" s="98"/>
      <c r="LEQ41" s="98"/>
      <c r="LER41" s="98"/>
      <c r="LES41" s="98"/>
      <c r="LET41" s="98"/>
      <c r="LEU41" s="98"/>
      <c r="LEV41" s="98"/>
      <c r="LEW41" s="98"/>
      <c r="LEX41" s="98"/>
      <c r="LEY41" s="98"/>
      <c r="LFB41" s="98"/>
      <c r="LFE41" s="98"/>
      <c r="LFH41" s="98"/>
      <c r="LFK41" s="98"/>
      <c r="LHY41" s="98"/>
      <c r="LIA41" s="98"/>
      <c r="LID41" s="98"/>
      <c r="LIG41" s="98"/>
      <c r="LIJ41" s="98"/>
      <c r="LIM41" s="98"/>
      <c r="LIP41" s="98"/>
      <c r="LIR41" s="98"/>
      <c r="LIT41" s="98"/>
      <c r="LIW41" s="98"/>
      <c r="LIZ41" s="98"/>
      <c r="LJC41" s="98"/>
      <c r="LJF41" s="98"/>
      <c r="LJI41" s="98"/>
      <c r="LJL41" s="98"/>
      <c r="LJO41" s="98"/>
      <c r="LJQ41" s="98"/>
      <c r="LKL41" s="98"/>
      <c r="LKM41" s="98"/>
      <c r="LKP41" s="98"/>
      <c r="LKS41" s="98"/>
      <c r="LKV41" s="98"/>
      <c r="LKY41" s="98"/>
      <c r="LKZ41" s="98"/>
      <c r="LLA41" s="98"/>
      <c r="LLD41" s="98"/>
      <c r="LLG41" s="98"/>
      <c r="LLJ41" s="98"/>
      <c r="LLM41" s="98"/>
      <c r="LLO41" s="98"/>
      <c r="LNG41" s="98"/>
      <c r="LNH41" s="98"/>
      <c r="LNI41" s="98"/>
      <c r="LNJ41" s="98"/>
      <c r="LNK41" s="98"/>
      <c r="LNL41" s="98"/>
      <c r="LNM41" s="98"/>
      <c r="LNN41" s="98"/>
      <c r="LNO41" s="98"/>
      <c r="LNP41" s="98"/>
      <c r="LNQ41" s="98"/>
      <c r="LNR41" s="98"/>
      <c r="LNS41" s="98"/>
      <c r="LNT41" s="98"/>
      <c r="LNU41" s="98"/>
      <c r="LNV41" s="98"/>
      <c r="LNW41" s="98"/>
      <c r="LNX41" s="98"/>
      <c r="LNY41" s="98"/>
      <c r="LOL41" s="98"/>
      <c r="LOM41" s="98"/>
      <c r="LON41" s="98"/>
      <c r="LOO41" s="98"/>
      <c r="LOP41" s="98"/>
      <c r="LOQ41" s="98"/>
      <c r="LOR41" s="98"/>
      <c r="LOS41" s="98"/>
      <c r="LOT41" s="98"/>
      <c r="LOU41" s="98"/>
      <c r="LOX41" s="98"/>
      <c r="LPA41" s="98"/>
      <c r="LPD41" s="98"/>
      <c r="LPG41" s="98"/>
      <c r="LRU41" s="98"/>
      <c r="LRW41" s="98"/>
      <c r="LRZ41" s="98"/>
      <c r="LSC41" s="98"/>
      <c r="LSF41" s="98"/>
      <c r="LSI41" s="98"/>
      <c r="LSL41" s="98"/>
      <c r="LSN41" s="98"/>
      <c r="LSP41" s="98"/>
      <c r="LSS41" s="98"/>
      <c r="LSV41" s="98"/>
      <c r="LSY41" s="98"/>
      <c r="LTB41" s="98"/>
      <c r="LTE41" s="98"/>
      <c r="LTH41" s="98"/>
      <c r="LTK41" s="98"/>
      <c r="LTM41" s="98"/>
      <c r="LUH41" s="98"/>
      <c r="LUI41" s="98"/>
      <c r="LUL41" s="98"/>
      <c r="LUO41" s="98"/>
      <c r="LUR41" s="98"/>
      <c r="LUU41" s="98"/>
      <c r="LUV41" s="98"/>
      <c r="LUW41" s="98"/>
      <c r="LUZ41" s="98"/>
      <c r="LVC41" s="98"/>
      <c r="LVF41" s="98"/>
      <c r="LVI41" s="98"/>
      <c r="LVK41" s="98"/>
      <c r="LXC41" s="98"/>
      <c r="LXD41" s="98"/>
      <c r="LXE41" s="98"/>
      <c r="LXF41" s="98"/>
      <c r="LXG41" s="98"/>
      <c r="LXH41" s="98"/>
      <c r="LXI41" s="98"/>
      <c r="LXJ41" s="98"/>
      <c r="LXK41" s="98"/>
      <c r="LXL41" s="98"/>
      <c r="LXM41" s="98"/>
      <c r="LXN41" s="98"/>
      <c r="LXO41" s="98"/>
      <c r="LXP41" s="98"/>
      <c r="LXQ41" s="98"/>
      <c r="LXR41" s="98"/>
      <c r="LXS41" s="98"/>
      <c r="LXT41" s="98"/>
      <c r="LXU41" s="98"/>
      <c r="LYH41" s="98"/>
      <c r="LYI41" s="98"/>
      <c r="LYJ41" s="98"/>
      <c r="LYK41" s="98"/>
      <c r="LYL41" s="98"/>
      <c r="LYM41" s="98"/>
      <c r="LYN41" s="98"/>
      <c r="LYO41" s="98"/>
      <c r="LYP41" s="98"/>
      <c r="LYQ41" s="98"/>
      <c r="LYT41" s="98"/>
      <c r="LYW41" s="98"/>
      <c r="LYZ41" s="98"/>
      <c r="LZC41" s="98"/>
      <c r="MBQ41" s="98"/>
      <c r="MBS41" s="98"/>
      <c r="MBV41" s="98"/>
      <c r="MBY41" s="98"/>
      <c r="MCB41" s="98"/>
      <c r="MCE41" s="98"/>
      <c r="MCH41" s="98"/>
      <c r="MCJ41" s="98"/>
      <c r="MCL41" s="98"/>
      <c r="MCO41" s="98"/>
      <c r="MCR41" s="98"/>
      <c r="MCU41" s="98"/>
      <c r="MCX41" s="98"/>
      <c r="MDA41" s="98"/>
      <c r="MDD41" s="98"/>
      <c r="MDG41" s="98"/>
      <c r="MDI41" s="98"/>
      <c r="MED41" s="98"/>
      <c r="MEE41" s="98"/>
      <c r="MEH41" s="98"/>
      <c r="MEK41" s="98"/>
      <c r="MEN41" s="98"/>
      <c r="MEQ41" s="98"/>
      <c r="MER41" s="98"/>
      <c r="MES41" s="98"/>
      <c r="MEV41" s="98"/>
      <c r="MEY41" s="98"/>
      <c r="MFB41" s="98"/>
      <c r="MFE41" s="98"/>
      <c r="MFG41" s="98"/>
      <c r="MGY41" s="98"/>
      <c r="MGZ41" s="98"/>
      <c r="MHA41" s="98"/>
      <c r="MHB41" s="98"/>
      <c r="MHC41" s="98"/>
      <c r="MHD41" s="98"/>
      <c r="MHE41" s="98"/>
      <c r="MHF41" s="98"/>
      <c r="MHG41" s="98"/>
      <c r="MHH41" s="98"/>
      <c r="MHI41" s="98"/>
      <c r="MHJ41" s="98"/>
      <c r="MHK41" s="98"/>
      <c r="MHL41" s="98"/>
      <c r="MHM41" s="98"/>
      <c r="MHN41" s="98"/>
      <c r="MHO41" s="98"/>
      <c r="MHP41" s="98"/>
      <c r="MHQ41" s="98"/>
      <c r="MID41" s="98"/>
      <c r="MIE41" s="98"/>
      <c r="MIF41" s="98"/>
      <c r="MIG41" s="98"/>
      <c r="MIH41" s="98"/>
      <c r="MII41" s="98"/>
      <c r="MIJ41" s="98"/>
      <c r="MIK41" s="98"/>
      <c r="MIL41" s="98"/>
      <c r="MIM41" s="98"/>
      <c r="MIP41" s="98"/>
      <c r="MIS41" s="98"/>
      <c r="MIV41" s="98"/>
      <c r="MIY41" s="98"/>
      <c r="MLM41" s="98"/>
      <c r="MLO41" s="98"/>
      <c r="MLR41" s="98"/>
      <c r="MLU41" s="98"/>
      <c r="MLX41" s="98"/>
      <c r="MMA41" s="98"/>
      <c r="MMD41" s="98"/>
      <c r="MMF41" s="98"/>
      <c r="MMH41" s="98"/>
      <c r="MMK41" s="98"/>
      <c r="MMN41" s="98"/>
      <c r="MMQ41" s="98"/>
      <c r="MMT41" s="98"/>
      <c r="MMW41" s="98"/>
      <c r="MMZ41" s="98"/>
      <c r="MNC41" s="98"/>
      <c r="MNE41" s="98"/>
      <c r="MNZ41" s="98"/>
      <c r="MOA41" s="98"/>
      <c r="MOD41" s="98"/>
      <c r="MOG41" s="98"/>
      <c r="MOJ41" s="98"/>
      <c r="MOM41" s="98"/>
      <c r="MON41" s="98"/>
      <c r="MOO41" s="98"/>
      <c r="MOR41" s="98"/>
      <c r="MOU41" s="98"/>
      <c r="MOX41" s="98"/>
      <c r="MPA41" s="98"/>
      <c r="MPC41" s="98"/>
      <c r="MQU41" s="98"/>
      <c r="MQV41" s="98"/>
      <c r="MQW41" s="98"/>
      <c r="MQX41" s="98"/>
      <c r="MQY41" s="98"/>
      <c r="MQZ41" s="98"/>
      <c r="MRA41" s="98"/>
      <c r="MRB41" s="98"/>
      <c r="MRC41" s="98"/>
      <c r="MRD41" s="98"/>
      <c r="MRE41" s="98"/>
      <c r="MRF41" s="98"/>
      <c r="MRG41" s="98"/>
      <c r="MRH41" s="98"/>
      <c r="MRI41" s="98"/>
      <c r="MRJ41" s="98"/>
      <c r="MRK41" s="98"/>
      <c r="MRL41" s="98"/>
      <c r="MRM41" s="98"/>
      <c r="MRZ41" s="98"/>
      <c r="MSA41" s="98"/>
      <c r="MSB41" s="98"/>
      <c r="MSC41" s="98"/>
      <c r="MSD41" s="98"/>
      <c r="MSE41" s="98"/>
      <c r="MSF41" s="98"/>
      <c r="MSG41" s="98"/>
      <c r="MSH41" s="98"/>
      <c r="MSI41" s="98"/>
      <c r="MSL41" s="98"/>
      <c r="MSO41" s="98"/>
      <c r="MSR41" s="98"/>
      <c r="MSU41" s="98"/>
      <c r="MVI41" s="98"/>
      <c r="MVK41" s="98"/>
      <c r="MVN41" s="98"/>
      <c r="MVQ41" s="98"/>
      <c r="MVT41" s="98"/>
      <c r="MVW41" s="98"/>
      <c r="MVZ41" s="98"/>
      <c r="MWB41" s="98"/>
      <c r="MWD41" s="98"/>
      <c r="MWG41" s="98"/>
      <c r="MWJ41" s="98"/>
      <c r="MWM41" s="98"/>
      <c r="MWP41" s="98"/>
      <c r="MWS41" s="98"/>
      <c r="MWV41" s="98"/>
      <c r="MWY41" s="98"/>
      <c r="MXA41" s="98"/>
      <c r="MXV41" s="98"/>
      <c r="MXW41" s="98"/>
      <c r="MXZ41" s="98"/>
      <c r="MYC41" s="98"/>
      <c r="MYF41" s="98"/>
      <c r="MYI41" s="98"/>
      <c r="MYJ41" s="98"/>
      <c r="MYK41" s="98"/>
      <c r="MYN41" s="98"/>
      <c r="MYQ41" s="98"/>
      <c r="MYT41" s="98"/>
      <c r="MYW41" s="98"/>
      <c r="MYY41" s="98"/>
      <c r="NAQ41" s="98"/>
      <c r="NAR41" s="98"/>
      <c r="NAS41" s="98"/>
      <c r="NAT41" s="98"/>
      <c r="NAU41" s="98"/>
      <c r="NAV41" s="98"/>
      <c r="NAW41" s="98"/>
      <c r="NAX41" s="98"/>
      <c r="NAY41" s="98"/>
      <c r="NAZ41" s="98"/>
      <c r="NBA41" s="98"/>
      <c r="NBB41" s="98"/>
      <c r="NBC41" s="98"/>
      <c r="NBD41" s="98"/>
      <c r="NBE41" s="98"/>
      <c r="NBF41" s="98"/>
      <c r="NBG41" s="98"/>
      <c r="NBH41" s="98"/>
      <c r="NBI41" s="98"/>
      <c r="NBV41" s="98"/>
      <c r="NBW41" s="98"/>
      <c r="NBX41" s="98"/>
      <c r="NBY41" s="98"/>
      <c r="NBZ41" s="98"/>
      <c r="NCA41" s="98"/>
      <c r="NCB41" s="98"/>
      <c r="NCC41" s="98"/>
      <c r="NCD41" s="98"/>
      <c r="NCE41" s="98"/>
      <c r="NCH41" s="98"/>
      <c r="NCK41" s="98"/>
      <c r="NCN41" s="98"/>
      <c r="NCQ41" s="98"/>
      <c r="NFE41" s="98"/>
      <c r="NFG41" s="98"/>
      <c r="NFJ41" s="98"/>
      <c r="NFM41" s="98"/>
      <c r="NFP41" s="98"/>
      <c r="NFS41" s="98"/>
      <c r="NFV41" s="98"/>
      <c r="NFX41" s="98"/>
      <c r="NFZ41" s="98"/>
      <c r="NGC41" s="98"/>
      <c r="NGF41" s="98"/>
      <c r="NGI41" s="98"/>
      <c r="NGL41" s="98"/>
      <c r="NGO41" s="98"/>
      <c r="NGR41" s="98"/>
      <c r="NGU41" s="98"/>
      <c r="NGW41" s="98"/>
      <c r="NHR41" s="98"/>
      <c r="NHS41" s="98"/>
      <c r="NHV41" s="98"/>
      <c r="NHY41" s="98"/>
      <c r="NIB41" s="98"/>
      <c r="NIE41" s="98"/>
      <c r="NIF41" s="98"/>
      <c r="NIG41" s="98"/>
      <c r="NIJ41" s="98"/>
      <c r="NIM41" s="98"/>
      <c r="NIP41" s="98"/>
      <c r="NIS41" s="98"/>
      <c r="NIU41" s="98"/>
      <c r="NKM41" s="98"/>
      <c r="NKN41" s="98"/>
      <c r="NKO41" s="98"/>
      <c r="NKP41" s="98"/>
      <c r="NKQ41" s="98"/>
      <c r="NKR41" s="98"/>
      <c r="NKS41" s="98"/>
      <c r="NKT41" s="98"/>
      <c r="NKU41" s="98"/>
      <c r="NKV41" s="98"/>
      <c r="NKW41" s="98"/>
      <c r="NKX41" s="98"/>
      <c r="NKY41" s="98"/>
      <c r="NKZ41" s="98"/>
      <c r="NLA41" s="98"/>
      <c r="NLB41" s="98"/>
      <c r="NLC41" s="98"/>
      <c r="NLD41" s="98"/>
      <c r="NLE41" s="98"/>
      <c r="NLR41" s="98"/>
      <c r="NLS41" s="98"/>
      <c r="NLT41" s="98"/>
      <c r="NLU41" s="98"/>
      <c r="NLV41" s="98"/>
      <c r="NLW41" s="98"/>
      <c r="NLX41" s="98"/>
      <c r="NLY41" s="98"/>
      <c r="NLZ41" s="98"/>
      <c r="NMA41" s="98"/>
      <c r="NMD41" s="98"/>
      <c r="NMG41" s="98"/>
      <c r="NMJ41" s="98"/>
      <c r="NMM41" s="98"/>
      <c r="NPA41" s="98"/>
      <c r="NPC41" s="98"/>
      <c r="NPF41" s="98"/>
      <c r="NPI41" s="98"/>
      <c r="NPL41" s="98"/>
      <c r="NPO41" s="98"/>
      <c r="NPR41" s="98"/>
      <c r="NPT41" s="98"/>
      <c r="NPV41" s="98"/>
      <c r="NPY41" s="98"/>
      <c r="NQB41" s="98"/>
      <c r="NQE41" s="98"/>
      <c r="NQH41" s="98"/>
      <c r="NQK41" s="98"/>
      <c r="NQN41" s="98"/>
      <c r="NQQ41" s="98"/>
      <c r="NQS41" s="98"/>
      <c r="NRN41" s="98"/>
      <c r="NRO41" s="98"/>
      <c r="NRR41" s="98"/>
      <c r="NRU41" s="98"/>
      <c r="NRX41" s="98"/>
      <c r="NSA41" s="98"/>
      <c r="NSB41" s="98"/>
      <c r="NSC41" s="98"/>
      <c r="NSF41" s="98"/>
      <c r="NSI41" s="98"/>
      <c r="NSL41" s="98"/>
      <c r="NSO41" s="98"/>
      <c r="NSQ41" s="98"/>
      <c r="NUI41" s="98"/>
      <c r="NUJ41" s="98"/>
      <c r="NUK41" s="98"/>
      <c r="NUL41" s="98"/>
      <c r="NUM41" s="98"/>
      <c r="NUN41" s="98"/>
      <c r="NUO41" s="98"/>
      <c r="NUP41" s="98"/>
      <c r="NUQ41" s="98"/>
      <c r="NUR41" s="98"/>
      <c r="NUS41" s="98"/>
      <c r="NUT41" s="98"/>
      <c r="NUU41" s="98"/>
      <c r="NUV41" s="98"/>
      <c r="NUW41" s="98"/>
      <c r="NUX41" s="98"/>
      <c r="NUY41" s="98"/>
      <c r="NUZ41" s="98"/>
      <c r="NVA41" s="98"/>
      <c r="NVN41" s="98"/>
      <c r="NVO41" s="98"/>
      <c r="NVP41" s="98"/>
      <c r="NVQ41" s="98"/>
      <c r="NVR41" s="98"/>
      <c r="NVS41" s="98"/>
      <c r="NVT41" s="98"/>
      <c r="NVU41" s="98"/>
      <c r="NVV41" s="98"/>
      <c r="NVW41" s="98"/>
      <c r="NVZ41" s="98"/>
      <c r="NWC41" s="98"/>
      <c r="NWF41" s="98"/>
      <c r="NWI41" s="98"/>
      <c r="NYW41" s="98"/>
      <c r="NYY41" s="98"/>
      <c r="NZB41" s="98"/>
      <c r="NZE41" s="98"/>
      <c r="NZH41" s="98"/>
      <c r="NZK41" s="98"/>
      <c r="NZN41" s="98"/>
      <c r="NZP41" s="98"/>
      <c r="NZR41" s="98"/>
      <c r="NZU41" s="98"/>
      <c r="NZX41" s="98"/>
      <c r="OAA41" s="98"/>
      <c r="OAD41" s="98"/>
      <c r="OAG41" s="98"/>
      <c r="OAJ41" s="98"/>
      <c r="OAM41" s="98"/>
      <c r="OAO41" s="98"/>
      <c r="OBJ41" s="98"/>
      <c r="OBK41" s="98"/>
      <c r="OBN41" s="98"/>
      <c r="OBQ41" s="98"/>
      <c r="OBT41" s="98"/>
      <c r="OBW41" s="98"/>
      <c r="OBX41" s="98"/>
      <c r="OBY41" s="98"/>
      <c r="OCB41" s="98"/>
      <c r="OCE41" s="98"/>
      <c r="OCH41" s="98"/>
      <c r="OCK41" s="98"/>
      <c r="OCM41" s="98"/>
      <c r="OEE41" s="98"/>
      <c r="OEF41" s="98"/>
      <c r="OEG41" s="98"/>
      <c r="OEH41" s="98"/>
      <c r="OEI41" s="98"/>
      <c r="OEJ41" s="98"/>
      <c r="OEK41" s="98"/>
      <c r="OEL41" s="98"/>
      <c r="OEM41" s="98"/>
      <c r="OEN41" s="98"/>
      <c r="OEO41" s="98"/>
      <c r="OEP41" s="98"/>
      <c r="OEQ41" s="98"/>
      <c r="OER41" s="98"/>
      <c r="OES41" s="98"/>
      <c r="OET41" s="98"/>
      <c r="OEU41" s="98"/>
      <c r="OEV41" s="98"/>
      <c r="OEW41" s="98"/>
      <c r="OFJ41" s="98"/>
      <c r="OFK41" s="98"/>
      <c r="OFL41" s="98"/>
      <c r="OFM41" s="98"/>
      <c r="OFN41" s="98"/>
      <c r="OFO41" s="98"/>
      <c r="OFP41" s="98"/>
      <c r="OFQ41" s="98"/>
      <c r="OFR41" s="98"/>
      <c r="OFS41" s="98"/>
      <c r="OFV41" s="98"/>
      <c r="OFY41" s="98"/>
      <c r="OGB41" s="98"/>
      <c r="OGE41" s="98"/>
      <c r="OIS41" s="98"/>
      <c r="OIU41" s="98"/>
      <c r="OIX41" s="98"/>
      <c r="OJA41" s="98"/>
      <c r="OJD41" s="98"/>
      <c r="OJG41" s="98"/>
      <c r="OJJ41" s="98"/>
      <c r="OJL41" s="98"/>
      <c r="OJN41" s="98"/>
      <c r="OJQ41" s="98"/>
      <c r="OJT41" s="98"/>
      <c r="OJW41" s="98"/>
      <c r="OJZ41" s="98"/>
      <c r="OKC41" s="98"/>
      <c r="OKF41" s="98"/>
      <c r="OKI41" s="98"/>
      <c r="OKK41" s="98"/>
      <c r="OLF41" s="98"/>
      <c r="OLG41" s="98"/>
      <c r="OLJ41" s="98"/>
      <c r="OLM41" s="98"/>
      <c r="OLP41" s="98"/>
      <c r="OLS41" s="98"/>
      <c r="OLT41" s="98"/>
      <c r="OLU41" s="98"/>
      <c r="OLX41" s="98"/>
      <c r="OMA41" s="98"/>
      <c r="OMD41" s="98"/>
      <c r="OMG41" s="98"/>
      <c r="OMI41" s="98"/>
      <c r="OOA41" s="98"/>
      <c r="OOB41" s="98"/>
      <c r="OOC41" s="98"/>
      <c r="OOD41" s="98"/>
      <c r="OOE41" s="98"/>
      <c r="OOF41" s="98"/>
      <c r="OOG41" s="98"/>
      <c r="OOH41" s="98"/>
      <c r="OOI41" s="98"/>
      <c r="OOJ41" s="98"/>
      <c r="OOK41" s="98"/>
      <c r="OOL41" s="98"/>
      <c r="OOM41" s="98"/>
      <c r="OON41" s="98"/>
      <c r="OOO41" s="98"/>
      <c r="OOP41" s="98"/>
      <c r="OOQ41" s="98"/>
      <c r="OOR41" s="98"/>
      <c r="OOS41" s="98"/>
      <c r="OPF41" s="98"/>
      <c r="OPG41" s="98"/>
      <c r="OPH41" s="98"/>
      <c r="OPI41" s="98"/>
      <c r="OPJ41" s="98"/>
      <c r="OPK41" s="98"/>
      <c r="OPL41" s="98"/>
      <c r="OPM41" s="98"/>
      <c r="OPN41" s="98"/>
      <c r="OPO41" s="98"/>
      <c r="OPR41" s="98"/>
      <c r="OPU41" s="98"/>
      <c r="OPX41" s="98"/>
      <c r="OQA41" s="98"/>
      <c r="OSO41" s="98"/>
      <c r="OSQ41" s="98"/>
      <c r="OST41" s="98"/>
      <c r="OSW41" s="98"/>
      <c r="OSZ41" s="98"/>
      <c r="OTC41" s="98"/>
      <c r="OTF41" s="98"/>
      <c r="OTH41" s="98"/>
      <c r="OTJ41" s="98"/>
      <c r="OTM41" s="98"/>
      <c r="OTP41" s="98"/>
      <c r="OTS41" s="98"/>
      <c r="OTV41" s="98"/>
      <c r="OTY41" s="98"/>
      <c r="OUB41" s="98"/>
      <c r="OUE41" s="98"/>
      <c r="OUG41" s="98"/>
      <c r="OVB41" s="98"/>
      <c r="OVC41" s="98"/>
      <c r="OVF41" s="98"/>
      <c r="OVI41" s="98"/>
      <c r="OVL41" s="98"/>
      <c r="OVO41" s="98"/>
      <c r="OVP41" s="98"/>
      <c r="OVQ41" s="98"/>
      <c r="OVT41" s="98"/>
      <c r="OVW41" s="98"/>
      <c r="OVZ41" s="98"/>
      <c r="OWC41" s="98"/>
      <c r="OWE41" s="98"/>
      <c r="OXW41" s="98"/>
      <c r="OXX41" s="98"/>
      <c r="OXY41" s="98"/>
      <c r="OXZ41" s="98"/>
      <c r="OYA41" s="98"/>
      <c r="OYB41" s="98"/>
      <c r="OYC41" s="98"/>
      <c r="OYD41" s="98"/>
      <c r="OYE41" s="98"/>
      <c r="OYF41" s="98"/>
      <c r="OYG41" s="98"/>
      <c r="OYH41" s="98"/>
      <c r="OYI41" s="98"/>
      <c r="OYJ41" s="98"/>
      <c r="OYK41" s="98"/>
      <c r="OYL41" s="98"/>
      <c r="OYM41" s="98"/>
      <c r="OYN41" s="98"/>
      <c r="OYO41" s="98"/>
      <c r="OZB41" s="98"/>
      <c r="OZC41" s="98"/>
      <c r="OZD41" s="98"/>
      <c r="OZE41" s="98"/>
      <c r="OZF41" s="98"/>
      <c r="OZG41" s="98"/>
      <c r="OZH41" s="98"/>
      <c r="OZI41" s="98"/>
      <c r="OZJ41" s="98"/>
      <c r="OZK41" s="98"/>
      <c r="OZN41" s="98"/>
      <c r="OZQ41" s="98"/>
      <c r="OZT41" s="98"/>
      <c r="OZW41" s="98"/>
      <c r="PCK41" s="98"/>
      <c r="PCM41" s="98"/>
      <c r="PCP41" s="98"/>
      <c r="PCS41" s="98"/>
      <c r="PCV41" s="98"/>
      <c r="PCY41" s="98"/>
      <c r="PDB41" s="98"/>
      <c r="PDD41" s="98"/>
      <c r="PDF41" s="98"/>
      <c r="PDI41" s="98"/>
      <c r="PDL41" s="98"/>
      <c r="PDO41" s="98"/>
      <c r="PDR41" s="98"/>
      <c r="PDU41" s="98"/>
      <c r="PDX41" s="98"/>
      <c r="PEA41" s="98"/>
      <c r="PEC41" s="98"/>
      <c r="PEX41" s="98"/>
      <c r="PEY41" s="98"/>
      <c r="PFB41" s="98"/>
      <c r="PFE41" s="98"/>
      <c r="PFH41" s="98"/>
      <c r="PFK41" s="98"/>
      <c r="PFL41" s="98"/>
      <c r="PFM41" s="98"/>
      <c r="PFP41" s="98"/>
      <c r="PFS41" s="98"/>
      <c r="PFV41" s="98"/>
      <c r="PFY41" s="98"/>
      <c r="PGA41" s="98"/>
      <c r="PHS41" s="98"/>
      <c r="PHT41" s="98"/>
      <c r="PHU41" s="98"/>
      <c r="PHV41" s="98"/>
      <c r="PHW41" s="98"/>
      <c r="PHX41" s="98"/>
      <c r="PHY41" s="98"/>
      <c r="PHZ41" s="98"/>
      <c r="PIA41" s="98"/>
      <c r="PIB41" s="98"/>
      <c r="PIC41" s="98"/>
      <c r="PID41" s="98"/>
      <c r="PIE41" s="98"/>
      <c r="PIF41" s="98"/>
      <c r="PIG41" s="98"/>
      <c r="PIH41" s="98"/>
      <c r="PII41" s="98"/>
      <c r="PIJ41" s="98"/>
      <c r="PIK41" s="98"/>
      <c r="PIX41" s="98"/>
      <c r="PIY41" s="98"/>
      <c r="PIZ41" s="98"/>
      <c r="PJA41" s="98"/>
      <c r="PJB41" s="98"/>
      <c r="PJC41" s="98"/>
      <c r="PJD41" s="98"/>
      <c r="PJE41" s="98"/>
      <c r="PJF41" s="98"/>
      <c r="PJG41" s="98"/>
      <c r="PJJ41" s="98"/>
      <c r="PJM41" s="98"/>
      <c r="PJP41" s="98"/>
      <c r="PJS41" s="98"/>
      <c r="PMG41" s="98"/>
      <c r="PMI41" s="98"/>
      <c r="PML41" s="98"/>
      <c r="PMO41" s="98"/>
      <c r="PMR41" s="98"/>
      <c r="PMU41" s="98"/>
      <c r="PMX41" s="98"/>
      <c r="PMZ41" s="98"/>
      <c r="PNB41" s="98"/>
      <c r="PNE41" s="98"/>
      <c r="PNH41" s="98"/>
      <c r="PNK41" s="98"/>
      <c r="PNN41" s="98"/>
      <c r="PNQ41" s="98"/>
      <c r="PNT41" s="98"/>
      <c r="PNW41" s="98"/>
      <c r="PNY41" s="98"/>
      <c r="POT41" s="98"/>
      <c r="POU41" s="98"/>
      <c r="POX41" s="98"/>
      <c r="PPA41" s="98"/>
      <c r="PPD41" s="98"/>
      <c r="PPG41" s="98"/>
      <c r="PPH41" s="98"/>
      <c r="PPI41" s="98"/>
      <c r="PPL41" s="98"/>
      <c r="PPO41" s="98"/>
      <c r="PPR41" s="98"/>
      <c r="PPU41" s="98"/>
      <c r="PPW41" s="98"/>
      <c r="PRO41" s="98"/>
      <c r="PRP41" s="98"/>
      <c r="PRQ41" s="98"/>
      <c r="PRR41" s="98"/>
      <c r="PRS41" s="98"/>
      <c r="PRT41" s="98"/>
      <c r="PRU41" s="98"/>
      <c r="PRV41" s="98"/>
      <c r="PRW41" s="98"/>
      <c r="PRX41" s="98"/>
      <c r="PRY41" s="98"/>
      <c r="PRZ41" s="98"/>
      <c r="PSA41" s="98"/>
      <c r="PSB41" s="98"/>
      <c r="PSC41" s="98"/>
      <c r="PSD41" s="98"/>
      <c r="PSE41" s="98"/>
      <c r="PSF41" s="98"/>
      <c r="PSG41" s="98"/>
      <c r="PST41" s="98"/>
      <c r="PSU41" s="98"/>
      <c r="PSV41" s="98"/>
      <c r="PSW41" s="98"/>
      <c r="PSX41" s="98"/>
      <c r="PSY41" s="98"/>
      <c r="PSZ41" s="98"/>
      <c r="PTA41" s="98"/>
      <c r="PTB41" s="98"/>
      <c r="PTC41" s="98"/>
      <c r="PTF41" s="98"/>
      <c r="PTI41" s="98"/>
      <c r="PTL41" s="98"/>
      <c r="PTO41" s="98"/>
      <c r="PWC41" s="98"/>
      <c r="PWE41" s="98"/>
      <c r="PWH41" s="98"/>
      <c r="PWK41" s="98"/>
      <c r="PWN41" s="98"/>
      <c r="PWQ41" s="98"/>
      <c r="PWT41" s="98"/>
      <c r="PWV41" s="98"/>
      <c r="PWX41" s="98"/>
      <c r="PXA41" s="98"/>
      <c r="PXD41" s="98"/>
      <c r="PXG41" s="98"/>
      <c r="PXJ41" s="98"/>
      <c r="PXM41" s="98"/>
      <c r="PXP41" s="98"/>
      <c r="PXS41" s="98"/>
      <c r="PXU41" s="98"/>
      <c r="PYP41" s="98"/>
      <c r="PYQ41" s="98"/>
      <c r="PYT41" s="98"/>
      <c r="PYW41" s="98"/>
      <c r="PYZ41" s="98"/>
      <c r="PZC41" s="98"/>
      <c r="PZD41" s="98"/>
      <c r="PZE41" s="98"/>
      <c r="PZH41" s="98"/>
      <c r="PZK41" s="98"/>
      <c r="PZN41" s="98"/>
      <c r="PZQ41" s="98"/>
      <c r="PZS41" s="98"/>
      <c r="QBK41" s="98"/>
      <c r="QBL41" s="98"/>
      <c r="QBM41" s="98"/>
      <c r="QBN41" s="98"/>
      <c r="QBO41" s="98"/>
      <c r="QBP41" s="98"/>
      <c r="QBQ41" s="98"/>
      <c r="QBR41" s="98"/>
      <c r="QBS41" s="98"/>
      <c r="QBT41" s="98"/>
      <c r="QBU41" s="98"/>
      <c r="QBV41" s="98"/>
      <c r="QBW41" s="98"/>
      <c r="QBX41" s="98"/>
      <c r="QBY41" s="98"/>
      <c r="QBZ41" s="98"/>
      <c r="QCA41" s="98"/>
      <c r="QCB41" s="98"/>
      <c r="QCC41" s="98"/>
      <c r="QCP41" s="98"/>
      <c r="QCQ41" s="98"/>
      <c r="QCR41" s="98"/>
      <c r="QCS41" s="98"/>
      <c r="QCT41" s="98"/>
      <c r="QCU41" s="98"/>
      <c r="QCV41" s="98"/>
      <c r="QCW41" s="98"/>
      <c r="QCX41" s="98"/>
      <c r="QCY41" s="98"/>
      <c r="QDB41" s="98"/>
      <c r="QDE41" s="98"/>
      <c r="QDH41" s="98"/>
      <c r="QDK41" s="98"/>
      <c r="QFY41" s="98"/>
      <c r="QGA41" s="98"/>
      <c r="QGD41" s="98"/>
      <c r="QGG41" s="98"/>
      <c r="QGJ41" s="98"/>
      <c r="QGM41" s="98"/>
      <c r="QGP41" s="98"/>
      <c r="QGR41" s="98"/>
      <c r="QGT41" s="98"/>
      <c r="QGW41" s="98"/>
      <c r="QGZ41" s="98"/>
      <c r="QHC41" s="98"/>
      <c r="QHF41" s="98"/>
      <c r="QHI41" s="98"/>
      <c r="QHL41" s="98"/>
      <c r="QHO41" s="98"/>
      <c r="QHQ41" s="98"/>
      <c r="QIL41" s="98"/>
      <c r="QIM41" s="98"/>
      <c r="QIP41" s="98"/>
      <c r="QIS41" s="98"/>
      <c r="QIV41" s="98"/>
      <c r="QIY41" s="98"/>
      <c r="QIZ41" s="98"/>
      <c r="QJA41" s="98"/>
      <c r="QJD41" s="98"/>
      <c r="QJG41" s="98"/>
      <c r="QJJ41" s="98"/>
      <c r="QJM41" s="98"/>
      <c r="QJO41" s="98"/>
      <c r="QLG41" s="98"/>
      <c r="QLH41" s="98"/>
      <c r="QLI41" s="98"/>
      <c r="QLJ41" s="98"/>
      <c r="QLK41" s="98"/>
      <c r="QLL41" s="98"/>
      <c r="QLM41" s="98"/>
      <c r="QLN41" s="98"/>
      <c r="QLO41" s="98"/>
      <c r="QLP41" s="98"/>
      <c r="QLQ41" s="98"/>
      <c r="QLR41" s="98"/>
      <c r="QLS41" s="98"/>
      <c r="QLT41" s="98"/>
      <c r="QLU41" s="98"/>
      <c r="QLV41" s="98"/>
      <c r="QLW41" s="98"/>
      <c r="QLX41" s="98"/>
      <c r="QLY41" s="98"/>
      <c r="QML41" s="98"/>
      <c r="QMM41" s="98"/>
      <c r="QMN41" s="98"/>
      <c r="QMO41" s="98"/>
      <c r="QMP41" s="98"/>
      <c r="QMQ41" s="98"/>
      <c r="QMR41" s="98"/>
      <c r="QMS41" s="98"/>
      <c r="QMT41" s="98"/>
      <c r="QMU41" s="98"/>
      <c r="QMX41" s="98"/>
      <c r="QNA41" s="98"/>
      <c r="QND41" s="98"/>
      <c r="QNG41" s="98"/>
      <c r="QPU41" s="98"/>
      <c r="QPW41" s="98"/>
      <c r="QPZ41" s="98"/>
      <c r="QQC41" s="98"/>
      <c r="QQF41" s="98"/>
      <c r="QQI41" s="98"/>
      <c r="QQL41" s="98"/>
      <c r="QQN41" s="98"/>
      <c r="QQP41" s="98"/>
      <c r="QQS41" s="98"/>
      <c r="QQV41" s="98"/>
      <c r="QQY41" s="98"/>
      <c r="QRB41" s="98"/>
      <c r="QRE41" s="98"/>
      <c r="QRH41" s="98"/>
      <c r="QRK41" s="98"/>
      <c r="QRM41" s="98"/>
      <c r="QSH41" s="98"/>
      <c r="QSI41" s="98"/>
      <c r="QSL41" s="98"/>
      <c r="QSO41" s="98"/>
      <c r="QSR41" s="98"/>
      <c r="QSU41" s="98"/>
      <c r="QSV41" s="98"/>
      <c r="QSW41" s="98"/>
      <c r="QSZ41" s="98"/>
      <c r="QTC41" s="98"/>
      <c r="QTF41" s="98"/>
      <c r="QTI41" s="98"/>
      <c r="QTK41" s="98"/>
      <c r="QVC41" s="98"/>
      <c r="QVD41" s="98"/>
      <c r="QVE41" s="98"/>
      <c r="QVF41" s="98"/>
      <c r="QVG41" s="98"/>
      <c r="QVH41" s="98"/>
      <c r="QVI41" s="98"/>
      <c r="QVJ41" s="98"/>
      <c r="QVK41" s="98"/>
      <c r="QVL41" s="98"/>
      <c r="QVM41" s="98"/>
      <c r="QVN41" s="98"/>
      <c r="QVO41" s="98"/>
      <c r="QVP41" s="98"/>
      <c r="QVQ41" s="98"/>
      <c r="QVR41" s="98"/>
      <c r="QVS41" s="98"/>
      <c r="QVT41" s="98"/>
      <c r="QVU41" s="98"/>
      <c r="QWH41" s="98"/>
      <c r="QWI41" s="98"/>
      <c r="QWJ41" s="98"/>
      <c r="QWK41" s="98"/>
      <c r="QWL41" s="98"/>
      <c r="QWM41" s="98"/>
      <c r="QWN41" s="98"/>
      <c r="QWO41" s="98"/>
      <c r="QWP41" s="98"/>
      <c r="QWQ41" s="98"/>
      <c r="QWT41" s="98"/>
      <c r="QWW41" s="98"/>
      <c r="QWZ41" s="98"/>
      <c r="QXC41" s="98"/>
      <c r="QZQ41" s="98"/>
      <c r="QZS41" s="98"/>
      <c r="QZV41" s="98"/>
      <c r="QZY41" s="98"/>
      <c r="RAB41" s="98"/>
      <c r="RAE41" s="98"/>
      <c r="RAH41" s="98"/>
      <c r="RAJ41" s="98"/>
      <c r="RAL41" s="98"/>
      <c r="RAO41" s="98"/>
      <c r="RAR41" s="98"/>
      <c r="RAU41" s="98"/>
      <c r="RAX41" s="98"/>
      <c r="RBA41" s="98"/>
      <c r="RBD41" s="98"/>
      <c r="RBG41" s="98"/>
      <c r="RBI41" s="98"/>
      <c r="RCD41" s="98"/>
      <c r="RCE41" s="98"/>
      <c r="RCH41" s="98"/>
      <c r="RCK41" s="98"/>
      <c r="RCN41" s="98"/>
      <c r="RCQ41" s="98"/>
      <c r="RCR41" s="98"/>
      <c r="RCS41" s="98"/>
      <c r="RCV41" s="98"/>
      <c r="RCY41" s="98"/>
      <c r="RDB41" s="98"/>
      <c r="RDE41" s="98"/>
      <c r="RDG41" s="98"/>
      <c r="REY41" s="98"/>
      <c r="REZ41" s="98"/>
      <c r="RFA41" s="98"/>
      <c r="RFB41" s="98"/>
      <c r="RFC41" s="98"/>
      <c r="RFD41" s="98"/>
      <c r="RFE41" s="98"/>
      <c r="RFF41" s="98"/>
      <c r="RFG41" s="98"/>
      <c r="RFH41" s="98"/>
      <c r="RFI41" s="98"/>
      <c r="RFJ41" s="98"/>
      <c r="RFK41" s="98"/>
      <c r="RFL41" s="98"/>
      <c r="RFM41" s="98"/>
      <c r="RFN41" s="98"/>
      <c r="RFO41" s="98"/>
      <c r="RFP41" s="98"/>
      <c r="RFQ41" s="98"/>
      <c r="RGD41" s="98"/>
      <c r="RGE41" s="98"/>
      <c r="RGF41" s="98"/>
      <c r="RGG41" s="98"/>
      <c r="RGH41" s="98"/>
      <c r="RGI41" s="98"/>
      <c r="RGJ41" s="98"/>
      <c r="RGK41" s="98"/>
      <c r="RGL41" s="98"/>
      <c r="RGM41" s="98"/>
      <c r="RGP41" s="98"/>
      <c r="RGS41" s="98"/>
      <c r="RGV41" s="98"/>
      <c r="RGY41" s="98"/>
      <c r="RJM41" s="98"/>
      <c r="RJO41" s="98"/>
      <c r="RJR41" s="98"/>
      <c r="RJU41" s="98"/>
      <c r="RJX41" s="98"/>
      <c r="RKA41" s="98"/>
      <c r="RKD41" s="98"/>
      <c r="RKF41" s="98"/>
      <c r="RKH41" s="98"/>
      <c r="RKK41" s="98"/>
      <c r="RKN41" s="98"/>
      <c r="RKQ41" s="98"/>
      <c r="RKT41" s="98"/>
      <c r="RKW41" s="98"/>
      <c r="RKZ41" s="98"/>
      <c r="RLC41" s="98"/>
      <c r="RLE41" s="98"/>
      <c r="RLZ41" s="98"/>
      <c r="RMA41" s="98"/>
      <c r="RMD41" s="98"/>
      <c r="RMG41" s="98"/>
      <c r="RMJ41" s="98"/>
      <c r="RMM41" s="98"/>
      <c r="RMN41" s="98"/>
      <c r="RMO41" s="98"/>
      <c r="RMR41" s="98"/>
      <c r="RMU41" s="98"/>
      <c r="RMX41" s="98"/>
      <c r="RNA41" s="98"/>
      <c r="RNC41" s="98"/>
      <c r="ROU41" s="98"/>
      <c r="ROV41" s="98"/>
      <c r="ROW41" s="98"/>
      <c r="ROX41" s="98"/>
      <c r="ROY41" s="98"/>
      <c r="ROZ41" s="98"/>
      <c r="RPA41" s="98"/>
      <c r="RPB41" s="98"/>
      <c r="RPC41" s="98"/>
      <c r="RPD41" s="98"/>
      <c r="RPE41" s="98"/>
      <c r="RPF41" s="98"/>
      <c r="RPG41" s="98"/>
      <c r="RPH41" s="98"/>
      <c r="RPI41" s="98"/>
      <c r="RPJ41" s="98"/>
      <c r="RPK41" s="98"/>
      <c r="RPL41" s="98"/>
      <c r="RPM41" s="98"/>
      <c r="RPZ41" s="98"/>
      <c r="RQA41" s="98"/>
      <c r="RQB41" s="98"/>
      <c r="RQC41" s="98"/>
      <c r="RQD41" s="98"/>
      <c r="RQE41" s="98"/>
      <c r="RQF41" s="98"/>
      <c r="RQG41" s="98"/>
      <c r="RQH41" s="98"/>
      <c r="RQI41" s="98"/>
      <c r="RQL41" s="98"/>
      <c r="RQO41" s="98"/>
      <c r="RQR41" s="98"/>
      <c r="RQU41" s="98"/>
      <c r="RTI41" s="98"/>
      <c r="RTK41" s="98"/>
      <c r="RTN41" s="98"/>
      <c r="RTQ41" s="98"/>
      <c r="RTT41" s="98"/>
      <c r="RTW41" s="98"/>
      <c r="RTZ41" s="98"/>
      <c r="RUB41" s="98"/>
      <c r="RUD41" s="98"/>
      <c r="RUG41" s="98"/>
      <c r="RUJ41" s="98"/>
      <c r="RUM41" s="98"/>
      <c r="RUP41" s="98"/>
      <c r="RUS41" s="98"/>
      <c r="RUV41" s="98"/>
      <c r="RUY41" s="98"/>
      <c r="RVA41" s="98"/>
      <c r="RVV41" s="98"/>
      <c r="RVW41" s="98"/>
      <c r="RVZ41" s="98"/>
      <c r="RWC41" s="98"/>
      <c r="RWF41" s="98"/>
      <c r="RWI41" s="98"/>
      <c r="RWJ41" s="98"/>
      <c r="RWK41" s="98"/>
      <c r="RWN41" s="98"/>
      <c r="RWQ41" s="98"/>
      <c r="RWT41" s="98"/>
      <c r="RWW41" s="98"/>
      <c r="RWY41" s="98"/>
      <c r="RYQ41" s="98"/>
      <c r="RYR41" s="98"/>
      <c r="RYS41" s="98"/>
      <c r="RYT41" s="98"/>
      <c r="RYU41" s="98"/>
      <c r="RYV41" s="98"/>
      <c r="RYW41" s="98"/>
      <c r="RYX41" s="98"/>
      <c r="RYY41" s="98"/>
      <c r="RYZ41" s="98"/>
      <c r="RZA41" s="98"/>
      <c r="RZB41" s="98"/>
      <c r="RZC41" s="98"/>
      <c r="RZD41" s="98"/>
      <c r="RZE41" s="98"/>
      <c r="RZF41" s="98"/>
      <c r="RZG41" s="98"/>
      <c r="RZH41" s="98"/>
      <c r="RZI41" s="98"/>
      <c r="RZV41" s="98"/>
      <c r="RZW41" s="98"/>
      <c r="RZX41" s="98"/>
      <c r="RZY41" s="98"/>
      <c r="RZZ41" s="98"/>
      <c r="SAA41" s="98"/>
      <c r="SAB41" s="98"/>
      <c r="SAC41" s="98"/>
      <c r="SAD41" s="98"/>
      <c r="SAE41" s="98"/>
      <c r="SAH41" s="98"/>
      <c r="SAK41" s="98"/>
      <c r="SAN41" s="98"/>
      <c r="SAQ41" s="98"/>
      <c r="SDE41" s="98"/>
      <c r="SDG41" s="98"/>
      <c r="SDJ41" s="98"/>
      <c r="SDM41" s="98"/>
      <c r="SDP41" s="98"/>
      <c r="SDS41" s="98"/>
      <c r="SDV41" s="98"/>
      <c r="SDX41" s="98"/>
      <c r="SDZ41" s="98"/>
      <c r="SEC41" s="98"/>
      <c r="SEF41" s="98"/>
      <c r="SEI41" s="98"/>
      <c r="SEL41" s="98"/>
      <c r="SEO41" s="98"/>
      <c r="SER41" s="98"/>
      <c r="SEU41" s="98"/>
      <c r="SEW41" s="98"/>
      <c r="SFR41" s="98"/>
      <c r="SFS41" s="98"/>
      <c r="SFV41" s="98"/>
      <c r="SFY41" s="98"/>
      <c r="SGB41" s="98"/>
      <c r="SGE41" s="98"/>
      <c r="SGF41" s="98"/>
      <c r="SGG41" s="98"/>
      <c r="SGJ41" s="98"/>
      <c r="SGM41" s="98"/>
      <c r="SGP41" s="98"/>
      <c r="SGS41" s="98"/>
      <c r="SGU41" s="98"/>
      <c r="SIM41" s="98"/>
      <c r="SIN41" s="98"/>
      <c r="SIO41" s="98"/>
      <c r="SIP41" s="98"/>
      <c r="SIQ41" s="98"/>
      <c r="SIR41" s="98"/>
      <c r="SIS41" s="98"/>
      <c r="SIT41" s="98"/>
      <c r="SIU41" s="98"/>
      <c r="SIV41" s="98"/>
      <c r="SIW41" s="98"/>
      <c r="SIX41" s="98"/>
      <c r="SIY41" s="98"/>
      <c r="SIZ41" s="98"/>
      <c r="SJA41" s="98"/>
      <c r="SJB41" s="98"/>
      <c r="SJC41" s="98"/>
      <c r="SJD41" s="98"/>
      <c r="SJE41" s="98"/>
      <c r="SJR41" s="98"/>
      <c r="SJS41" s="98"/>
      <c r="SJT41" s="98"/>
      <c r="SJU41" s="98"/>
      <c r="SJV41" s="98"/>
      <c r="SJW41" s="98"/>
      <c r="SJX41" s="98"/>
      <c r="SJY41" s="98"/>
      <c r="SJZ41" s="98"/>
      <c r="SKA41" s="98"/>
      <c r="SKD41" s="98"/>
      <c r="SKG41" s="98"/>
      <c r="SKJ41" s="98"/>
      <c r="SKM41" s="98"/>
      <c r="SNA41" s="98"/>
      <c r="SNC41" s="98"/>
      <c r="SNF41" s="98"/>
      <c r="SNI41" s="98"/>
      <c r="SNL41" s="98"/>
      <c r="SNO41" s="98"/>
      <c r="SNR41" s="98"/>
      <c r="SNT41" s="98"/>
      <c r="SNV41" s="98"/>
      <c r="SNY41" s="98"/>
      <c r="SOB41" s="98"/>
      <c r="SOE41" s="98"/>
      <c r="SOH41" s="98"/>
      <c r="SOK41" s="98"/>
      <c r="SON41" s="98"/>
      <c r="SOQ41" s="98"/>
      <c r="SOS41" s="98"/>
      <c r="SPN41" s="98"/>
      <c r="SPO41" s="98"/>
      <c r="SPR41" s="98"/>
      <c r="SPU41" s="98"/>
      <c r="SPX41" s="98"/>
      <c r="SQA41" s="98"/>
      <c r="SQB41" s="98"/>
      <c r="SQC41" s="98"/>
      <c r="SQF41" s="98"/>
      <c r="SQI41" s="98"/>
      <c r="SQL41" s="98"/>
      <c r="SQO41" s="98"/>
      <c r="SQQ41" s="98"/>
      <c r="SSI41" s="98"/>
      <c r="SSJ41" s="98"/>
      <c r="SSK41" s="98"/>
      <c r="SSL41" s="98"/>
      <c r="SSM41" s="98"/>
      <c r="SSN41" s="98"/>
      <c r="SSO41" s="98"/>
      <c r="SSP41" s="98"/>
      <c r="SSQ41" s="98"/>
      <c r="SSR41" s="98"/>
      <c r="SSS41" s="98"/>
      <c r="SST41" s="98"/>
      <c r="SSU41" s="98"/>
      <c r="SSV41" s="98"/>
      <c r="SSW41" s="98"/>
      <c r="SSX41" s="98"/>
      <c r="SSY41" s="98"/>
      <c r="SSZ41" s="98"/>
      <c r="STA41" s="98"/>
      <c r="STN41" s="98"/>
      <c r="STO41" s="98"/>
      <c r="STP41" s="98"/>
      <c r="STQ41" s="98"/>
      <c r="STR41" s="98"/>
      <c r="STS41" s="98"/>
      <c r="STT41" s="98"/>
      <c r="STU41" s="98"/>
      <c r="STV41" s="98"/>
      <c r="STW41" s="98"/>
      <c r="STZ41" s="98"/>
      <c r="SUC41" s="98"/>
      <c r="SUF41" s="98"/>
      <c r="SUI41" s="98"/>
      <c r="SWW41" s="98"/>
      <c r="SWY41" s="98"/>
      <c r="SXB41" s="98"/>
      <c r="SXE41" s="98"/>
      <c r="SXH41" s="98"/>
      <c r="SXK41" s="98"/>
      <c r="SXN41" s="98"/>
      <c r="SXP41" s="98"/>
      <c r="SXR41" s="98"/>
      <c r="SXU41" s="98"/>
      <c r="SXX41" s="98"/>
      <c r="SYA41" s="98"/>
      <c r="SYD41" s="98"/>
      <c r="SYG41" s="98"/>
      <c r="SYJ41" s="98"/>
      <c r="SYM41" s="98"/>
      <c r="SYO41" s="98"/>
      <c r="SZJ41" s="98"/>
      <c r="SZK41" s="98"/>
      <c r="SZN41" s="98"/>
      <c r="SZQ41" s="98"/>
      <c r="SZT41" s="98"/>
      <c r="SZW41" s="98"/>
      <c r="SZX41" s="98"/>
      <c r="SZY41" s="98"/>
      <c r="TAB41" s="98"/>
      <c r="TAE41" s="98"/>
      <c r="TAH41" s="98"/>
      <c r="TAK41" s="98"/>
      <c r="TAM41" s="98"/>
      <c r="TCE41" s="98"/>
      <c r="TCF41" s="98"/>
      <c r="TCG41" s="98"/>
      <c r="TCH41" s="98"/>
      <c r="TCI41" s="98"/>
      <c r="TCJ41" s="98"/>
      <c r="TCK41" s="98"/>
      <c r="TCL41" s="98"/>
      <c r="TCM41" s="98"/>
      <c r="TCN41" s="98"/>
      <c r="TCO41" s="98"/>
      <c r="TCP41" s="98"/>
      <c r="TCQ41" s="98"/>
      <c r="TCR41" s="98"/>
      <c r="TCS41" s="98"/>
      <c r="TCT41" s="98"/>
      <c r="TCU41" s="98"/>
      <c r="TCV41" s="98"/>
      <c r="TCW41" s="98"/>
      <c r="TDJ41" s="98"/>
      <c r="TDK41" s="98"/>
      <c r="TDL41" s="98"/>
      <c r="TDM41" s="98"/>
      <c r="TDN41" s="98"/>
      <c r="TDO41" s="98"/>
      <c r="TDP41" s="98"/>
      <c r="TDQ41" s="98"/>
      <c r="TDR41" s="98"/>
      <c r="TDS41" s="98"/>
      <c r="TDV41" s="98"/>
      <c r="TDY41" s="98"/>
      <c r="TEB41" s="98"/>
      <c r="TEE41" s="98"/>
      <c r="TGS41" s="98"/>
      <c r="TGU41" s="98"/>
      <c r="TGX41" s="98"/>
      <c r="THA41" s="98"/>
      <c r="THD41" s="98"/>
      <c r="THG41" s="98"/>
      <c r="THJ41" s="98"/>
      <c r="THL41" s="98"/>
      <c r="THN41" s="98"/>
      <c r="THQ41" s="98"/>
      <c r="THT41" s="98"/>
      <c r="THW41" s="98"/>
      <c r="THZ41" s="98"/>
      <c r="TIC41" s="98"/>
      <c r="TIF41" s="98"/>
      <c r="TII41" s="98"/>
      <c r="TIK41" s="98"/>
      <c r="TJF41" s="98"/>
      <c r="TJG41" s="98"/>
      <c r="TJJ41" s="98"/>
      <c r="TJM41" s="98"/>
      <c r="TJP41" s="98"/>
      <c r="TJS41" s="98"/>
      <c r="TJT41" s="98"/>
      <c r="TJU41" s="98"/>
      <c r="TJX41" s="98"/>
      <c r="TKA41" s="98"/>
      <c r="TKD41" s="98"/>
      <c r="TKG41" s="98"/>
      <c r="TKI41" s="98"/>
      <c r="TMA41" s="98"/>
      <c r="TMB41" s="98"/>
      <c r="TMC41" s="98"/>
      <c r="TMD41" s="98"/>
      <c r="TME41" s="98"/>
      <c r="TMF41" s="98"/>
      <c r="TMG41" s="98"/>
      <c r="TMH41" s="98"/>
      <c r="TMI41" s="98"/>
      <c r="TMJ41" s="98"/>
      <c r="TMK41" s="98"/>
      <c r="TML41" s="98"/>
      <c r="TMM41" s="98"/>
      <c r="TMN41" s="98"/>
      <c r="TMO41" s="98"/>
      <c r="TMP41" s="98"/>
      <c r="TMQ41" s="98"/>
      <c r="TMR41" s="98"/>
      <c r="TMS41" s="98"/>
      <c r="TNF41" s="98"/>
      <c r="TNG41" s="98"/>
      <c r="TNH41" s="98"/>
      <c r="TNI41" s="98"/>
      <c r="TNJ41" s="98"/>
      <c r="TNK41" s="98"/>
      <c r="TNL41" s="98"/>
      <c r="TNM41" s="98"/>
      <c r="TNN41" s="98"/>
      <c r="TNO41" s="98"/>
      <c r="TNR41" s="98"/>
      <c r="TNU41" s="98"/>
      <c r="TNX41" s="98"/>
      <c r="TOA41" s="98"/>
      <c r="TQO41" s="98"/>
      <c r="TQQ41" s="98"/>
      <c r="TQT41" s="98"/>
      <c r="TQW41" s="98"/>
      <c r="TQZ41" s="98"/>
      <c r="TRC41" s="98"/>
      <c r="TRF41" s="98"/>
      <c r="TRH41" s="98"/>
      <c r="TRJ41" s="98"/>
      <c r="TRM41" s="98"/>
      <c r="TRP41" s="98"/>
      <c r="TRS41" s="98"/>
      <c r="TRV41" s="98"/>
      <c r="TRY41" s="98"/>
      <c r="TSB41" s="98"/>
      <c r="TSE41" s="98"/>
      <c r="TSG41" s="98"/>
      <c r="TTB41" s="98"/>
      <c r="TTC41" s="98"/>
      <c r="TTF41" s="98"/>
      <c r="TTI41" s="98"/>
      <c r="TTL41" s="98"/>
      <c r="TTO41" s="98"/>
      <c r="TTP41" s="98"/>
      <c r="TTQ41" s="98"/>
      <c r="TTT41" s="98"/>
      <c r="TTW41" s="98"/>
      <c r="TTZ41" s="98"/>
      <c r="TUC41" s="98"/>
      <c r="TUE41" s="98"/>
      <c r="TVW41" s="98"/>
      <c r="TVX41" s="98"/>
      <c r="TVY41" s="98"/>
      <c r="TVZ41" s="98"/>
      <c r="TWA41" s="98"/>
      <c r="TWB41" s="98"/>
      <c r="TWC41" s="98"/>
      <c r="TWD41" s="98"/>
      <c r="TWE41" s="98"/>
      <c r="TWF41" s="98"/>
      <c r="TWG41" s="98"/>
      <c r="TWH41" s="98"/>
      <c r="TWI41" s="98"/>
      <c r="TWJ41" s="98"/>
      <c r="TWK41" s="98"/>
      <c r="TWL41" s="98"/>
      <c r="TWM41" s="98"/>
      <c r="TWN41" s="98"/>
      <c r="TWO41" s="98"/>
      <c r="TXB41" s="98"/>
      <c r="TXC41" s="98"/>
      <c r="TXD41" s="98"/>
      <c r="TXE41" s="98"/>
      <c r="TXF41" s="98"/>
      <c r="TXG41" s="98"/>
      <c r="TXH41" s="98"/>
      <c r="TXI41" s="98"/>
      <c r="TXJ41" s="98"/>
      <c r="TXK41" s="98"/>
      <c r="TXN41" s="98"/>
      <c r="TXQ41" s="98"/>
      <c r="TXT41" s="98"/>
      <c r="TXW41" s="98"/>
      <c r="UAK41" s="98"/>
      <c r="UAM41" s="98"/>
      <c r="UAP41" s="98"/>
      <c r="UAS41" s="98"/>
      <c r="UAV41" s="98"/>
      <c r="UAY41" s="98"/>
      <c r="UBB41" s="98"/>
      <c r="UBD41" s="98"/>
      <c r="UBF41" s="98"/>
      <c r="UBI41" s="98"/>
      <c r="UBL41" s="98"/>
      <c r="UBO41" s="98"/>
      <c r="UBR41" s="98"/>
      <c r="UBU41" s="98"/>
      <c r="UBX41" s="98"/>
      <c r="UCA41" s="98"/>
      <c r="UCC41" s="98"/>
      <c r="UCX41" s="98"/>
      <c r="UCY41" s="98"/>
      <c r="UDB41" s="98"/>
      <c r="UDE41" s="98"/>
      <c r="UDH41" s="98"/>
      <c r="UDK41" s="98"/>
      <c r="UDL41" s="98"/>
      <c r="UDM41" s="98"/>
      <c r="UDP41" s="98"/>
      <c r="UDS41" s="98"/>
      <c r="UDV41" s="98"/>
      <c r="UDY41" s="98"/>
      <c r="UEA41" s="98"/>
      <c r="UFS41" s="98"/>
      <c r="UFT41" s="98"/>
      <c r="UFU41" s="98"/>
      <c r="UFV41" s="98"/>
      <c r="UFW41" s="98"/>
      <c r="UFX41" s="98"/>
      <c r="UFY41" s="98"/>
      <c r="UFZ41" s="98"/>
      <c r="UGA41" s="98"/>
      <c r="UGB41" s="98"/>
      <c r="UGC41" s="98"/>
      <c r="UGD41" s="98"/>
      <c r="UGE41" s="98"/>
      <c r="UGF41" s="98"/>
      <c r="UGG41" s="98"/>
      <c r="UGH41" s="98"/>
      <c r="UGI41" s="98"/>
      <c r="UGJ41" s="98"/>
      <c r="UGK41" s="98"/>
      <c r="UGX41" s="98"/>
      <c r="UGY41" s="98"/>
      <c r="UGZ41" s="98"/>
      <c r="UHA41" s="98"/>
      <c r="UHB41" s="98"/>
      <c r="UHC41" s="98"/>
      <c r="UHD41" s="98"/>
      <c r="UHE41" s="98"/>
      <c r="UHF41" s="98"/>
      <c r="UHG41" s="98"/>
      <c r="UHJ41" s="98"/>
      <c r="UHM41" s="98"/>
      <c r="UHP41" s="98"/>
      <c r="UHS41" s="98"/>
      <c r="UKG41" s="98"/>
      <c r="UKI41" s="98"/>
      <c r="UKL41" s="98"/>
      <c r="UKO41" s="98"/>
      <c r="UKR41" s="98"/>
      <c r="UKU41" s="98"/>
      <c r="UKX41" s="98"/>
      <c r="UKZ41" s="98"/>
      <c r="ULB41" s="98"/>
      <c r="ULE41" s="98"/>
      <c r="ULH41" s="98"/>
      <c r="ULK41" s="98"/>
      <c r="ULN41" s="98"/>
      <c r="ULQ41" s="98"/>
      <c r="ULT41" s="98"/>
      <c r="ULW41" s="98"/>
      <c r="ULY41" s="98"/>
      <c r="UMT41" s="98"/>
      <c r="UMU41" s="98"/>
      <c r="UMX41" s="98"/>
      <c r="UNA41" s="98"/>
      <c r="UND41" s="98"/>
      <c r="UNG41" s="98"/>
      <c r="UNH41" s="98"/>
      <c r="UNI41" s="98"/>
      <c r="UNL41" s="98"/>
      <c r="UNO41" s="98"/>
      <c r="UNR41" s="98"/>
      <c r="UNU41" s="98"/>
      <c r="UNW41" s="98"/>
      <c r="UPO41" s="98"/>
      <c r="UPP41" s="98"/>
      <c r="UPQ41" s="98"/>
      <c r="UPR41" s="98"/>
      <c r="UPS41" s="98"/>
      <c r="UPT41" s="98"/>
      <c r="UPU41" s="98"/>
      <c r="UPV41" s="98"/>
      <c r="UPW41" s="98"/>
      <c r="UPX41" s="98"/>
      <c r="UPY41" s="98"/>
      <c r="UPZ41" s="98"/>
      <c r="UQA41" s="98"/>
      <c r="UQB41" s="98"/>
      <c r="UQC41" s="98"/>
      <c r="UQD41" s="98"/>
      <c r="UQE41" s="98"/>
      <c r="UQF41" s="98"/>
      <c r="UQG41" s="98"/>
      <c r="UQT41" s="98"/>
      <c r="UQU41" s="98"/>
      <c r="UQV41" s="98"/>
      <c r="UQW41" s="98"/>
      <c r="UQX41" s="98"/>
      <c r="UQY41" s="98"/>
      <c r="UQZ41" s="98"/>
      <c r="URA41" s="98"/>
      <c r="URB41" s="98"/>
      <c r="URC41" s="98"/>
      <c r="URF41" s="98"/>
      <c r="URI41" s="98"/>
      <c r="URL41" s="98"/>
      <c r="URO41" s="98"/>
      <c r="UUC41" s="98"/>
      <c r="UUE41" s="98"/>
      <c r="UUH41" s="98"/>
      <c r="UUK41" s="98"/>
      <c r="UUN41" s="98"/>
      <c r="UUQ41" s="98"/>
      <c r="UUT41" s="98"/>
      <c r="UUV41" s="98"/>
      <c r="UUX41" s="98"/>
      <c r="UVA41" s="98"/>
      <c r="UVD41" s="98"/>
      <c r="UVG41" s="98"/>
      <c r="UVJ41" s="98"/>
      <c r="UVM41" s="98"/>
      <c r="UVP41" s="98"/>
      <c r="UVS41" s="98"/>
      <c r="UVU41" s="98"/>
      <c r="UWP41" s="98"/>
      <c r="UWQ41" s="98"/>
      <c r="UWT41" s="98"/>
      <c r="UWW41" s="98"/>
      <c r="UWZ41" s="98"/>
      <c r="UXC41" s="98"/>
      <c r="UXD41" s="98"/>
      <c r="UXE41" s="98"/>
      <c r="UXH41" s="98"/>
      <c r="UXK41" s="98"/>
      <c r="UXN41" s="98"/>
      <c r="UXQ41" s="98"/>
      <c r="UXS41" s="98"/>
      <c r="UZK41" s="98"/>
      <c r="UZL41" s="98"/>
      <c r="UZM41" s="98"/>
      <c r="UZN41" s="98"/>
      <c r="UZO41" s="98"/>
      <c r="UZP41" s="98"/>
      <c r="UZQ41" s="98"/>
      <c r="UZR41" s="98"/>
      <c r="UZS41" s="98"/>
      <c r="UZT41" s="98"/>
      <c r="UZU41" s="98"/>
      <c r="UZV41" s="98"/>
      <c r="UZW41" s="98"/>
      <c r="UZX41" s="98"/>
      <c r="UZY41" s="98"/>
      <c r="UZZ41" s="98"/>
      <c r="VAA41" s="98"/>
      <c r="VAB41" s="98"/>
      <c r="VAC41" s="98"/>
      <c r="VAP41" s="98"/>
      <c r="VAQ41" s="98"/>
      <c r="VAR41" s="98"/>
      <c r="VAS41" s="98"/>
      <c r="VAT41" s="98"/>
      <c r="VAU41" s="98"/>
      <c r="VAV41" s="98"/>
      <c r="VAW41" s="98"/>
      <c r="VAX41" s="98"/>
      <c r="VAY41" s="98"/>
      <c r="VBB41" s="98"/>
      <c r="VBE41" s="98"/>
      <c r="VBH41" s="98"/>
      <c r="VBK41" s="98"/>
      <c r="VDY41" s="98"/>
      <c r="VEA41" s="98"/>
      <c r="VED41" s="98"/>
      <c r="VEG41" s="98"/>
      <c r="VEJ41" s="98"/>
      <c r="VEM41" s="98"/>
      <c r="VEP41" s="98"/>
      <c r="VER41" s="98"/>
      <c r="VET41" s="98"/>
      <c r="VEW41" s="98"/>
      <c r="VEZ41" s="98"/>
      <c r="VFC41" s="98"/>
      <c r="VFF41" s="98"/>
      <c r="VFI41" s="98"/>
      <c r="VFL41" s="98"/>
      <c r="VFO41" s="98"/>
      <c r="VFQ41" s="98"/>
      <c r="VGL41" s="98"/>
      <c r="VGM41" s="98"/>
      <c r="VGP41" s="98"/>
      <c r="VGS41" s="98"/>
      <c r="VGV41" s="98"/>
      <c r="VGY41" s="98"/>
      <c r="VGZ41" s="98"/>
      <c r="VHA41" s="98"/>
      <c r="VHD41" s="98"/>
      <c r="VHG41" s="98"/>
      <c r="VHJ41" s="98"/>
      <c r="VHM41" s="98"/>
      <c r="VHO41" s="98"/>
      <c r="VJG41" s="98"/>
      <c r="VJH41" s="98"/>
      <c r="VJI41" s="98"/>
      <c r="VJJ41" s="98"/>
      <c r="VJK41" s="98"/>
      <c r="VJL41" s="98"/>
      <c r="VJM41" s="98"/>
      <c r="VJN41" s="98"/>
      <c r="VJO41" s="98"/>
      <c r="VJP41" s="98"/>
      <c r="VJQ41" s="98"/>
      <c r="VJR41" s="98"/>
      <c r="VJS41" s="98"/>
      <c r="VJT41" s="98"/>
      <c r="VJU41" s="98"/>
      <c r="VJV41" s="98"/>
      <c r="VJW41" s="98"/>
      <c r="VJX41" s="98"/>
      <c r="VJY41" s="98"/>
      <c r="VKL41" s="98"/>
      <c r="VKM41" s="98"/>
      <c r="VKN41" s="98"/>
      <c r="VKO41" s="98"/>
      <c r="VKP41" s="98"/>
      <c r="VKQ41" s="98"/>
      <c r="VKR41" s="98"/>
      <c r="VKS41" s="98"/>
      <c r="VKT41" s="98"/>
      <c r="VKU41" s="98"/>
      <c r="VKX41" s="98"/>
      <c r="VLA41" s="98"/>
      <c r="VLD41" s="98"/>
      <c r="VLG41" s="98"/>
      <c r="VNU41" s="98"/>
      <c r="VNW41" s="98"/>
      <c r="VNZ41" s="98"/>
      <c r="VOC41" s="98"/>
      <c r="VOF41" s="98"/>
      <c r="VOI41" s="98"/>
      <c r="VOL41" s="98"/>
      <c r="VON41" s="98"/>
      <c r="VOP41" s="98"/>
      <c r="VOS41" s="98"/>
      <c r="VOV41" s="98"/>
      <c r="VOY41" s="98"/>
      <c r="VPB41" s="98"/>
      <c r="VPE41" s="98"/>
      <c r="VPH41" s="98"/>
      <c r="VPK41" s="98"/>
      <c r="VPM41" s="98"/>
      <c r="VQH41" s="98"/>
      <c r="VQI41" s="98"/>
      <c r="VQL41" s="98"/>
      <c r="VQO41" s="98"/>
      <c r="VQR41" s="98"/>
      <c r="VQU41" s="98"/>
      <c r="VQV41" s="98"/>
      <c r="VQW41" s="98"/>
      <c r="VQZ41" s="98"/>
      <c r="VRC41" s="98"/>
      <c r="VRF41" s="98"/>
      <c r="VRI41" s="98"/>
      <c r="VRK41" s="98"/>
      <c r="VTC41" s="98"/>
      <c r="VTD41" s="98"/>
      <c r="VTE41" s="98"/>
      <c r="VTF41" s="98"/>
      <c r="VTG41" s="98"/>
      <c r="VTH41" s="98"/>
      <c r="VTI41" s="98"/>
      <c r="VTJ41" s="98"/>
      <c r="VTK41" s="98"/>
      <c r="VTL41" s="98"/>
      <c r="VTM41" s="98"/>
      <c r="VTN41" s="98"/>
      <c r="VTO41" s="98"/>
      <c r="VTP41" s="98"/>
      <c r="VTQ41" s="98"/>
      <c r="VTR41" s="98"/>
      <c r="VTS41" s="98"/>
      <c r="VTT41" s="98"/>
      <c r="VTU41" s="98"/>
      <c r="VUH41" s="98"/>
      <c r="VUI41" s="98"/>
      <c r="VUJ41" s="98"/>
      <c r="VUK41" s="98"/>
      <c r="VUL41" s="98"/>
      <c r="VUM41" s="98"/>
      <c r="VUN41" s="98"/>
      <c r="VUO41" s="98"/>
      <c r="VUP41" s="98"/>
      <c r="VUQ41" s="98"/>
      <c r="VUT41" s="98"/>
      <c r="VUW41" s="98"/>
      <c r="VUZ41" s="98"/>
      <c r="VVC41" s="98"/>
      <c r="VXQ41" s="98"/>
      <c r="VXS41" s="98"/>
      <c r="VXV41" s="98"/>
      <c r="VXY41" s="98"/>
      <c r="VYB41" s="98"/>
      <c r="VYE41" s="98"/>
      <c r="VYH41" s="98"/>
      <c r="VYJ41" s="98"/>
      <c r="VYL41" s="98"/>
      <c r="VYO41" s="98"/>
      <c r="VYR41" s="98"/>
      <c r="VYU41" s="98"/>
      <c r="VYX41" s="98"/>
      <c r="VZA41" s="98"/>
      <c r="VZD41" s="98"/>
      <c r="VZG41" s="98"/>
      <c r="VZI41" s="98"/>
      <c r="WAD41" s="98"/>
      <c r="WAE41" s="98"/>
      <c r="WAH41" s="98"/>
      <c r="WAK41" s="98"/>
      <c r="WAN41" s="98"/>
      <c r="WAQ41" s="98"/>
      <c r="WAR41" s="98"/>
      <c r="WAS41" s="98"/>
      <c r="WAV41" s="98"/>
      <c r="WAY41" s="98"/>
      <c r="WBB41" s="98"/>
      <c r="WBE41" s="98"/>
      <c r="WBG41" s="98"/>
      <c r="WCY41" s="98"/>
      <c r="WCZ41" s="98"/>
      <c r="WDA41" s="98"/>
      <c r="WDB41" s="98"/>
      <c r="WDC41" s="98"/>
      <c r="WDD41" s="98"/>
      <c r="WDE41" s="98"/>
      <c r="WDF41" s="98"/>
      <c r="WDG41" s="98"/>
      <c r="WDH41" s="98"/>
      <c r="WDI41" s="98"/>
      <c r="WDJ41" s="98"/>
      <c r="WDK41" s="98"/>
      <c r="WDL41" s="98"/>
      <c r="WDM41" s="98"/>
      <c r="WDN41" s="98"/>
      <c r="WDO41" s="98"/>
      <c r="WDP41" s="98"/>
      <c r="WDQ41" s="98"/>
      <c r="WED41" s="98"/>
      <c r="WEE41" s="98"/>
      <c r="WEF41" s="98"/>
      <c r="WEG41" s="98"/>
      <c r="WEH41" s="98"/>
      <c r="WEI41" s="98"/>
      <c r="WEJ41" s="98"/>
      <c r="WEK41" s="98"/>
      <c r="WEL41" s="98"/>
      <c r="WEM41" s="98"/>
      <c r="WEP41" s="98"/>
      <c r="WES41" s="98"/>
      <c r="WEV41" s="98"/>
      <c r="WEY41" s="98"/>
      <c r="WHM41" s="98"/>
      <c r="WHO41" s="98"/>
      <c r="WHR41" s="98"/>
      <c r="WHU41" s="98"/>
      <c r="WHX41" s="98"/>
      <c r="WIA41" s="98"/>
      <c r="WID41" s="98"/>
      <c r="WIF41" s="98"/>
      <c r="WIH41" s="98"/>
      <c r="WIK41" s="98"/>
      <c r="WIN41" s="98"/>
      <c r="WIQ41" s="98"/>
      <c r="WIT41" s="98"/>
      <c r="WIW41" s="98"/>
      <c r="WIZ41" s="98"/>
      <c r="WJC41" s="98"/>
      <c r="WJE41" s="98"/>
      <c r="WJZ41" s="98"/>
      <c r="WKA41" s="98"/>
      <c r="WKD41" s="98"/>
      <c r="WKG41" s="98"/>
      <c r="WKJ41" s="98"/>
      <c r="WKM41" s="98"/>
      <c r="WKN41" s="98"/>
      <c r="WKO41" s="98"/>
      <c r="WKR41" s="98"/>
      <c r="WKU41" s="98"/>
      <c r="WKX41" s="98"/>
      <c r="WLA41" s="98"/>
      <c r="WLC41" s="98"/>
      <c r="WMU41" s="98"/>
      <c r="WMV41" s="98"/>
      <c r="WMW41" s="98"/>
      <c r="WMX41" s="98"/>
      <c r="WMY41" s="98"/>
      <c r="WMZ41" s="98"/>
      <c r="WNA41" s="98"/>
      <c r="WNB41" s="98"/>
      <c r="WNC41" s="98"/>
      <c r="WND41" s="98"/>
      <c r="WNE41" s="98"/>
      <c r="WNF41" s="98"/>
      <c r="WNG41" s="98"/>
      <c r="WNH41" s="98"/>
      <c r="WNI41" s="98"/>
      <c r="WNJ41" s="98"/>
      <c r="WNK41" s="98"/>
      <c r="WNL41" s="98"/>
      <c r="WNM41" s="98"/>
      <c r="WNZ41" s="98"/>
      <c r="WOA41" s="98"/>
      <c r="WOB41" s="98"/>
      <c r="WOC41" s="98"/>
      <c r="WOD41" s="98"/>
      <c r="WOE41" s="98"/>
      <c r="WOF41" s="98"/>
      <c r="WOG41" s="98"/>
      <c r="WOH41" s="98"/>
      <c r="WOI41" s="98"/>
      <c r="WOL41" s="98"/>
      <c r="WOO41" s="98"/>
      <c r="WOR41" s="98"/>
      <c r="WOU41" s="98"/>
      <c r="WRI41" s="98"/>
      <c r="WRK41" s="98"/>
      <c r="WRN41" s="98"/>
      <c r="WRQ41" s="98"/>
      <c r="WRT41" s="98"/>
      <c r="WRW41" s="98"/>
      <c r="WRZ41" s="98"/>
      <c r="WSB41" s="98"/>
      <c r="WSD41" s="98"/>
      <c r="WSG41" s="98"/>
      <c r="WSJ41" s="98"/>
      <c r="WSM41" s="98"/>
      <c r="WSP41" s="98"/>
      <c r="WSS41" s="98"/>
      <c r="WSV41" s="98"/>
      <c r="WSY41" s="98"/>
      <c r="WTA41" s="98"/>
      <c r="WTV41" s="98"/>
      <c r="WTW41" s="98"/>
      <c r="WTZ41" s="98"/>
      <c r="WUC41" s="98"/>
      <c r="WUF41" s="98"/>
      <c r="WUI41" s="98"/>
      <c r="WUJ41" s="98"/>
      <c r="WUK41" s="98"/>
      <c r="WUN41" s="98"/>
      <c r="WUQ41" s="98"/>
      <c r="WUT41" s="98"/>
      <c r="WUW41" s="98"/>
      <c r="WUY41" s="98"/>
    </row>
    <row r="42" spans="1:1015 1059:2039 2083:3063 3107:4087 4131:5111 5155:6135 6179:7159 7203:8183 8227:9207 9251:10231 10275:11255 11299:12279 12323:13303 13347:14327 14371:15351 15395:16119" s="94" customFormat="1" ht="21" hidden="1" customHeight="1" x14ac:dyDescent="0.3">
      <c r="A42" s="10" t="s">
        <v>276</v>
      </c>
      <c r="B42" s="93" t="s">
        <v>412</v>
      </c>
      <c r="C42" s="7"/>
      <c r="D42" s="126"/>
      <c r="E42" s="126"/>
    </row>
    <row r="43" spans="1:1015 1059:2039 2083:3063 3107:4087 4131:5111 5155:6135 6179:7159 7203:8183 8227:9207 9251:10231 10275:11255 11299:12279 12323:13303 13347:14327 14371:15351 15395:16119" s="94" customFormat="1" ht="21" hidden="1" customHeight="1" x14ac:dyDescent="0.3">
      <c r="A43" s="24" t="s">
        <v>277</v>
      </c>
      <c r="B43" s="93" t="s">
        <v>418</v>
      </c>
      <c r="C43" s="7"/>
      <c r="D43" s="126"/>
      <c r="E43" s="126"/>
    </row>
    <row r="44" spans="1:1015 1059:2039 2083:3063 3107:4087 4131:5111 5155:6135 6179:7159 7203:8183 8227:9207 9251:10231 10275:11255 11299:12279 12323:13303 13347:14327 14371:15351 15395:16119" s="94" customFormat="1" ht="21" hidden="1" customHeight="1" x14ac:dyDescent="0.3">
      <c r="A44" s="8" t="s">
        <v>122</v>
      </c>
      <c r="B44" s="93" t="s">
        <v>412</v>
      </c>
      <c r="C44" s="7"/>
      <c r="D44" s="126"/>
      <c r="E44" s="126"/>
    </row>
    <row r="45" spans="1:1015 1059:2039 2083:3063 3107:4087 4131:5111 5155:6135 6179:7159 7203:8183 8227:9207 9251:10231 10275:11255 11299:12279 12323:13303 13347:14327 14371:15351 15395:16119" s="94" customFormat="1" ht="21" hidden="1" customHeight="1" x14ac:dyDescent="0.3">
      <c r="A45" s="24" t="s">
        <v>123</v>
      </c>
      <c r="B45" s="93" t="s">
        <v>417</v>
      </c>
      <c r="C45" s="7"/>
      <c r="D45" s="126"/>
      <c r="E45" s="126"/>
    </row>
    <row r="46" spans="1:1015 1059:2039 2083:3063 3107:4087 4131:5111 5155:6135 6179:7159 7203:8183 8227:9207 9251:10231 10275:11255 11299:12279 12323:13303 13347:14327 14371:15351 15395:16119" s="94" customFormat="1" ht="21" hidden="1" customHeight="1" x14ac:dyDescent="0.3">
      <c r="A46" s="10" t="s">
        <v>278</v>
      </c>
      <c r="B46" s="93" t="s">
        <v>412</v>
      </c>
      <c r="C46" s="7"/>
      <c r="D46" s="126"/>
      <c r="E46" s="126"/>
    </row>
    <row r="47" spans="1:1015 1059:2039 2083:3063 3107:4087 4131:5111 5155:6135 6179:7159 7203:8183 8227:9207 9251:10231 10275:11255 11299:12279 12323:13303 13347:14327 14371:15351 15395:16119" s="94" customFormat="1" ht="21" hidden="1" customHeight="1" x14ac:dyDescent="0.3">
      <c r="A47" s="10" t="s">
        <v>279</v>
      </c>
      <c r="B47" s="93" t="s">
        <v>412</v>
      </c>
      <c r="C47" s="7"/>
      <c r="D47" s="126"/>
      <c r="E47" s="126"/>
    </row>
    <row r="48" spans="1:1015 1059:2039 2083:3063 3107:4087 4131:5111 5155:6135 6179:7159 7203:8183 8227:9207 9251:10231 10275:11255 11299:12279 12323:13303 13347:14327 14371:15351 15395:16119" s="94" customFormat="1" ht="21" hidden="1" customHeight="1" x14ac:dyDescent="0.3">
      <c r="A48" s="5" t="s">
        <v>113</v>
      </c>
      <c r="B48" s="93" t="s">
        <v>412</v>
      </c>
      <c r="C48" s="7"/>
      <c r="D48" s="126"/>
      <c r="E48" s="126"/>
    </row>
    <row r="49" spans="1:1015 1059:2039 2083:3063 3107:4087 4131:5111 5155:6135 6179:7159 7203:8183 8227:9207 9251:10231 10275:11255 11299:12279 12323:13303 13347:14327 14371:15351 15395:16119" s="94" customFormat="1" ht="21" hidden="1" customHeight="1" x14ac:dyDescent="0.3">
      <c r="A49" s="18" t="s">
        <v>151</v>
      </c>
      <c r="B49" s="93" t="s">
        <v>412</v>
      </c>
      <c r="C49" s="7"/>
      <c r="D49" s="126"/>
      <c r="E49" s="126"/>
    </row>
    <row r="50" spans="1:1015 1059:2039 2083:3063 3107:4087 4131:5111 5155:6135 6179:7159 7203:8183 8227:9207 9251:10231 10275:11255 11299:12279 12323:13303 13347:14327 14371:15351 15395:16119" s="94" customFormat="1" ht="21" hidden="1" customHeight="1" x14ac:dyDescent="0.3">
      <c r="A50" s="14" t="s">
        <v>152</v>
      </c>
      <c r="B50" s="93" t="s">
        <v>419</v>
      </c>
      <c r="C50" s="7"/>
      <c r="D50" s="126"/>
      <c r="E50" s="126"/>
    </row>
    <row r="51" spans="1:1015 1059:2039 2083:3063 3107:4087 4131:5111 5155:6135 6179:7159 7203:8183 8227:9207 9251:10231 10275:11255 11299:12279 12323:13303 13347:14327 14371:15351 15395:16119" s="94" customFormat="1" ht="21" customHeight="1" x14ac:dyDescent="0.3">
      <c r="A51" s="14" t="s">
        <v>153</v>
      </c>
      <c r="B51" s="169" t="s">
        <v>419</v>
      </c>
      <c r="C51" s="170">
        <v>3</v>
      </c>
      <c r="D51" s="185">
        <v>15000</v>
      </c>
      <c r="E51" s="169">
        <v>45000</v>
      </c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Z51" s="98"/>
      <c r="CC51" s="98"/>
      <c r="CF51" s="98"/>
      <c r="CI51" s="98"/>
      <c r="EW51" s="98"/>
      <c r="EY51" s="98"/>
      <c r="FB51" s="98"/>
      <c r="FE51" s="98"/>
      <c r="FH51" s="98"/>
      <c r="FK51" s="98"/>
      <c r="FN51" s="98"/>
      <c r="FP51" s="98"/>
      <c r="FR51" s="98"/>
      <c r="FU51" s="98"/>
      <c r="FX51" s="98"/>
      <c r="GA51" s="98"/>
      <c r="GD51" s="98"/>
      <c r="GG51" s="98"/>
      <c r="GJ51" s="98"/>
      <c r="GM51" s="98"/>
      <c r="GO51" s="98"/>
      <c r="HJ51" s="98"/>
      <c r="HK51" s="98"/>
      <c r="HN51" s="98"/>
      <c r="HQ51" s="98"/>
      <c r="HT51" s="98"/>
      <c r="HW51" s="98"/>
      <c r="HX51" s="98"/>
      <c r="HY51" s="98"/>
      <c r="IB51" s="98"/>
      <c r="IE51" s="98"/>
      <c r="IH51" s="98"/>
      <c r="IK51" s="98"/>
      <c r="IM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LJ51" s="98"/>
      <c r="LK51" s="98"/>
      <c r="LL51" s="98"/>
      <c r="LM51" s="98"/>
      <c r="LN51" s="98"/>
      <c r="LO51" s="98"/>
      <c r="LP51" s="98"/>
      <c r="LQ51" s="98"/>
      <c r="LR51" s="98"/>
      <c r="LS51" s="98"/>
      <c r="LV51" s="98"/>
      <c r="LY51" s="98"/>
      <c r="MB51" s="98"/>
      <c r="ME51" s="98"/>
      <c r="OS51" s="98"/>
      <c r="OU51" s="98"/>
      <c r="OX51" s="98"/>
      <c r="PA51" s="98"/>
      <c r="PD51" s="98"/>
      <c r="PG51" s="98"/>
      <c r="PJ51" s="98"/>
      <c r="PL51" s="98"/>
      <c r="PN51" s="98"/>
      <c r="PQ51" s="98"/>
      <c r="PT51" s="98"/>
      <c r="PW51" s="98"/>
      <c r="PZ51" s="98"/>
      <c r="QC51" s="98"/>
      <c r="QF51" s="98"/>
      <c r="QI51" s="98"/>
      <c r="QK51" s="98"/>
      <c r="RF51" s="98"/>
      <c r="RG51" s="98"/>
      <c r="RJ51" s="98"/>
      <c r="RM51" s="98"/>
      <c r="RP51" s="98"/>
      <c r="RS51" s="98"/>
      <c r="RT51" s="98"/>
      <c r="RU51" s="98"/>
      <c r="RX51" s="98"/>
      <c r="SA51" s="98"/>
      <c r="SD51" s="98"/>
      <c r="SG51" s="98"/>
      <c r="SI51" s="98"/>
      <c r="UA51" s="98"/>
      <c r="UB51" s="98"/>
      <c r="UC51" s="98"/>
      <c r="UD51" s="98"/>
      <c r="UE51" s="98"/>
      <c r="UF51" s="98"/>
      <c r="UG51" s="98"/>
      <c r="UH51" s="98"/>
      <c r="UI51" s="98"/>
      <c r="UJ51" s="98"/>
      <c r="UK51" s="98"/>
      <c r="UL51" s="98"/>
      <c r="UM51" s="98"/>
      <c r="UN51" s="98"/>
      <c r="UO51" s="98"/>
      <c r="UP51" s="98"/>
      <c r="UQ51" s="98"/>
      <c r="UR51" s="98"/>
      <c r="US51" s="98"/>
      <c r="VF51" s="98"/>
      <c r="VG51" s="98"/>
      <c r="VH51" s="98"/>
      <c r="VI51" s="98"/>
      <c r="VJ51" s="98"/>
      <c r="VK51" s="98"/>
      <c r="VL51" s="98"/>
      <c r="VM51" s="98"/>
      <c r="VN51" s="98"/>
      <c r="VO51" s="98"/>
      <c r="VR51" s="98"/>
      <c r="VU51" s="98"/>
      <c r="VX51" s="98"/>
      <c r="WA51" s="98"/>
      <c r="YO51" s="98"/>
      <c r="YQ51" s="98"/>
      <c r="YT51" s="98"/>
      <c r="YW51" s="98"/>
      <c r="YZ51" s="98"/>
      <c r="ZC51" s="98"/>
      <c r="ZF51" s="98"/>
      <c r="ZH51" s="98"/>
      <c r="ZJ51" s="98"/>
      <c r="ZM51" s="98"/>
      <c r="ZP51" s="98"/>
      <c r="ZS51" s="98"/>
      <c r="ZV51" s="98"/>
      <c r="ZY51" s="98"/>
      <c r="AAB51" s="98"/>
      <c r="AAE51" s="98"/>
      <c r="AAG51" s="98"/>
      <c r="ABB51" s="98"/>
      <c r="ABC51" s="98"/>
      <c r="ABF51" s="98"/>
      <c r="ABI51" s="98"/>
      <c r="ABL51" s="98"/>
      <c r="ABO51" s="98"/>
      <c r="ABP51" s="98"/>
      <c r="ABQ51" s="98"/>
      <c r="ABT51" s="98"/>
      <c r="ABW51" s="98"/>
      <c r="ABZ51" s="98"/>
      <c r="ACC51" s="98"/>
      <c r="ACE51" s="98"/>
      <c r="ADW51" s="98"/>
      <c r="ADX51" s="98"/>
      <c r="ADY51" s="98"/>
      <c r="ADZ51" s="98"/>
      <c r="AEA51" s="98"/>
      <c r="AEB51" s="98"/>
      <c r="AEC51" s="98"/>
      <c r="AED51" s="98"/>
      <c r="AEE51" s="98"/>
      <c r="AEF51" s="98"/>
      <c r="AEG51" s="98"/>
      <c r="AEH51" s="98"/>
      <c r="AEI51" s="98"/>
      <c r="AEJ51" s="98"/>
      <c r="AEK51" s="98"/>
      <c r="AEL51" s="98"/>
      <c r="AEM51" s="98"/>
      <c r="AEN51" s="98"/>
      <c r="AEO51" s="98"/>
      <c r="AFB51" s="98"/>
      <c r="AFC51" s="98"/>
      <c r="AFD51" s="98"/>
      <c r="AFE51" s="98"/>
      <c r="AFF51" s="98"/>
      <c r="AFG51" s="98"/>
      <c r="AFH51" s="98"/>
      <c r="AFI51" s="98"/>
      <c r="AFJ51" s="98"/>
      <c r="AFK51" s="98"/>
      <c r="AFN51" s="98"/>
      <c r="AFQ51" s="98"/>
      <c r="AFT51" s="98"/>
      <c r="AFW51" s="98"/>
      <c r="AIK51" s="98"/>
      <c r="AIM51" s="98"/>
      <c r="AIP51" s="98"/>
      <c r="AIS51" s="98"/>
      <c r="AIV51" s="98"/>
      <c r="AIY51" s="98"/>
      <c r="AJB51" s="98"/>
      <c r="AJD51" s="98"/>
      <c r="AJF51" s="98"/>
      <c r="AJI51" s="98"/>
      <c r="AJL51" s="98"/>
      <c r="AJO51" s="98"/>
      <c r="AJR51" s="98"/>
      <c r="AJU51" s="98"/>
      <c r="AJX51" s="98"/>
      <c r="AKA51" s="98"/>
      <c r="AKC51" s="98"/>
      <c r="AKX51" s="98"/>
      <c r="AKY51" s="98"/>
      <c r="ALB51" s="98"/>
      <c r="ALE51" s="98"/>
      <c r="ALH51" s="98"/>
      <c r="ALK51" s="98"/>
      <c r="ALL51" s="98"/>
      <c r="ALM51" s="98"/>
      <c r="ALP51" s="98"/>
      <c r="ALS51" s="98"/>
      <c r="ALV51" s="98"/>
      <c r="ALY51" s="98"/>
      <c r="AMA51" s="98"/>
      <c r="ANS51" s="98"/>
      <c r="ANT51" s="98"/>
      <c r="ANU51" s="98"/>
      <c r="ANV51" s="98"/>
      <c r="ANW51" s="98"/>
      <c r="ANX51" s="98"/>
      <c r="ANY51" s="98"/>
      <c r="ANZ51" s="98"/>
      <c r="AOA51" s="98"/>
      <c r="AOB51" s="98"/>
      <c r="AOC51" s="98"/>
      <c r="AOD51" s="98"/>
      <c r="AOE51" s="98"/>
      <c r="AOF51" s="98"/>
      <c r="AOG51" s="98"/>
      <c r="AOH51" s="98"/>
      <c r="AOI51" s="98"/>
      <c r="AOJ51" s="98"/>
      <c r="AOK51" s="98"/>
      <c r="AOX51" s="98"/>
      <c r="AOY51" s="98"/>
      <c r="AOZ51" s="98"/>
      <c r="APA51" s="98"/>
      <c r="APB51" s="98"/>
      <c r="APC51" s="98"/>
      <c r="APD51" s="98"/>
      <c r="APE51" s="98"/>
      <c r="APF51" s="98"/>
      <c r="APG51" s="98"/>
      <c r="APJ51" s="98"/>
      <c r="APM51" s="98"/>
      <c r="APP51" s="98"/>
      <c r="APS51" s="98"/>
      <c r="ASG51" s="98"/>
      <c r="ASI51" s="98"/>
      <c r="ASL51" s="98"/>
      <c r="ASO51" s="98"/>
      <c r="ASR51" s="98"/>
      <c r="ASU51" s="98"/>
      <c r="ASX51" s="98"/>
      <c r="ASZ51" s="98"/>
      <c r="ATB51" s="98"/>
      <c r="ATE51" s="98"/>
      <c r="ATH51" s="98"/>
      <c r="ATK51" s="98"/>
      <c r="ATN51" s="98"/>
      <c r="ATQ51" s="98"/>
      <c r="ATT51" s="98"/>
      <c r="ATW51" s="98"/>
      <c r="ATY51" s="98"/>
      <c r="AUT51" s="98"/>
      <c r="AUU51" s="98"/>
      <c r="AUX51" s="98"/>
      <c r="AVA51" s="98"/>
      <c r="AVD51" s="98"/>
      <c r="AVG51" s="98"/>
      <c r="AVH51" s="98"/>
      <c r="AVI51" s="98"/>
      <c r="AVL51" s="98"/>
      <c r="AVO51" s="98"/>
      <c r="AVR51" s="98"/>
      <c r="AVU51" s="98"/>
      <c r="AVW51" s="98"/>
      <c r="AXO51" s="98"/>
      <c r="AXP51" s="98"/>
      <c r="AXQ51" s="98"/>
      <c r="AXR51" s="98"/>
      <c r="AXS51" s="98"/>
      <c r="AXT51" s="98"/>
      <c r="AXU51" s="98"/>
      <c r="AXV51" s="98"/>
      <c r="AXW51" s="98"/>
      <c r="AXX51" s="98"/>
      <c r="AXY51" s="98"/>
      <c r="AXZ51" s="98"/>
      <c r="AYA51" s="98"/>
      <c r="AYB51" s="98"/>
      <c r="AYC51" s="98"/>
      <c r="AYD51" s="98"/>
      <c r="AYE51" s="98"/>
      <c r="AYF51" s="98"/>
      <c r="AYG51" s="98"/>
      <c r="AYT51" s="98"/>
      <c r="AYU51" s="98"/>
      <c r="AYV51" s="98"/>
      <c r="AYW51" s="98"/>
      <c r="AYX51" s="98"/>
      <c r="AYY51" s="98"/>
      <c r="AYZ51" s="98"/>
      <c r="AZA51" s="98"/>
      <c r="AZB51" s="98"/>
      <c r="AZC51" s="98"/>
      <c r="AZF51" s="98"/>
      <c r="AZI51" s="98"/>
      <c r="AZL51" s="98"/>
      <c r="AZO51" s="98"/>
      <c r="BCC51" s="98"/>
      <c r="BCE51" s="98"/>
      <c r="BCH51" s="98"/>
      <c r="BCK51" s="98"/>
      <c r="BCN51" s="98"/>
      <c r="BCQ51" s="98"/>
      <c r="BCT51" s="98"/>
      <c r="BCV51" s="98"/>
      <c r="BCX51" s="98"/>
      <c r="BDA51" s="98"/>
      <c r="BDD51" s="98"/>
      <c r="BDG51" s="98"/>
      <c r="BDJ51" s="98"/>
      <c r="BDM51" s="98"/>
      <c r="BDP51" s="98"/>
      <c r="BDS51" s="98"/>
      <c r="BDU51" s="98"/>
      <c r="BEP51" s="98"/>
      <c r="BEQ51" s="98"/>
      <c r="BET51" s="98"/>
      <c r="BEW51" s="98"/>
      <c r="BEZ51" s="98"/>
      <c r="BFC51" s="98"/>
      <c r="BFD51" s="98"/>
      <c r="BFE51" s="98"/>
      <c r="BFH51" s="98"/>
      <c r="BFK51" s="98"/>
      <c r="BFN51" s="98"/>
      <c r="BFQ51" s="98"/>
      <c r="BFS51" s="98"/>
      <c r="BHK51" s="98"/>
      <c r="BHL51" s="98"/>
      <c r="BHM51" s="98"/>
      <c r="BHN51" s="98"/>
      <c r="BHO51" s="98"/>
      <c r="BHP51" s="98"/>
      <c r="BHQ51" s="98"/>
      <c r="BHR51" s="98"/>
      <c r="BHS51" s="98"/>
      <c r="BHT51" s="98"/>
      <c r="BHU51" s="98"/>
      <c r="BHV51" s="98"/>
      <c r="BHW51" s="98"/>
      <c r="BHX51" s="98"/>
      <c r="BHY51" s="98"/>
      <c r="BHZ51" s="98"/>
      <c r="BIA51" s="98"/>
      <c r="BIB51" s="98"/>
      <c r="BIC51" s="98"/>
      <c r="BIP51" s="98"/>
      <c r="BIQ51" s="98"/>
      <c r="BIR51" s="98"/>
      <c r="BIS51" s="98"/>
      <c r="BIT51" s="98"/>
      <c r="BIU51" s="98"/>
      <c r="BIV51" s="98"/>
      <c r="BIW51" s="98"/>
      <c r="BIX51" s="98"/>
      <c r="BIY51" s="98"/>
      <c r="BJB51" s="98"/>
      <c r="BJE51" s="98"/>
      <c r="BJH51" s="98"/>
      <c r="BJK51" s="98"/>
      <c r="BLY51" s="98"/>
      <c r="BMA51" s="98"/>
      <c r="BMD51" s="98"/>
      <c r="BMG51" s="98"/>
      <c r="BMJ51" s="98"/>
      <c r="BMM51" s="98"/>
      <c r="BMP51" s="98"/>
      <c r="BMR51" s="98"/>
      <c r="BMT51" s="98"/>
      <c r="BMW51" s="98"/>
      <c r="BMZ51" s="98"/>
      <c r="BNC51" s="98"/>
      <c r="BNF51" s="98"/>
      <c r="BNI51" s="98"/>
      <c r="BNL51" s="98"/>
      <c r="BNO51" s="98"/>
      <c r="BNQ51" s="98"/>
      <c r="BOL51" s="98"/>
      <c r="BOM51" s="98"/>
      <c r="BOP51" s="98"/>
      <c r="BOS51" s="98"/>
      <c r="BOV51" s="98"/>
      <c r="BOY51" s="98"/>
      <c r="BOZ51" s="98"/>
      <c r="BPA51" s="98"/>
      <c r="BPD51" s="98"/>
      <c r="BPG51" s="98"/>
      <c r="BPJ51" s="98"/>
      <c r="BPM51" s="98"/>
      <c r="BPO51" s="98"/>
      <c r="BRG51" s="98"/>
      <c r="BRH51" s="98"/>
      <c r="BRI51" s="98"/>
      <c r="BRJ51" s="98"/>
      <c r="BRK51" s="98"/>
      <c r="BRL51" s="98"/>
      <c r="BRM51" s="98"/>
      <c r="BRN51" s="98"/>
      <c r="BRO51" s="98"/>
      <c r="BRP51" s="98"/>
      <c r="BRQ51" s="98"/>
      <c r="BRR51" s="98"/>
      <c r="BRS51" s="98"/>
      <c r="BRT51" s="98"/>
      <c r="BRU51" s="98"/>
      <c r="BRV51" s="98"/>
      <c r="BRW51" s="98"/>
      <c r="BRX51" s="98"/>
      <c r="BRY51" s="98"/>
      <c r="BSL51" s="98"/>
      <c r="BSM51" s="98"/>
      <c r="BSN51" s="98"/>
      <c r="BSO51" s="98"/>
      <c r="BSP51" s="98"/>
      <c r="BSQ51" s="98"/>
      <c r="BSR51" s="98"/>
      <c r="BSS51" s="98"/>
      <c r="BST51" s="98"/>
      <c r="BSU51" s="98"/>
      <c r="BSX51" s="98"/>
      <c r="BTA51" s="98"/>
      <c r="BTD51" s="98"/>
      <c r="BTG51" s="98"/>
      <c r="BVU51" s="98"/>
      <c r="BVW51" s="98"/>
      <c r="BVZ51" s="98"/>
      <c r="BWC51" s="98"/>
      <c r="BWF51" s="98"/>
      <c r="BWI51" s="98"/>
      <c r="BWL51" s="98"/>
      <c r="BWN51" s="98"/>
      <c r="BWP51" s="98"/>
      <c r="BWS51" s="98"/>
      <c r="BWV51" s="98"/>
      <c r="BWY51" s="98"/>
      <c r="BXB51" s="98"/>
      <c r="BXE51" s="98"/>
      <c r="BXH51" s="98"/>
      <c r="BXK51" s="98"/>
      <c r="BXM51" s="98"/>
      <c r="BYH51" s="98"/>
      <c r="BYI51" s="98"/>
      <c r="BYL51" s="98"/>
      <c r="BYO51" s="98"/>
      <c r="BYR51" s="98"/>
      <c r="BYU51" s="98"/>
      <c r="BYV51" s="98"/>
      <c r="BYW51" s="98"/>
      <c r="BYZ51" s="98"/>
      <c r="BZC51" s="98"/>
      <c r="BZF51" s="98"/>
      <c r="BZI51" s="98"/>
      <c r="BZK51" s="98"/>
      <c r="CBC51" s="98"/>
      <c r="CBD51" s="98"/>
      <c r="CBE51" s="98"/>
      <c r="CBF51" s="98"/>
      <c r="CBG51" s="98"/>
      <c r="CBH51" s="98"/>
      <c r="CBI51" s="98"/>
      <c r="CBJ51" s="98"/>
      <c r="CBK51" s="98"/>
      <c r="CBL51" s="98"/>
      <c r="CBM51" s="98"/>
      <c r="CBN51" s="98"/>
      <c r="CBO51" s="98"/>
      <c r="CBP51" s="98"/>
      <c r="CBQ51" s="98"/>
      <c r="CBR51" s="98"/>
      <c r="CBS51" s="98"/>
      <c r="CBT51" s="98"/>
      <c r="CBU51" s="98"/>
      <c r="CCH51" s="98"/>
      <c r="CCI51" s="98"/>
      <c r="CCJ51" s="98"/>
      <c r="CCK51" s="98"/>
      <c r="CCL51" s="98"/>
      <c r="CCM51" s="98"/>
      <c r="CCN51" s="98"/>
      <c r="CCO51" s="98"/>
      <c r="CCP51" s="98"/>
      <c r="CCQ51" s="98"/>
      <c r="CCT51" s="98"/>
      <c r="CCW51" s="98"/>
      <c r="CCZ51" s="98"/>
      <c r="CDC51" s="98"/>
      <c r="CFQ51" s="98"/>
      <c r="CFS51" s="98"/>
      <c r="CFV51" s="98"/>
      <c r="CFY51" s="98"/>
      <c r="CGB51" s="98"/>
      <c r="CGE51" s="98"/>
      <c r="CGH51" s="98"/>
      <c r="CGJ51" s="98"/>
      <c r="CGL51" s="98"/>
      <c r="CGO51" s="98"/>
      <c r="CGR51" s="98"/>
      <c r="CGU51" s="98"/>
      <c r="CGX51" s="98"/>
      <c r="CHA51" s="98"/>
      <c r="CHD51" s="98"/>
      <c r="CHG51" s="98"/>
      <c r="CHI51" s="98"/>
      <c r="CID51" s="98"/>
      <c r="CIE51" s="98"/>
      <c r="CIH51" s="98"/>
      <c r="CIK51" s="98"/>
      <c r="CIN51" s="98"/>
      <c r="CIQ51" s="98"/>
      <c r="CIR51" s="98"/>
      <c r="CIS51" s="98"/>
      <c r="CIV51" s="98"/>
      <c r="CIY51" s="98"/>
      <c r="CJB51" s="98"/>
      <c r="CJE51" s="98"/>
      <c r="CJG51" s="98"/>
      <c r="CKY51" s="98"/>
      <c r="CKZ51" s="98"/>
      <c r="CLA51" s="98"/>
      <c r="CLB51" s="98"/>
      <c r="CLC51" s="98"/>
      <c r="CLD51" s="98"/>
      <c r="CLE51" s="98"/>
      <c r="CLF51" s="98"/>
      <c r="CLG51" s="98"/>
      <c r="CLH51" s="98"/>
      <c r="CLI51" s="98"/>
      <c r="CLJ51" s="98"/>
      <c r="CLK51" s="98"/>
      <c r="CLL51" s="98"/>
      <c r="CLM51" s="98"/>
      <c r="CLN51" s="98"/>
      <c r="CLO51" s="98"/>
      <c r="CLP51" s="98"/>
      <c r="CLQ51" s="98"/>
      <c r="CMD51" s="98"/>
      <c r="CME51" s="98"/>
      <c r="CMF51" s="98"/>
      <c r="CMG51" s="98"/>
      <c r="CMH51" s="98"/>
      <c r="CMI51" s="98"/>
      <c r="CMJ51" s="98"/>
      <c r="CMK51" s="98"/>
      <c r="CML51" s="98"/>
      <c r="CMM51" s="98"/>
      <c r="CMP51" s="98"/>
      <c r="CMS51" s="98"/>
      <c r="CMV51" s="98"/>
      <c r="CMY51" s="98"/>
      <c r="CPM51" s="98"/>
      <c r="CPO51" s="98"/>
      <c r="CPR51" s="98"/>
      <c r="CPU51" s="98"/>
      <c r="CPX51" s="98"/>
      <c r="CQA51" s="98"/>
      <c r="CQD51" s="98"/>
      <c r="CQF51" s="98"/>
      <c r="CQH51" s="98"/>
      <c r="CQK51" s="98"/>
      <c r="CQN51" s="98"/>
      <c r="CQQ51" s="98"/>
      <c r="CQT51" s="98"/>
      <c r="CQW51" s="98"/>
      <c r="CQZ51" s="98"/>
      <c r="CRC51" s="98"/>
      <c r="CRE51" s="98"/>
      <c r="CRZ51" s="98"/>
      <c r="CSA51" s="98"/>
      <c r="CSD51" s="98"/>
      <c r="CSG51" s="98"/>
      <c r="CSJ51" s="98"/>
      <c r="CSM51" s="98"/>
      <c r="CSN51" s="98"/>
      <c r="CSO51" s="98"/>
      <c r="CSR51" s="98"/>
      <c r="CSU51" s="98"/>
      <c r="CSX51" s="98"/>
      <c r="CTA51" s="98"/>
      <c r="CTC51" s="98"/>
      <c r="CUU51" s="98"/>
      <c r="CUV51" s="98"/>
      <c r="CUW51" s="98"/>
      <c r="CUX51" s="98"/>
      <c r="CUY51" s="98"/>
      <c r="CUZ51" s="98"/>
      <c r="CVA51" s="98"/>
      <c r="CVB51" s="98"/>
      <c r="CVC51" s="98"/>
      <c r="CVD51" s="98"/>
      <c r="CVE51" s="98"/>
      <c r="CVF51" s="98"/>
      <c r="CVG51" s="98"/>
      <c r="CVH51" s="98"/>
      <c r="CVI51" s="98"/>
      <c r="CVJ51" s="98"/>
      <c r="CVK51" s="98"/>
      <c r="CVL51" s="98"/>
      <c r="CVM51" s="98"/>
      <c r="CVZ51" s="98"/>
      <c r="CWA51" s="98"/>
      <c r="CWB51" s="98"/>
      <c r="CWC51" s="98"/>
      <c r="CWD51" s="98"/>
      <c r="CWE51" s="98"/>
      <c r="CWF51" s="98"/>
      <c r="CWG51" s="98"/>
      <c r="CWH51" s="98"/>
      <c r="CWI51" s="98"/>
      <c r="CWL51" s="98"/>
      <c r="CWO51" s="98"/>
      <c r="CWR51" s="98"/>
      <c r="CWU51" s="98"/>
      <c r="CZI51" s="98"/>
      <c r="CZK51" s="98"/>
      <c r="CZN51" s="98"/>
      <c r="CZQ51" s="98"/>
      <c r="CZT51" s="98"/>
      <c r="CZW51" s="98"/>
      <c r="CZZ51" s="98"/>
      <c r="DAB51" s="98"/>
      <c r="DAD51" s="98"/>
      <c r="DAG51" s="98"/>
      <c r="DAJ51" s="98"/>
      <c r="DAM51" s="98"/>
      <c r="DAP51" s="98"/>
      <c r="DAS51" s="98"/>
      <c r="DAV51" s="98"/>
      <c r="DAY51" s="98"/>
      <c r="DBA51" s="98"/>
      <c r="DBV51" s="98"/>
      <c r="DBW51" s="98"/>
      <c r="DBZ51" s="98"/>
      <c r="DCC51" s="98"/>
      <c r="DCF51" s="98"/>
      <c r="DCI51" s="98"/>
      <c r="DCJ51" s="98"/>
      <c r="DCK51" s="98"/>
      <c r="DCN51" s="98"/>
      <c r="DCQ51" s="98"/>
      <c r="DCT51" s="98"/>
      <c r="DCW51" s="98"/>
      <c r="DCY51" s="98"/>
      <c r="DEQ51" s="98"/>
      <c r="DER51" s="98"/>
      <c r="DES51" s="98"/>
      <c r="DET51" s="98"/>
      <c r="DEU51" s="98"/>
      <c r="DEV51" s="98"/>
      <c r="DEW51" s="98"/>
      <c r="DEX51" s="98"/>
      <c r="DEY51" s="98"/>
      <c r="DEZ51" s="98"/>
      <c r="DFA51" s="98"/>
      <c r="DFB51" s="98"/>
      <c r="DFC51" s="98"/>
      <c r="DFD51" s="98"/>
      <c r="DFE51" s="98"/>
      <c r="DFF51" s="98"/>
      <c r="DFG51" s="98"/>
      <c r="DFH51" s="98"/>
      <c r="DFI51" s="98"/>
      <c r="DFV51" s="98"/>
      <c r="DFW51" s="98"/>
      <c r="DFX51" s="98"/>
      <c r="DFY51" s="98"/>
      <c r="DFZ51" s="98"/>
      <c r="DGA51" s="98"/>
      <c r="DGB51" s="98"/>
      <c r="DGC51" s="98"/>
      <c r="DGD51" s="98"/>
      <c r="DGE51" s="98"/>
      <c r="DGH51" s="98"/>
      <c r="DGK51" s="98"/>
      <c r="DGN51" s="98"/>
      <c r="DGQ51" s="98"/>
      <c r="DJE51" s="98"/>
      <c r="DJG51" s="98"/>
      <c r="DJJ51" s="98"/>
      <c r="DJM51" s="98"/>
      <c r="DJP51" s="98"/>
      <c r="DJS51" s="98"/>
      <c r="DJV51" s="98"/>
      <c r="DJX51" s="98"/>
      <c r="DJZ51" s="98"/>
      <c r="DKC51" s="98"/>
      <c r="DKF51" s="98"/>
      <c r="DKI51" s="98"/>
      <c r="DKL51" s="98"/>
      <c r="DKO51" s="98"/>
      <c r="DKR51" s="98"/>
      <c r="DKU51" s="98"/>
      <c r="DKW51" s="98"/>
      <c r="DLR51" s="98"/>
      <c r="DLS51" s="98"/>
      <c r="DLV51" s="98"/>
      <c r="DLY51" s="98"/>
      <c r="DMB51" s="98"/>
      <c r="DME51" s="98"/>
      <c r="DMF51" s="98"/>
      <c r="DMG51" s="98"/>
      <c r="DMJ51" s="98"/>
      <c r="DMM51" s="98"/>
      <c r="DMP51" s="98"/>
      <c r="DMS51" s="98"/>
      <c r="DMU51" s="98"/>
      <c r="DOM51" s="98"/>
      <c r="DON51" s="98"/>
      <c r="DOO51" s="98"/>
      <c r="DOP51" s="98"/>
      <c r="DOQ51" s="98"/>
      <c r="DOR51" s="98"/>
      <c r="DOS51" s="98"/>
      <c r="DOT51" s="98"/>
      <c r="DOU51" s="98"/>
      <c r="DOV51" s="98"/>
      <c r="DOW51" s="98"/>
      <c r="DOX51" s="98"/>
      <c r="DOY51" s="98"/>
      <c r="DOZ51" s="98"/>
      <c r="DPA51" s="98"/>
      <c r="DPB51" s="98"/>
      <c r="DPC51" s="98"/>
      <c r="DPD51" s="98"/>
      <c r="DPE51" s="98"/>
      <c r="DPR51" s="98"/>
      <c r="DPS51" s="98"/>
      <c r="DPT51" s="98"/>
      <c r="DPU51" s="98"/>
      <c r="DPV51" s="98"/>
      <c r="DPW51" s="98"/>
      <c r="DPX51" s="98"/>
      <c r="DPY51" s="98"/>
      <c r="DPZ51" s="98"/>
      <c r="DQA51" s="98"/>
      <c r="DQD51" s="98"/>
      <c r="DQG51" s="98"/>
      <c r="DQJ51" s="98"/>
      <c r="DQM51" s="98"/>
      <c r="DTA51" s="98"/>
      <c r="DTC51" s="98"/>
      <c r="DTF51" s="98"/>
      <c r="DTI51" s="98"/>
      <c r="DTL51" s="98"/>
      <c r="DTO51" s="98"/>
      <c r="DTR51" s="98"/>
      <c r="DTT51" s="98"/>
      <c r="DTV51" s="98"/>
      <c r="DTY51" s="98"/>
      <c r="DUB51" s="98"/>
      <c r="DUE51" s="98"/>
      <c r="DUH51" s="98"/>
      <c r="DUK51" s="98"/>
      <c r="DUN51" s="98"/>
      <c r="DUQ51" s="98"/>
      <c r="DUS51" s="98"/>
      <c r="DVN51" s="98"/>
      <c r="DVO51" s="98"/>
      <c r="DVR51" s="98"/>
      <c r="DVU51" s="98"/>
      <c r="DVX51" s="98"/>
      <c r="DWA51" s="98"/>
      <c r="DWB51" s="98"/>
      <c r="DWC51" s="98"/>
      <c r="DWF51" s="98"/>
      <c r="DWI51" s="98"/>
      <c r="DWL51" s="98"/>
      <c r="DWO51" s="98"/>
      <c r="DWQ51" s="98"/>
      <c r="DYI51" s="98"/>
      <c r="DYJ51" s="98"/>
      <c r="DYK51" s="98"/>
      <c r="DYL51" s="98"/>
      <c r="DYM51" s="98"/>
      <c r="DYN51" s="98"/>
      <c r="DYO51" s="98"/>
      <c r="DYP51" s="98"/>
      <c r="DYQ51" s="98"/>
      <c r="DYR51" s="98"/>
      <c r="DYS51" s="98"/>
      <c r="DYT51" s="98"/>
      <c r="DYU51" s="98"/>
      <c r="DYV51" s="98"/>
      <c r="DYW51" s="98"/>
      <c r="DYX51" s="98"/>
      <c r="DYY51" s="98"/>
      <c r="DYZ51" s="98"/>
      <c r="DZA51" s="98"/>
      <c r="DZN51" s="98"/>
      <c r="DZO51" s="98"/>
      <c r="DZP51" s="98"/>
      <c r="DZQ51" s="98"/>
      <c r="DZR51" s="98"/>
      <c r="DZS51" s="98"/>
      <c r="DZT51" s="98"/>
      <c r="DZU51" s="98"/>
      <c r="DZV51" s="98"/>
      <c r="DZW51" s="98"/>
      <c r="DZZ51" s="98"/>
      <c r="EAC51" s="98"/>
      <c r="EAF51" s="98"/>
      <c r="EAI51" s="98"/>
      <c r="ECW51" s="98"/>
      <c r="ECY51" s="98"/>
      <c r="EDB51" s="98"/>
      <c r="EDE51" s="98"/>
      <c r="EDH51" s="98"/>
      <c r="EDK51" s="98"/>
      <c r="EDN51" s="98"/>
      <c r="EDP51" s="98"/>
      <c r="EDR51" s="98"/>
      <c r="EDU51" s="98"/>
      <c r="EDX51" s="98"/>
      <c r="EEA51" s="98"/>
      <c r="EED51" s="98"/>
      <c r="EEG51" s="98"/>
      <c r="EEJ51" s="98"/>
      <c r="EEM51" s="98"/>
      <c r="EEO51" s="98"/>
      <c r="EFJ51" s="98"/>
      <c r="EFK51" s="98"/>
      <c r="EFN51" s="98"/>
      <c r="EFQ51" s="98"/>
      <c r="EFT51" s="98"/>
      <c r="EFW51" s="98"/>
      <c r="EFX51" s="98"/>
      <c r="EFY51" s="98"/>
      <c r="EGB51" s="98"/>
      <c r="EGE51" s="98"/>
      <c r="EGH51" s="98"/>
      <c r="EGK51" s="98"/>
      <c r="EGM51" s="98"/>
      <c r="EIE51" s="98"/>
      <c r="EIF51" s="98"/>
      <c r="EIG51" s="98"/>
      <c r="EIH51" s="98"/>
      <c r="EII51" s="98"/>
      <c r="EIJ51" s="98"/>
      <c r="EIK51" s="98"/>
      <c r="EIL51" s="98"/>
      <c r="EIM51" s="98"/>
      <c r="EIN51" s="98"/>
      <c r="EIO51" s="98"/>
      <c r="EIP51" s="98"/>
      <c r="EIQ51" s="98"/>
      <c r="EIR51" s="98"/>
      <c r="EIS51" s="98"/>
      <c r="EIT51" s="98"/>
      <c r="EIU51" s="98"/>
      <c r="EIV51" s="98"/>
      <c r="EIW51" s="98"/>
      <c r="EJJ51" s="98"/>
      <c r="EJK51" s="98"/>
      <c r="EJL51" s="98"/>
      <c r="EJM51" s="98"/>
      <c r="EJN51" s="98"/>
      <c r="EJO51" s="98"/>
      <c r="EJP51" s="98"/>
      <c r="EJQ51" s="98"/>
      <c r="EJR51" s="98"/>
      <c r="EJS51" s="98"/>
      <c r="EJV51" s="98"/>
      <c r="EJY51" s="98"/>
      <c r="EKB51" s="98"/>
      <c r="EKE51" s="98"/>
      <c r="EMS51" s="98"/>
      <c r="EMU51" s="98"/>
      <c r="EMX51" s="98"/>
      <c r="ENA51" s="98"/>
      <c r="END51" s="98"/>
      <c r="ENG51" s="98"/>
      <c r="ENJ51" s="98"/>
      <c r="ENL51" s="98"/>
      <c r="ENN51" s="98"/>
      <c r="ENQ51" s="98"/>
      <c r="ENT51" s="98"/>
      <c r="ENW51" s="98"/>
      <c r="ENZ51" s="98"/>
      <c r="EOC51" s="98"/>
      <c r="EOF51" s="98"/>
      <c r="EOI51" s="98"/>
      <c r="EOK51" s="98"/>
      <c r="EPF51" s="98"/>
      <c r="EPG51" s="98"/>
      <c r="EPJ51" s="98"/>
      <c r="EPM51" s="98"/>
      <c r="EPP51" s="98"/>
      <c r="EPS51" s="98"/>
      <c r="EPT51" s="98"/>
      <c r="EPU51" s="98"/>
      <c r="EPX51" s="98"/>
      <c r="EQA51" s="98"/>
      <c r="EQD51" s="98"/>
      <c r="EQG51" s="98"/>
      <c r="EQI51" s="98"/>
      <c r="ESA51" s="98"/>
      <c r="ESB51" s="98"/>
      <c r="ESC51" s="98"/>
      <c r="ESD51" s="98"/>
      <c r="ESE51" s="98"/>
      <c r="ESF51" s="98"/>
      <c r="ESG51" s="98"/>
      <c r="ESH51" s="98"/>
      <c r="ESI51" s="98"/>
      <c r="ESJ51" s="98"/>
      <c r="ESK51" s="98"/>
      <c r="ESL51" s="98"/>
      <c r="ESM51" s="98"/>
      <c r="ESN51" s="98"/>
      <c r="ESO51" s="98"/>
      <c r="ESP51" s="98"/>
      <c r="ESQ51" s="98"/>
      <c r="ESR51" s="98"/>
      <c r="ESS51" s="98"/>
      <c r="ETF51" s="98"/>
      <c r="ETG51" s="98"/>
      <c r="ETH51" s="98"/>
      <c r="ETI51" s="98"/>
      <c r="ETJ51" s="98"/>
      <c r="ETK51" s="98"/>
      <c r="ETL51" s="98"/>
      <c r="ETM51" s="98"/>
      <c r="ETN51" s="98"/>
      <c r="ETO51" s="98"/>
      <c r="ETR51" s="98"/>
      <c r="ETU51" s="98"/>
      <c r="ETX51" s="98"/>
      <c r="EUA51" s="98"/>
      <c r="EWO51" s="98"/>
      <c r="EWQ51" s="98"/>
      <c r="EWT51" s="98"/>
      <c r="EWW51" s="98"/>
      <c r="EWZ51" s="98"/>
      <c r="EXC51" s="98"/>
      <c r="EXF51" s="98"/>
      <c r="EXH51" s="98"/>
      <c r="EXJ51" s="98"/>
      <c r="EXM51" s="98"/>
      <c r="EXP51" s="98"/>
      <c r="EXS51" s="98"/>
      <c r="EXV51" s="98"/>
      <c r="EXY51" s="98"/>
      <c r="EYB51" s="98"/>
      <c r="EYE51" s="98"/>
      <c r="EYG51" s="98"/>
      <c r="EZB51" s="98"/>
      <c r="EZC51" s="98"/>
      <c r="EZF51" s="98"/>
      <c r="EZI51" s="98"/>
      <c r="EZL51" s="98"/>
      <c r="EZO51" s="98"/>
      <c r="EZP51" s="98"/>
      <c r="EZQ51" s="98"/>
      <c r="EZT51" s="98"/>
      <c r="EZW51" s="98"/>
      <c r="EZZ51" s="98"/>
      <c r="FAC51" s="98"/>
      <c r="FAE51" s="98"/>
      <c r="FBW51" s="98"/>
      <c r="FBX51" s="98"/>
      <c r="FBY51" s="98"/>
      <c r="FBZ51" s="98"/>
      <c r="FCA51" s="98"/>
      <c r="FCB51" s="98"/>
      <c r="FCC51" s="98"/>
      <c r="FCD51" s="98"/>
      <c r="FCE51" s="98"/>
      <c r="FCF51" s="98"/>
      <c r="FCG51" s="98"/>
      <c r="FCH51" s="98"/>
      <c r="FCI51" s="98"/>
      <c r="FCJ51" s="98"/>
      <c r="FCK51" s="98"/>
      <c r="FCL51" s="98"/>
      <c r="FCM51" s="98"/>
      <c r="FCN51" s="98"/>
      <c r="FCO51" s="98"/>
      <c r="FDB51" s="98"/>
      <c r="FDC51" s="98"/>
      <c r="FDD51" s="98"/>
      <c r="FDE51" s="98"/>
      <c r="FDF51" s="98"/>
      <c r="FDG51" s="98"/>
      <c r="FDH51" s="98"/>
      <c r="FDI51" s="98"/>
      <c r="FDJ51" s="98"/>
      <c r="FDK51" s="98"/>
      <c r="FDN51" s="98"/>
      <c r="FDQ51" s="98"/>
      <c r="FDT51" s="98"/>
      <c r="FDW51" s="98"/>
      <c r="FGK51" s="98"/>
      <c r="FGM51" s="98"/>
      <c r="FGP51" s="98"/>
      <c r="FGS51" s="98"/>
      <c r="FGV51" s="98"/>
      <c r="FGY51" s="98"/>
      <c r="FHB51" s="98"/>
      <c r="FHD51" s="98"/>
      <c r="FHF51" s="98"/>
      <c r="FHI51" s="98"/>
      <c r="FHL51" s="98"/>
      <c r="FHO51" s="98"/>
      <c r="FHR51" s="98"/>
      <c r="FHU51" s="98"/>
      <c r="FHX51" s="98"/>
      <c r="FIA51" s="98"/>
      <c r="FIC51" s="98"/>
      <c r="FIX51" s="98"/>
      <c r="FIY51" s="98"/>
      <c r="FJB51" s="98"/>
      <c r="FJE51" s="98"/>
      <c r="FJH51" s="98"/>
      <c r="FJK51" s="98"/>
      <c r="FJL51" s="98"/>
      <c r="FJM51" s="98"/>
      <c r="FJP51" s="98"/>
      <c r="FJS51" s="98"/>
      <c r="FJV51" s="98"/>
      <c r="FJY51" s="98"/>
      <c r="FKA51" s="98"/>
      <c r="FLS51" s="98"/>
      <c r="FLT51" s="98"/>
      <c r="FLU51" s="98"/>
      <c r="FLV51" s="98"/>
      <c r="FLW51" s="98"/>
      <c r="FLX51" s="98"/>
      <c r="FLY51" s="98"/>
      <c r="FLZ51" s="98"/>
      <c r="FMA51" s="98"/>
      <c r="FMB51" s="98"/>
      <c r="FMC51" s="98"/>
      <c r="FMD51" s="98"/>
      <c r="FME51" s="98"/>
      <c r="FMF51" s="98"/>
      <c r="FMG51" s="98"/>
      <c r="FMH51" s="98"/>
      <c r="FMI51" s="98"/>
      <c r="FMJ51" s="98"/>
      <c r="FMK51" s="98"/>
      <c r="FMX51" s="98"/>
      <c r="FMY51" s="98"/>
      <c r="FMZ51" s="98"/>
      <c r="FNA51" s="98"/>
      <c r="FNB51" s="98"/>
      <c r="FNC51" s="98"/>
      <c r="FND51" s="98"/>
      <c r="FNE51" s="98"/>
      <c r="FNF51" s="98"/>
      <c r="FNG51" s="98"/>
      <c r="FNJ51" s="98"/>
      <c r="FNM51" s="98"/>
      <c r="FNP51" s="98"/>
      <c r="FNS51" s="98"/>
      <c r="FQG51" s="98"/>
      <c r="FQI51" s="98"/>
      <c r="FQL51" s="98"/>
      <c r="FQO51" s="98"/>
      <c r="FQR51" s="98"/>
      <c r="FQU51" s="98"/>
      <c r="FQX51" s="98"/>
      <c r="FQZ51" s="98"/>
      <c r="FRB51" s="98"/>
      <c r="FRE51" s="98"/>
      <c r="FRH51" s="98"/>
      <c r="FRK51" s="98"/>
      <c r="FRN51" s="98"/>
      <c r="FRQ51" s="98"/>
      <c r="FRT51" s="98"/>
      <c r="FRW51" s="98"/>
      <c r="FRY51" s="98"/>
      <c r="FST51" s="98"/>
      <c r="FSU51" s="98"/>
      <c r="FSX51" s="98"/>
      <c r="FTA51" s="98"/>
      <c r="FTD51" s="98"/>
      <c r="FTG51" s="98"/>
      <c r="FTH51" s="98"/>
      <c r="FTI51" s="98"/>
      <c r="FTL51" s="98"/>
      <c r="FTO51" s="98"/>
      <c r="FTR51" s="98"/>
      <c r="FTU51" s="98"/>
      <c r="FTW51" s="98"/>
      <c r="FVO51" s="98"/>
      <c r="FVP51" s="98"/>
      <c r="FVQ51" s="98"/>
      <c r="FVR51" s="98"/>
      <c r="FVS51" s="98"/>
      <c r="FVT51" s="98"/>
      <c r="FVU51" s="98"/>
      <c r="FVV51" s="98"/>
      <c r="FVW51" s="98"/>
      <c r="FVX51" s="98"/>
      <c r="FVY51" s="98"/>
      <c r="FVZ51" s="98"/>
      <c r="FWA51" s="98"/>
      <c r="FWB51" s="98"/>
      <c r="FWC51" s="98"/>
      <c r="FWD51" s="98"/>
      <c r="FWE51" s="98"/>
      <c r="FWF51" s="98"/>
      <c r="FWG51" s="98"/>
      <c r="FWT51" s="98"/>
      <c r="FWU51" s="98"/>
      <c r="FWV51" s="98"/>
      <c r="FWW51" s="98"/>
      <c r="FWX51" s="98"/>
      <c r="FWY51" s="98"/>
      <c r="FWZ51" s="98"/>
      <c r="FXA51" s="98"/>
      <c r="FXB51" s="98"/>
      <c r="FXC51" s="98"/>
      <c r="FXF51" s="98"/>
      <c r="FXI51" s="98"/>
      <c r="FXL51" s="98"/>
      <c r="FXO51" s="98"/>
      <c r="GAC51" s="98"/>
      <c r="GAE51" s="98"/>
      <c r="GAH51" s="98"/>
      <c r="GAK51" s="98"/>
      <c r="GAN51" s="98"/>
      <c r="GAQ51" s="98"/>
      <c r="GAT51" s="98"/>
      <c r="GAV51" s="98"/>
      <c r="GAX51" s="98"/>
      <c r="GBA51" s="98"/>
      <c r="GBD51" s="98"/>
      <c r="GBG51" s="98"/>
      <c r="GBJ51" s="98"/>
      <c r="GBM51" s="98"/>
      <c r="GBP51" s="98"/>
      <c r="GBS51" s="98"/>
      <c r="GBU51" s="98"/>
      <c r="GCP51" s="98"/>
      <c r="GCQ51" s="98"/>
      <c r="GCT51" s="98"/>
      <c r="GCW51" s="98"/>
      <c r="GCZ51" s="98"/>
      <c r="GDC51" s="98"/>
      <c r="GDD51" s="98"/>
      <c r="GDE51" s="98"/>
      <c r="GDH51" s="98"/>
      <c r="GDK51" s="98"/>
      <c r="GDN51" s="98"/>
      <c r="GDQ51" s="98"/>
      <c r="GDS51" s="98"/>
      <c r="GFK51" s="98"/>
      <c r="GFL51" s="98"/>
      <c r="GFM51" s="98"/>
      <c r="GFN51" s="98"/>
      <c r="GFO51" s="98"/>
      <c r="GFP51" s="98"/>
      <c r="GFQ51" s="98"/>
      <c r="GFR51" s="98"/>
      <c r="GFS51" s="98"/>
      <c r="GFT51" s="98"/>
      <c r="GFU51" s="98"/>
      <c r="GFV51" s="98"/>
      <c r="GFW51" s="98"/>
      <c r="GFX51" s="98"/>
      <c r="GFY51" s="98"/>
      <c r="GFZ51" s="98"/>
      <c r="GGA51" s="98"/>
      <c r="GGB51" s="98"/>
      <c r="GGC51" s="98"/>
      <c r="GGP51" s="98"/>
      <c r="GGQ51" s="98"/>
      <c r="GGR51" s="98"/>
      <c r="GGS51" s="98"/>
      <c r="GGT51" s="98"/>
      <c r="GGU51" s="98"/>
      <c r="GGV51" s="98"/>
      <c r="GGW51" s="98"/>
      <c r="GGX51" s="98"/>
      <c r="GGY51" s="98"/>
      <c r="GHB51" s="98"/>
      <c r="GHE51" s="98"/>
      <c r="GHH51" s="98"/>
      <c r="GHK51" s="98"/>
      <c r="GJY51" s="98"/>
      <c r="GKA51" s="98"/>
      <c r="GKD51" s="98"/>
      <c r="GKG51" s="98"/>
      <c r="GKJ51" s="98"/>
      <c r="GKM51" s="98"/>
      <c r="GKP51" s="98"/>
      <c r="GKR51" s="98"/>
      <c r="GKT51" s="98"/>
      <c r="GKW51" s="98"/>
      <c r="GKZ51" s="98"/>
      <c r="GLC51" s="98"/>
      <c r="GLF51" s="98"/>
      <c r="GLI51" s="98"/>
      <c r="GLL51" s="98"/>
      <c r="GLO51" s="98"/>
      <c r="GLQ51" s="98"/>
      <c r="GML51" s="98"/>
      <c r="GMM51" s="98"/>
      <c r="GMP51" s="98"/>
      <c r="GMS51" s="98"/>
      <c r="GMV51" s="98"/>
      <c r="GMY51" s="98"/>
      <c r="GMZ51" s="98"/>
      <c r="GNA51" s="98"/>
      <c r="GND51" s="98"/>
      <c r="GNG51" s="98"/>
      <c r="GNJ51" s="98"/>
      <c r="GNM51" s="98"/>
      <c r="GNO51" s="98"/>
      <c r="GPG51" s="98"/>
      <c r="GPH51" s="98"/>
      <c r="GPI51" s="98"/>
      <c r="GPJ51" s="98"/>
      <c r="GPK51" s="98"/>
      <c r="GPL51" s="98"/>
      <c r="GPM51" s="98"/>
      <c r="GPN51" s="98"/>
      <c r="GPO51" s="98"/>
      <c r="GPP51" s="98"/>
      <c r="GPQ51" s="98"/>
      <c r="GPR51" s="98"/>
      <c r="GPS51" s="98"/>
      <c r="GPT51" s="98"/>
      <c r="GPU51" s="98"/>
      <c r="GPV51" s="98"/>
      <c r="GPW51" s="98"/>
      <c r="GPX51" s="98"/>
      <c r="GPY51" s="98"/>
      <c r="GQL51" s="98"/>
      <c r="GQM51" s="98"/>
      <c r="GQN51" s="98"/>
      <c r="GQO51" s="98"/>
      <c r="GQP51" s="98"/>
      <c r="GQQ51" s="98"/>
      <c r="GQR51" s="98"/>
      <c r="GQS51" s="98"/>
      <c r="GQT51" s="98"/>
      <c r="GQU51" s="98"/>
      <c r="GQX51" s="98"/>
      <c r="GRA51" s="98"/>
      <c r="GRD51" s="98"/>
      <c r="GRG51" s="98"/>
      <c r="GTU51" s="98"/>
      <c r="GTW51" s="98"/>
      <c r="GTZ51" s="98"/>
      <c r="GUC51" s="98"/>
      <c r="GUF51" s="98"/>
      <c r="GUI51" s="98"/>
      <c r="GUL51" s="98"/>
      <c r="GUN51" s="98"/>
      <c r="GUP51" s="98"/>
      <c r="GUS51" s="98"/>
      <c r="GUV51" s="98"/>
      <c r="GUY51" s="98"/>
      <c r="GVB51" s="98"/>
      <c r="GVE51" s="98"/>
      <c r="GVH51" s="98"/>
      <c r="GVK51" s="98"/>
      <c r="GVM51" s="98"/>
      <c r="GWH51" s="98"/>
      <c r="GWI51" s="98"/>
      <c r="GWL51" s="98"/>
      <c r="GWO51" s="98"/>
      <c r="GWR51" s="98"/>
      <c r="GWU51" s="98"/>
      <c r="GWV51" s="98"/>
      <c r="GWW51" s="98"/>
      <c r="GWZ51" s="98"/>
      <c r="GXC51" s="98"/>
      <c r="GXF51" s="98"/>
      <c r="GXI51" s="98"/>
      <c r="GXK51" s="98"/>
      <c r="GZC51" s="98"/>
      <c r="GZD51" s="98"/>
      <c r="GZE51" s="98"/>
      <c r="GZF51" s="98"/>
      <c r="GZG51" s="98"/>
      <c r="GZH51" s="98"/>
      <c r="GZI51" s="98"/>
      <c r="GZJ51" s="98"/>
      <c r="GZK51" s="98"/>
      <c r="GZL51" s="98"/>
      <c r="GZM51" s="98"/>
      <c r="GZN51" s="98"/>
      <c r="GZO51" s="98"/>
      <c r="GZP51" s="98"/>
      <c r="GZQ51" s="98"/>
      <c r="GZR51" s="98"/>
      <c r="GZS51" s="98"/>
      <c r="GZT51" s="98"/>
      <c r="GZU51" s="98"/>
      <c r="HAH51" s="98"/>
      <c r="HAI51" s="98"/>
      <c r="HAJ51" s="98"/>
      <c r="HAK51" s="98"/>
      <c r="HAL51" s="98"/>
      <c r="HAM51" s="98"/>
      <c r="HAN51" s="98"/>
      <c r="HAO51" s="98"/>
      <c r="HAP51" s="98"/>
      <c r="HAQ51" s="98"/>
      <c r="HAT51" s="98"/>
      <c r="HAW51" s="98"/>
      <c r="HAZ51" s="98"/>
      <c r="HBC51" s="98"/>
      <c r="HDQ51" s="98"/>
      <c r="HDS51" s="98"/>
      <c r="HDV51" s="98"/>
      <c r="HDY51" s="98"/>
      <c r="HEB51" s="98"/>
      <c r="HEE51" s="98"/>
      <c r="HEH51" s="98"/>
      <c r="HEJ51" s="98"/>
      <c r="HEL51" s="98"/>
      <c r="HEO51" s="98"/>
      <c r="HER51" s="98"/>
      <c r="HEU51" s="98"/>
      <c r="HEX51" s="98"/>
      <c r="HFA51" s="98"/>
      <c r="HFD51" s="98"/>
      <c r="HFG51" s="98"/>
      <c r="HFI51" s="98"/>
      <c r="HGD51" s="98"/>
      <c r="HGE51" s="98"/>
      <c r="HGH51" s="98"/>
      <c r="HGK51" s="98"/>
      <c r="HGN51" s="98"/>
      <c r="HGQ51" s="98"/>
      <c r="HGR51" s="98"/>
      <c r="HGS51" s="98"/>
      <c r="HGV51" s="98"/>
      <c r="HGY51" s="98"/>
      <c r="HHB51" s="98"/>
      <c r="HHE51" s="98"/>
      <c r="HHG51" s="98"/>
      <c r="HIY51" s="98"/>
      <c r="HIZ51" s="98"/>
      <c r="HJA51" s="98"/>
      <c r="HJB51" s="98"/>
      <c r="HJC51" s="98"/>
      <c r="HJD51" s="98"/>
      <c r="HJE51" s="98"/>
      <c r="HJF51" s="98"/>
      <c r="HJG51" s="98"/>
      <c r="HJH51" s="98"/>
      <c r="HJI51" s="98"/>
      <c r="HJJ51" s="98"/>
      <c r="HJK51" s="98"/>
      <c r="HJL51" s="98"/>
      <c r="HJM51" s="98"/>
      <c r="HJN51" s="98"/>
      <c r="HJO51" s="98"/>
      <c r="HJP51" s="98"/>
      <c r="HJQ51" s="98"/>
      <c r="HKD51" s="98"/>
      <c r="HKE51" s="98"/>
      <c r="HKF51" s="98"/>
      <c r="HKG51" s="98"/>
      <c r="HKH51" s="98"/>
      <c r="HKI51" s="98"/>
      <c r="HKJ51" s="98"/>
      <c r="HKK51" s="98"/>
      <c r="HKL51" s="98"/>
      <c r="HKM51" s="98"/>
      <c r="HKP51" s="98"/>
      <c r="HKS51" s="98"/>
      <c r="HKV51" s="98"/>
      <c r="HKY51" s="98"/>
      <c r="HNM51" s="98"/>
      <c r="HNO51" s="98"/>
      <c r="HNR51" s="98"/>
      <c r="HNU51" s="98"/>
      <c r="HNX51" s="98"/>
      <c r="HOA51" s="98"/>
      <c r="HOD51" s="98"/>
      <c r="HOF51" s="98"/>
      <c r="HOH51" s="98"/>
      <c r="HOK51" s="98"/>
      <c r="HON51" s="98"/>
      <c r="HOQ51" s="98"/>
      <c r="HOT51" s="98"/>
      <c r="HOW51" s="98"/>
      <c r="HOZ51" s="98"/>
      <c r="HPC51" s="98"/>
      <c r="HPE51" s="98"/>
      <c r="HPZ51" s="98"/>
      <c r="HQA51" s="98"/>
      <c r="HQD51" s="98"/>
      <c r="HQG51" s="98"/>
      <c r="HQJ51" s="98"/>
      <c r="HQM51" s="98"/>
      <c r="HQN51" s="98"/>
      <c r="HQO51" s="98"/>
      <c r="HQR51" s="98"/>
      <c r="HQU51" s="98"/>
      <c r="HQX51" s="98"/>
      <c r="HRA51" s="98"/>
      <c r="HRC51" s="98"/>
      <c r="HSU51" s="98"/>
      <c r="HSV51" s="98"/>
      <c r="HSW51" s="98"/>
      <c r="HSX51" s="98"/>
      <c r="HSY51" s="98"/>
      <c r="HSZ51" s="98"/>
      <c r="HTA51" s="98"/>
      <c r="HTB51" s="98"/>
      <c r="HTC51" s="98"/>
      <c r="HTD51" s="98"/>
      <c r="HTE51" s="98"/>
      <c r="HTF51" s="98"/>
      <c r="HTG51" s="98"/>
      <c r="HTH51" s="98"/>
      <c r="HTI51" s="98"/>
      <c r="HTJ51" s="98"/>
      <c r="HTK51" s="98"/>
      <c r="HTL51" s="98"/>
      <c r="HTM51" s="98"/>
      <c r="HTZ51" s="98"/>
      <c r="HUA51" s="98"/>
      <c r="HUB51" s="98"/>
      <c r="HUC51" s="98"/>
      <c r="HUD51" s="98"/>
      <c r="HUE51" s="98"/>
      <c r="HUF51" s="98"/>
      <c r="HUG51" s="98"/>
      <c r="HUH51" s="98"/>
      <c r="HUI51" s="98"/>
      <c r="HUL51" s="98"/>
      <c r="HUO51" s="98"/>
      <c r="HUR51" s="98"/>
      <c r="HUU51" s="98"/>
      <c r="HXI51" s="98"/>
      <c r="HXK51" s="98"/>
      <c r="HXN51" s="98"/>
      <c r="HXQ51" s="98"/>
      <c r="HXT51" s="98"/>
      <c r="HXW51" s="98"/>
      <c r="HXZ51" s="98"/>
      <c r="HYB51" s="98"/>
      <c r="HYD51" s="98"/>
      <c r="HYG51" s="98"/>
      <c r="HYJ51" s="98"/>
      <c r="HYM51" s="98"/>
      <c r="HYP51" s="98"/>
      <c r="HYS51" s="98"/>
      <c r="HYV51" s="98"/>
      <c r="HYY51" s="98"/>
      <c r="HZA51" s="98"/>
      <c r="HZV51" s="98"/>
      <c r="HZW51" s="98"/>
      <c r="HZZ51" s="98"/>
      <c r="IAC51" s="98"/>
      <c r="IAF51" s="98"/>
      <c r="IAI51" s="98"/>
      <c r="IAJ51" s="98"/>
      <c r="IAK51" s="98"/>
      <c r="IAN51" s="98"/>
      <c r="IAQ51" s="98"/>
      <c r="IAT51" s="98"/>
      <c r="IAW51" s="98"/>
      <c r="IAY51" s="98"/>
      <c r="ICQ51" s="98"/>
      <c r="ICR51" s="98"/>
      <c r="ICS51" s="98"/>
      <c r="ICT51" s="98"/>
      <c r="ICU51" s="98"/>
      <c r="ICV51" s="98"/>
      <c r="ICW51" s="98"/>
      <c r="ICX51" s="98"/>
      <c r="ICY51" s="98"/>
      <c r="ICZ51" s="98"/>
      <c r="IDA51" s="98"/>
      <c r="IDB51" s="98"/>
      <c r="IDC51" s="98"/>
      <c r="IDD51" s="98"/>
      <c r="IDE51" s="98"/>
      <c r="IDF51" s="98"/>
      <c r="IDG51" s="98"/>
      <c r="IDH51" s="98"/>
      <c r="IDI51" s="98"/>
      <c r="IDV51" s="98"/>
      <c r="IDW51" s="98"/>
      <c r="IDX51" s="98"/>
      <c r="IDY51" s="98"/>
      <c r="IDZ51" s="98"/>
      <c r="IEA51" s="98"/>
      <c r="IEB51" s="98"/>
      <c r="IEC51" s="98"/>
      <c r="IED51" s="98"/>
      <c r="IEE51" s="98"/>
      <c r="IEH51" s="98"/>
      <c r="IEK51" s="98"/>
      <c r="IEN51" s="98"/>
      <c r="IEQ51" s="98"/>
      <c r="IHE51" s="98"/>
      <c r="IHG51" s="98"/>
      <c r="IHJ51" s="98"/>
      <c r="IHM51" s="98"/>
      <c r="IHP51" s="98"/>
      <c r="IHS51" s="98"/>
      <c r="IHV51" s="98"/>
      <c r="IHX51" s="98"/>
      <c r="IHZ51" s="98"/>
      <c r="IIC51" s="98"/>
      <c r="IIF51" s="98"/>
      <c r="III51" s="98"/>
      <c r="IIL51" s="98"/>
      <c r="IIO51" s="98"/>
      <c r="IIR51" s="98"/>
      <c r="IIU51" s="98"/>
      <c r="IIW51" s="98"/>
      <c r="IJR51" s="98"/>
      <c r="IJS51" s="98"/>
      <c r="IJV51" s="98"/>
      <c r="IJY51" s="98"/>
      <c r="IKB51" s="98"/>
      <c r="IKE51" s="98"/>
      <c r="IKF51" s="98"/>
      <c r="IKG51" s="98"/>
      <c r="IKJ51" s="98"/>
      <c r="IKM51" s="98"/>
      <c r="IKP51" s="98"/>
      <c r="IKS51" s="98"/>
      <c r="IKU51" s="98"/>
      <c r="IMM51" s="98"/>
      <c r="IMN51" s="98"/>
      <c r="IMO51" s="98"/>
      <c r="IMP51" s="98"/>
      <c r="IMQ51" s="98"/>
      <c r="IMR51" s="98"/>
      <c r="IMS51" s="98"/>
      <c r="IMT51" s="98"/>
      <c r="IMU51" s="98"/>
      <c r="IMV51" s="98"/>
      <c r="IMW51" s="98"/>
      <c r="IMX51" s="98"/>
      <c r="IMY51" s="98"/>
      <c r="IMZ51" s="98"/>
      <c r="INA51" s="98"/>
      <c r="INB51" s="98"/>
      <c r="INC51" s="98"/>
      <c r="IND51" s="98"/>
      <c r="INE51" s="98"/>
      <c r="INR51" s="98"/>
      <c r="INS51" s="98"/>
      <c r="INT51" s="98"/>
      <c r="INU51" s="98"/>
      <c r="INV51" s="98"/>
      <c r="INW51" s="98"/>
      <c r="INX51" s="98"/>
      <c r="INY51" s="98"/>
      <c r="INZ51" s="98"/>
      <c r="IOA51" s="98"/>
      <c r="IOD51" s="98"/>
      <c r="IOG51" s="98"/>
      <c r="IOJ51" s="98"/>
      <c r="IOM51" s="98"/>
      <c r="IRA51" s="98"/>
      <c r="IRC51" s="98"/>
      <c r="IRF51" s="98"/>
      <c r="IRI51" s="98"/>
      <c r="IRL51" s="98"/>
      <c r="IRO51" s="98"/>
      <c r="IRR51" s="98"/>
      <c r="IRT51" s="98"/>
      <c r="IRV51" s="98"/>
      <c r="IRY51" s="98"/>
      <c r="ISB51" s="98"/>
      <c r="ISE51" s="98"/>
      <c r="ISH51" s="98"/>
      <c r="ISK51" s="98"/>
      <c r="ISN51" s="98"/>
      <c r="ISQ51" s="98"/>
      <c r="ISS51" s="98"/>
      <c r="ITN51" s="98"/>
      <c r="ITO51" s="98"/>
      <c r="ITR51" s="98"/>
      <c r="ITU51" s="98"/>
      <c r="ITX51" s="98"/>
      <c r="IUA51" s="98"/>
      <c r="IUB51" s="98"/>
      <c r="IUC51" s="98"/>
      <c r="IUF51" s="98"/>
      <c r="IUI51" s="98"/>
      <c r="IUL51" s="98"/>
      <c r="IUO51" s="98"/>
      <c r="IUQ51" s="98"/>
      <c r="IWI51" s="98"/>
      <c r="IWJ51" s="98"/>
      <c r="IWK51" s="98"/>
      <c r="IWL51" s="98"/>
      <c r="IWM51" s="98"/>
      <c r="IWN51" s="98"/>
      <c r="IWO51" s="98"/>
      <c r="IWP51" s="98"/>
      <c r="IWQ51" s="98"/>
      <c r="IWR51" s="98"/>
      <c r="IWS51" s="98"/>
      <c r="IWT51" s="98"/>
      <c r="IWU51" s="98"/>
      <c r="IWV51" s="98"/>
      <c r="IWW51" s="98"/>
      <c r="IWX51" s="98"/>
      <c r="IWY51" s="98"/>
      <c r="IWZ51" s="98"/>
      <c r="IXA51" s="98"/>
      <c r="IXN51" s="98"/>
      <c r="IXO51" s="98"/>
      <c r="IXP51" s="98"/>
      <c r="IXQ51" s="98"/>
      <c r="IXR51" s="98"/>
      <c r="IXS51" s="98"/>
      <c r="IXT51" s="98"/>
      <c r="IXU51" s="98"/>
      <c r="IXV51" s="98"/>
      <c r="IXW51" s="98"/>
      <c r="IXZ51" s="98"/>
      <c r="IYC51" s="98"/>
      <c r="IYF51" s="98"/>
      <c r="IYI51" s="98"/>
      <c r="JAW51" s="98"/>
      <c r="JAY51" s="98"/>
      <c r="JBB51" s="98"/>
      <c r="JBE51" s="98"/>
      <c r="JBH51" s="98"/>
      <c r="JBK51" s="98"/>
      <c r="JBN51" s="98"/>
      <c r="JBP51" s="98"/>
      <c r="JBR51" s="98"/>
      <c r="JBU51" s="98"/>
      <c r="JBX51" s="98"/>
      <c r="JCA51" s="98"/>
      <c r="JCD51" s="98"/>
      <c r="JCG51" s="98"/>
      <c r="JCJ51" s="98"/>
      <c r="JCM51" s="98"/>
      <c r="JCO51" s="98"/>
      <c r="JDJ51" s="98"/>
      <c r="JDK51" s="98"/>
      <c r="JDN51" s="98"/>
      <c r="JDQ51" s="98"/>
      <c r="JDT51" s="98"/>
      <c r="JDW51" s="98"/>
      <c r="JDX51" s="98"/>
      <c r="JDY51" s="98"/>
      <c r="JEB51" s="98"/>
      <c r="JEE51" s="98"/>
      <c r="JEH51" s="98"/>
      <c r="JEK51" s="98"/>
      <c r="JEM51" s="98"/>
      <c r="JGE51" s="98"/>
      <c r="JGF51" s="98"/>
      <c r="JGG51" s="98"/>
      <c r="JGH51" s="98"/>
      <c r="JGI51" s="98"/>
      <c r="JGJ51" s="98"/>
      <c r="JGK51" s="98"/>
      <c r="JGL51" s="98"/>
      <c r="JGM51" s="98"/>
      <c r="JGN51" s="98"/>
      <c r="JGO51" s="98"/>
      <c r="JGP51" s="98"/>
      <c r="JGQ51" s="98"/>
      <c r="JGR51" s="98"/>
      <c r="JGS51" s="98"/>
      <c r="JGT51" s="98"/>
      <c r="JGU51" s="98"/>
      <c r="JGV51" s="98"/>
      <c r="JGW51" s="98"/>
      <c r="JHJ51" s="98"/>
      <c r="JHK51" s="98"/>
      <c r="JHL51" s="98"/>
      <c r="JHM51" s="98"/>
      <c r="JHN51" s="98"/>
      <c r="JHO51" s="98"/>
      <c r="JHP51" s="98"/>
      <c r="JHQ51" s="98"/>
      <c r="JHR51" s="98"/>
      <c r="JHS51" s="98"/>
      <c r="JHV51" s="98"/>
      <c r="JHY51" s="98"/>
      <c r="JIB51" s="98"/>
      <c r="JIE51" s="98"/>
      <c r="JKS51" s="98"/>
      <c r="JKU51" s="98"/>
      <c r="JKX51" s="98"/>
      <c r="JLA51" s="98"/>
      <c r="JLD51" s="98"/>
      <c r="JLG51" s="98"/>
      <c r="JLJ51" s="98"/>
      <c r="JLL51" s="98"/>
      <c r="JLN51" s="98"/>
      <c r="JLQ51" s="98"/>
      <c r="JLT51" s="98"/>
      <c r="JLW51" s="98"/>
      <c r="JLZ51" s="98"/>
      <c r="JMC51" s="98"/>
      <c r="JMF51" s="98"/>
      <c r="JMI51" s="98"/>
      <c r="JMK51" s="98"/>
      <c r="JNF51" s="98"/>
      <c r="JNG51" s="98"/>
      <c r="JNJ51" s="98"/>
      <c r="JNM51" s="98"/>
      <c r="JNP51" s="98"/>
      <c r="JNS51" s="98"/>
      <c r="JNT51" s="98"/>
      <c r="JNU51" s="98"/>
      <c r="JNX51" s="98"/>
      <c r="JOA51" s="98"/>
      <c r="JOD51" s="98"/>
      <c r="JOG51" s="98"/>
      <c r="JOI51" s="98"/>
      <c r="JQA51" s="98"/>
      <c r="JQB51" s="98"/>
      <c r="JQC51" s="98"/>
      <c r="JQD51" s="98"/>
      <c r="JQE51" s="98"/>
      <c r="JQF51" s="98"/>
      <c r="JQG51" s="98"/>
      <c r="JQH51" s="98"/>
      <c r="JQI51" s="98"/>
      <c r="JQJ51" s="98"/>
      <c r="JQK51" s="98"/>
      <c r="JQL51" s="98"/>
      <c r="JQM51" s="98"/>
      <c r="JQN51" s="98"/>
      <c r="JQO51" s="98"/>
      <c r="JQP51" s="98"/>
      <c r="JQQ51" s="98"/>
      <c r="JQR51" s="98"/>
      <c r="JQS51" s="98"/>
      <c r="JRF51" s="98"/>
      <c r="JRG51" s="98"/>
      <c r="JRH51" s="98"/>
      <c r="JRI51" s="98"/>
      <c r="JRJ51" s="98"/>
      <c r="JRK51" s="98"/>
      <c r="JRL51" s="98"/>
      <c r="JRM51" s="98"/>
      <c r="JRN51" s="98"/>
      <c r="JRO51" s="98"/>
      <c r="JRR51" s="98"/>
      <c r="JRU51" s="98"/>
      <c r="JRX51" s="98"/>
      <c r="JSA51" s="98"/>
      <c r="JUO51" s="98"/>
      <c r="JUQ51" s="98"/>
      <c r="JUT51" s="98"/>
      <c r="JUW51" s="98"/>
      <c r="JUZ51" s="98"/>
      <c r="JVC51" s="98"/>
      <c r="JVF51" s="98"/>
      <c r="JVH51" s="98"/>
      <c r="JVJ51" s="98"/>
      <c r="JVM51" s="98"/>
      <c r="JVP51" s="98"/>
      <c r="JVS51" s="98"/>
      <c r="JVV51" s="98"/>
      <c r="JVY51" s="98"/>
      <c r="JWB51" s="98"/>
      <c r="JWE51" s="98"/>
      <c r="JWG51" s="98"/>
      <c r="JXB51" s="98"/>
      <c r="JXC51" s="98"/>
      <c r="JXF51" s="98"/>
      <c r="JXI51" s="98"/>
      <c r="JXL51" s="98"/>
      <c r="JXO51" s="98"/>
      <c r="JXP51" s="98"/>
      <c r="JXQ51" s="98"/>
      <c r="JXT51" s="98"/>
      <c r="JXW51" s="98"/>
      <c r="JXZ51" s="98"/>
      <c r="JYC51" s="98"/>
      <c r="JYE51" s="98"/>
      <c r="JZW51" s="98"/>
      <c r="JZX51" s="98"/>
      <c r="JZY51" s="98"/>
      <c r="JZZ51" s="98"/>
      <c r="KAA51" s="98"/>
      <c r="KAB51" s="98"/>
      <c r="KAC51" s="98"/>
      <c r="KAD51" s="98"/>
      <c r="KAE51" s="98"/>
      <c r="KAF51" s="98"/>
      <c r="KAG51" s="98"/>
      <c r="KAH51" s="98"/>
      <c r="KAI51" s="98"/>
      <c r="KAJ51" s="98"/>
      <c r="KAK51" s="98"/>
      <c r="KAL51" s="98"/>
      <c r="KAM51" s="98"/>
      <c r="KAN51" s="98"/>
      <c r="KAO51" s="98"/>
      <c r="KBB51" s="98"/>
      <c r="KBC51" s="98"/>
      <c r="KBD51" s="98"/>
      <c r="KBE51" s="98"/>
      <c r="KBF51" s="98"/>
      <c r="KBG51" s="98"/>
      <c r="KBH51" s="98"/>
      <c r="KBI51" s="98"/>
      <c r="KBJ51" s="98"/>
      <c r="KBK51" s="98"/>
      <c r="KBN51" s="98"/>
      <c r="KBQ51" s="98"/>
      <c r="KBT51" s="98"/>
      <c r="KBW51" s="98"/>
      <c r="KEK51" s="98"/>
      <c r="KEM51" s="98"/>
      <c r="KEP51" s="98"/>
      <c r="KES51" s="98"/>
      <c r="KEV51" s="98"/>
      <c r="KEY51" s="98"/>
      <c r="KFB51" s="98"/>
      <c r="KFD51" s="98"/>
      <c r="KFF51" s="98"/>
      <c r="KFI51" s="98"/>
      <c r="KFL51" s="98"/>
      <c r="KFO51" s="98"/>
      <c r="KFR51" s="98"/>
      <c r="KFU51" s="98"/>
      <c r="KFX51" s="98"/>
      <c r="KGA51" s="98"/>
      <c r="KGC51" s="98"/>
      <c r="KGX51" s="98"/>
      <c r="KGY51" s="98"/>
      <c r="KHB51" s="98"/>
      <c r="KHE51" s="98"/>
      <c r="KHH51" s="98"/>
      <c r="KHK51" s="98"/>
      <c r="KHL51" s="98"/>
      <c r="KHM51" s="98"/>
      <c r="KHP51" s="98"/>
      <c r="KHS51" s="98"/>
      <c r="KHV51" s="98"/>
      <c r="KHY51" s="98"/>
      <c r="KIA51" s="98"/>
      <c r="KJS51" s="98"/>
      <c r="KJT51" s="98"/>
      <c r="KJU51" s="98"/>
      <c r="KJV51" s="98"/>
      <c r="KJW51" s="98"/>
      <c r="KJX51" s="98"/>
      <c r="KJY51" s="98"/>
      <c r="KJZ51" s="98"/>
      <c r="KKA51" s="98"/>
      <c r="KKB51" s="98"/>
      <c r="KKC51" s="98"/>
      <c r="KKD51" s="98"/>
      <c r="KKE51" s="98"/>
      <c r="KKF51" s="98"/>
      <c r="KKG51" s="98"/>
      <c r="KKH51" s="98"/>
      <c r="KKI51" s="98"/>
      <c r="KKJ51" s="98"/>
      <c r="KKK51" s="98"/>
      <c r="KKX51" s="98"/>
      <c r="KKY51" s="98"/>
      <c r="KKZ51" s="98"/>
      <c r="KLA51" s="98"/>
      <c r="KLB51" s="98"/>
      <c r="KLC51" s="98"/>
      <c r="KLD51" s="98"/>
      <c r="KLE51" s="98"/>
      <c r="KLF51" s="98"/>
      <c r="KLG51" s="98"/>
      <c r="KLJ51" s="98"/>
      <c r="KLM51" s="98"/>
      <c r="KLP51" s="98"/>
      <c r="KLS51" s="98"/>
      <c r="KOG51" s="98"/>
      <c r="KOI51" s="98"/>
      <c r="KOL51" s="98"/>
      <c r="KOO51" s="98"/>
      <c r="KOR51" s="98"/>
      <c r="KOU51" s="98"/>
      <c r="KOX51" s="98"/>
      <c r="KOZ51" s="98"/>
      <c r="KPB51" s="98"/>
      <c r="KPE51" s="98"/>
      <c r="KPH51" s="98"/>
      <c r="KPK51" s="98"/>
      <c r="KPN51" s="98"/>
      <c r="KPQ51" s="98"/>
      <c r="KPT51" s="98"/>
      <c r="KPW51" s="98"/>
      <c r="KPY51" s="98"/>
      <c r="KQT51" s="98"/>
      <c r="KQU51" s="98"/>
      <c r="KQX51" s="98"/>
      <c r="KRA51" s="98"/>
      <c r="KRD51" s="98"/>
      <c r="KRG51" s="98"/>
      <c r="KRH51" s="98"/>
      <c r="KRI51" s="98"/>
      <c r="KRL51" s="98"/>
      <c r="KRO51" s="98"/>
      <c r="KRR51" s="98"/>
      <c r="KRU51" s="98"/>
      <c r="KRW51" s="98"/>
      <c r="KTO51" s="98"/>
      <c r="KTP51" s="98"/>
      <c r="KTQ51" s="98"/>
      <c r="KTR51" s="98"/>
      <c r="KTS51" s="98"/>
      <c r="KTT51" s="98"/>
      <c r="KTU51" s="98"/>
      <c r="KTV51" s="98"/>
      <c r="KTW51" s="98"/>
      <c r="KTX51" s="98"/>
      <c r="KTY51" s="98"/>
      <c r="KTZ51" s="98"/>
      <c r="KUA51" s="98"/>
      <c r="KUB51" s="98"/>
      <c r="KUC51" s="98"/>
      <c r="KUD51" s="98"/>
      <c r="KUE51" s="98"/>
      <c r="KUF51" s="98"/>
      <c r="KUG51" s="98"/>
      <c r="KUT51" s="98"/>
      <c r="KUU51" s="98"/>
      <c r="KUV51" s="98"/>
      <c r="KUW51" s="98"/>
      <c r="KUX51" s="98"/>
      <c r="KUY51" s="98"/>
      <c r="KUZ51" s="98"/>
      <c r="KVA51" s="98"/>
      <c r="KVB51" s="98"/>
      <c r="KVC51" s="98"/>
      <c r="KVF51" s="98"/>
      <c r="KVI51" s="98"/>
      <c r="KVL51" s="98"/>
      <c r="KVO51" s="98"/>
      <c r="KYC51" s="98"/>
      <c r="KYE51" s="98"/>
      <c r="KYH51" s="98"/>
      <c r="KYK51" s="98"/>
      <c r="KYN51" s="98"/>
      <c r="KYQ51" s="98"/>
      <c r="KYT51" s="98"/>
      <c r="KYV51" s="98"/>
      <c r="KYX51" s="98"/>
      <c r="KZA51" s="98"/>
      <c r="KZD51" s="98"/>
      <c r="KZG51" s="98"/>
      <c r="KZJ51" s="98"/>
      <c r="KZM51" s="98"/>
      <c r="KZP51" s="98"/>
      <c r="KZS51" s="98"/>
      <c r="KZU51" s="98"/>
      <c r="LAP51" s="98"/>
      <c r="LAQ51" s="98"/>
      <c r="LAT51" s="98"/>
      <c r="LAW51" s="98"/>
      <c r="LAZ51" s="98"/>
      <c r="LBC51" s="98"/>
      <c r="LBD51" s="98"/>
      <c r="LBE51" s="98"/>
      <c r="LBH51" s="98"/>
      <c r="LBK51" s="98"/>
      <c r="LBN51" s="98"/>
      <c r="LBQ51" s="98"/>
      <c r="LBS51" s="98"/>
      <c r="LDK51" s="98"/>
      <c r="LDL51" s="98"/>
      <c r="LDM51" s="98"/>
      <c r="LDN51" s="98"/>
      <c r="LDO51" s="98"/>
      <c r="LDP51" s="98"/>
      <c r="LDQ51" s="98"/>
      <c r="LDR51" s="98"/>
      <c r="LDS51" s="98"/>
      <c r="LDT51" s="98"/>
      <c r="LDU51" s="98"/>
      <c r="LDV51" s="98"/>
      <c r="LDW51" s="98"/>
      <c r="LDX51" s="98"/>
      <c r="LDY51" s="98"/>
      <c r="LDZ51" s="98"/>
      <c r="LEA51" s="98"/>
      <c r="LEB51" s="98"/>
      <c r="LEC51" s="98"/>
      <c r="LEP51" s="98"/>
      <c r="LEQ51" s="98"/>
      <c r="LER51" s="98"/>
      <c r="LES51" s="98"/>
      <c r="LET51" s="98"/>
      <c r="LEU51" s="98"/>
      <c r="LEV51" s="98"/>
      <c r="LEW51" s="98"/>
      <c r="LEX51" s="98"/>
      <c r="LEY51" s="98"/>
      <c r="LFB51" s="98"/>
      <c r="LFE51" s="98"/>
      <c r="LFH51" s="98"/>
      <c r="LFK51" s="98"/>
      <c r="LHY51" s="98"/>
      <c r="LIA51" s="98"/>
      <c r="LID51" s="98"/>
      <c r="LIG51" s="98"/>
      <c r="LIJ51" s="98"/>
      <c r="LIM51" s="98"/>
      <c r="LIP51" s="98"/>
      <c r="LIR51" s="98"/>
      <c r="LIT51" s="98"/>
      <c r="LIW51" s="98"/>
      <c r="LIZ51" s="98"/>
      <c r="LJC51" s="98"/>
      <c r="LJF51" s="98"/>
      <c r="LJI51" s="98"/>
      <c r="LJL51" s="98"/>
      <c r="LJO51" s="98"/>
      <c r="LJQ51" s="98"/>
      <c r="LKL51" s="98"/>
      <c r="LKM51" s="98"/>
      <c r="LKP51" s="98"/>
      <c r="LKS51" s="98"/>
      <c r="LKV51" s="98"/>
      <c r="LKY51" s="98"/>
      <c r="LKZ51" s="98"/>
      <c r="LLA51" s="98"/>
      <c r="LLD51" s="98"/>
      <c r="LLG51" s="98"/>
      <c r="LLJ51" s="98"/>
      <c r="LLM51" s="98"/>
      <c r="LLO51" s="98"/>
      <c r="LNG51" s="98"/>
      <c r="LNH51" s="98"/>
      <c r="LNI51" s="98"/>
      <c r="LNJ51" s="98"/>
      <c r="LNK51" s="98"/>
      <c r="LNL51" s="98"/>
      <c r="LNM51" s="98"/>
      <c r="LNN51" s="98"/>
      <c r="LNO51" s="98"/>
      <c r="LNP51" s="98"/>
      <c r="LNQ51" s="98"/>
      <c r="LNR51" s="98"/>
      <c r="LNS51" s="98"/>
      <c r="LNT51" s="98"/>
      <c r="LNU51" s="98"/>
      <c r="LNV51" s="98"/>
      <c r="LNW51" s="98"/>
      <c r="LNX51" s="98"/>
      <c r="LNY51" s="98"/>
      <c r="LOL51" s="98"/>
      <c r="LOM51" s="98"/>
      <c r="LON51" s="98"/>
      <c r="LOO51" s="98"/>
      <c r="LOP51" s="98"/>
      <c r="LOQ51" s="98"/>
      <c r="LOR51" s="98"/>
      <c r="LOS51" s="98"/>
      <c r="LOT51" s="98"/>
      <c r="LOU51" s="98"/>
      <c r="LOX51" s="98"/>
      <c r="LPA51" s="98"/>
      <c r="LPD51" s="98"/>
      <c r="LPG51" s="98"/>
      <c r="LRU51" s="98"/>
      <c r="LRW51" s="98"/>
      <c r="LRZ51" s="98"/>
      <c r="LSC51" s="98"/>
      <c r="LSF51" s="98"/>
      <c r="LSI51" s="98"/>
      <c r="LSL51" s="98"/>
      <c r="LSN51" s="98"/>
      <c r="LSP51" s="98"/>
      <c r="LSS51" s="98"/>
      <c r="LSV51" s="98"/>
      <c r="LSY51" s="98"/>
      <c r="LTB51" s="98"/>
      <c r="LTE51" s="98"/>
      <c r="LTH51" s="98"/>
      <c r="LTK51" s="98"/>
      <c r="LTM51" s="98"/>
      <c r="LUH51" s="98"/>
      <c r="LUI51" s="98"/>
      <c r="LUL51" s="98"/>
      <c r="LUO51" s="98"/>
      <c r="LUR51" s="98"/>
      <c r="LUU51" s="98"/>
      <c r="LUV51" s="98"/>
      <c r="LUW51" s="98"/>
      <c r="LUZ51" s="98"/>
      <c r="LVC51" s="98"/>
      <c r="LVF51" s="98"/>
      <c r="LVI51" s="98"/>
      <c r="LVK51" s="98"/>
      <c r="LXC51" s="98"/>
      <c r="LXD51" s="98"/>
      <c r="LXE51" s="98"/>
      <c r="LXF51" s="98"/>
      <c r="LXG51" s="98"/>
      <c r="LXH51" s="98"/>
      <c r="LXI51" s="98"/>
      <c r="LXJ51" s="98"/>
      <c r="LXK51" s="98"/>
      <c r="LXL51" s="98"/>
      <c r="LXM51" s="98"/>
      <c r="LXN51" s="98"/>
      <c r="LXO51" s="98"/>
      <c r="LXP51" s="98"/>
      <c r="LXQ51" s="98"/>
      <c r="LXR51" s="98"/>
      <c r="LXS51" s="98"/>
      <c r="LXT51" s="98"/>
      <c r="LXU51" s="98"/>
      <c r="LYH51" s="98"/>
      <c r="LYI51" s="98"/>
      <c r="LYJ51" s="98"/>
      <c r="LYK51" s="98"/>
      <c r="LYL51" s="98"/>
      <c r="LYM51" s="98"/>
      <c r="LYN51" s="98"/>
      <c r="LYO51" s="98"/>
      <c r="LYP51" s="98"/>
      <c r="LYQ51" s="98"/>
      <c r="LYT51" s="98"/>
      <c r="LYW51" s="98"/>
      <c r="LYZ51" s="98"/>
      <c r="LZC51" s="98"/>
      <c r="MBQ51" s="98"/>
      <c r="MBS51" s="98"/>
      <c r="MBV51" s="98"/>
      <c r="MBY51" s="98"/>
      <c r="MCB51" s="98"/>
      <c r="MCE51" s="98"/>
      <c r="MCH51" s="98"/>
      <c r="MCJ51" s="98"/>
      <c r="MCL51" s="98"/>
      <c r="MCO51" s="98"/>
      <c r="MCR51" s="98"/>
      <c r="MCU51" s="98"/>
      <c r="MCX51" s="98"/>
      <c r="MDA51" s="98"/>
      <c r="MDD51" s="98"/>
      <c r="MDG51" s="98"/>
      <c r="MDI51" s="98"/>
      <c r="MED51" s="98"/>
      <c r="MEE51" s="98"/>
      <c r="MEH51" s="98"/>
      <c r="MEK51" s="98"/>
      <c r="MEN51" s="98"/>
      <c r="MEQ51" s="98"/>
      <c r="MER51" s="98"/>
      <c r="MES51" s="98"/>
      <c r="MEV51" s="98"/>
      <c r="MEY51" s="98"/>
      <c r="MFB51" s="98"/>
      <c r="MFE51" s="98"/>
      <c r="MFG51" s="98"/>
      <c r="MGY51" s="98"/>
      <c r="MGZ51" s="98"/>
      <c r="MHA51" s="98"/>
      <c r="MHB51" s="98"/>
      <c r="MHC51" s="98"/>
      <c r="MHD51" s="98"/>
      <c r="MHE51" s="98"/>
      <c r="MHF51" s="98"/>
      <c r="MHG51" s="98"/>
      <c r="MHH51" s="98"/>
      <c r="MHI51" s="98"/>
      <c r="MHJ51" s="98"/>
      <c r="MHK51" s="98"/>
      <c r="MHL51" s="98"/>
      <c r="MHM51" s="98"/>
      <c r="MHN51" s="98"/>
      <c r="MHO51" s="98"/>
      <c r="MHP51" s="98"/>
      <c r="MHQ51" s="98"/>
      <c r="MID51" s="98"/>
      <c r="MIE51" s="98"/>
      <c r="MIF51" s="98"/>
      <c r="MIG51" s="98"/>
      <c r="MIH51" s="98"/>
      <c r="MII51" s="98"/>
      <c r="MIJ51" s="98"/>
      <c r="MIK51" s="98"/>
      <c r="MIL51" s="98"/>
      <c r="MIM51" s="98"/>
      <c r="MIP51" s="98"/>
      <c r="MIS51" s="98"/>
      <c r="MIV51" s="98"/>
      <c r="MIY51" s="98"/>
      <c r="MLM51" s="98"/>
      <c r="MLO51" s="98"/>
      <c r="MLR51" s="98"/>
      <c r="MLU51" s="98"/>
      <c r="MLX51" s="98"/>
      <c r="MMA51" s="98"/>
      <c r="MMD51" s="98"/>
      <c r="MMF51" s="98"/>
      <c r="MMH51" s="98"/>
      <c r="MMK51" s="98"/>
      <c r="MMN51" s="98"/>
      <c r="MMQ51" s="98"/>
      <c r="MMT51" s="98"/>
      <c r="MMW51" s="98"/>
      <c r="MMZ51" s="98"/>
      <c r="MNC51" s="98"/>
      <c r="MNE51" s="98"/>
      <c r="MNZ51" s="98"/>
      <c r="MOA51" s="98"/>
      <c r="MOD51" s="98"/>
      <c r="MOG51" s="98"/>
      <c r="MOJ51" s="98"/>
      <c r="MOM51" s="98"/>
      <c r="MON51" s="98"/>
      <c r="MOO51" s="98"/>
      <c r="MOR51" s="98"/>
      <c r="MOU51" s="98"/>
      <c r="MOX51" s="98"/>
      <c r="MPA51" s="98"/>
      <c r="MPC51" s="98"/>
      <c r="MQU51" s="98"/>
      <c r="MQV51" s="98"/>
      <c r="MQW51" s="98"/>
      <c r="MQX51" s="98"/>
      <c r="MQY51" s="98"/>
      <c r="MQZ51" s="98"/>
      <c r="MRA51" s="98"/>
      <c r="MRB51" s="98"/>
      <c r="MRC51" s="98"/>
      <c r="MRD51" s="98"/>
      <c r="MRE51" s="98"/>
      <c r="MRF51" s="98"/>
      <c r="MRG51" s="98"/>
      <c r="MRH51" s="98"/>
      <c r="MRI51" s="98"/>
      <c r="MRJ51" s="98"/>
      <c r="MRK51" s="98"/>
      <c r="MRL51" s="98"/>
      <c r="MRM51" s="98"/>
      <c r="MRZ51" s="98"/>
      <c r="MSA51" s="98"/>
      <c r="MSB51" s="98"/>
      <c r="MSC51" s="98"/>
      <c r="MSD51" s="98"/>
      <c r="MSE51" s="98"/>
      <c r="MSF51" s="98"/>
      <c r="MSG51" s="98"/>
      <c r="MSH51" s="98"/>
      <c r="MSI51" s="98"/>
      <c r="MSL51" s="98"/>
      <c r="MSO51" s="98"/>
      <c r="MSR51" s="98"/>
      <c r="MSU51" s="98"/>
      <c r="MVI51" s="98"/>
      <c r="MVK51" s="98"/>
      <c r="MVN51" s="98"/>
      <c r="MVQ51" s="98"/>
      <c r="MVT51" s="98"/>
      <c r="MVW51" s="98"/>
      <c r="MVZ51" s="98"/>
      <c r="MWB51" s="98"/>
      <c r="MWD51" s="98"/>
      <c r="MWG51" s="98"/>
      <c r="MWJ51" s="98"/>
      <c r="MWM51" s="98"/>
      <c r="MWP51" s="98"/>
      <c r="MWS51" s="98"/>
      <c r="MWV51" s="98"/>
      <c r="MWY51" s="98"/>
      <c r="MXA51" s="98"/>
      <c r="MXV51" s="98"/>
      <c r="MXW51" s="98"/>
      <c r="MXZ51" s="98"/>
      <c r="MYC51" s="98"/>
      <c r="MYF51" s="98"/>
      <c r="MYI51" s="98"/>
      <c r="MYJ51" s="98"/>
      <c r="MYK51" s="98"/>
      <c r="MYN51" s="98"/>
      <c r="MYQ51" s="98"/>
      <c r="MYT51" s="98"/>
      <c r="MYW51" s="98"/>
      <c r="MYY51" s="98"/>
      <c r="NAQ51" s="98"/>
      <c r="NAR51" s="98"/>
      <c r="NAS51" s="98"/>
      <c r="NAT51" s="98"/>
      <c r="NAU51" s="98"/>
      <c r="NAV51" s="98"/>
      <c r="NAW51" s="98"/>
      <c r="NAX51" s="98"/>
      <c r="NAY51" s="98"/>
      <c r="NAZ51" s="98"/>
      <c r="NBA51" s="98"/>
      <c r="NBB51" s="98"/>
      <c r="NBC51" s="98"/>
      <c r="NBD51" s="98"/>
      <c r="NBE51" s="98"/>
      <c r="NBF51" s="98"/>
      <c r="NBG51" s="98"/>
      <c r="NBH51" s="98"/>
      <c r="NBI51" s="98"/>
      <c r="NBV51" s="98"/>
      <c r="NBW51" s="98"/>
      <c r="NBX51" s="98"/>
      <c r="NBY51" s="98"/>
      <c r="NBZ51" s="98"/>
      <c r="NCA51" s="98"/>
      <c r="NCB51" s="98"/>
      <c r="NCC51" s="98"/>
      <c r="NCD51" s="98"/>
      <c r="NCE51" s="98"/>
      <c r="NCH51" s="98"/>
      <c r="NCK51" s="98"/>
      <c r="NCN51" s="98"/>
      <c r="NCQ51" s="98"/>
      <c r="NFE51" s="98"/>
      <c r="NFG51" s="98"/>
      <c r="NFJ51" s="98"/>
      <c r="NFM51" s="98"/>
      <c r="NFP51" s="98"/>
      <c r="NFS51" s="98"/>
      <c r="NFV51" s="98"/>
      <c r="NFX51" s="98"/>
      <c r="NFZ51" s="98"/>
      <c r="NGC51" s="98"/>
      <c r="NGF51" s="98"/>
      <c r="NGI51" s="98"/>
      <c r="NGL51" s="98"/>
      <c r="NGO51" s="98"/>
      <c r="NGR51" s="98"/>
      <c r="NGU51" s="98"/>
      <c r="NGW51" s="98"/>
      <c r="NHR51" s="98"/>
      <c r="NHS51" s="98"/>
      <c r="NHV51" s="98"/>
      <c r="NHY51" s="98"/>
      <c r="NIB51" s="98"/>
      <c r="NIE51" s="98"/>
      <c r="NIF51" s="98"/>
      <c r="NIG51" s="98"/>
      <c r="NIJ51" s="98"/>
      <c r="NIM51" s="98"/>
      <c r="NIP51" s="98"/>
      <c r="NIS51" s="98"/>
      <c r="NIU51" s="98"/>
      <c r="NKM51" s="98"/>
      <c r="NKN51" s="98"/>
      <c r="NKO51" s="98"/>
      <c r="NKP51" s="98"/>
      <c r="NKQ51" s="98"/>
      <c r="NKR51" s="98"/>
      <c r="NKS51" s="98"/>
      <c r="NKT51" s="98"/>
      <c r="NKU51" s="98"/>
      <c r="NKV51" s="98"/>
      <c r="NKW51" s="98"/>
      <c r="NKX51" s="98"/>
      <c r="NKY51" s="98"/>
      <c r="NKZ51" s="98"/>
      <c r="NLA51" s="98"/>
      <c r="NLB51" s="98"/>
      <c r="NLC51" s="98"/>
      <c r="NLD51" s="98"/>
      <c r="NLE51" s="98"/>
      <c r="NLR51" s="98"/>
      <c r="NLS51" s="98"/>
      <c r="NLT51" s="98"/>
      <c r="NLU51" s="98"/>
      <c r="NLV51" s="98"/>
      <c r="NLW51" s="98"/>
      <c r="NLX51" s="98"/>
      <c r="NLY51" s="98"/>
      <c r="NLZ51" s="98"/>
      <c r="NMA51" s="98"/>
      <c r="NMD51" s="98"/>
      <c r="NMG51" s="98"/>
      <c r="NMJ51" s="98"/>
      <c r="NMM51" s="98"/>
      <c r="NPA51" s="98"/>
      <c r="NPC51" s="98"/>
      <c r="NPF51" s="98"/>
      <c r="NPI51" s="98"/>
      <c r="NPL51" s="98"/>
      <c r="NPO51" s="98"/>
      <c r="NPR51" s="98"/>
      <c r="NPT51" s="98"/>
      <c r="NPV51" s="98"/>
      <c r="NPY51" s="98"/>
      <c r="NQB51" s="98"/>
      <c r="NQE51" s="98"/>
      <c r="NQH51" s="98"/>
      <c r="NQK51" s="98"/>
      <c r="NQN51" s="98"/>
      <c r="NQQ51" s="98"/>
      <c r="NQS51" s="98"/>
      <c r="NRN51" s="98"/>
      <c r="NRO51" s="98"/>
      <c r="NRR51" s="98"/>
      <c r="NRU51" s="98"/>
      <c r="NRX51" s="98"/>
      <c r="NSA51" s="98"/>
      <c r="NSB51" s="98"/>
      <c r="NSC51" s="98"/>
      <c r="NSF51" s="98"/>
      <c r="NSI51" s="98"/>
      <c r="NSL51" s="98"/>
      <c r="NSO51" s="98"/>
      <c r="NSQ51" s="98"/>
      <c r="NUI51" s="98"/>
      <c r="NUJ51" s="98"/>
      <c r="NUK51" s="98"/>
      <c r="NUL51" s="98"/>
      <c r="NUM51" s="98"/>
      <c r="NUN51" s="98"/>
      <c r="NUO51" s="98"/>
      <c r="NUP51" s="98"/>
      <c r="NUQ51" s="98"/>
      <c r="NUR51" s="98"/>
      <c r="NUS51" s="98"/>
      <c r="NUT51" s="98"/>
      <c r="NUU51" s="98"/>
      <c r="NUV51" s="98"/>
      <c r="NUW51" s="98"/>
      <c r="NUX51" s="98"/>
      <c r="NUY51" s="98"/>
      <c r="NUZ51" s="98"/>
      <c r="NVA51" s="98"/>
      <c r="NVN51" s="98"/>
      <c r="NVO51" s="98"/>
      <c r="NVP51" s="98"/>
      <c r="NVQ51" s="98"/>
      <c r="NVR51" s="98"/>
      <c r="NVS51" s="98"/>
      <c r="NVT51" s="98"/>
      <c r="NVU51" s="98"/>
      <c r="NVV51" s="98"/>
      <c r="NVW51" s="98"/>
      <c r="NVZ51" s="98"/>
      <c r="NWC51" s="98"/>
      <c r="NWF51" s="98"/>
      <c r="NWI51" s="98"/>
      <c r="NYW51" s="98"/>
      <c r="NYY51" s="98"/>
      <c r="NZB51" s="98"/>
      <c r="NZE51" s="98"/>
      <c r="NZH51" s="98"/>
      <c r="NZK51" s="98"/>
      <c r="NZN51" s="98"/>
      <c r="NZP51" s="98"/>
      <c r="NZR51" s="98"/>
      <c r="NZU51" s="98"/>
      <c r="NZX51" s="98"/>
      <c r="OAA51" s="98"/>
      <c r="OAD51" s="98"/>
      <c r="OAG51" s="98"/>
      <c r="OAJ51" s="98"/>
      <c r="OAM51" s="98"/>
      <c r="OAO51" s="98"/>
      <c r="OBJ51" s="98"/>
      <c r="OBK51" s="98"/>
      <c r="OBN51" s="98"/>
      <c r="OBQ51" s="98"/>
      <c r="OBT51" s="98"/>
      <c r="OBW51" s="98"/>
      <c r="OBX51" s="98"/>
      <c r="OBY51" s="98"/>
      <c r="OCB51" s="98"/>
      <c r="OCE51" s="98"/>
      <c r="OCH51" s="98"/>
      <c r="OCK51" s="98"/>
      <c r="OCM51" s="98"/>
      <c r="OEE51" s="98"/>
      <c r="OEF51" s="98"/>
      <c r="OEG51" s="98"/>
      <c r="OEH51" s="98"/>
      <c r="OEI51" s="98"/>
      <c r="OEJ51" s="98"/>
      <c r="OEK51" s="98"/>
      <c r="OEL51" s="98"/>
      <c r="OEM51" s="98"/>
      <c r="OEN51" s="98"/>
      <c r="OEO51" s="98"/>
      <c r="OEP51" s="98"/>
      <c r="OEQ51" s="98"/>
      <c r="OER51" s="98"/>
      <c r="OES51" s="98"/>
      <c r="OET51" s="98"/>
      <c r="OEU51" s="98"/>
      <c r="OEV51" s="98"/>
      <c r="OEW51" s="98"/>
      <c r="OFJ51" s="98"/>
      <c r="OFK51" s="98"/>
      <c r="OFL51" s="98"/>
      <c r="OFM51" s="98"/>
      <c r="OFN51" s="98"/>
      <c r="OFO51" s="98"/>
      <c r="OFP51" s="98"/>
      <c r="OFQ51" s="98"/>
      <c r="OFR51" s="98"/>
      <c r="OFS51" s="98"/>
      <c r="OFV51" s="98"/>
      <c r="OFY51" s="98"/>
      <c r="OGB51" s="98"/>
      <c r="OGE51" s="98"/>
      <c r="OIS51" s="98"/>
      <c r="OIU51" s="98"/>
      <c r="OIX51" s="98"/>
      <c r="OJA51" s="98"/>
      <c r="OJD51" s="98"/>
      <c r="OJG51" s="98"/>
      <c r="OJJ51" s="98"/>
      <c r="OJL51" s="98"/>
      <c r="OJN51" s="98"/>
      <c r="OJQ51" s="98"/>
      <c r="OJT51" s="98"/>
      <c r="OJW51" s="98"/>
      <c r="OJZ51" s="98"/>
      <c r="OKC51" s="98"/>
      <c r="OKF51" s="98"/>
      <c r="OKI51" s="98"/>
      <c r="OKK51" s="98"/>
      <c r="OLF51" s="98"/>
      <c r="OLG51" s="98"/>
      <c r="OLJ51" s="98"/>
      <c r="OLM51" s="98"/>
      <c r="OLP51" s="98"/>
      <c r="OLS51" s="98"/>
      <c r="OLT51" s="98"/>
      <c r="OLU51" s="98"/>
      <c r="OLX51" s="98"/>
      <c r="OMA51" s="98"/>
      <c r="OMD51" s="98"/>
      <c r="OMG51" s="98"/>
      <c r="OMI51" s="98"/>
      <c r="OOA51" s="98"/>
      <c r="OOB51" s="98"/>
      <c r="OOC51" s="98"/>
      <c r="OOD51" s="98"/>
      <c r="OOE51" s="98"/>
      <c r="OOF51" s="98"/>
      <c r="OOG51" s="98"/>
      <c r="OOH51" s="98"/>
      <c r="OOI51" s="98"/>
      <c r="OOJ51" s="98"/>
      <c r="OOK51" s="98"/>
      <c r="OOL51" s="98"/>
      <c r="OOM51" s="98"/>
      <c r="OON51" s="98"/>
      <c r="OOO51" s="98"/>
      <c r="OOP51" s="98"/>
      <c r="OOQ51" s="98"/>
      <c r="OOR51" s="98"/>
      <c r="OOS51" s="98"/>
      <c r="OPF51" s="98"/>
      <c r="OPG51" s="98"/>
      <c r="OPH51" s="98"/>
      <c r="OPI51" s="98"/>
      <c r="OPJ51" s="98"/>
      <c r="OPK51" s="98"/>
      <c r="OPL51" s="98"/>
      <c r="OPM51" s="98"/>
      <c r="OPN51" s="98"/>
      <c r="OPO51" s="98"/>
      <c r="OPR51" s="98"/>
      <c r="OPU51" s="98"/>
      <c r="OPX51" s="98"/>
      <c r="OQA51" s="98"/>
      <c r="OSO51" s="98"/>
      <c r="OSQ51" s="98"/>
      <c r="OST51" s="98"/>
      <c r="OSW51" s="98"/>
      <c r="OSZ51" s="98"/>
      <c r="OTC51" s="98"/>
      <c r="OTF51" s="98"/>
      <c r="OTH51" s="98"/>
      <c r="OTJ51" s="98"/>
      <c r="OTM51" s="98"/>
      <c r="OTP51" s="98"/>
      <c r="OTS51" s="98"/>
      <c r="OTV51" s="98"/>
      <c r="OTY51" s="98"/>
      <c r="OUB51" s="98"/>
      <c r="OUE51" s="98"/>
      <c r="OUG51" s="98"/>
      <c r="OVB51" s="98"/>
      <c r="OVC51" s="98"/>
      <c r="OVF51" s="98"/>
      <c r="OVI51" s="98"/>
      <c r="OVL51" s="98"/>
      <c r="OVO51" s="98"/>
      <c r="OVP51" s="98"/>
      <c r="OVQ51" s="98"/>
      <c r="OVT51" s="98"/>
      <c r="OVW51" s="98"/>
      <c r="OVZ51" s="98"/>
      <c r="OWC51" s="98"/>
      <c r="OWE51" s="98"/>
      <c r="OXW51" s="98"/>
      <c r="OXX51" s="98"/>
      <c r="OXY51" s="98"/>
      <c r="OXZ51" s="98"/>
      <c r="OYA51" s="98"/>
      <c r="OYB51" s="98"/>
      <c r="OYC51" s="98"/>
      <c r="OYD51" s="98"/>
      <c r="OYE51" s="98"/>
      <c r="OYF51" s="98"/>
      <c r="OYG51" s="98"/>
      <c r="OYH51" s="98"/>
      <c r="OYI51" s="98"/>
      <c r="OYJ51" s="98"/>
      <c r="OYK51" s="98"/>
      <c r="OYL51" s="98"/>
      <c r="OYM51" s="98"/>
      <c r="OYN51" s="98"/>
      <c r="OYO51" s="98"/>
      <c r="OZB51" s="98"/>
      <c r="OZC51" s="98"/>
      <c r="OZD51" s="98"/>
      <c r="OZE51" s="98"/>
      <c r="OZF51" s="98"/>
      <c r="OZG51" s="98"/>
      <c r="OZH51" s="98"/>
      <c r="OZI51" s="98"/>
      <c r="OZJ51" s="98"/>
      <c r="OZK51" s="98"/>
      <c r="OZN51" s="98"/>
      <c r="OZQ51" s="98"/>
      <c r="OZT51" s="98"/>
      <c r="OZW51" s="98"/>
      <c r="PCK51" s="98"/>
      <c r="PCM51" s="98"/>
      <c r="PCP51" s="98"/>
      <c r="PCS51" s="98"/>
      <c r="PCV51" s="98"/>
      <c r="PCY51" s="98"/>
      <c r="PDB51" s="98"/>
      <c r="PDD51" s="98"/>
      <c r="PDF51" s="98"/>
      <c r="PDI51" s="98"/>
      <c r="PDL51" s="98"/>
      <c r="PDO51" s="98"/>
      <c r="PDR51" s="98"/>
      <c r="PDU51" s="98"/>
      <c r="PDX51" s="98"/>
      <c r="PEA51" s="98"/>
      <c r="PEC51" s="98"/>
      <c r="PEX51" s="98"/>
      <c r="PEY51" s="98"/>
      <c r="PFB51" s="98"/>
      <c r="PFE51" s="98"/>
      <c r="PFH51" s="98"/>
      <c r="PFK51" s="98"/>
      <c r="PFL51" s="98"/>
      <c r="PFM51" s="98"/>
      <c r="PFP51" s="98"/>
      <c r="PFS51" s="98"/>
      <c r="PFV51" s="98"/>
      <c r="PFY51" s="98"/>
      <c r="PGA51" s="98"/>
      <c r="PHS51" s="98"/>
      <c r="PHT51" s="98"/>
      <c r="PHU51" s="98"/>
      <c r="PHV51" s="98"/>
      <c r="PHW51" s="98"/>
      <c r="PHX51" s="98"/>
      <c r="PHY51" s="98"/>
      <c r="PHZ51" s="98"/>
      <c r="PIA51" s="98"/>
      <c r="PIB51" s="98"/>
      <c r="PIC51" s="98"/>
      <c r="PID51" s="98"/>
      <c r="PIE51" s="98"/>
      <c r="PIF51" s="98"/>
      <c r="PIG51" s="98"/>
      <c r="PIH51" s="98"/>
      <c r="PII51" s="98"/>
      <c r="PIJ51" s="98"/>
      <c r="PIK51" s="98"/>
      <c r="PIX51" s="98"/>
      <c r="PIY51" s="98"/>
      <c r="PIZ51" s="98"/>
      <c r="PJA51" s="98"/>
      <c r="PJB51" s="98"/>
      <c r="PJC51" s="98"/>
      <c r="PJD51" s="98"/>
      <c r="PJE51" s="98"/>
      <c r="PJF51" s="98"/>
      <c r="PJG51" s="98"/>
      <c r="PJJ51" s="98"/>
      <c r="PJM51" s="98"/>
      <c r="PJP51" s="98"/>
      <c r="PJS51" s="98"/>
      <c r="PMG51" s="98"/>
      <c r="PMI51" s="98"/>
      <c r="PML51" s="98"/>
      <c r="PMO51" s="98"/>
      <c r="PMR51" s="98"/>
      <c r="PMU51" s="98"/>
      <c r="PMX51" s="98"/>
      <c r="PMZ51" s="98"/>
      <c r="PNB51" s="98"/>
      <c r="PNE51" s="98"/>
      <c r="PNH51" s="98"/>
      <c r="PNK51" s="98"/>
      <c r="PNN51" s="98"/>
      <c r="PNQ51" s="98"/>
      <c r="PNT51" s="98"/>
      <c r="PNW51" s="98"/>
      <c r="PNY51" s="98"/>
      <c r="POT51" s="98"/>
      <c r="POU51" s="98"/>
      <c r="POX51" s="98"/>
      <c r="PPA51" s="98"/>
      <c r="PPD51" s="98"/>
      <c r="PPG51" s="98"/>
      <c r="PPH51" s="98"/>
      <c r="PPI51" s="98"/>
      <c r="PPL51" s="98"/>
      <c r="PPO51" s="98"/>
      <c r="PPR51" s="98"/>
      <c r="PPU51" s="98"/>
      <c r="PPW51" s="98"/>
      <c r="PRO51" s="98"/>
      <c r="PRP51" s="98"/>
      <c r="PRQ51" s="98"/>
      <c r="PRR51" s="98"/>
      <c r="PRS51" s="98"/>
      <c r="PRT51" s="98"/>
      <c r="PRU51" s="98"/>
      <c r="PRV51" s="98"/>
      <c r="PRW51" s="98"/>
      <c r="PRX51" s="98"/>
      <c r="PRY51" s="98"/>
      <c r="PRZ51" s="98"/>
      <c r="PSA51" s="98"/>
      <c r="PSB51" s="98"/>
      <c r="PSC51" s="98"/>
      <c r="PSD51" s="98"/>
      <c r="PSE51" s="98"/>
      <c r="PSF51" s="98"/>
      <c r="PSG51" s="98"/>
      <c r="PST51" s="98"/>
      <c r="PSU51" s="98"/>
      <c r="PSV51" s="98"/>
      <c r="PSW51" s="98"/>
      <c r="PSX51" s="98"/>
      <c r="PSY51" s="98"/>
      <c r="PSZ51" s="98"/>
      <c r="PTA51" s="98"/>
      <c r="PTB51" s="98"/>
      <c r="PTC51" s="98"/>
      <c r="PTF51" s="98"/>
      <c r="PTI51" s="98"/>
      <c r="PTL51" s="98"/>
      <c r="PTO51" s="98"/>
      <c r="PWC51" s="98"/>
      <c r="PWE51" s="98"/>
      <c r="PWH51" s="98"/>
      <c r="PWK51" s="98"/>
      <c r="PWN51" s="98"/>
      <c r="PWQ51" s="98"/>
      <c r="PWT51" s="98"/>
      <c r="PWV51" s="98"/>
      <c r="PWX51" s="98"/>
      <c r="PXA51" s="98"/>
      <c r="PXD51" s="98"/>
      <c r="PXG51" s="98"/>
      <c r="PXJ51" s="98"/>
      <c r="PXM51" s="98"/>
      <c r="PXP51" s="98"/>
      <c r="PXS51" s="98"/>
      <c r="PXU51" s="98"/>
      <c r="PYP51" s="98"/>
      <c r="PYQ51" s="98"/>
      <c r="PYT51" s="98"/>
      <c r="PYW51" s="98"/>
      <c r="PYZ51" s="98"/>
      <c r="PZC51" s="98"/>
      <c r="PZD51" s="98"/>
      <c r="PZE51" s="98"/>
      <c r="PZH51" s="98"/>
      <c r="PZK51" s="98"/>
      <c r="PZN51" s="98"/>
      <c r="PZQ51" s="98"/>
      <c r="PZS51" s="98"/>
      <c r="QBK51" s="98"/>
      <c r="QBL51" s="98"/>
      <c r="QBM51" s="98"/>
      <c r="QBN51" s="98"/>
      <c r="QBO51" s="98"/>
      <c r="QBP51" s="98"/>
      <c r="QBQ51" s="98"/>
      <c r="QBR51" s="98"/>
      <c r="QBS51" s="98"/>
      <c r="QBT51" s="98"/>
      <c r="QBU51" s="98"/>
      <c r="QBV51" s="98"/>
      <c r="QBW51" s="98"/>
      <c r="QBX51" s="98"/>
      <c r="QBY51" s="98"/>
      <c r="QBZ51" s="98"/>
      <c r="QCA51" s="98"/>
      <c r="QCB51" s="98"/>
      <c r="QCC51" s="98"/>
      <c r="QCP51" s="98"/>
      <c r="QCQ51" s="98"/>
      <c r="QCR51" s="98"/>
      <c r="QCS51" s="98"/>
      <c r="QCT51" s="98"/>
      <c r="QCU51" s="98"/>
      <c r="QCV51" s="98"/>
      <c r="QCW51" s="98"/>
      <c r="QCX51" s="98"/>
      <c r="QCY51" s="98"/>
      <c r="QDB51" s="98"/>
      <c r="QDE51" s="98"/>
      <c r="QDH51" s="98"/>
      <c r="QDK51" s="98"/>
      <c r="QFY51" s="98"/>
      <c r="QGA51" s="98"/>
      <c r="QGD51" s="98"/>
      <c r="QGG51" s="98"/>
      <c r="QGJ51" s="98"/>
      <c r="QGM51" s="98"/>
      <c r="QGP51" s="98"/>
      <c r="QGR51" s="98"/>
      <c r="QGT51" s="98"/>
      <c r="QGW51" s="98"/>
      <c r="QGZ51" s="98"/>
      <c r="QHC51" s="98"/>
      <c r="QHF51" s="98"/>
      <c r="QHI51" s="98"/>
      <c r="QHL51" s="98"/>
      <c r="QHO51" s="98"/>
      <c r="QHQ51" s="98"/>
      <c r="QIL51" s="98"/>
      <c r="QIM51" s="98"/>
      <c r="QIP51" s="98"/>
      <c r="QIS51" s="98"/>
      <c r="QIV51" s="98"/>
      <c r="QIY51" s="98"/>
      <c r="QIZ51" s="98"/>
      <c r="QJA51" s="98"/>
      <c r="QJD51" s="98"/>
      <c r="QJG51" s="98"/>
      <c r="QJJ51" s="98"/>
      <c r="QJM51" s="98"/>
      <c r="QJO51" s="98"/>
      <c r="QLG51" s="98"/>
      <c r="QLH51" s="98"/>
      <c r="QLI51" s="98"/>
      <c r="QLJ51" s="98"/>
      <c r="QLK51" s="98"/>
      <c r="QLL51" s="98"/>
      <c r="QLM51" s="98"/>
      <c r="QLN51" s="98"/>
      <c r="QLO51" s="98"/>
      <c r="QLP51" s="98"/>
      <c r="QLQ51" s="98"/>
      <c r="QLR51" s="98"/>
      <c r="QLS51" s="98"/>
      <c r="QLT51" s="98"/>
      <c r="QLU51" s="98"/>
      <c r="QLV51" s="98"/>
      <c r="QLW51" s="98"/>
      <c r="QLX51" s="98"/>
      <c r="QLY51" s="98"/>
      <c r="QML51" s="98"/>
      <c r="QMM51" s="98"/>
      <c r="QMN51" s="98"/>
      <c r="QMO51" s="98"/>
      <c r="QMP51" s="98"/>
      <c r="QMQ51" s="98"/>
      <c r="QMR51" s="98"/>
      <c r="QMS51" s="98"/>
      <c r="QMT51" s="98"/>
      <c r="QMU51" s="98"/>
      <c r="QMX51" s="98"/>
      <c r="QNA51" s="98"/>
      <c r="QND51" s="98"/>
      <c r="QNG51" s="98"/>
      <c r="QPU51" s="98"/>
      <c r="QPW51" s="98"/>
      <c r="QPZ51" s="98"/>
      <c r="QQC51" s="98"/>
      <c r="QQF51" s="98"/>
      <c r="QQI51" s="98"/>
      <c r="QQL51" s="98"/>
      <c r="QQN51" s="98"/>
      <c r="QQP51" s="98"/>
      <c r="QQS51" s="98"/>
      <c r="QQV51" s="98"/>
      <c r="QQY51" s="98"/>
      <c r="QRB51" s="98"/>
      <c r="QRE51" s="98"/>
      <c r="QRH51" s="98"/>
      <c r="QRK51" s="98"/>
      <c r="QRM51" s="98"/>
      <c r="QSH51" s="98"/>
      <c r="QSI51" s="98"/>
      <c r="QSL51" s="98"/>
      <c r="QSO51" s="98"/>
      <c r="QSR51" s="98"/>
      <c r="QSU51" s="98"/>
      <c r="QSV51" s="98"/>
      <c r="QSW51" s="98"/>
      <c r="QSZ51" s="98"/>
      <c r="QTC51" s="98"/>
      <c r="QTF51" s="98"/>
      <c r="QTI51" s="98"/>
      <c r="QTK51" s="98"/>
      <c r="QVC51" s="98"/>
      <c r="QVD51" s="98"/>
      <c r="QVE51" s="98"/>
      <c r="QVF51" s="98"/>
      <c r="QVG51" s="98"/>
      <c r="QVH51" s="98"/>
      <c r="QVI51" s="98"/>
      <c r="QVJ51" s="98"/>
      <c r="QVK51" s="98"/>
      <c r="QVL51" s="98"/>
      <c r="QVM51" s="98"/>
      <c r="QVN51" s="98"/>
      <c r="QVO51" s="98"/>
      <c r="QVP51" s="98"/>
      <c r="QVQ51" s="98"/>
      <c r="QVR51" s="98"/>
      <c r="QVS51" s="98"/>
      <c r="QVT51" s="98"/>
      <c r="QVU51" s="98"/>
      <c r="QWH51" s="98"/>
      <c r="QWI51" s="98"/>
      <c r="QWJ51" s="98"/>
      <c r="QWK51" s="98"/>
      <c r="QWL51" s="98"/>
      <c r="QWM51" s="98"/>
      <c r="QWN51" s="98"/>
      <c r="QWO51" s="98"/>
      <c r="QWP51" s="98"/>
      <c r="QWQ51" s="98"/>
      <c r="QWT51" s="98"/>
      <c r="QWW51" s="98"/>
      <c r="QWZ51" s="98"/>
      <c r="QXC51" s="98"/>
      <c r="QZQ51" s="98"/>
      <c r="QZS51" s="98"/>
      <c r="QZV51" s="98"/>
      <c r="QZY51" s="98"/>
      <c r="RAB51" s="98"/>
      <c r="RAE51" s="98"/>
      <c r="RAH51" s="98"/>
      <c r="RAJ51" s="98"/>
      <c r="RAL51" s="98"/>
      <c r="RAO51" s="98"/>
      <c r="RAR51" s="98"/>
      <c r="RAU51" s="98"/>
      <c r="RAX51" s="98"/>
      <c r="RBA51" s="98"/>
      <c r="RBD51" s="98"/>
      <c r="RBG51" s="98"/>
      <c r="RBI51" s="98"/>
      <c r="RCD51" s="98"/>
      <c r="RCE51" s="98"/>
      <c r="RCH51" s="98"/>
      <c r="RCK51" s="98"/>
      <c r="RCN51" s="98"/>
      <c r="RCQ51" s="98"/>
      <c r="RCR51" s="98"/>
      <c r="RCS51" s="98"/>
      <c r="RCV51" s="98"/>
      <c r="RCY51" s="98"/>
      <c r="RDB51" s="98"/>
      <c r="RDE51" s="98"/>
      <c r="RDG51" s="98"/>
      <c r="REY51" s="98"/>
      <c r="REZ51" s="98"/>
      <c r="RFA51" s="98"/>
      <c r="RFB51" s="98"/>
      <c r="RFC51" s="98"/>
      <c r="RFD51" s="98"/>
      <c r="RFE51" s="98"/>
      <c r="RFF51" s="98"/>
      <c r="RFG51" s="98"/>
      <c r="RFH51" s="98"/>
      <c r="RFI51" s="98"/>
      <c r="RFJ51" s="98"/>
      <c r="RFK51" s="98"/>
      <c r="RFL51" s="98"/>
      <c r="RFM51" s="98"/>
      <c r="RFN51" s="98"/>
      <c r="RFO51" s="98"/>
      <c r="RFP51" s="98"/>
      <c r="RFQ51" s="98"/>
      <c r="RGD51" s="98"/>
      <c r="RGE51" s="98"/>
      <c r="RGF51" s="98"/>
      <c r="RGG51" s="98"/>
      <c r="RGH51" s="98"/>
      <c r="RGI51" s="98"/>
      <c r="RGJ51" s="98"/>
      <c r="RGK51" s="98"/>
      <c r="RGL51" s="98"/>
      <c r="RGM51" s="98"/>
      <c r="RGP51" s="98"/>
      <c r="RGS51" s="98"/>
      <c r="RGV51" s="98"/>
      <c r="RGY51" s="98"/>
      <c r="RJM51" s="98"/>
      <c r="RJO51" s="98"/>
      <c r="RJR51" s="98"/>
      <c r="RJU51" s="98"/>
      <c r="RJX51" s="98"/>
      <c r="RKA51" s="98"/>
      <c r="RKD51" s="98"/>
      <c r="RKF51" s="98"/>
      <c r="RKH51" s="98"/>
      <c r="RKK51" s="98"/>
      <c r="RKN51" s="98"/>
      <c r="RKQ51" s="98"/>
      <c r="RKT51" s="98"/>
      <c r="RKW51" s="98"/>
      <c r="RKZ51" s="98"/>
      <c r="RLC51" s="98"/>
      <c r="RLE51" s="98"/>
      <c r="RLZ51" s="98"/>
      <c r="RMA51" s="98"/>
      <c r="RMD51" s="98"/>
      <c r="RMG51" s="98"/>
      <c r="RMJ51" s="98"/>
      <c r="RMM51" s="98"/>
      <c r="RMN51" s="98"/>
      <c r="RMO51" s="98"/>
      <c r="RMR51" s="98"/>
      <c r="RMU51" s="98"/>
      <c r="RMX51" s="98"/>
      <c r="RNA51" s="98"/>
      <c r="RNC51" s="98"/>
      <c r="ROU51" s="98"/>
      <c r="ROV51" s="98"/>
      <c r="ROW51" s="98"/>
      <c r="ROX51" s="98"/>
      <c r="ROY51" s="98"/>
      <c r="ROZ51" s="98"/>
      <c r="RPA51" s="98"/>
      <c r="RPB51" s="98"/>
      <c r="RPC51" s="98"/>
      <c r="RPD51" s="98"/>
      <c r="RPE51" s="98"/>
      <c r="RPF51" s="98"/>
      <c r="RPG51" s="98"/>
      <c r="RPH51" s="98"/>
      <c r="RPI51" s="98"/>
      <c r="RPJ51" s="98"/>
      <c r="RPK51" s="98"/>
      <c r="RPL51" s="98"/>
      <c r="RPM51" s="98"/>
      <c r="RPZ51" s="98"/>
      <c r="RQA51" s="98"/>
      <c r="RQB51" s="98"/>
      <c r="RQC51" s="98"/>
      <c r="RQD51" s="98"/>
      <c r="RQE51" s="98"/>
      <c r="RQF51" s="98"/>
      <c r="RQG51" s="98"/>
      <c r="RQH51" s="98"/>
      <c r="RQI51" s="98"/>
      <c r="RQL51" s="98"/>
      <c r="RQO51" s="98"/>
      <c r="RQR51" s="98"/>
      <c r="RQU51" s="98"/>
      <c r="RTI51" s="98"/>
      <c r="RTK51" s="98"/>
      <c r="RTN51" s="98"/>
      <c r="RTQ51" s="98"/>
      <c r="RTT51" s="98"/>
      <c r="RTW51" s="98"/>
      <c r="RTZ51" s="98"/>
      <c r="RUB51" s="98"/>
      <c r="RUD51" s="98"/>
      <c r="RUG51" s="98"/>
      <c r="RUJ51" s="98"/>
      <c r="RUM51" s="98"/>
      <c r="RUP51" s="98"/>
      <c r="RUS51" s="98"/>
      <c r="RUV51" s="98"/>
      <c r="RUY51" s="98"/>
      <c r="RVA51" s="98"/>
      <c r="RVV51" s="98"/>
      <c r="RVW51" s="98"/>
      <c r="RVZ51" s="98"/>
      <c r="RWC51" s="98"/>
      <c r="RWF51" s="98"/>
      <c r="RWI51" s="98"/>
      <c r="RWJ51" s="98"/>
      <c r="RWK51" s="98"/>
      <c r="RWN51" s="98"/>
      <c r="RWQ51" s="98"/>
      <c r="RWT51" s="98"/>
      <c r="RWW51" s="98"/>
      <c r="RWY51" s="98"/>
      <c r="RYQ51" s="98"/>
      <c r="RYR51" s="98"/>
      <c r="RYS51" s="98"/>
      <c r="RYT51" s="98"/>
      <c r="RYU51" s="98"/>
      <c r="RYV51" s="98"/>
      <c r="RYW51" s="98"/>
      <c r="RYX51" s="98"/>
      <c r="RYY51" s="98"/>
      <c r="RYZ51" s="98"/>
      <c r="RZA51" s="98"/>
      <c r="RZB51" s="98"/>
      <c r="RZC51" s="98"/>
      <c r="RZD51" s="98"/>
      <c r="RZE51" s="98"/>
      <c r="RZF51" s="98"/>
      <c r="RZG51" s="98"/>
      <c r="RZH51" s="98"/>
      <c r="RZI51" s="98"/>
      <c r="RZV51" s="98"/>
      <c r="RZW51" s="98"/>
      <c r="RZX51" s="98"/>
      <c r="RZY51" s="98"/>
      <c r="RZZ51" s="98"/>
      <c r="SAA51" s="98"/>
      <c r="SAB51" s="98"/>
      <c r="SAC51" s="98"/>
      <c r="SAD51" s="98"/>
      <c r="SAE51" s="98"/>
      <c r="SAH51" s="98"/>
      <c r="SAK51" s="98"/>
      <c r="SAN51" s="98"/>
      <c r="SAQ51" s="98"/>
      <c r="SDE51" s="98"/>
      <c r="SDG51" s="98"/>
      <c r="SDJ51" s="98"/>
      <c r="SDM51" s="98"/>
      <c r="SDP51" s="98"/>
      <c r="SDS51" s="98"/>
      <c r="SDV51" s="98"/>
      <c r="SDX51" s="98"/>
      <c r="SDZ51" s="98"/>
      <c r="SEC51" s="98"/>
      <c r="SEF51" s="98"/>
      <c r="SEI51" s="98"/>
      <c r="SEL51" s="98"/>
      <c r="SEO51" s="98"/>
      <c r="SER51" s="98"/>
      <c r="SEU51" s="98"/>
      <c r="SEW51" s="98"/>
      <c r="SFR51" s="98"/>
      <c r="SFS51" s="98"/>
      <c r="SFV51" s="98"/>
      <c r="SFY51" s="98"/>
      <c r="SGB51" s="98"/>
      <c r="SGE51" s="98"/>
      <c r="SGF51" s="98"/>
      <c r="SGG51" s="98"/>
      <c r="SGJ51" s="98"/>
      <c r="SGM51" s="98"/>
      <c r="SGP51" s="98"/>
      <c r="SGS51" s="98"/>
      <c r="SGU51" s="98"/>
      <c r="SIM51" s="98"/>
      <c r="SIN51" s="98"/>
      <c r="SIO51" s="98"/>
      <c r="SIP51" s="98"/>
      <c r="SIQ51" s="98"/>
      <c r="SIR51" s="98"/>
      <c r="SIS51" s="98"/>
      <c r="SIT51" s="98"/>
      <c r="SIU51" s="98"/>
      <c r="SIV51" s="98"/>
      <c r="SIW51" s="98"/>
      <c r="SIX51" s="98"/>
      <c r="SIY51" s="98"/>
      <c r="SIZ51" s="98"/>
      <c r="SJA51" s="98"/>
      <c r="SJB51" s="98"/>
      <c r="SJC51" s="98"/>
      <c r="SJD51" s="98"/>
      <c r="SJE51" s="98"/>
      <c r="SJR51" s="98"/>
      <c r="SJS51" s="98"/>
      <c r="SJT51" s="98"/>
      <c r="SJU51" s="98"/>
      <c r="SJV51" s="98"/>
      <c r="SJW51" s="98"/>
      <c r="SJX51" s="98"/>
      <c r="SJY51" s="98"/>
      <c r="SJZ51" s="98"/>
      <c r="SKA51" s="98"/>
      <c r="SKD51" s="98"/>
      <c r="SKG51" s="98"/>
      <c r="SKJ51" s="98"/>
      <c r="SKM51" s="98"/>
      <c r="SNA51" s="98"/>
      <c r="SNC51" s="98"/>
      <c r="SNF51" s="98"/>
      <c r="SNI51" s="98"/>
      <c r="SNL51" s="98"/>
      <c r="SNO51" s="98"/>
      <c r="SNR51" s="98"/>
      <c r="SNT51" s="98"/>
      <c r="SNV51" s="98"/>
      <c r="SNY51" s="98"/>
      <c r="SOB51" s="98"/>
      <c r="SOE51" s="98"/>
      <c r="SOH51" s="98"/>
      <c r="SOK51" s="98"/>
      <c r="SON51" s="98"/>
      <c r="SOQ51" s="98"/>
      <c r="SOS51" s="98"/>
      <c r="SPN51" s="98"/>
      <c r="SPO51" s="98"/>
      <c r="SPR51" s="98"/>
      <c r="SPU51" s="98"/>
      <c r="SPX51" s="98"/>
      <c r="SQA51" s="98"/>
      <c r="SQB51" s="98"/>
      <c r="SQC51" s="98"/>
      <c r="SQF51" s="98"/>
      <c r="SQI51" s="98"/>
      <c r="SQL51" s="98"/>
      <c r="SQO51" s="98"/>
      <c r="SQQ51" s="98"/>
      <c r="SSI51" s="98"/>
      <c r="SSJ51" s="98"/>
      <c r="SSK51" s="98"/>
      <c r="SSL51" s="98"/>
      <c r="SSM51" s="98"/>
      <c r="SSN51" s="98"/>
      <c r="SSO51" s="98"/>
      <c r="SSP51" s="98"/>
      <c r="SSQ51" s="98"/>
      <c r="SSR51" s="98"/>
      <c r="SSS51" s="98"/>
      <c r="SST51" s="98"/>
      <c r="SSU51" s="98"/>
      <c r="SSV51" s="98"/>
      <c r="SSW51" s="98"/>
      <c r="SSX51" s="98"/>
      <c r="SSY51" s="98"/>
      <c r="SSZ51" s="98"/>
      <c r="STA51" s="98"/>
      <c r="STN51" s="98"/>
      <c r="STO51" s="98"/>
      <c r="STP51" s="98"/>
      <c r="STQ51" s="98"/>
      <c r="STR51" s="98"/>
      <c r="STS51" s="98"/>
      <c r="STT51" s="98"/>
      <c r="STU51" s="98"/>
      <c r="STV51" s="98"/>
      <c r="STW51" s="98"/>
      <c r="STZ51" s="98"/>
      <c r="SUC51" s="98"/>
      <c r="SUF51" s="98"/>
      <c r="SUI51" s="98"/>
      <c r="SWW51" s="98"/>
      <c r="SWY51" s="98"/>
      <c r="SXB51" s="98"/>
      <c r="SXE51" s="98"/>
      <c r="SXH51" s="98"/>
      <c r="SXK51" s="98"/>
      <c r="SXN51" s="98"/>
      <c r="SXP51" s="98"/>
      <c r="SXR51" s="98"/>
      <c r="SXU51" s="98"/>
      <c r="SXX51" s="98"/>
      <c r="SYA51" s="98"/>
      <c r="SYD51" s="98"/>
      <c r="SYG51" s="98"/>
      <c r="SYJ51" s="98"/>
      <c r="SYM51" s="98"/>
      <c r="SYO51" s="98"/>
      <c r="SZJ51" s="98"/>
      <c r="SZK51" s="98"/>
      <c r="SZN51" s="98"/>
      <c r="SZQ51" s="98"/>
      <c r="SZT51" s="98"/>
      <c r="SZW51" s="98"/>
      <c r="SZX51" s="98"/>
      <c r="SZY51" s="98"/>
      <c r="TAB51" s="98"/>
      <c r="TAE51" s="98"/>
      <c r="TAH51" s="98"/>
      <c r="TAK51" s="98"/>
      <c r="TAM51" s="98"/>
      <c r="TCE51" s="98"/>
      <c r="TCF51" s="98"/>
      <c r="TCG51" s="98"/>
      <c r="TCH51" s="98"/>
      <c r="TCI51" s="98"/>
      <c r="TCJ51" s="98"/>
      <c r="TCK51" s="98"/>
      <c r="TCL51" s="98"/>
      <c r="TCM51" s="98"/>
      <c r="TCN51" s="98"/>
      <c r="TCO51" s="98"/>
      <c r="TCP51" s="98"/>
      <c r="TCQ51" s="98"/>
      <c r="TCR51" s="98"/>
      <c r="TCS51" s="98"/>
      <c r="TCT51" s="98"/>
      <c r="TCU51" s="98"/>
      <c r="TCV51" s="98"/>
      <c r="TCW51" s="98"/>
      <c r="TDJ51" s="98"/>
      <c r="TDK51" s="98"/>
      <c r="TDL51" s="98"/>
      <c r="TDM51" s="98"/>
      <c r="TDN51" s="98"/>
      <c r="TDO51" s="98"/>
      <c r="TDP51" s="98"/>
      <c r="TDQ51" s="98"/>
      <c r="TDR51" s="98"/>
      <c r="TDS51" s="98"/>
      <c r="TDV51" s="98"/>
      <c r="TDY51" s="98"/>
      <c r="TEB51" s="98"/>
      <c r="TEE51" s="98"/>
      <c r="TGS51" s="98"/>
      <c r="TGU51" s="98"/>
      <c r="TGX51" s="98"/>
      <c r="THA51" s="98"/>
      <c r="THD51" s="98"/>
      <c r="THG51" s="98"/>
      <c r="THJ51" s="98"/>
      <c r="THL51" s="98"/>
      <c r="THN51" s="98"/>
      <c r="THQ51" s="98"/>
      <c r="THT51" s="98"/>
      <c r="THW51" s="98"/>
      <c r="THZ51" s="98"/>
      <c r="TIC51" s="98"/>
      <c r="TIF51" s="98"/>
      <c r="TII51" s="98"/>
      <c r="TIK51" s="98"/>
      <c r="TJF51" s="98"/>
      <c r="TJG51" s="98"/>
      <c r="TJJ51" s="98"/>
      <c r="TJM51" s="98"/>
      <c r="TJP51" s="98"/>
      <c r="TJS51" s="98"/>
      <c r="TJT51" s="98"/>
      <c r="TJU51" s="98"/>
      <c r="TJX51" s="98"/>
      <c r="TKA51" s="98"/>
      <c r="TKD51" s="98"/>
      <c r="TKG51" s="98"/>
      <c r="TKI51" s="98"/>
      <c r="TMA51" s="98"/>
      <c r="TMB51" s="98"/>
      <c r="TMC51" s="98"/>
      <c r="TMD51" s="98"/>
      <c r="TME51" s="98"/>
      <c r="TMF51" s="98"/>
      <c r="TMG51" s="98"/>
      <c r="TMH51" s="98"/>
      <c r="TMI51" s="98"/>
      <c r="TMJ51" s="98"/>
      <c r="TMK51" s="98"/>
      <c r="TML51" s="98"/>
      <c r="TMM51" s="98"/>
      <c r="TMN51" s="98"/>
      <c r="TMO51" s="98"/>
      <c r="TMP51" s="98"/>
      <c r="TMQ51" s="98"/>
      <c r="TMR51" s="98"/>
      <c r="TMS51" s="98"/>
      <c r="TNF51" s="98"/>
      <c r="TNG51" s="98"/>
      <c r="TNH51" s="98"/>
      <c r="TNI51" s="98"/>
      <c r="TNJ51" s="98"/>
      <c r="TNK51" s="98"/>
      <c r="TNL51" s="98"/>
      <c r="TNM51" s="98"/>
      <c r="TNN51" s="98"/>
      <c r="TNO51" s="98"/>
      <c r="TNR51" s="98"/>
      <c r="TNU51" s="98"/>
      <c r="TNX51" s="98"/>
      <c r="TOA51" s="98"/>
      <c r="TQO51" s="98"/>
      <c r="TQQ51" s="98"/>
      <c r="TQT51" s="98"/>
      <c r="TQW51" s="98"/>
      <c r="TQZ51" s="98"/>
      <c r="TRC51" s="98"/>
      <c r="TRF51" s="98"/>
      <c r="TRH51" s="98"/>
      <c r="TRJ51" s="98"/>
      <c r="TRM51" s="98"/>
      <c r="TRP51" s="98"/>
      <c r="TRS51" s="98"/>
      <c r="TRV51" s="98"/>
      <c r="TRY51" s="98"/>
      <c r="TSB51" s="98"/>
      <c r="TSE51" s="98"/>
      <c r="TSG51" s="98"/>
      <c r="TTB51" s="98"/>
      <c r="TTC51" s="98"/>
      <c r="TTF51" s="98"/>
      <c r="TTI51" s="98"/>
      <c r="TTL51" s="98"/>
      <c r="TTO51" s="98"/>
      <c r="TTP51" s="98"/>
      <c r="TTQ51" s="98"/>
      <c r="TTT51" s="98"/>
      <c r="TTW51" s="98"/>
      <c r="TTZ51" s="98"/>
      <c r="TUC51" s="98"/>
      <c r="TUE51" s="98"/>
      <c r="TVW51" s="98"/>
      <c r="TVX51" s="98"/>
      <c r="TVY51" s="98"/>
      <c r="TVZ51" s="98"/>
      <c r="TWA51" s="98"/>
      <c r="TWB51" s="98"/>
      <c r="TWC51" s="98"/>
      <c r="TWD51" s="98"/>
      <c r="TWE51" s="98"/>
      <c r="TWF51" s="98"/>
      <c r="TWG51" s="98"/>
      <c r="TWH51" s="98"/>
      <c r="TWI51" s="98"/>
      <c r="TWJ51" s="98"/>
      <c r="TWK51" s="98"/>
      <c r="TWL51" s="98"/>
      <c r="TWM51" s="98"/>
      <c r="TWN51" s="98"/>
      <c r="TWO51" s="98"/>
      <c r="TXB51" s="98"/>
      <c r="TXC51" s="98"/>
      <c r="TXD51" s="98"/>
      <c r="TXE51" s="98"/>
      <c r="TXF51" s="98"/>
      <c r="TXG51" s="98"/>
      <c r="TXH51" s="98"/>
      <c r="TXI51" s="98"/>
      <c r="TXJ51" s="98"/>
      <c r="TXK51" s="98"/>
      <c r="TXN51" s="98"/>
      <c r="TXQ51" s="98"/>
      <c r="TXT51" s="98"/>
      <c r="TXW51" s="98"/>
      <c r="UAK51" s="98"/>
      <c r="UAM51" s="98"/>
      <c r="UAP51" s="98"/>
      <c r="UAS51" s="98"/>
      <c r="UAV51" s="98"/>
      <c r="UAY51" s="98"/>
      <c r="UBB51" s="98"/>
      <c r="UBD51" s="98"/>
      <c r="UBF51" s="98"/>
      <c r="UBI51" s="98"/>
      <c r="UBL51" s="98"/>
      <c r="UBO51" s="98"/>
      <c r="UBR51" s="98"/>
      <c r="UBU51" s="98"/>
      <c r="UBX51" s="98"/>
      <c r="UCA51" s="98"/>
      <c r="UCC51" s="98"/>
      <c r="UCX51" s="98"/>
      <c r="UCY51" s="98"/>
      <c r="UDB51" s="98"/>
      <c r="UDE51" s="98"/>
      <c r="UDH51" s="98"/>
      <c r="UDK51" s="98"/>
      <c r="UDL51" s="98"/>
      <c r="UDM51" s="98"/>
      <c r="UDP51" s="98"/>
      <c r="UDS51" s="98"/>
      <c r="UDV51" s="98"/>
      <c r="UDY51" s="98"/>
      <c r="UEA51" s="98"/>
      <c r="UFS51" s="98"/>
      <c r="UFT51" s="98"/>
      <c r="UFU51" s="98"/>
      <c r="UFV51" s="98"/>
      <c r="UFW51" s="98"/>
      <c r="UFX51" s="98"/>
      <c r="UFY51" s="98"/>
      <c r="UFZ51" s="98"/>
      <c r="UGA51" s="98"/>
      <c r="UGB51" s="98"/>
      <c r="UGC51" s="98"/>
      <c r="UGD51" s="98"/>
      <c r="UGE51" s="98"/>
      <c r="UGF51" s="98"/>
      <c r="UGG51" s="98"/>
      <c r="UGH51" s="98"/>
      <c r="UGI51" s="98"/>
      <c r="UGJ51" s="98"/>
      <c r="UGK51" s="98"/>
      <c r="UGX51" s="98"/>
      <c r="UGY51" s="98"/>
      <c r="UGZ51" s="98"/>
      <c r="UHA51" s="98"/>
      <c r="UHB51" s="98"/>
      <c r="UHC51" s="98"/>
      <c r="UHD51" s="98"/>
      <c r="UHE51" s="98"/>
      <c r="UHF51" s="98"/>
      <c r="UHG51" s="98"/>
      <c r="UHJ51" s="98"/>
      <c r="UHM51" s="98"/>
      <c r="UHP51" s="98"/>
      <c r="UHS51" s="98"/>
      <c r="UKG51" s="98"/>
      <c r="UKI51" s="98"/>
      <c r="UKL51" s="98"/>
      <c r="UKO51" s="98"/>
      <c r="UKR51" s="98"/>
      <c r="UKU51" s="98"/>
      <c r="UKX51" s="98"/>
      <c r="UKZ51" s="98"/>
      <c r="ULB51" s="98"/>
      <c r="ULE51" s="98"/>
      <c r="ULH51" s="98"/>
      <c r="ULK51" s="98"/>
      <c r="ULN51" s="98"/>
      <c r="ULQ51" s="98"/>
      <c r="ULT51" s="98"/>
      <c r="ULW51" s="98"/>
      <c r="ULY51" s="98"/>
      <c r="UMT51" s="98"/>
      <c r="UMU51" s="98"/>
      <c r="UMX51" s="98"/>
      <c r="UNA51" s="98"/>
      <c r="UND51" s="98"/>
      <c r="UNG51" s="98"/>
      <c r="UNH51" s="98"/>
      <c r="UNI51" s="98"/>
      <c r="UNL51" s="98"/>
      <c r="UNO51" s="98"/>
      <c r="UNR51" s="98"/>
      <c r="UNU51" s="98"/>
      <c r="UNW51" s="98"/>
      <c r="UPO51" s="98"/>
      <c r="UPP51" s="98"/>
      <c r="UPQ51" s="98"/>
      <c r="UPR51" s="98"/>
      <c r="UPS51" s="98"/>
      <c r="UPT51" s="98"/>
      <c r="UPU51" s="98"/>
      <c r="UPV51" s="98"/>
      <c r="UPW51" s="98"/>
      <c r="UPX51" s="98"/>
      <c r="UPY51" s="98"/>
      <c r="UPZ51" s="98"/>
      <c r="UQA51" s="98"/>
      <c r="UQB51" s="98"/>
      <c r="UQC51" s="98"/>
      <c r="UQD51" s="98"/>
      <c r="UQE51" s="98"/>
      <c r="UQF51" s="98"/>
      <c r="UQG51" s="98"/>
      <c r="UQT51" s="98"/>
      <c r="UQU51" s="98"/>
      <c r="UQV51" s="98"/>
      <c r="UQW51" s="98"/>
      <c r="UQX51" s="98"/>
      <c r="UQY51" s="98"/>
      <c r="UQZ51" s="98"/>
      <c r="URA51" s="98"/>
      <c r="URB51" s="98"/>
      <c r="URC51" s="98"/>
      <c r="URF51" s="98"/>
      <c r="URI51" s="98"/>
      <c r="URL51" s="98"/>
      <c r="URO51" s="98"/>
      <c r="UUC51" s="98"/>
      <c r="UUE51" s="98"/>
      <c r="UUH51" s="98"/>
      <c r="UUK51" s="98"/>
      <c r="UUN51" s="98"/>
      <c r="UUQ51" s="98"/>
      <c r="UUT51" s="98"/>
      <c r="UUV51" s="98"/>
      <c r="UUX51" s="98"/>
      <c r="UVA51" s="98"/>
      <c r="UVD51" s="98"/>
      <c r="UVG51" s="98"/>
      <c r="UVJ51" s="98"/>
      <c r="UVM51" s="98"/>
      <c r="UVP51" s="98"/>
      <c r="UVS51" s="98"/>
      <c r="UVU51" s="98"/>
      <c r="UWP51" s="98"/>
      <c r="UWQ51" s="98"/>
      <c r="UWT51" s="98"/>
      <c r="UWW51" s="98"/>
      <c r="UWZ51" s="98"/>
      <c r="UXC51" s="98"/>
      <c r="UXD51" s="98"/>
      <c r="UXE51" s="98"/>
      <c r="UXH51" s="98"/>
      <c r="UXK51" s="98"/>
      <c r="UXN51" s="98"/>
      <c r="UXQ51" s="98"/>
      <c r="UXS51" s="98"/>
      <c r="UZK51" s="98"/>
      <c r="UZL51" s="98"/>
      <c r="UZM51" s="98"/>
      <c r="UZN51" s="98"/>
      <c r="UZO51" s="98"/>
      <c r="UZP51" s="98"/>
      <c r="UZQ51" s="98"/>
      <c r="UZR51" s="98"/>
      <c r="UZS51" s="98"/>
      <c r="UZT51" s="98"/>
      <c r="UZU51" s="98"/>
      <c r="UZV51" s="98"/>
      <c r="UZW51" s="98"/>
      <c r="UZX51" s="98"/>
      <c r="UZY51" s="98"/>
      <c r="UZZ51" s="98"/>
      <c r="VAA51" s="98"/>
      <c r="VAB51" s="98"/>
      <c r="VAC51" s="98"/>
      <c r="VAP51" s="98"/>
      <c r="VAQ51" s="98"/>
      <c r="VAR51" s="98"/>
      <c r="VAS51" s="98"/>
      <c r="VAT51" s="98"/>
      <c r="VAU51" s="98"/>
      <c r="VAV51" s="98"/>
      <c r="VAW51" s="98"/>
      <c r="VAX51" s="98"/>
      <c r="VAY51" s="98"/>
      <c r="VBB51" s="98"/>
      <c r="VBE51" s="98"/>
      <c r="VBH51" s="98"/>
      <c r="VBK51" s="98"/>
      <c r="VDY51" s="98"/>
      <c r="VEA51" s="98"/>
      <c r="VED51" s="98"/>
      <c r="VEG51" s="98"/>
      <c r="VEJ51" s="98"/>
      <c r="VEM51" s="98"/>
      <c r="VEP51" s="98"/>
      <c r="VER51" s="98"/>
      <c r="VET51" s="98"/>
      <c r="VEW51" s="98"/>
      <c r="VEZ51" s="98"/>
      <c r="VFC51" s="98"/>
      <c r="VFF51" s="98"/>
      <c r="VFI51" s="98"/>
      <c r="VFL51" s="98"/>
      <c r="VFO51" s="98"/>
      <c r="VFQ51" s="98"/>
      <c r="VGL51" s="98"/>
      <c r="VGM51" s="98"/>
      <c r="VGP51" s="98"/>
      <c r="VGS51" s="98"/>
      <c r="VGV51" s="98"/>
      <c r="VGY51" s="98"/>
      <c r="VGZ51" s="98"/>
      <c r="VHA51" s="98"/>
      <c r="VHD51" s="98"/>
      <c r="VHG51" s="98"/>
      <c r="VHJ51" s="98"/>
      <c r="VHM51" s="98"/>
      <c r="VHO51" s="98"/>
      <c r="VJG51" s="98"/>
      <c r="VJH51" s="98"/>
      <c r="VJI51" s="98"/>
      <c r="VJJ51" s="98"/>
      <c r="VJK51" s="98"/>
      <c r="VJL51" s="98"/>
      <c r="VJM51" s="98"/>
      <c r="VJN51" s="98"/>
      <c r="VJO51" s="98"/>
      <c r="VJP51" s="98"/>
      <c r="VJQ51" s="98"/>
      <c r="VJR51" s="98"/>
      <c r="VJS51" s="98"/>
      <c r="VJT51" s="98"/>
      <c r="VJU51" s="98"/>
      <c r="VJV51" s="98"/>
      <c r="VJW51" s="98"/>
      <c r="VJX51" s="98"/>
      <c r="VJY51" s="98"/>
      <c r="VKL51" s="98"/>
      <c r="VKM51" s="98"/>
      <c r="VKN51" s="98"/>
      <c r="VKO51" s="98"/>
      <c r="VKP51" s="98"/>
      <c r="VKQ51" s="98"/>
      <c r="VKR51" s="98"/>
      <c r="VKS51" s="98"/>
      <c r="VKT51" s="98"/>
      <c r="VKU51" s="98"/>
      <c r="VKX51" s="98"/>
      <c r="VLA51" s="98"/>
      <c r="VLD51" s="98"/>
      <c r="VLG51" s="98"/>
      <c r="VNU51" s="98"/>
      <c r="VNW51" s="98"/>
      <c r="VNZ51" s="98"/>
      <c r="VOC51" s="98"/>
      <c r="VOF51" s="98"/>
      <c r="VOI51" s="98"/>
      <c r="VOL51" s="98"/>
      <c r="VON51" s="98"/>
      <c r="VOP51" s="98"/>
      <c r="VOS51" s="98"/>
      <c r="VOV51" s="98"/>
      <c r="VOY51" s="98"/>
      <c r="VPB51" s="98"/>
      <c r="VPE51" s="98"/>
      <c r="VPH51" s="98"/>
      <c r="VPK51" s="98"/>
      <c r="VPM51" s="98"/>
      <c r="VQH51" s="98"/>
      <c r="VQI51" s="98"/>
      <c r="VQL51" s="98"/>
      <c r="VQO51" s="98"/>
      <c r="VQR51" s="98"/>
      <c r="VQU51" s="98"/>
      <c r="VQV51" s="98"/>
      <c r="VQW51" s="98"/>
      <c r="VQZ51" s="98"/>
      <c r="VRC51" s="98"/>
      <c r="VRF51" s="98"/>
      <c r="VRI51" s="98"/>
      <c r="VRK51" s="98"/>
      <c r="VTC51" s="98"/>
      <c r="VTD51" s="98"/>
      <c r="VTE51" s="98"/>
      <c r="VTF51" s="98"/>
      <c r="VTG51" s="98"/>
      <c r="VTH51" s="98"/>
      <c r="VTI51" s="98"/>
      <c r="VTJ51" s="98"/>
      <c r="VTK51" s="98"/>
      <c r="VTL51" s="98"/>
      <c r="VTM51" s="98"/>
      <c r="VTN51" s="98"/>
      <c r="VTO51" s="98"/>
      <c r="VTP51" s="98"/>
      <c r="VTQ51" s="98"/>
      <c r="VTR51" s="98"/>
      <c r="VTS51" s="98"/>
      <c r="VTT51" s="98"/>
      <c r="VTU51" s="98"/>
      <c r="VUH51" s="98"/>
      <c r="VUI51" s="98"/>
      <c r="VUJ51" s="98"/>
      <c r="VUK51" s="98"/>
      <c r="VUL51" s="98"/>
      <c r="VUM51" s="98"/>
      <c r="VUN51" s="98"/>
      <c r="VUO51" s="98"/>
      <c r="VUP51" s="98"/>
      <c r="VUQ51" s="98"/>
      <c r="VUT51" s="98"/>
      <c r="VUW51" s="98"/>
      <c r="VUZ51" s="98"/>
      <c r="VVC51" s="98"/>
      <c r="VXQ51" s="98"/>
      <c r="VXS51" s="98"/>
      <c r="VXV51" s="98"/>
      <c r="VXY51" s="98"/>
      <c r="VYB51" s="98"/>
      <c r="VYE51" s="98"/>
      <c r="VYH51" s="98"/>
      <c r="VYJ51" s="98"/>
      <c r="VYL51" s="98"/>
      <c r="VYO51" s="98"/>
      <c r="VYR51" s="98"/>
      <c r="VYU51" s="98"/>
      <c r="VYX51" s="98"/>
      <c r="VZA51" s="98"/>
      <c r="VZD51" s="98"/>
      <c r="VZG51" s="98"/>
      <c r="VZI51" s="98"/>
      <c r="WAD51" s="98"/>
      <c r="WAE51" s="98"/>
      <c r="WAH51" s="98"/>
      <c r="WAK51" s="98"/>
      <c r="WAN51" s="98"/>
      <c r="WAQ51" s="98"/>
      <c r="WAR51" s="98"/>
      <c r="WAS51" s="98"/>
      <c r="WAV51" s="98"/>
      <c r="WAY51" s="98"/>
      <c r="WBB51" s="98"/>
      <c r="WBE51" s="98"/>
      <c r="WBG51" s="98"/>
      <c r="WCY51" s="98"/>
      <c r="WCZ51" s="98"/>
      <c r="WDA51" s="98"/>
      <c r="WDB51" s="98"/>
      <c r="WDC51" s="98"/>
      <c r="WDD51" s="98"/>
      <c r="WDE51" s="98"/>
      <c r="WDF51" s="98"/>
      <c r="WDG51" s="98"/>
      <c r="WDH51" s="98"/>
      <c r="WDI51" s="98"/>
      <c r="WDJ51" s="98"/>
      <c r="WDK51" s="98"/>
      <c r="WDL51" s="98"/>
      <c r="WDM51" s="98"/>
      <c r="WDN51" s="98"/>
      <c r="WDO51" s="98"/>
      <c r="WDP51" s="98"/>
      <c r="WDQ51" s="98"/>
      <c r="WED51" s="98"/>
      <c r="WEE51" s="98"/>
      <c r="WEF51" s="98"/>
      <c r="WEG51" s="98"/>
      <c r="WEH51" s="98"/>
      <c r="WEI51" s="98"/>
      <c r="WEJ51" s="98"/>
      <c r="WEK51" s="98"/>
      <c r="WEL51" s="98"/>
      <c r="WEM51" s="98"/>
      <c r="WEP51" s="98"/>
      <c r="WES51" s="98"/>
      <c r="WEV51" s="98"/>
      <c r="WEY51" s="98"/>
      <c r="WHM51" s="98"/>
      <c r="WHO51" s="98"/>
      <c r="WHR51" s="98"/>
      <c r="WHU51" s="98"/>
      <c r="WHX51" s="98"/>
      <c r="WIA51" s="98"/>
      <c r="WID51" s="98"/>
      <c r="WIF51" s="98"/>
      <c r="WIH51" s="98"/>
      <c r="WIK51" s="98"/>
      <c r="WIN51" s="98"/>
      <c r="WIQ51" s="98"/>
      <c r="WIT51" s="98"/>
      <c r="WIW51" s="98"/>
      <c r="WIZ51" s="98"/>
      <c r="WJC51" s="98"/>
      <c r="WJE51" s="98"/>
      <c r="WJZ51" s="98"/>
      <c r="WKA51" s="98"/>
      <c r="WKD51" s="98"/>
      <c r="WKG51" s="98"/>
      <c r="WKJ51" s="98"/>
      <c r="WKM51" s="98"/>
      <c r="WKN51" s="98"/>
      <c r="WKO51" s="98"/>
      <c r="WKR51" s="98"/>
      <c r="WKU51" s="98"/>
      <c r="WKX51" s="98"/>
      <c r="WLA51" s="98"/>
      <c r="WLC51" s="98"/>
      <c r="WMU51" s="98"/>
      <c r="WMV51" s="98"/>
      <c r="WMW51" s="98"/>
      <c r="WMX51" s="98"/>
      <c r="WMY51" s="98"/>
      <c r="WMZ51" s="98"/>
      <c r="WNA51" s="98"/>
      <c r="WNB51" s="98"/>
      <c r="WNC51" s="98"/>
      <c r="WND51" s="98"/>
      <c r="WNE51" s="98"/>
      <c r="WNF51" s="98"/>
      <c r="WNG51" s="98"/>
      <c r="WNH51" s="98"/>
      <c r="WNI51" s="98"/>
      <c r="WNJ51" s="98"/>
      <c r="WNK51" s="98"/>
      <c r="WNL51" s="98"/>
      <c r="WNM51" s="98"/>
      <c r="WNZ51" s="98"/>
      <c r="WOA51" s="98"/>
      <c r="WOB51" s="98"/>
      <c r="WOC51" s="98"/>
      <c r="WOD51" s="98"/>
      <c r="WOE51" s="98"/>
      <c r="WOF51" s="98"/>
      <c r="WOG51" s="98"/>
      <c r="WOH51" s="98"/>
      <c r="WOI51" s="98"/>
      <c r="WOL51" s="98"/>
      <c r="WOO51" s="98"/>
      <c r="WOR51" s="98"/>
      <c r="WOU51" s="98"/>
      <c r="WRI51" s="98"/>
      <c r="WRK51" s="98"/>
      <c r="WRN51" s="98"/>
      <c r="WRQ51" s="98"/>
      <c r="WRT51" s="98"/>
      <c r="WRW51" s="98"/>
      <c r="WRZ51" s="98"/>
      <c r="WSB51" s="98"/>
      <c r="WSD51" s="98"/>
      <c r="WSG51" s="98"/>
      <c r="WSJ51" s="98"/>
      <c r="WSM51" s="98"/>
      <c r="WSP51" s="98"/>
      <c r="WSS51" s="98"/>
      <c r="WSV51" s="98"/>
      <c r="WSY51" s="98"/>
      <c r="WTA51" s="98"/>
      <c r="WTV51" s="98"/>
      <c r="WTW51" s="98"/>
      <c r="WTZ51" s="98"/>
      <c r="WUC51" s="98"/>
      <c r="WUF51" s="98"/>
      <c r="WUI51" s="98"/>
      <c r="WUJ51" s="98"/>
      <c r="WUK51" s="98"/>
      <c r="WUN51" s="98"/>
      <c r="WUQ51" s="98"/>
      <c r="WUT51" s="98"/>
      <c r="WUW51" s="98"/>
      <c r="WUY51" s="98"/>
    </row>
    <row r="52" spans="1:1015 1059:2039 2083:3063 3107:4087 4131:5111 5155:6135 6179:7159 7203:8183 8227:9207 9251:10231 10275:11255 11299:12279 12323:13303 13347:14327 14371:15351 15395:16119" s="94" customFormat="1" ht="21" hidden="1" customHeight="1" x14ac:dyDescent="0.3">
      <c r="A52" s="14" t="s">
        <v>154</v>
      </c>
      <c r="B52" s="93" t="s">
        <v>412</v>
      </c>
      <c r="C52" s="7"/>
      <c r="D52" s="126"/>
      <c r="E52" s="126"/>
    </row>
    <row r="53" spans="1:1015 1059:2039 2083:3063 3107:4087 4131:5111 5155:6135 6179:7159 7203:8183 8227:9207 9251:10231 10275:11255 11299:12279 12323:13303 13347:14327 14371:15351 15395:16119" s="94" customFormat="1" ht="21" hidden="1" customHeight="1" x14ac:dyDescent="0.3">
      <c r="A53" s="10" t="s">
        <v>155</v>
      </c>
      <c r="B53" s="93" t="s">
        <v>412</v>
      </c>
      <c r="C53" s="7"/>
      <c r="D53" s="126"/>
      <c r="E53" s="126"/>
    </row>
    <row r="54" spans="1:1015 1059:2039 2083:3063 3107:4087 4131:5111 5155:6135 6179:7159 7203:8183 8227:9207 9251:10231 10275:11255 11299:12279 12323:13303 13347:14327 14371:15351 15395:16119" s="94" customFormat="1" ht="21" hidden="1" customHeight="1" x14ac:dyDescent="0.3">
      <c r="A54" s="8" t="s">
        <v>156</v>
      </c>
      <c r="B54" s="93" t="s">
        <v>412</v>
      </c>
      <c r="C54" s="7"/>
      <c r="D54" s="126"/>
      <c r="E54" s="126"/>
    </row>
    <row r="55" spans="1:1015 1059:2039 2083:3063 3107:4087 4131:5111 5155:6135 6179:7159 7203:8183 8227:9207 9251:10231 10275:11255 11299:12279 12323:13303 13347:14327 14371:15351 15395:16119" s="94" customFormat="1" ht="21" hidden="1" customHeight="1" x14ac:dyDescent="0.3">
      <c r="A55" s="10" t="s">
        <v>157</v>
      </c>
      <c r="B55" s="93" t="s">
        <v>412</v>
      </c>
      <c r="C55" s="7"/>
      <c r="D55" s="126"/>
      <c r="E55" s="126"/>
    </row>
    <row r="56" spans="1:1015 1059:2039 2083:3063 3107:4087 4131:5111 5155:6135 6179:7159 7203:8183 8227:9207 9251:10231 10275:11255 11299:12279 12323:13303 13347:14327 14371:15351 15395:16119" s="94" customFormat="1" ht="21" hidden="1" customHeight="1" x14ac:dyDescent="0.3">
      <c r="A56" s="10" t="s">
        <v>158</v>
      </c>
      <c r="B56" s="93" t="s">
        <v>412</v>
      </c>
      <c r="C56" s="7"/>
      <c r="D56" s="126"/>
      <c r="E56" s="126"/>
    </row>
    <row r="57" spans="1:1015 1059:2039 2083:3063 3107:4087 4131:5111 5155:6135 6179:7159 7203:8183 8227:9207 9251:10231 10275:11255 11299:12279 12323:13303 13347:14327 14371:15351 15395:16119" s="94" customFormat="1" ht="21" hidden="1" customHeight="1" x14ac:dyDescent="0.3">
      <c r="A57" s="14" t="s">
        <v>76</v>
      </c>
      <c r="B57" s="93" t="s">
        <v>419</v>
      </c>
      <c r="C57" s="7"/>
      <c r="D57" s="126"/>
      <c r="E57" s="126"/>
    </row>
    <row r="58" spans="1:1015 1059:2039 2083:3063 3107:4087 4131:5111 5155:6135 6179:7159 7203:8183 8227:9207 9251:10231 10275:11255 11299:12279 12323:13303 13347:14327 14371:15351 15395:16119" s="94" customFormat="1" ht="21" customHeight="1" x14ac:dyDescent="0.3">
      <c r="A58" s="13" t="s">
        <v>114</v>
      </c>
      <c r="B58" s="169" t="s">
        <v>416</v>
      </c>
      <c r="C58" s="170">
        <v>110</v>
      </c>
      <c r="D58" s="185">
        <v>24000</v>
      </c>
      <c r="E58" s="169">
        <v>2640000</v>
      </c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Z58" s="98"/>
      <c r="CC58" s="98"/>
      <c r="CF58" s="98"/>
      <c r="CI58" s="98"/>
      <c r="EW58" s="98"/>
      <c r="EY58" s="98"/>
      <c r="FB58" s="98"/>
      <c r="FE58" s="98"/>
      <c r="FH58" s="98"/>
      <c r="FK58" s="98"/>
      <c r="FN58" s="98"/>
      <c r="FP58" s="98"/>
      <c r="FR58" s="98"/>
      <c r="FU58" s="98"/>
      <c r="FX58" s="98"/>
      <c r="GA58" s="98"/>
      <c r="GD58" s="98"/>
      <c r="GG58" s="98"/>
      <c r="GJ58" s="98"/>
      <c r="GM58" s="98"/>
      <c r="GO58" s="98"/>
      <c r="HJ58" s="98"/>
      <c r="HK58" s="98"/>
      <c r="HN58" s="98"/>
      <c r="HQ58" s="98"/>
      <c r="HT58" s="98"/>
      <c r="HW58" s="98"/>
      <c r="HX58" s="98"/>
      <c r="HY58" s="98"/>
      <c r="IB58" s="98"/>
      <c r="IE58" s="98"/>
      <c r="IH58" s="98"/>
      <c r="IK58" s="98"/>
      <c r="IM58" s="98"/>
      <c r="KE58" s="98"/>
      <c r="KF58" s="98"/>
      <c r="KG58" s="98"/>
      <c r="KH58" s="98"/>
      <c r="KI58" s="98"/>
      <c r="KJ58" s="98"/>
      <c r="KK58" s="98"/>
      <c r="KL58" s="98"/>
      <c r="KM58" s="98"/>
      <c r="KN58" s="98"/>
      <c r="KO58" s="98"/>
      <c r="KP58" s="98"/>
      <c r="KQ58" s="98"/>
      <c r="KR58" s="98"/>
      <c r="KS58" s="98"/>
      <c r="KT58" s="98"/>
      <c r="KU58" s="98"/>
      <c r="KV58" s="98"/>
      <c r="KW58" s="98"/>
      <c r="LJ58" s="98"/>
      <c r="LK58" s="98"/>
      <c r="LL58" s="98"/>
      <c r="LM58" s="98"/>
      <c r="LN58" s="98"/>
      <c r="LO58" s="98"/>
      <c r="LP58" s="98"/>
      <c r="LQ58" s="98"/>
      <c r="LR58" s="98"/>
      <c r="LS58" s="98"/>
      <c r="LV58" s="98"/>
      <c r="LY58" s="98"/>
      <c r="MB58" s="98"/>
      <c r="ME58" s="98"/>
      <c r="OS58" s="98"/>
      <c r="OU58" s="98"/>
      <c r="OX58" s="98"/>
      <c r="PA58" s="98"/>
      <c r="PD58" s="98"/>
      <c r="PG58" s="98"/>
      <c r="PJ58" s="98"/>
      <c r="PL58" s="98"/>
      <c r="PN58" s="98"/>
      <c r="PQ58" s="98"/>
      <c r="PT58" s="98"/>
      <c r="PW58" s="98"/>
      <c r="PZ58" s="98"/>
      <c r="QC58" s="98"/>
      <c r="QF58" s="98"/>
      <c r="QI58" s="98"/>
      <c r="QK58" s="98"/>
      <c r="RF58" s="98"/>
      <c r="RG58" s="98"/>
      <c r="RJ58" s="98"/>
      <c r="RM58" s="98"/>
      <c r="RP58" s="98"/>
      <c r="RS58" s="98"/>
      <c r="RT58" s="98"/>
      <c r="RU58" s="98"/>
      <c r="RX58" s="98"/>
      <c r="SA58" s="98"/>
      <c r="SD58" s="98"/>
      <c r="SG58" s="98"/>
      <c r="SI58" s="98"/>
      <c r="UA58" s="98"/>
      <c r="UB58" s="98"/>
      <c r="UC58" s="98"/>
      <c r="UD58" s="98"/>
      <c r="UE58" s="98"/>
      <c r="UF58" s="98"/>
      <c r="UG58" s="98"/>
      <c r="UH58" s="98"/>
      <c r="UI58" s="98"/>
      <c r="UJ58" s="98"/>
      <c r="UK58" s="98"/>
      <c r="UL58" s="98"/>
      <c r="UM58" s="98"/>
      <c r="UN58" s="98"/>
      <c r="UO58" s="98"/>
      <c r="UP58" s="98"/>
      <c r="UQ58" s="98"/>
      <c r="UR58" s="98"/>
      <c r="US58" s="98"/>
      <c r="VF58" s="98"/>
      <c r="VG58" s="98"/>
      <c r="VH58" s="98"/>
      <c r="VI58" s="98"/>
      <c r="VJ58" s="98"/>
      <c r="VK58" s="98"/>
      <c r="VL58" s="98"/>
      <c r="VM58" s="98"/>
      <c r="VN58" s="98"/>
      <c r="VO58" s="98"/>
      <c r="VR58" s="98"/>
      <c r="VU58" s="98"/>
      <c r="VX58" s="98"/>
      <c r="WA58" s="98"/>
      <c r="YO58" s="98"/>
      <c r="YQ58" s="98"/>
      <c r="YT58" s="98"/>
      <c r="YW58" s="98"/>
      <c r="YZ58" s="98"/>
      <c r="ZC58" s="98"/>
      <c r="ZF58" s="98"/>
      <c r="ZH58" s="98"/>
      <c r="ZJ58" s="98"/>
      <c r="ZM58" s="98"/>
      <c r="ZP58" s="98"/>
      <c r="ZS58" s="98"/>
      <c r="ZV58" s="98"/>
      <c r="ZY58" s="98"/>
      <c r="AAB58" s="98"/>
      <c r="AAE58" s="98"/>
      <c r="AAG58" s="98"/>
      <c r="ABB58" s="98"/>
      <c r="ABC58" s="98"/>
      <c r="ABF58" s="98"/>
      <c r="ABI58" s="98"/>
      <c r="ABL58" s="98"/>
      <c r="ABO58" s="98"/>
      <c r="ABP58" s="98"/>
      <c r="ABQ58" s="98"/>
      <c r="ABT58" s="98"/>
      <c r="ABW58" s="98"/>
      <c r="ABZ58" s="98"/>
      <c r="ACC58" s="98"/>
      <c r="ACE58" s="98"/>
      <c r="ADW58" s="98"/>
      <c r="ADX58" s="98"/>
      <c r="ADY58" s="98"/>
      <c r="ADZ58" s="98"/>
      <c r="AEA58" s="98"/>
      <c r="AEB58" s="98"/>
      <c r="AEC58" s="98"/>
      <c r="AED58" s="98"/>
      <c r="AEE58" s="98"/>
      <c r="AEF58" s="98"/>
      <c r="AEG58" s="98"/>
      <c r="AEH58" s="98"/>
      <c r="AEI58" s="98"/>
      <c r="AEJ58" s="98"/>
      <c r="AEK58" s="98"/>
      <c r="AEL58" s="98"/>
      <c r="AEM58" s="98"/>
      <c r="AEN58" s="98"/>
      <c r="AEO58" s="98"/>
      <c r="AFB58" s="98"/>
      <c r="AFC58" s="98"/>
      <c r="AFD58" s="98"/>
      <c r="AFE58" s="98"/>
      <c r="AFF58" s="98"/>
      <c r="AFG58" s="98"/>
      <c r="AFH58" s="98"/>
      <c r="AFI58" s="98"/>
      <c r="AFJ58" s="98"/>
      <c r="AFK58" s="98"/>
      <c r="AFN58" s="98"/>
      <c r="AFQ58" s="98"/>
      <c r="AFT58" s="98"/>
      <c r="AFW58" s="98"/>
      <c r="AIK58" s="98"/>
      <c r="AIM58" s="98"/>
      <c r="AIP58" s="98"/>
      <c r="AIS58" s="98"/>
      <c r="AIV58" s="98"/>
      <c r="AIY58" s="98"/>
      <c r="AJB58" s="98"/>
      <c r="AJD58" s="98"/>
      <c r="AJF58" s="98"/>
      <c r="AJI58" s="98"/>
      <c r="AJL58" s="98"/>
      <c r="AJO58" s="98"/>
      <c r="AJR58" s="98"/>
      <c r="AJU58" s="98"/>
      <c r="AJX58" s="98"/>
      <c r="AKA58" s="98"/>
      <c r="AKC58" s="98"/>
      <c r="AKX58" s="98"/>
      <c r="AKY58" s="98"/>
      <c r="ALB58" s="98"/>
      <c r="ALE58" s="98"/>
      <c r="ALH58" s="98"/>
      <c r="ALK58" s="98"/>
      <c r="ALL58" s="98"/>
      <c r="ALM58" s="98"/>
      <c r="ALP58" s="98"/>
      <c r="ALS58" s="98"/>
      <c r="ALV58" s="98"/>
      <c r="ALY58" s="98"/>
      <c r="AMA58" s="98"/>
      <c r="ANS58" s="98"/>
      <c r="ANT58" s="98"/>
      <c r="ANU58" s="98"/>
      <c r="ANV58" s="98"/>
      <c r="ANW58" s="98"/>
      <c r="ANX58" s="98"/>
      <c r="ANY58" s="98"/>
      <c r="ANZ58" s="98"/>
      <c r="AOA58" s="98"/>
      <c r="AOB58" s="98"/>
      <c r="AOC58" s="98"/>
      <c r="AOD58" s="98"/>
      <c r="AOE58" s="98"/>
      <c r="AOF58" s="98"/>
      <c r="AOG58" s="98"/>
      <c r="AOH58" s="98"/>
      <c r="AOI58" s="98"/>
      <c r="AOJ58" s="98"/>
      <c r="AOK58" s="98"/>
      <c r="AOX58" s="98"/>
      <c r="AOY58" s="98"/>
      <c r="AOZ58" s="98"/>
      <c r="APA58" s="98"/>
      <c r="APB58" s="98"/>
      <c r="APC58" s="98"/>
      <c r="APD58" s="98"/>
      <c r="APE58" s="98"/>
      <c r="APF58" s="98"/>
      <c r="APG58" s="98"/>
      <c r="APJ58" s="98"/>
      <c r="APM58" s="98"/>
      <c r="APP58" s="98"/>
      <c r="APS58" s="98"/>
      <c r="ASG58" s="98"/>
      <c r="ASI58" s="98"/>
      <c r="ASL58" s="98"/>
      <c r="ASO58" s="98"/>
      <c r="ASR58" s="98"/>
      <c r="ASU58" s="98"/>
      <c r="ASX58" s="98"/>
      <c r="ASZ58" s="98"/>
      <c r="ATB58" s="98"/>
      <c r="ATE58" s="98"/>
      <c r="ATH58" s="98"/>
      <c r="ATK58" s="98"/>
      <c r="ATN58" s="98"/>
      <c r="ATQ58" s="98"/>
      <c r="ATT58" s="98"/>
      <c r="ATW58" s="98"/>
      <c r="ATY58" s="98"/>
      <c r="AUT58" s="98"/>
      <c r="AUU58" s="98"/>
      <c r="AUX58" s="98"/>
      <c r="AVA58" s="98"/>
      <c r="AVD58" s="98"/>
      <c r="AVG58" s="98"/>
      <c r="AVH58" s="98"/>
      <c r="AVI58" s="98"/>
      <c r="AVL58" s="98"/>
      <c r="AVO58" s="98"/>
      <c r="AVR58" s="98"/>
      <c r="AVU58" s="98"/>
      <c r="AVW58" s="98"/>
      <c r="AXO58" s="98"/>
      <c r="AXP58" s="98"/>
      <c r="AXQ58" s="98"/>
      <c r="AXR58" s="98"/>
      <c r="AXS58" s="98"/>
      <c r="AXT58" s="98"/>
      <c r="AXU58" s="98"/>
      <c r="AXV58" s="98"/>
      <c r="AXW58" s="98"/>
      <c r="AXX58" s="98"/>
      <c r="AXY58" s="98"/>
      <c r="AXZ58" s="98"/>
      <c r="AYA58" s="98"/>
      <c r="AYB58" s="98"/>
      <c r="AYC58" s="98"/>
      <c r="AYD58" s="98"/>
      <c r="AYE58" s="98"/>
      <c r="AYF58" s="98"/>
      <c r="AYG58" s="98"/>
      <c r="AYT58" s="98"/>
      <c r="AYU58" s="98"/>
      <c r="AYV58" s="98"/>
      <c r="AYW58" s="98"/>
      <c r="AYX58" s="98"/>
      <c r="AYY58" s="98"/>
      <c r="AYZ58" s="98"/>
      <c r="AZA58" s="98"/>
      <c r="AZB58" s="98"/>
      <c r="AZC58" s="98"/>
      <c r="AZF58" s="98"/>
      <c r="AZI58" s="98"/>
      <c r="AZL58" s="98"/>
      <c r="AZO58" s="98"/>
      <c r="BCC58" s="98"/>
      <c r="BCE58" s="98"/>
      <c r="BCH58" s="98"/>
      <c r="BCK58" s="98"/>
      <c r="BCN58" s="98"/>
      <c r="BCQ58" s="98"/>
      <c r="BCT58" s="98"/>
      <c r="BCV58" s="98"/>
      <c r="BCX58" s="98"/>
      <c r="BDA58" s="98"/>
      <c r="BDD58" s="98"/>
      <c r="BDG58" s="98"/>
      <c r="BDJ58" s="98"/>
      <c r="BDM58" s="98"/>
      <c r="BDP58" s="98"/>
      <c r="BDS58" s="98"/>
      <c r="BDU58" s="98"/>
      <c r="BEP58" s="98"/>
      <c r="BEQ58" s="98"/>
      <c r="BET58" s="98"/>
      <c r="BEW58" s="98"/>
      <c r="BEZ58" s="98"/>
      <c r="BFC58" s="98"/>
      <c r="BFD58" s="98"/>
      <c r="BFE58" s="98"/>
      <c r="BFH58" s="98"/>
      <c r="BFK58" s="98"/>
      <c r="BFN58" s="98"/>
      <c r="BFQ58" s="98"/>
      <c r="BFS58" s="98"/>
      <c r="BHK58" s="98"/>
      <c r="BHL58" s="98"/>
      <c r="BHM58" s="98"/>
      <c r="BHN58" s="98"/>
      <c r="BHO58" s="98"/>
      <c r="BHP58" s="98"/>
      <c r="BHQ58" s="98"/>
      <c r="BHR58" s="98"/>
      <c r="BHS58" s="98"/>
      <c r="BHT58" s="98"/>
      <c r="BHU58" s="98"/>
      <c r="BHV58" s="98"/>
      <c r="BHW58" s="98"/>
      <c r="BHX58" s="98"/>
      <c r="BHY58" s="98"/>
      <c r="BHZ58" s="98"/>
      <c r="BIA58" s="98"/>
      <c r="BIB58" s="98"/>
      <c r="BIC58" s="98"/>
      <c r="BIP58" s="98"/>
      <c r="BIQ58" s="98"/>
      <c r="BIR58" s="98"/>
      <c r="BIS58" s="98"/>
      <c r="BIT58" s="98"/>
      <c r="BIU58" s="98"/>
      <c r="BIV58" s="98"/>
      <c r="BIW58" s="98"/>
      <c r="BIX58" s="98"/>
      <c r="BIY58" s="98"/>
      <c r="BJB58" s="98"/>
      <c r="BJE58" s="98"/>
      <c r="BJH58" s="98"/>
      <c r="BJK58" s="98"/>
      <c r="BLY58" s="98"/>
      <c r="BMA58" s="98"/>
      <c r="BMD58" s="98"/>
      <c r="BMG58" s="98"/>
      <c r="BMJ58" s="98"/>
      <c r="BMM58" s="98"/>
      <c r="BMP58" s="98"/>
      <c r="BMR58" s="98"/>
      <c r="BMT58" s="98"/>
      <c r="BMW58" s="98"/>
      <c r="BMZ58" s="98"/>
      <c r="BNC58" s="98"/>
      <c r="BNF58" s="98"/>
      <c r="BNI58" s="98"/>
      <c r="BNL58" s="98"/>
      <c r="BNO58" s="98"/>
      <c r="BNQ58" s="98"/>
      <c r="BOL58" s="98"/>
      <c r="BOM58" s="98"/>
      <c r="BOP58" s="98"/>
      <c r="BOS58" s="98"/>
      <c r="BOV58" s="98"/>
      <c r="BOY58" s="98"/>
      <c r="BOZ58" s="98"/>
      <c r="BPA58" s="98"/>
      <c r="BPD58" s="98"/>
      <c r="BPG58" s="98"/>
      <c r="BPJ58" s="98"/>
      <c r="BPM58" s="98"/>
      <c r="BPO58" s="98"/>
      <c r="BRG58" s="98"/>
      <c r="BRH58" s="98"/>
      <c r="BRI58" s="98"/>
      <c r="BRJ58" s="98"/>
      <c r="BRK58" s="98"/>
      <c r="BRL58" s="98"/>
      <c r="BRM58" s="98"/>
      <c r="BRN58" s="98"/>
      <c r="BRO58" s="98"/>
      <c r="BRP58" s="98"/>
      <c r="BRQ58" s="98"/>
      <c r="BRR58" s="98"/>
      <c r="BRS58" s="98"/>
      <c r="BRT58" s="98"/>
      <c r="BRU58" s="98"/>
      <c r="BRV58" s="98"/>
      <c r="BRW58" s="98"/>
      <c r="BRX58" s="98"/>
      <c r="BRY58" s="98"/>
      <c r="BSL58" s="98"/>
      <c r="BSM58" s="98"/>
      <c r="BSN58" s="98"/>
      <c r="BSO58" s="98"/>
      <c r="BSP58" s="98"/>
      <c r="BSQ58" s="98"/>
      <c r="BSR58" s="98"/>
      <c r="BSS58" s="98"/>
      <c r="BST58" s="98"/>
      <c r="BSU58" s="98"/>
      <c r="BSX58" s="98"/>
      <c r="BTA58" s="98"/>
      <c r="BTD58" s="98"/>
      <c r="BTG58" s="98"/>
      <c r="BVU58" s="98"/>
      <c r="BVW58" s="98"/>
      <c r="BVZ58" s="98"/>
      <c r="BWC58" s="98"/>
      <c r="BWF58" s="98"/>
      <c r="BWI58" s="98"/>
      <c r="BWL58" s="98"/>
      <c r="BWN58" s="98"/>
      <c r="BWP58" s="98"/>
      <c r="BWS58" s="98"/>
      <c r="BWV58" s="98"/>
      <c r="BWY58" s="98"/>
      <c r="BXB58" s="98"/>
      <c r="BXE58" s="98"/>
      <c r="BXH58" s="98"/>
      <c r="BXK58" s="98"/>
      <c r="BXM58" s="98"/>
      <c r="BYH58" s="98"/>
      <c r="BYI58" s="98"/>
      <c r="BYL58" s="98"/>
      <c r="BYO58" s="98"/>
      <c r="BYR58" s="98"/>
      <c r="BYU58" s="98"/>
      <c r="BYV58" s="98"/>
      <c r="BYW58" s="98"/>
      <c r="BYZ58" s="98"/>
      <c r="BZC58" s="98"/>
      <c r="BZF58" s="98"/>
      <c r="BZI58" s="98"/>
      <c r="BZK58" s="98"/>
      <c r="CBC58" s="98"/>
      <c r="CBD58" s="98"/>
      <c r="CBE58" s="98"/>
      <c r="CBF58" s="98"/>
      <c r="CBG58" s="98"/>
      <c r="CBH58" s="98"/>
      <c r="CBI58" s="98"/>
      <c r="CBJ58" s="98"/>
      <c r="CBK58" s="98"/>
      <c r="CBL58" s="98"/>
      <c r="CBM58" s="98"/>
      <c r="CBN58" s="98"/>
      <c r="CBO58" s="98"/>
      <c r="CBP58" s="98"/>
      <c r="CBQ58" s="98"/>
      <c r="CBR58" s="98"/>
      <c r="CBS58" s="98"/>
      <c r="CBT58" s="98"/>
      <c r="CBU58" s="98"/>
      <c r="CCH58" s="98"/>
      <c r="CCI58" s="98"/>
      <c r="CCJ58" s="98"/>
      <c r="CCK58" s="98"/>
      <c r="CCL58" s="98"/>
      <c r="CCM58" s="98"/>
      <c r="CCN58" s="98"/>
      <c r="CCO58" s="98"/>
      <c r="CCP58" s="98"/>
      <c r="CCQ58" s="98"/>
      <c r="CCT58" s="98"/>
      <c r="CCW58" s="98"/>
      <c r="CCZ58" s="98"/>
      <c r="CDC58" s="98"/>
      <c r="CFQ58" s="98"/>
      <c r="CFS58" s="98"/>
      <c r="CFV58" s="98"/>
      <c r="CFY58" s="98"/>
      <c r="CGB58" s="98"/>
      <c r="CGE58" s="98"/>
      <c r="CGH58" s="98"/>
      <c r="CGJ58" s="98"/>
      <c r="CGL58" s="98"/>
      <c r="CGO58" s="98"/>
      <c r="CGR58" s="98"/>
      <c r="CGU58" s="98"/>
      <c r="CGX58" s="98"/>
      <c r="CHA58" s="98"/>
      <c r="CHD58" s="98"/>
      <c r="CHG58" s="98"/>
      <c r="CHI58" s="98"/>
      <c r="CID58" s="98"/>
      <c r="CIE58" s="98"/>
      <c r="CIH58" s="98"/>
      <c r="CIK58" s="98"/>
      <c r="CIN58" s="98"/>
      <c r="CIQ58" s="98"/>
      <c r="CIR58" s="98"/>
      <c r="CIS58" s="98"/>
      <c r="CIV58" s="98"/>
      <c r="CIY58" s="98"/>
      <c r="CJB58" s="98"/>
      <c r="CJE58" s="98"/>
      <c r="CJG58" s="98"/>
      <c r="CKY58" s="98"/>
      <c r="CKZ58" s="98"/>
      <c r="CLA58" s="98"/>
      <c r="CLB58" s="98"/>
      <c r="CLC58" s="98"/>
      <c r="CLD58" s="98"/>
      <c r="CLE58" s="98"/>
      <c r="CLF58" s="98"/>
      <c r="CLG58" s="98"/>
      <c r="CLH58" s="98"/>
      <c r="CLI58" s="98"/>
      <c r="CLJ58" s="98"/>
      <c r="CLK58" s="98"/>
      <c r="CLL58" s="98"/>
      <c r="CLM58" s="98"/>
      <c r="CLN58" s="98"/>
      <c r="CLO58" s="98"/>
      <c r="CLP58" s="98"/>
      <c r="CLQ58" s="98"/>
      <c r="CMD58" s="98"/>
      <c r="CME58" s="98"/>
      <c r="CMF58" s="98"/>
      <c r="CMG58" s="98"/>
      <c r="CMH58" s="98"/>
      <c r="CMI58" s="98"/>
      <c r="CMJ58" s="98"/>
      <c r="CMK58" s="98"/>
      <c r="CML58" s="98"/>
      <c r="CMM58" s="98"/>
      <c r="CMP58" s="98"/>
      <c r="CMS58" s="98"/>
      <c r="CMV58" s="98"/>
      <c r="CMY58" s="98"/>
      <c r="CPM58" s="98"/>
      <c r="CPO58" s="98"/>
      <c r="CPR58" s="98"/>
      <c r="CPU58" s="98"/>
      <c r="CPX58" s="98"/>
      <c r="CQA58" s="98"/>
      <c r="CQD58" s="98"/>
      <c r="CQF58" s="98"/>
      <c r="CQH58" s="98"/>
      <c r="CQK58" s="98"/>
      <c r="CQN58" s="98"/>
      <c r="CQQ58" s="98"/>
      <c r="CQT58" s="98"/>
      <c r="CQW58" s="98"/>
      <c r="CQZ58" s="98"/>
      <c r="CRC58" s="98"/>
      <c r="CRE58" s="98"/>
      <c r="CRZ58" s="98"/>
      <c r="CSA58" s="98"/>
      <c r="CSD58" s="98"/>
      <c r="CSG58" s="98"/>
      <c r="CSJ58" s="98"/>
      <c r="CSM58" s="98"/>
      <c r="CSN58" s="98"/>
      <c r="CSO58" s="98"/>
      <c r="CSR58" s="98"/>
      <c r="CSU58" s="98"/>
      <c r="CSX58" s="98"/>
      <c r="CTA58" s="98"/>
      <c r="CTC58" s="98"/>
      <c r="CUU58" s="98"/>
      <c r="CUV58" s="98"/>
      <c r="CUW58" s="98"/>
      <c r="CUX58" s="98"/>
      <c r="CUY58" s="98"/>
      <c r="CUZ58" s="98"/>
      <c r="CVA58" s="98"/>
      <c r="CVB58" s="98"/>
      <c r="CVC58" s="98"/>
      <c r="CVD58" s="98"/>
      <c r="CVE58" s="98"/>
      <c r="CVF58" s="98"/>
      <c r="CVG58" s="98"/>
      <c r="CVH58" s="98"/>
      <c r="CVI58" s="98"/>
      <c r="CVJ58" s="98"/>
      <c r="CVK58" s="98"/>
      <c r="CVL58" s="98"/>
      <c r="CVM58" s="98"/>
      <c r="CVZ58" s="98"/>
      <c r="CWA58" s="98"/>
      <c r="CWB58" s="98"/>
      <c r="CWC58" s="98"/>
      <c r="CWD58" s="98"/>
      <c r="CWE58" s="98"/>
      <c r="CWF58" s="98"/>
      <c r="CWG58" s="98"/>
      <c r="CWH58" s="98"/>
      <c r="CWI58" s="98"/>
      <c r="CWL58" s="98"/>
      <c r="CWO58" s="98"/>
      <c r="CWR58" s="98"/>
      <c r="CWU58" s="98"/>
      <c r="CZI58" s="98"/>
      <c r="CZK58" s="98"/>
      <c r="CZN58" s="98"/>
      <c r="CZQ58" s="98"/>
      <c r="CZT58" s="98"/>
      <c r="CZW58" s="98"/>
      <c r="CZZ58" s="98"/>
      <c r="DAB58" s="98"/>
      <c r="DAD58" s="98"/>
      <c r="DAG58" s="98"/>
      <c r="DAJ58" s="98"/>
      <c r="DAM58" s="98"/>
      <c r="DAP58" s="98"/>
      <c r="DAS58" s="98"/>
      <c r="DAV58" s="98"/>
      <c r="DAY58" s="98"/>
      <c r="DBA58" s="98"/>
      <c r="DBV58" s="98"/>
      <c r="DBW58" s="98"/>
      <c r="DBZ58" s="98"/>
      <c r="DCC58" s="98"/>
      <c r="DCF58" s="98"/>
      <c r="DCI58" s="98"/>
      <c r="DCJ58" s="98"/>
      <c r="DCK58" s="98"/>
      <c r="DCN58" s="98"/>
      <c r="DCQ58" s="98"/>
      <c r="DCT58" s="98"/>
      <c r="DCW58" s="98"/>
      <c r="DCY58" s="98"/>
      <c r="DEQ58" s="98"/>
      <c r="DER58" s="98"/>
      <c r="DES58" s="98"/>
      <c r="DET58" s="98"/>
      <c r="DEU58" s="98"/>
      <c r="DEV58" s="98"/>
      <c r="DEW58" s="98"/>
      <c r="DEX58" s="98"/>
      <c r="DEY58" s="98"/>
      <c r="DEZ58" s="98"/>
      <c r="DFA58" s="98"/>
      <c r="DFB58" s="98"/>
      <c r="DFC58" s="98"/>
      <c r="DFD58" s="98"/>
      <c r="DFE58" s="98"/>
      <c r="DFF58" s="98"/>
      <c r="DFG58" s="98"/>
      <c r="DFH58" s="98"/>
      <c r="DFI58" s="98"/>
      <c r="DFV58" s="98"/>
      <c r="DFW58" s="98"/>
      <c r="DFX58" s="98"/>
      <c r="DFY58" s="98"/>
      <c r="DFZ58" s="98"/>
      <c r="DGA58" s="98"/>
      <c r="DGB58" s="98"/>
      <c r="DGC58" s="98"/>
      <c r="DGD58" s="98"/>
      <c r="DGE58" s="98"/>
      <c r="DGH58" s="98"/>
      <c r="DGK58" s="98"/>
      <c r="DGN58" s="98"/>
      <c r="DGQ58" s="98"/>
      <c r="DJE58" s="98"/>
      <c r="DJG58" s="98"/>
      <c r="DJJ58" s="98"/>
      <c r="DJM58" s="98"/>
      <c r="DJP58" s="98"/>
      <c r="DJS58" s="98"/>
      <c r="DJV58" s="98"/>
      <c r="DJX58" s="98"/>
      <c r="DJZ58" s="98"/>
      <c r="DKC58" s="98"/>
      <c r="DKF58" s="98"/>
      <c r="DKI58" s="98"/>
      <c r="DKL58" s="98"/>
      <c r="DKO58" s="98"/>
      <c r="DKR58" s="98"/>
      <c r="DKU58" s="98"/>
      <c r="DKW58" s="98"/>
      <c r="DLR58" s="98"/>
      <c r="DLS58" s="98"/>
      <c r="DLV58" s="98"/>
      <c r="DLY58" s="98"/>
      <c r="DMB58" s="98"/>
      <c r="DME58" s="98"/>
      <c r="DMF58" s="98"/>
      <c r="DMG58" s="98"/>
      <c r="DMJ58" s="98"/>
      <c r="DMM58" s="98"/>
      <c r="DMP58" s="98"/>
      <c r="DMS58" s="98"/>
      <c r="DMU58" s="98"/>
      <c r="DOM58" s="98"/>
      <c r="DON58" s="98"/>
      <c r="DOO58" s="98"/>
      <c r="DOP58" s="98"/>
      <c r="DOQ58" s="98"/>
      <c r="DOR58" s="98"/>
      <c r="DOS58" s="98"/>
      <c r="DOT58" s="98"/>
      <c r="DOU58" s="98"/>
      <c r="DOV58" s="98"/>
      <c r="DOW58" s="98"/>
      <c r="DOX58" s="98"/>
      <c r="DOY58" s="98"/>
      <c r="DOZ58" s="98"/>
      <c r="DPA58" s="98"/>
      <c r="DPB58" s="98"/>
      <c r="DPC58" s="98"/>
      <c r="DPD58" s="98"/>
      <c r="DPE58" s="98"/>
      <c r="DPR58" s="98"/>
      <c r="DPS58" s="98"/>
      <c r="DPT58" s="98"/>
      <c r="DPU58" s="98"/>
      <c r="DPV58" s="98"/>
      <c r="DPW58" s="98"/>
      <c r="DPX58" s="98"/>
      <c r="DPY58" s="98"/>
      <c r="DPZ58" s="98"/>
      <c r="DQA58" s="98"/>
      <c r="DQD58" s="98"/>
      <c r="DQG58" s="98"/>
      <c r="DQJ58" s="98"/>
      <c r="DQM58" s="98"/>
      <c r="DTA58" s="98"/>
      <c r="DTC58" s="98"/>
      <c r="DTF58" s="98"/>
      <c r="DTI58" s="98"/>
      <c r="DTL58" s="98"/>
      <c r="DTO58" s="98"/>
      <c r="DTR58" s="98"/>
      <c r="DTT58" s="98"/>
      <c r="DTV58" s="98"/>
      <c r="DTY58" s="98"/>
      <c r="DUB58" s="98"/>
      <c r="DUE58" s="98"/>
      <c r="DUH58" s="98"/>
      <c r="DUK58" s="98"/>
      <c r="DUN58" s="98"/>
      <c r="DUQ58" s="98"/>
      <c r="DUS58" s="98"/>
      <c r="DVN58" s="98"/>
      <c r="DVO58" s="98"/>
      <c r="DVR58" s="98"/>
      <c r="DVU58" s="98"/>
      <c r="DVX58" s="98"/>
      <c r="DWA58" s="98"/>
      <c r="DWB58" s="98"/>
      <c r="DWC58" s="98"/>
      <c r="DWF58" s="98"/>
      <c r="DWI58" s="98"/>
      <c r="DWL58" s="98"/>
      <c r="DWO58" s="98"/>
      <c r="DWQ58" s="98"/>
      <c r="DYI58" s="98"/>
      <c r="DYJ58" s="98"/>
      <c r="DYK58" s="98"/>
      <c r="DYL58" s="98"/>
      <c r="DYM58" s="98"/>
      <c r="DYN58" s="98"/>
      <c r="DYO58" s="98"/>
      <c r="DYP58" s="98"/>
      <c r="DYQ58" s="98"/>
      <c r="DYR58" s="98"/>
      <c r="DYS58" s="98"/>
      <c r="DYT58" s="98"/>
      <c r="DYU58" s="98"/>
      <c r="DYV58" s="98"/>
      <c r="DYW58" s="98"/>
      <c r="DYX58" s="98"/>
      <c r="DYY58" s="98"/>
      <c r="DYZ58" s="98"/>
      <c r="DZA58" s="98"/>
      <c r="DZN58" s="98"/>
      <c r="DZO58" s="98"/>
      <c r="DZP58" s="98"/>
      <c r="DZQ58" s="98"/>
      <c r="DZR58" s="98"/>
      <c r="DZS58" s="98"/>
      <c r="DZT58" s="98"/>
      <c r="DZU58" s="98"/>
      <c r="DZV58" s="98"/>
      <c r="DZW58" s="98"/>
      <c r="DZZ58" s="98"/>
      <c r="EAC58" s="98"/>
      <c r="EAF58" s="98"/>
      <c r="EAI58" s="98"/>
      <c r="ECW58" s="98"/>
      <c r="ECY58" s="98"/>
      <c r="EDB58" s="98"/>
      <c r="EDE58" s="98"/>
      <c r="EDH58" s="98"/>
      <c r="EDK58" s="98"/>
      <c r="EDN58" s="98"/>
      <c r="EDP58" s="98"/>
      <c r="EDR58" s="98"/>
      <c r="EDU58" s="98"/>
      <c r="EDX58" s="98"/>
      <c r="EEA58" s="98"/>
      <c r="EED58" s="98"/>
      <c r="EEG58" s="98"/>
      <c r="EEJ58" s="98"/>
      <c r="EEM58" s="98"/>
      <c r="EEO58" s="98"/>
      <c r="EFJ58" s="98"/>
      <c r="EFK58" s="98"/>
      <c r="EFN58" s="98"/>
      <c r="EFQ58" s="98"/>
      <c r="EFT58" s="98"/>
      <c r="EFW58" s="98"/>
      <c r="EFX58" s="98"/>
      <c r="EFY58" s="98"/>
      <c r="EGB58" s="98"/>
      <c r="EGE58" s="98"/>
      <c r="EGH58" s="98"/>
      <c r="EGK58" s="98"/>
      <c r="EGM58" s="98"/>
      <c r="EIE58" s="98"/>
      <c r="EIF58" s="98"/>
      <c r="EIG58" s="98"/>
      <c r="EIH58" s="98"/>
      <c r="EII58" s="98"/>
      <c r="EIJ58" s="98"/>
      <c r="EIK58" s="98"/>
      <c r="EIL58" s="98"/>
      <c r="EIM58" s="98"/>
      <c r="EIN58" s="98"/>
      <c r="EIO58" s="98"/>
      <c r="EIP58" s="98"/>
      <c r="EIQ58" s="98"/>
      <c r="EIR58" s="98"/>
      <c r="EIS58" s="98"/>
      <c r="EIT58" s="98"/>
      <c r="EIU58" s="98"/>
      <c r="EIV58" s="98"/>
      <c r="EIW58" s="98"/>
      <c r="EJJ58" s="98"/>
      <c r="EJK58" s="98"/>
      <c r="EJL58" s="98"/>
      <c r="EJM58" s="98"/>
      <c r="EJN58" s="98"/>
      <c r="EJO58" s="98"/>
      <c r="EJP58" s="98"/>
      <c r="EJQ58" s="98"/>
      <c r="EJR58" s="98"/>
      <c r="EJS58" s="98"/>
      <c r="EJV58" s="98"/>
      <c r="EJY58" s="98"/>
      <c r="EKB58" s="98"/>
      <c r="EKE58" s="98"/>
      <c r="EMS58" s="98"/>
      <c r="EMU58" s="98"/>
      <c r="EMX58" s="98"/>
      <c r="ENA58" s="98"/>
      <c r="END58" s="98"/>
      <c r="ENG58" s="98"/>
      <c r="ENJ58" s="98"/>
      <c r="ENL58" s="98"/>
      <c r="ENN58" s="98"/>
      <c r="ENQ58" s="98"/>
      <c r="ENT58" s="98"/>
      <c r="ENW58" s="98"/>
      <c r="ENZ58" s="98"/>
      <c r="EOC58" s="98"/>
      <c r="EOF58" s="98"/>
      <c r="EOI58" s="98"/>
      <c r="EOK58" s="98"/>
      <c r="EPF58" s="98"/>
      <c r="EPG58" s="98"/>
      <c r="EPJ58" s="98"/>
      <c r="EPM58" s="98"/>
      <c r="EPP58" s="98"/>
      <c r="EPS58" s="98"/>
      <c r="EPT58" s="98"/>
      <c r="EPU58" s="98"/>
      <c r="EPX58" s="98"/>
      <c r="EQA58" s="98"/>
      <c r="EQD58" s="98"/>
      <c r="EQG58" s="98"/>
      <c r="EQI58" s="98"/>
      <c r="ESA58" s="98"/>
      <c r="ESB58" s="98"/>
      <c r="ESC58" s="98"/>
      <c r="ESD58" s="98"/>
      <c r="ESE58" s="98"/>
      <c r="ESF58" s="98"/>
      <c r="ESG58" s="98"/>
      <c r="ESH58" s="98"/>
      <c r="ESI58" s="98"/>
      <c r="ESJ58" s="98"/>
      <c r="ESK58" s="98"/>
      <c r="ESL58" s="98"/>
      <c r="ESM58" s="98"/>
      <c r="ESN58" s="98"/>
      <c r="ESO58" s="98"/>
      <c r="ESP58" s="98"/>
      <c r="ESQ58" s="98"/>
      <c r="ESR58" s="98"/>
      <c r="ESS58" s="98"/>
      <c r="ETF58" s="98"/>
      <c r="ETG58" s="98"/>
      <c r="ETH58" s="98"/>
      <c r="ETI58" s="98"/>
      <c r="ETJ58" s="98"/>
      <c r="ETK58" s="98"/>
      <c r="ETL58" s="98"/>
      <c r="ETM58" s="98"/>
      <c r="ETN58" s="98"/>
      <c r="ETO58" s="98"/>
      <c r="ETR58" s="98"/>
      <c r="ETU58" s="98"/>
      <c r="ETX58" s="98"/>
      <c r="EUA58" s="98"/>
      <c r="EWO58" s="98"/>
      <c r="EWQ58" s="98"/>
      <c r="EWT58" s="98"/>
      <c r="EWW58" s="98"/>
      <c r="EWZ58" s="98"/>
      <c r="EXC58" s="98"/>
      <c r="EXF58" s="98"/>
      <c r="EXH58" s="98"/>
      <c r="EXJ58" s="98"/>
      <c r="EXM58" s="98"/>
      <c r="EXP58" s="98"/>
      <c r="EXS58" s="98"/>
      <c r="EXV58" s="98"/>
      <c r="EXY58" s="98"/>
      <c r="EYB58" s="98"/>
      <c r="EYE58" s="98"/>
      <c r="EYG58" s="98"/>
      <c r="EZB58" s="98"/>
      <c r="EZC58" s="98"/>
      <c r="EZF58" s="98"/>
      <c r="EZI58" s="98"/>
      <c r="EZL58" s="98"/>
      <c r="EZO58" s="98"/>
      <c r="EZP58" s="98"/>
      <c r="EZQ58" s="98"/>
      <c r="EZT58" s="98"/>
      <c r="EZW58" s="98"/>
      <c r="EZZ58" s="98"/>
      <c r="FAC58" s="98"/>
      <c r="FAE58" s="98"/>
      <c r="FBW58" s="98"/>
      <c r="FBX58" s="98"/>
      <c r="FBY58" s="98"/>
      <c r="FBZ58" s="98"/>
      <c r="FCA58" s="98"/>
      <c r="FCB58" s="98"/>
      <c r="FCC58" s="98"/>
      <c r="FCD58" s="98"/>
      <c r="FCE58" s="98"/>
      <c r="FCF58" s="98"/>
      <c r="FCG58" s="98"/>
      <c r="FCH58" s="98"/>
      <c r="FCI58" s="98"/>
      <c r="FCJ58" s="98"/>
      <c r="FCK58" s="98"/>
      <c r="FCL58" s="98"/>
      <c r="FCM58" s="98"/>
      <c r="FCN58" s="98"/>
      <c r="FCO58" s="98"/>
      <c r="FDB58" s="98"/>
      <c r="FDC58" s="98"/>
      <c r="FDD58" s="98"/>
      <c r="FDE58" s="98"/>
      <c r="FDF58" s="98"/>
      <c r="FDG58" s="98"/>
      <c r="FDH58" s="98"/>
      <c r="FDI58" s="98"/>
      <c r="FDJ58" s="98"/>
      <c r="FDK58" s="98"/>
      <c r="FDN58" s="98"/>
      <c r="FDQ58" s="98"/>
      <c r="FDT58" s="98"/>
      <c r="FDW58" s="98"/>
      <c r="FGK58" s="98"/>
      <c r="FGM58" s="98"/>
      <c r="FGP58" s="98"/>
      <c r="FGS58" s="98"/>
      <c r="FGV58" s="98"/>
      <c r="FGY58" s="98"/>
      <c r="FHB58" s="98"/>
      <c r="FHD58" s="98"/>
      <c r="FHF58" s="98"/>
      <c r="FHI58" s="98"/>
      <c r="FHL58" s="98"/>
      <c r="FHO58" s="98"/>
      <c r="FHR58" s="98"/>
      <c r="FHU58" s="98"/>
      <c r="FHX58" s="98"/>
      <c r="FIA58" s="98"/>
      <c r="FIC58" s="98"/>
      <c r="FIX58" s="98"/>
      <c r="FIY58" s="98"/>
      <c r="FJB58" s="98"/>
      <c r="FJE58" s="98"/>
      <c r="FJH58" s="98"/>
      <c r="FJK58" s="98"/>
      <c r="FJL58" s="98"/>
      <c r="FJM58" s="98"/>
      <c r="FJP58" s="98"/>
      <c r="FJS58" s="98"/>
      <c r="FJV58" s="98"/>
      <c r="FJY58" s="98"/>
      <c r="FKA58" s="98"/>
      <c r="FLS58" s="98"/>
      <c r="FLT58" s="98"/>
      <c r="FLU58" s="98"/>
      <c r="FLV58" s="98"/>
      <c r="FLW58" s="98"/>
      <c r="FLX58" s="98"/>
      <c r="FLY58" s="98"/>
      <c r="FLZ58" s="98"/>
      <c r="FMA58" s="98"/>
      <c r="FMB58" s="98"/>
      <c r="FMC58" s="98"/>
      <c r="FMD58" s="98"/>
      <c r="FME58" s="98"/>
      <c r="FMF58" s="98"/>
      <c r="FMG58" s="98"/>
      <c r="FMH58" s="98"/>
      <c r="FMI58" s="98"/>
      <c r="FMJ58" s="98"/>
      <c r="FMK58" s="98"/>
      <c r="FMX58" s="98"/>
      <c r="FMY58" s="98"/>
      <c r="FMZ58" s="98"/>
      <c r="FNA58" s="98"/>
      <c r="FNB58" s="98"/>
      <c r="FNC58" s="98"/>
      <c r="FND58" s="98"/>
      <c r="FNE58" s="98"/>
      <c r="FNF58" s="98"/>
      <c r="FNG58" s="98"/>
      <c r="FNJ58" s="98"/>
      <c r="FNM58" s="98"/>
      <c r="FNP58" s="98"/>
      <c r="FNS58" s="98"/>
      <c r="FQG58" s="98"/>
      <c r="FQI58" s="98"/>
      <c r="FQL58" s="98"/>
      <c r="FQO58" s="98"/>
      <c r="FQR58" s="98"/>
      <c r="FQU58" s="98"/>
      <c r="FQX58" s="98"/>
      <c r="FQZ58" s="98"/>
      <c r="FRB58" s="98"/>
      <c r="FRE58" s="98"/>
      <c r="FRH58" s="98"/>
      <c r="FRK58" s="98"/>
      <c r="FRN58" s="98"/>
      <c r="FRQ58" s="98"/>
      <c r="FRT58" s="98"/>
      <c r="FRW58" s="98"/>
      <c r="FRY58" s="98"/>
      <c r="FST58" s="98"/>
      <c r="FSU58" s="98"/>
      <c r="FSX58" s="98"/>
      <c r="FTA58" s="98"/>
      <c r="FTD58" s="98"/>
      <c r="FTG58" s="98"/>
      <c r="FTH58" s="98"/>
      <c r="FTI58" s="98"/>
      <c r="FTL58" s="98"/>
      <c r="FTO58" s="98"/>
      <c r="FTR58" s="98"/>
      <c r="FTU58" s="98"/>
      <c r="FTW58" s="98"/>
      <c r="FVO58" s="98"/>
      <c r="FVP58" s="98"/>
      <c r="FVQ58" s="98"/>
      <c r="FVR58" s="98"/>
      <c r="FVS58" s="98"/>
      <c r="FVT58" s="98"/>
      <c r="FVU58" s="98"/>
      <c r="FVV58" s="98"/>
      <c r="FVW58" s="98"/>
      <c r="FVX58" s="98"/>
      <c r="FVY58" s="98"/>
      <c r="FVZ58" s="98"/>
      <c r="FWA58" s="98"/>
      <c r="FWB58" s="98"/>
      <c r="FWC58" s="98"/>
      <c r="FWD58" s="98"/>
      <c r="FWE58" s="98"/>
      <c r="FWF58" s="98"/>
      <c r="FWG58" s="98"/>
      <c r="FWT58" s="98"/>
      <c r="FWU58" s="98"/>
      <c r="FWV58" s="98"/>
      <c r="FWW58" s="98"/>
      <c r="FWX58" s="98"/>
      <c r="FWY58" s="98"/>
      <c r="FWZ58" s="98"/>
      <c r="FXA58" s="98"/>
      <c r="FXB58" s="98"/>
      <c r="FXC58" s="98"/>
      <c r="FXF58" s="98"/>
      <c r="FXI58" s="98"/>
      <c r="FXL58" s="98"/>
      <c r="FXO58" s="98"/>
      <c r="GAC58" s="98"/>
      <c r="GAE58" s="98"/>
      <c r="GAH58" s="98"/>
      <c r="GAK58" s="98"/>
      <c r="GAN58" s="98"/>
      <c r="GAQ58" s="98"/>
      <c r="GAT58" s="98"/>
      <c r="GAV58" s="98"/>
      <c r="GAX58" s="98"/>
      <c r="GBA58" s="98"/>
      <c r="GBD58" s="98"/>
      <c r="GBG58" s="98"/>
      <c r="GBJ58" s="98"/>
      <c r="GBM58" s="98"/>
      <c r="GBP58" s="98"/>
      <c r="GBS58" s="98"/>
      <c r="GBU58" s="98"/>
      <c r="GCP58" s="98"/>
      <c r="GCQ58" s="98"/>
      <c r="GCT58" s="98"/>
      <c r="GCW58" s="98"/>
      <c r="GCZ58" s="98"/>
      <c r="GDC58" s="98"/>
      <c r="GDD58" s="98"/>
      <c r="GDE58" s="98"/>
      <c r="GDH58" s="98"/>
      <c r="GDK58" s="98"/>
      <c r="GDN58" s="98"/>
      <c r="GDQ58" s="98"/>
      <c r="GDS58" s="98"/>
      <c r="GFK58" s="98"/>
      <c r="GFL58" s="98"/>
      <c r="GFM58" s="98"/>
      <c r="GFN58" s="98"/>
      <c r="GFO58" s="98"/>
      <c r="GFP58" s="98"/>
      <c r="GFQ58" s="98"/>
      <c r="GFR58" s="98"/>
      <c r="GFS58" s="98"/>
      <c r="GFT58" s="98"/>
      <c r="GFU58" s="98"/>
      <c r="GFV58" s="98"/>
      <c r="GFW58" s="98"/>
      <c r="GFX58" s="98"/>
      <c r="GFY58" s="98"/>
      <c r="GFZ58" s="98"/>
      <c r="GGA58" s="98"/>
      <c r="GGB58" s="98"/>
      <c r="GGC58" s="98"/>
      <c r="GGP58" s="98"/>
      <c r="GGQ58" s="98"/>
      <c r="GGR58" s="98"/>
      <c r="GGS58" s="98"/>
      <c r="GGT58" s="98"/>
      <c r="GGU58" s="98"/>
      <c r="GGV58" s="98"/>
      <c r="GGW58" s="98"/>
      <c r="GGX58" s="98"/>
      <c r="GGY58" s="98"/>
      <c r="GHB58" s="98"/>
      <c r="GHE58" s="98"/>
      <c r="GHH58" s="98"/>
      <c r="GHK58" s="98"/>
      <c r="GJY58" s="98"/>
      <c r="GKA58" s="98"/>
      <c r="GKD58" s="98"/>
      <c r="GKG58" s="98"/>
      <c r="GKJ58" s="98"/>
      <c r="GKM58" s="98"/>
      <c r="GKP58" s="98"/>
      <c r="GKR58" s="98"/>
      <c r="GKT58" s="98"/>
      <c r="GKW58" s="98"/>
      <c r="GKZ58" s="98"/>
      <c r="GLC58" s="98"/>
      <c r="GLF58" s="98"/>
      <c r="GLI58" s="98"/>
      <c r="GLL58" s="98"/>
      <c r="GLO58" s="98"/>
      <c r="GLQ58" s="98"/>
      <c r="GML58" s="98"/>
      <c r="GMM58" s="98"/>
      <c r="GMP58" s="98"/>
      <c r="GMS58" s="98"/>
      <c r="GMV58" s="98"/>
      <c r="GMY58" s="98"/>
      <c r="GMZ58" s="98"/>
      <c r="GNA58" s="98"/>
      <c r="GND58" s="98"/>
      <c r="GNG58" s="98"/>
      <c r="GNJ58" s="98"/>
      <c r="GNM58" s="98"/>
      <c r="GNO58" s="98"/>
      <c r="GPG58" s="98"/>
      <c r="GPH58" s="98"/>
      <c r="GPI58" s="98"/>
      <c r="GPJ58" s="98"/>
      <c r="GPK58" s="98"/>
      <c r="GPL58" s="98"/>
      <c r="GPM58" s="98"/>
      <c r="GPN58" s="98"/>
      <c r="GPO58" s="98"/>
      <c r="GPP58" s="98"/>
      <c r="GPQ58" s="98"/>
      <c r="GPR58" s="98"/>
      <c r="GPS58" s="98"/>
      <c r="GPT58" s="98"/>
      <c r="GPU58" s="98"/>
      <c r="GPV58" s="98"/>
      <c r="GPW58" s="98"/>
      <c r="GPX58" s="98"/>
      <c r="GPY58" s="98"/>
      <c r="GQL58" s="98"/>
      <c r="GQM58" s="98"/>
      <c r="GQN58" s="98"/>
      <c r="GQO58" s="98"/>
      <c r="GQP58" s="98"/>
      <c r="GQQ58" s="98"/>
      <c r="GQR58" s="98"/>
      <c r="GQS58" s="98"/>
      <c r="GQT58" s="98"/>
      <c r="GQU58" s="98"/>
      <c r="GQX58" s="98"/>
      <c r="GRA58" s="98"/>
      <c r="GRD58" s="98"/>
      <c r="GRG58" s="98"/>
      <c r="GTU58" s="98"/>
      <c r="GTW58" s="98"/>
      <c r="GTZ58" s="98"/>
      <c r="GUC58" s="98"/>
      <c r="GUF58" s="98"/>
      <c r="GUI58" s="98"/>
      <c r="GUL58" s="98"/>
      <c r="GUN58" s="98"/>
      <c r="GUP58" s="98"/>
      <c r="GUS58" s="98"/>
      <c r="GUV58" s="98"/>
      <c r="GUY58" s="98"/>
      <c r="GVB58" s="98"/>
      <c r="GVE58" s="98"/>
      <c r="GVH58" s="98"/>
      <c r="GVK58" s="98"/>
      <c r="GVM58" s="98"/>
      <c r="GWH58" s="98"/>
      <c r="GWI58" s="98"/>
      <c r="GWL58" s="98"/>
      <c r="GWO58" s="98"/>
      <c r="GWR58" s="98"/>
      <c r="GWU58" s="98"/>
      <c r="GWV58" s="98"/>
      <c r="GWW58" s="98"/>
      <c r="GWZ58" s="98"/>
      <c r="GXC58" s="98"/>
      <c r="GXF58" s="98"/>
      <c r="GXI58" s="98"/>
      <c r="GXK58" s="98"/>
      <c r="GZC58" s="98"/>
      <c r="GZD58" s="98"/>
      <c r="GZE58" s="98"/>
      <c r="GZF58" s="98"/>
      <c r="GZG58" s="98"/>
      <c r="GZH58" s="98"/>
      <c r="GZI58" s="98"/>
      <c r="GZJ58" s="98"/>
      <c r="GZK58" s="98"/>
      <c r="GZL58" s="98"/>
      <c r="GZM58" s="98"/>
      <c r="GZN58" s="98"/>
      <c r="GZO58" s="98"/>
      <c r="GZP58" s="98"/>
      <c r="GZQ58" s="98"/>
      <c r="GZR58" s="98"/>
      <c r="GZS58" s="98"/>
      <c r="GZT58" s="98"/>
      <c r="GZU58" s="98"/>
      <c r="HAH58" s="98"/>
      <c r="HAI58" s="98"/>
      <c r="HAJ58" s="98"/>
      <c r="HAK58" s="98"/>
      <c r="HAL58" s="98"/>
      <c r="HAM58" s="98"/>
      <c r="HAN58" s="98"/>
      <c r="HAO58" s="98"/>
      <c r="HAP58" s="98"/>
      <c r="HAQ58" s="98"/>
      <c r="HAT58" s="98"/>
      <c r="HAW58" s="98"/>
      <c r="HAZ58" s="98"/>
      <c r="HBC58" s="98"/>
      <c r="HDQ58" s="98"/>
      <c r="HDS58" s="98"/>
      <c r="HDV58" s="98"/>
      <c r="HDY58" s="98"/>
      <c r="HEB58" s="98"/>
      <c r="HEE58" s="98"/>
      <c r="HEH58" s="98"/>
      <c r="HEJ58" s="98"/>
      <c r="HEL58" s="98"/>
      <c r="HEO58" s="98"/>
      <c r="HER58" s="98"/>
      <c r="HEU58" s="98"/>
      <c r="HEX58" s="98"/>
      <c r="HFA58" s="98"/>
      <c r="HFD58" s="98"/>
      <c r="HFG58" s="98"/>
      <c r="HFI58" s="98"/>
      <c r="HGD58" s="98"/>
      <c r="HGE58" s="98"/>
      <c r="HGH58" s="98"/>
      <c r="HGK58" s="98"/>
      <c r="HGN58" s="98"/>
      <c r="HGQ58" s="98"/>
      <c r="HGR58" s="98"/>
      <c r="HGS58" s="98"/>
      <c r="HGV58" s="98"/>
      <c r="HGY58" s="98"/>
      <c r="HHB58" s="98"/>
      <c r="HHE58" s="98"/>
      <c r="HHG58" s="98"/>
      <c r="HIY58" s="98"/>
      <c r="HIZ58" s="98"/>
      <c r="HJA58" s="98"/>
      <c r="HJB58" s="98"/>
      <c r="HJC58" s="98"/>
      <c r="HJD58" s="98"/>
      <c r="HJE58" s="98"/>
      <c r="HJF58" s="98"/>
      <c r="HJG58" s="98"/>
      <c r="HJH58" s="98"/>
      <c r="HJI58" s="98"/>
      <c r="HJJ58" s="98"/>
      <c r="HJK58" s="98"/>
      <c r="HJL58" s="98"/>
      <c r="HJM58" s="98"/>
      <c r="HJN58" s="98"/>
      <c r="HJO58" s="98"/>
      <c r="HJP58" s="98"/>
      <c r="HJQ58" s="98"/>
      <c r="HKD58" s="98"/>
      <c r="HKE58" s="98"/>
      <c r="HKF58" s="98"/>
      <c r="HKG58" s="98"/>
      <c r="HKH58" s="98"/>
      <c r="HKI58" s="98"/>
      <c r="HKJ58" s="98"/>
      <c r="HKK58" s="98"/>
      <c r="HKL58" s="98"/>
      <c r="HKM58" s="98"/>
      <c r="HKP58" s="98"/>
      <c r="HKS58" s="98"/>
      <c r="HKV58" s="98"/>
      <c r="HKY58" s="98"/>
      <c r="HNM58" s="98"/>
      <c r="HNO58" s="98"/>
      <c r="HNR58" s="98"/>
      <c r="HNU58" s="98"/>
      <c r="HNX58" s="98"/>
      <c r="HOA58" s="98"/>
      <c r="HOD58" s="98"/>
      <c r="HOF58" s="98"/>
      <c r="HOH58" s="98"/>
      <c r="HOK58" s="98"/>
      <c r="HON58" s="98"/>
      <c r="HOQ58" s="98"/>
      <c r="HOT58" s="98"/>
      <c r="HOW58" s="98"/>
      <c r="HOZ58" s="98"/>
      <c r="HPC58" s="98"/>
      <c r="HPE58" s="98"/>
      <c r="HPZ58" s="98"/>
      <c r="HQA58" s="98"/>
      <c r="HQD58" s="98"/>
      <c r="HQG58" s="98"/>
      <c r="HQJ58" s="98"/>
      <c r="HQM58" s="98"/>
      <c r="HQN58" s="98"/>
      <c r="HQO58" s="98"/>
      <c r="HQR58" s="98"/>
      <c r="HQU58" s="98"/>
      <c r="HQX58" s="98"/>
      <c r="HRA58" s="98"/>
      <c r="HRC58" s="98"/>
      <c r="HSU58" s="98"/>
      <c r="HSV58" s="98"/>
      <c r="HSW58" s="98"/>
      <c r="HSX58" s="98"/>
      <c r="HSY58" s="98"/>
      <c r="HSZ58" s="98"/>
      <c r="HTA58" s="98"/>
      <c r="HTB58" s="98"/>
      <c r="HTC58" s="98"/>
      <c r="HTD58" s="98"/>
      <c r="HTE58" s="98"/>
      <c r="HTF58" s="98"/>
      <c r="HTG58" s="98"/>
      <c r="HTH58" s="98"/>
      <c r="HTI58" s="98"/>
      <c r="HTJ58" s="98"/>
      <c r="HTK58" s="98"/>
      <c r="HTL58" s="98"/>
      <c r="HTM58" s="98"/>
      <c r="HTZ58" s="98"/>
      <c r="HUA58" s="98"/>
      <c r="HUB58" s="98"/>
      <c r="HUC58" s="98"/>
      <c r="HUD58" s="98"/>
      <c r="HUE58" s="98"/>
      <c r="HUF58" s="98"/>
      <c r="HUG58" s="98"/>
      <c r="HUH58" s="98"/>
      <c r="HUI58" s="98"/>
      <c r="HUL58" s="98"/>
      <c r="HUO58" s="98"/>
      <c r="HUR58" s="98"/>
      <c r="HUU58" s="98"/>
      <c r="HXI58" s="98"/>
      <c r="HXK58" s="98"/>
      <c r="HXN58" s="98"/>
      <c r="HXQ58" s="98"/>
      <c r="HXT58" s="98"/>
      <c r="HXW58" s="98"/>
      <c r="HXZ58" s="98"/>
      <c r="HYB58" s="98"/>
      <c r="HYD58" s="98"/>
      <c r="HYG58" s="98"/>
      <c r="HYJ58" s="98"/>
      <c r="HYM58" s="98"/>
      <c r="HYP58" s="98"/>
      <c r="HYS58" s="98"/>
      <c r="HYV58" s="98"/>
      <c r="HYY58" s="98"/>
      <c r="HZA58" s="98"/>
      <c r="HZV58" s="98"/>
      <c r="HZW58" s="98"/>
      <c r="HZZ58" s="98"/>
      <c r="IAC58" s="98"/>
      <c r="IAF58" s="98"/>
      <c r="IAI58" s="98"/>
      <c r="IAJ58" s="98"/>
      <c r="IAK58" s="98"/>
      <c r="IAN58" s="98"/>
      <c r="IAQ58" s="98"/>
      <c r="IAT58" s="98"/>
      <c r="IAW58" s="98"/>
      <c r="IAY58" s="98"/>
      <c r="ICQ58" s="98"/>
      <c r="ICR58" s="98"/>
      <c r="ICS58" s="98"/>
      <c r="ICT58" s="98"/>
      <c r="ICU58" s="98"/>
      <c r="ICV58" s="98"/>
      <c r="ICW58" s="98"/>
      <c r="ICX58" s="98"/>
      <c r="ICY58" s="98"/>
      <c r="ICZ58" s="98"/>
      <c r="IDA58" s="98"/>
      <c r="IDB58" s="98"/>
      <c r="IDC58" s="98"/>
      <c r="IDD58" s="98"/>
      <c r="IDE58" s="98"/>
      <c r="IDF58" s="98"/>
      <c r="IDG58" s="98"/>
      <c r="IDH58" s="98"/>
      <c r="IDI58" s="98"/>
      <c r="IDV58" s="98"/>
      <c r="IDW58" s="98"/>
      <c r="IDX58" s="98"/>
      <c r="IDY58" s="98"/>
      <c r="IDZ58" s="98"/>
      <c r="IEA58" s="98"/>
      <c r="IEB58" s="98"/>
      <c r="IEC58" s="98"/>
      <c r="IED58" s="98"/>
      <c r="IEE58" s="98"/>
      <c r="IEH58" s="98"/>
      <c r="IEK58" s="98"/>
      <c r="IEN58" s="98"/>
      <c r="IEQ58" s="98"/>
      <c r="IHE58" s="98"/>
      <c r="IHG58" s="98"/>
      <c r="IHJ58" s="98"/>
      <c r="IHM58" s="98"/>
      <c r="IHP58" s="98"/>
      <c r="IHS58" s="98"/>
      <c r="IHV58" s="98"/>
      <c r="IHX58" s="98"/>
      <c r="IHZ58" s="98"/>
      <c r="IIC58" s="98"/>
      <c r="IIF58" s="98"/>
      <c r="III58" s="98"/>
      <c r="IIL58" s="98"/>
      <c r="IIO58" s="98"/>
      <c r="IIR58" s="98"/>
      <c r="IIU58" s="98"/>
      <c r="IIW58" s="98"/>
      <c r="IJR58" s="98"/>
      <c r="IJS58" s="98"/>
      <c r="IJV58" s="98"/>
      <c r="IJY58" s="98"/>
      <c r="IKB58" s="98"/>
      <c r="IKE58" s="98"/>
      <c r="IKF58" s="98"/>
      <c r="IKG58" s="98"/>
      <c r="IKJ58" s="98"/>
      <c r="IKM58" s="98"/>
      <c r="IKP58" s="98"/>
      <c r="IKS58" s="98"/>
      <c r="IKU58" s="98"/>
      <c r="IMM58" s="98"/>
      <c r="IMN58" s="98"/>
      <c r="IMO58" s="98"/>
      <c r="IMP58" s="98"/>
      <c r="IMQ58" s="98"/>
      <c r="IMR58" s="98"/>
      <c r="IMS58" s="98"/>
      <c r="IMT58" s="98"/>
      <c r="IMU58" s="98"/>
      <c r="IMV58" s="98"/>
      <c r="IMW58" s="98"/>
      <c r="IMX58" s="98"/>
      <c r="IMY58" s="98"/>
      <c r="IMZ58" s="98"/>
      <c r="INA58" s="98"/>
      <c r="INB58" s="98"/>
      <c r="INC58" s="98"/>
      <c r="IND58" s="98"/>
      <c r="INE58" s="98"/>
      <c r="INR58" s="98"/>
      <c r="INS58" s="98"/>
      <c r="INT58" s="98"/>
      <c r="INU58" s="98"/>
      <c r="INV58" s="98"/>
      <c r="INW58" s="98"/>
      <c r="INX58" s="98"/>
      <c r="INY58" s="98"/>
      <c r="INZ58" s="98"/>
      <c r="IOA58" s="98"/>
      <c r="IOD58" s="98"/>
      <c r="IOG58" s="98"/>
      <c r="IOJ58" s="98"/>
      <c r="IOM58" s="98"/>
      <c r="IRA58" s="98"/>
      <c r="IRC58" s="98"/>
      <c r="IRF58" s="98"/>
      <c r="IRI58" s="98"/>
      <c r="IRL58" s="98"/>
      <c r="IRO58" s="98"/>
      <c r="IRR58" s="98"/>
      <c r="IRT58" s="98"/>
      <c r="IRV58" s="98"/>
      <c r="IRY58" s="98"/>
      <c r="ISB58" s="98"/>
      <c r="ISE58" s="98"/>
      <c r="ISH58" s="98"/>
      <c r="ISK58" s="98"/>
      <c r="ISN58" s="98"/>
      <c r="ISQ58" s="98"/>
      <c r="ISS58" s="98"/>
      <c r="ITN58" s="98"/>
      <c r="ITO58" s="98"/>
      <c r="ITR58" s="98"/>
      <c r="ITU58" s="98"/>
      <c r="ITX58" s="98"/>
      <c r="IUA58" s="98"/>
      <c r="IUB58" s="98"/>
      <c r="IUC58" s="98"/>
      <c r="IUF58" s="98"/>
      <c r="IUI58" s="98"/>
      <c r="IUL58" s="98"/>
      <c r="IUO58" s="98"/>
      <c r="IUQ58" s="98"/>
      <c r="IWI58" s="98"/>
      <c r="IWJ58" s="98"/>
      <c r="IWK58" s="98"/>
      <c r="IWL58" s="98"/>
      <c r="IWM58" s="98"/>
      <c r="IWN58" s="98"/>
      <c r="IWO58" s="98"/>
      <c r="IWP58" s="98"/>
      <c r="IWQ58" s="98"/>
      <c r="IWR58" s="98"/>
      <c r="IWS58" s="98"/>
      <c r="IWT58" s="98"/>
      <c r="IWU58" s="98"/>
      <c r="IWV58" s="98"/>
      <c r="IWW58" s="98"/>
      <c r="IWX58" s="98"/>
      <c r="IWY58" s="98"/>
      <c r="IWZ58" s="98"/>
      <c r="IXA58" s="98"/>
      <c r="IXN58" s="98"/>
      <c r="IXO58" s="98"/>
      <c r="IXP58" s="98"/>
      <c r="IXQ58" s="98"/>
      <c r="IXR58" s="98"/>
      <c r="IXS58" s="98"/>
      <c r="IXT58" s="98"/>
      <c r="IXU58" s="98"/>
      <c r="IXV58" s="98"/>
      <c r="IXW58" s="98"/>
      <c r="IXZ58" s="98"/>
      <c r="IYC58" s="98"/>
      <c r="IYF58" s="98"/>
      <c r="IYI58" s="98"/>
      <c r="JAW58" s="98"/>
      <c r="JAY58" s="98"/>
      <c r="JBB58" s="98"/>
      <c r="JBE58" s="98"/>
      <c r="JBH58" s="98"/>
      <c r="JBK58" s="98"/>
      <c r="JBN58" s="98"/>
      <c r="JBP58" s="98"/>
      <c r="JBR58" s="98"/>
      <c r="JBU58" s="98"/>
      <c r="JBX58" s="98"/>
      <c r="JCA58" s="98"/>
      <c r="JCD58" s="98"/>
      <c r="JCG58" s="98"/>
      <c r="JCJ58" s="98"/>
      <c r="JCM58" s="98"/>
      <c r="JCO58" s="98"/>
      <c r="JDJ58" s="98"/>
      <c r="JDK58" s="98"/>
      <c r="JDN58" s="98"/>
      <c r="JDQ58" s="98"/>
      <c r="JDT58" s="98"/>
      <c r="JDW58" s="98"/>
      <c r="JDX58" s="98"/>
      <c r="JDY58" s="98"/>
      <c r="JEB58" s="98"/>
      <c r="JEE58" s="98"/>
      <c r="JEH58" s="98"/>
      <c r="JEK58" s="98"/>
      <c r="JEM58" s="98"/>
      <c r="JGE58" s="98"/>
      <c r="JGF58" s="98"/>
      <c r="JGG58" s="98"/>
      <c r="JGH58" s="98"/>
      <c r="JGI58" s="98"/>
      <c r="JGJ58" s="98"/>
      <c r="JGK58" s="98"/>
      <c r="JGL58" s="98"/>
      <c r="JGM58" s="98"/>
      <c r="JGN58" s="98"/>
      <c r="JGO58" s="98"/>
      <c r="JGP58" s="98"/>
      <c r="JGQ58" s="98"/>
      <c r="JGR58" s="98"/>
      <c r="JGS58" s="98"/>
      <c r="JGT58" s="98"/>
      <c r="JGU58" s="98"/>
      <c r="JGV58" s="98"/>
      <c r="JGW58" s="98"/>
      <c r="JHJ58" s="98"/>
      <c r="JHK58" s="98"/>
      <c r="JHL58" s="98"/>
      <c r="JHM58" s="98"/>
      <c r="JHN58" s="98"/>
      <c r="JHO58" s="98"/>
      <c r="JHP58" s="98"/>
      <c r="JHQ58" s="98"/>
      <c r="JHR58" s="98"/>
      <c r="JHS58" s="98"/>
      <c r="JHV58" s="98"/>
      <c r="JHY58" s="98"/>
      <c r="JIB58" s="98"/>
      <c r="JIE58" s="98"/>
      <c r="JKS58" s="98"/>
      <c r="JKU58" s="98"/>
      <c r="JKX58" s="98"/>
      <c r="JLA58" s="98"/>
      <c r="JLD58" s="98"/>
      <c r="JLG58" s="98"/>
      <c r="JLJ58" s="98"/>
      <c r="JLL58" s="98"/>
      <c r="JLN58" s="98"/>
      <c r="JLQ58" s="98"/>
      <c r="JLT58" s="98"/>
      <c r="JLW58" s="98"/>
      <c r="JLZ58" s="98"/>
      <c r="JMC58" s="98"/>
      <c r="JMF58" s="98"/>
      <c r="JMI58" s="98"/>
      <c r="JMK58" s="98"/>
      <c r="JNF58" s="98"/>
      <c r="JNG58" s="98"/>
      <c r="JNJ58" s="98"/>
      <c r="JNM58" s="98"/>
      <c r="JNP58" s="98"/>
      <c r="JNS58" s="98"/>
      <c r="JNT58" s="98"/>
      <c r="JNU58" s="98"/>
      <c r="JNX58" s="98"/>
      <c r="JOA58" s="98"/>
      <c r="JOD58" s="98"/>
      <c r="JOG58" s="98"/>
      <c r="JOI58" s="98"/>
      <c r="JQA58" s="98"/>
      <c r="JQB58" s="98"/>
      <c r="JQC58" s="98"/>
      <c r="JQD58" s="98"/>
      <c r="JQE58" s="98"/>
      <c r="JQF58" s="98"/>
      <c r="JQG58" s="98"/>
      <c r="JQH58" s="98"/>
      <c r="JQI58" s="98"/>
      <c r="JQJ58" s="98"/>
      <c r="JQK58" s="98"/>
      <c r="JQL58" s="98"/>
      <c r="JQM58" s="98"/>
      <c r="JQN58" s="98"/>
      <c r="JQO58" s="98"/>
      <c r="JQP58" s="98"/>
      <c r="JQQ58" s="98"/>
      <c r="JQR58" s="98"/>
      <c r="JQS58" s="98"/>
      <c r="JRF58" s="98"/>
      <c r="JRG58" s="98"/>
      <c r="JRH58" s="98"/>
      <c r="JRI58" s="98"/>
      <c r="JRJ58" s="98"/>
      <c r="JRK58" s="98"/>
      <c r="JRL58" s="98"/>
      <c r="JRM58" s="98"/>
      <c r="JRN58" s="98"/>
      <c r="JRO58" s="98"/>
      <c r="JRR58" s="98"/>
      <c r="JRU58" s="98"/>
      <c r="JRX58" s="98"/>
      <c r="JSA58" s="98"/>
      <c r="JUO58" s="98"/>
      <c r="JUQ58" s="98"/>
      <c r="JUT58" s="98"/>
      <c r="JUW58" s="98"/>
      <c r="JUZ58" s="98"/>
      <c r="JVC58" s="98"/>
      <c r="JVF58" s="98"/>
      <c r="JVH58" s="98"/>
      <c r="JVJ58" s="98"/>
      <c r="JVM58" s="98"/>
      <c r="JVP58" s="98"/>
      <c r="JVS58" s="98"/>
      <c r="JVV58" s="98"/>
      <c r="JVY58" s="98"/>
      <c r="JWB58" s="98"/>
      <c r="JWE58" s="98"/>
      <c r="JWG58" s="98"/>
      <c r="JXB58" s="98"/>
      <c r="JXC58" s="98"/>
      <c r="JXF58" s="98"/>
      <c r="JXI58" s="98"/>
      <c r="JXL58" s="98"/>
      <c r="JXO58" s="98"/>
      <c r="JXP58" s="98"/>
      <c r="JXQ58" s="98"/>
      <c r="JXT58" s="98"/>
      <c r="JXW58" s="98"/>
      <c r="JXZ58" s="98"/>
      <c r="JYC58" s="98"/>
      <c r="JYE58" s="98"/>
      <c r="JZW58" s="98"/>
      <c r="JZX58" s="98"/>
      <c r="JZY58" s="98"/>
      <c r="JZZ58" s="98"/>
      <c r="KAA58" s="98"/>
      <c r="KAB58" s="98"/>
      <c r="KAC58" s="98"/>
      <c r="KAD58" s="98"/>
      <c r="KAE58" s="98"/>
      <c r="KAF58" s="98"/>
      <c r="KAG58" s="98"/>
      <c r="KAH58" s="98"/>
      <c r="KAI58" s="98"/>
      <c r="KAJ58" s="98"/>
      <c r="KAK58" s="98"/>
      <c r="KAL58" s="98"/>
      <c r="KAM58" s="98"/>
      <c r="KAN58" s="98"/>
      <c r="KAO58" s="98"/>
      <c r="KBB58" s="98"/>
      <c r="KBC58" s="98"/>
      <c r="KBD58" s="98"/>
      <c r="KBE58" s="98"/>
      <c r="KBF58" s="98"/>
      <c r="KBG58" s="98"/>
      <c r="KBH58" s="98"/>
      <c r="KBI58" s="98"/>
      <c r="KBJ58" s="98"/>
      <c r="KBK58" s="98"/>
      <c r="KBN58" s="98"/>
      <c r="KBQ58" s="98"/>
      <c r="KBT58" s="98"/>
      <c r="KBW58" s="98"/>
      <c r="KEK58" s="98"/>
      <c r="KEM58" s="98"/>
      <c r="KEP58" s="98"/>
      <c r="KES58" s="98"/>
      <c r="KEV58" s="98"/>
      <c r="KEY58" s="98"/>
      <c r="KFB58" s="98"/>
      <c r="KFD58" s="98"/>
      <c r="KFF58" s="98"/>
      <c r="KFI58" s="98"/>
      <c r="KFL58" s="98"/>
      <c r="KFO58" s="98"/>
      <c r="KFR58" s="98"/>
      <c r="KFU58" s="98"/>
      <c r="KFX58" s="98"/>
      <c r="KGA58" s="98"/>
      <c r="KGC58" s="98"/>
      <c r="KGX58" s="98"/>
      <c r="KGY58" s="98"/>
      <c r="KHB58" s="98"/>
      <c r="KHE58" s="98"/>
      <c r="KHH58" s="98"/>
      <c r="KHK58" s="98"/>
      <c r="KHL58" s="98"/>
      <c r="KHM58" s="98"/>
      <c r="KHP58" s="98"/>
      <c r="KHS58" s="98"/>
      <c r="KHV58" s="98"/>
      <c r="KHY58" s="98"/>
      <c r="KIA58" s="98"/>
      <c r="KJS58" s="98"/>
      <c r="KJT58" s="98"/>
      <c r="KJU58" s="98"/>
      <c r="KJV58" s="98"/>
      <c r="KJW58" s="98"/>
      <c r="KJX58" s="98"/>
      <c r="KJY58" s="98"/>
      <c r="KJZ58" s="98"/>
      <c r="KKA58" s="98"/>
      <c r="KKB58" s="98"/>
      <c r="KKC58" s="98"/>
      <c r="KKD58" s="98"/>
      <c r="KKE58" s="98"/>
      <c r="KKF58" s="98"/>
      <c r="KKG58" s="98"/>
      <c r="KKH58" s="98"/>
      <c r="KKI58" s="98"/>
      <c r="KKJ58" s="98"/>
      <c r="KKK58" s="98"/>
      <c r="KKX58" s="98"/>
      <c r="KKY58" s="98"/>
      <c r="KKZ58" s="98"/>
      <c r="KLA58" s="98"/>
      <c r="KLB58" s="98"/>
      <c r="KLC58" s="98"/>
      <c r="KLD58" s="98"/>
      <c r="KLE58" s="98"/>
      <c r="KLF58" s="98"/>
      <c r="KLG58" s="98"/>
      <c r="KLJ58" s="98"/>
      <c r="KLM58" s="98"/>
      <c r="KLP58" s="98"/>
      <c r="KLS58" s="98"/>
      <c r="KOG58" s="98"/>
      <c r="KOI58" s="98"/>
      <c r="KOL58" s="98"/>
      <c r="KOO58" s="98"/>
      <c r="KOR58" s="98"/>
      <c r="KOU58" s="98"/>
      <c r="KOX58" s="98"/>
      <c r="KOZ58" s="98"/>
      <c r="KPB58" s="98"/>
      <c r="KPE58" s="98"/>
      <c r="KPH58" s="98"/>
      <c r="KPK58" s="98"/>
      <c r="KPN58" s="98"/>
      <c r="KPQ58" s="98"/>
      <c r="KPT58" s="98"/>
      <c r="KPW58" s="98"/>
      <c r="KPY58" s="98"/>
      <c r="KQT58" s="98"/>
      <c r="KQU58" s="98"/>
      <c r="KQX58" s="98"/>
      <c r="KRA58" s="98"/>
      <c r="KRD58" s="98"/>
      <c r="KRG58" s="98"/>
      <c r="KRH58" s="98"/>
      <c r="KRI58" s="98"/>
      <c r="KRL58" s="98"/>
      <c r="KRO58" s="98"/>
      <c r="KRR58" s="98"/>
      <c r="KRU58" s="98"/>
      <c r="KRW58" s="98"/>
      <c r="KTO58" s="98"/>
      <c r="KTP58" s="98"/>
      <c r="KTQ58" s="98"/>
      <c r="KTR58" s="98"/>
      <c r="KTS58" s="98"/>
      <c r="KTT58" s="98"/>
      <c r="KTU58" s="98"/>
      <c r="KTV58" s="98"/>
      <c r="KTW58" s="98"/>
      <c r="KTX58" s="98"/>
      <c r="KTY58" s="98"/>
      <c r="KTZ58" s="98"/>
      <c r="KUA58" s="98"/>
      <c r="KUB58" s="98"/>
      <c r="KUC58" s="98"/>
      <c r="KUD58" s="98"/>
      <c r="KUE58" s="98"/>
      <c r="KUF58" s="98"/>
      <c r="KUG58" s="98"/>
      <c r="KUT58" s="98"/>
      <c r="KUU58" s="98"/>
      <c r="KUV58" s="98"/>
      <c r="KUW58" s="98"/>
      <c r="KUX58" s="98"/>
      <c r="KUY58" s="98"/>
      <c r="KUZ58" s="98"/>
      <c r="KVA58" s="98"/>
      <c r="KVB58" s="98"/>
      <c r="KVC58" s="98"/>
      <c r="KVF58" s="98"/>
      <c r="KVI58" s="98"/>
      <c r="KVL58" s="98"/>
      <c r="KVO58" s="98"/>
      <c r="KYC58" s="98"/>
      <c r="KYE58" s="98"/>
      <c r="KYH58" s="98"/>
      <c r="KYK58" s="98"/>
      <c r="KYN58" s="98"/>
      <c r="KYQ58" s="98"/>
      <c r="KYT58" s="98"/>
      <c r="KYV58" s="98"/>
      <c r="KYX58" s="98"/>
      <c r="KZA58" s="98"/>
      <c r="KZD58" s="98"/>
      <c r="KZG58" s="98"/>
      <c r="KZJ58" s="98"/>
      <c r="KZM58" s="98"/>
      <c r="KZP58" s="98"/>
      <c r="KZS58" s="98"/>
      <c r="KZU58" s="98"/>
      <c r="LAP58" s="98"/>
      <c r="LAQ58" s="98"/>
      <c r="LAT58" s="98"/>
      <c r="LAW58" s="98"/>
      <c r="LAZ58" s="98"/>
      <c r="LBC58" s="98"/>
      <c r="LBD58" s="98"/>
      <c r="LBE58" s="98"/>
      <c r="LBH58" s="98"/>
      <c r="LBK58" s="98"/>
      <c r="LBN58" s="98"/>
      <c r="LBQ58" s="98"/>
      <c r="LBS58" s="98"/>
      <c r="LDK58" s="98"/>
      <c r="LDL58" s="98"/>
      <c r="LDM58" s="98"/>
      <c r="LDN58" s="98"/>
      <c r="LDO58" s="98"/>
      <c r="LDP58" s="98"/>
      <c r="LDQ58" s="98"/>
      <c r="LDR58" s="98"/>
      <c r="LDS58" s="98"/>
      <c r="LDT58" s="98"/>
      <c r="LDU58" s="98"/>
      <c r="LDV58" s="98"/>
      <c r="LDW58" s="98"/>
      <c r="LDX58" s="98"/>
      <c r="LDY58" s="98"/>
      <c r="LDZ58" s="98"/>
      <c r="LEA58" s="98"/>
      <c r="LEB58" s="98"/>
      <c r="LEC58" s="98"/>
      <c r="LEP58" s="98"/>
      <c r="LEQ58" s="98"/>
      <c r="LER58" s="98"/>
      <c r="LES58" s="98"/>
      <c r="LET58" s="98"/>
      <c r="LEU58" s="98"/>
      <c r="LEV58" s="98"/>
      <c r="LEW58" s="98"/>
      <c r="LEX58" s="98"/>
      <c r="LEY58" s="98"/>
      <c r="LFB58" s="98"/>
      <c r="LFE58" s="98"/>
      <c r="LFH58" s="98"/>
      <c r="LFK58" s="98"/>
      <c r="LHY58" s="98"/>
      <c r="LIA58" s="98"/>
      <c r="LID58" s="98"/>
      <c r="LIG58" s="98"/>
      <c r="LIJ58" s="98"/>
      <c r="LIM58" s="98"/>
      <c r="LIP58" s="98"/>
      <c r="LIR58" s="98"/>
      <c r="LIT58" s="98"/>
      <c r="LIW58" s="98"/>
      <c r="LIZ58" s="98"/>
      <c r="LJC58" s="98"/>
      <c r="LJF58" s="98"/>
      <c r="LJI58" s="98"/>
      <c r="LJL58" s="98"/>
      <c r="LJO58" s="98"/>
      <c r="LJQ58" s="98"/>
      <c r="LKL58" s="98"/>
      <c r="LKM58" s="98"/>
      <c r="LKP58" s="98"/>
      <c r="LKS58" s="98"/>
      <c r="LKV58" s="98"/>
      <c r="LKY58" s="98"/>
      <c r="LKZ58" s="98"/>
      <c r="LLA58" s="98"/>
      <c r="LLD58" s="98"/>
      <c r="LLG58" s="98"/>
      <c r="LLJ58" s="98"/>
      <c r="LLM58" s="98"/>
      <c r="LLO58" s="98"/>
      <c r="LNG58" s="98"/>
      <c r="LNH58" s="98"/>
      <c r="LNI58" s="98"/>
      <c r="LNJ58" s="98"/>
      <c r="LNK58" s="98"/>
      <c r="LNL58" s="98"/>
      <c r="LNM58" s="98"/>
      <c r="LNN58" s="98"/>
      <c r="LNO58" s="98"/>
      <c r="LNP58" s="98"/>
      <c r="LNQ58" s="98"/>
      <c r="LNR58" s="98"/>
      <c r="LNS58" s="98"/>
      <c r="LNT58" s="98"/>
      <c r="LNU58" s="98"/>
      <c r="LNV58" s="98"/>
      <c r="LNW58" s="98"/>
      <c r="LNX58" s="98"/>
      <c r="LNY58" s="98"/>
      <c r="LOL58" s="98"/>
      <c r="LOM58" s="98"/>
      <c r="LON58" s="98"/>
      <c r="LOO58" s="98"/>
      <c r="LOP58" s="98"/>
      <c r="LOQ58" s="98"/>
      <c r="LOR58" s="98"/>
      <c r="LOS58" s="98"/>
      <c r="LOT58" s="98"/>
      <c r="LOU58" s="98"/>
      <c r="LOX58" s="98"/>
      <c r="LPA58" s="98"/>
      <c r="LPD58" s="98"/>
      <c r="LPG58" s="98"/>
      <c r="LRU58" s="98"/>
      <c r="LRW58" s="98"/>
      <c r="LRZ58" s="98"/>
      <c r="LSC58" s="98"/>
      <c r="LSF58" s="98"/>
      <c r="LSI58" s="98"/>
      <c r="LSL58" s="98"/>
      <c r="LSN58" s="98"/>
      <c r="LSP58" s="98"/>
      <c r="LSS58" s="98"/>
      <c r="LSV58" s="98"/>
      <c r="LSY58" s="98"/>
      <c r="LTB58" s="98"/>
      <c r="LTE58" s="98"/>
      <c r="LTH58" s="98"/>
      <c r="LTK58" s="98"/>
      <c r="LTM58" s="98"/>
      <c r="LUH58" s="98"/>
      <c r="LUI58" s="98"/>
      <c r="LUL58" s="98"/>
      <c r="LUO58" s="98"/>
      <c r="LUR58" s="98"/>
      <c r="LUU58" s="98"/>
      <c r="LUV58" s="98"/>
      <c r="LUW58" s="98"/>
      <c r="LUZ58" s="98"/>
      <c r="LVC58" s="98"/>
      <c r="LVF58" s="98"/>
      <c r="LVI58" s="98"/>
      <c r="LVK58" s="98"/>
      <c r="LXC58" s="98"/>
      <c r="LXD58" s="98"/>
      <c r="LXE58" s="98"/>
      <c r="LXF58" s="98"/>
      <c r="LXG58" s="98"/>
      <c r="LXH58" s="98"/>
      <c r="LXI58" s="98"/>
      <c r="LXJ58" s="98"/>
      <c r="LXK58" s="98"/>
      <c r="LXL58" s="98"/>
      <c r="LXM58" s="98"/>
      <c r="LXN58" s="98"/>
      <c r="LXO58" s="98"/>
      <c r="LXP58" s="98"/>
      <c r="LXQ58" s="98"/>
      <c r="LXR58" s="98"/>
      <c r="LXS58" s="98"/>
      <c r="LXT58" s="98"/>
      <c r="LXU58" s="98"/>
      <c r="LYH58" s="98"/>
      <c r="LYI58" s="98"/>
      <c r="LYJ58" s="98"/>
      <c r="LYK58" s="98"/>
      <c r="LYL58" s="98"/>
      <c r="LYM58" s="98"/>
      <c r="LYN58" s="98"/>
      <c r="LYO58" s="98"/>
      <c r="LYP58" s="98"/>
      <c r="LYQ58" s="98"/>
      <c r="LYT58" s="98"/>
      <c r="LYW58" s="98"/>
      <c r="LYZ58" s="98"/>
      <c r="LZC58" s="98"/>
      <c r="MBQ58" s="98"/>
      <c r="MBS58" s="98"/>
      <c r="MBV58" s="98"/>
      <c r="MBY58" s="98"/>
      <c r="MCB58" s="98"/>
      <c r="MCE58" s="98"/>
      <c r="MCH58" s="98"/>
      <c r="MCJ58" s="98"/>
      <c r="MCL58" s="98"/>
      <c r="MCO58" s="98"/>
      <c r="MCR58" s="98"/>
      <c r="MCU58" s="98"/>
      <c r="MCX58" s="98"/>
      <c r="MDA58" s="98"/>
      <c r="MDD58" s="98"/>
      <c r="MDG58" s="98"/>
      <c r="MDI58" s="98"/>
      <c r="MED58" s="98"/>
      <c r="MEE58" s="98"/>
      <c r="MEH58" s="98"/>
      <c r="MEK58" s="98"/>
      <c r="MEN58" s="98"/>
      <c r="MEQ58" s="98"/>
      <c r="MER58" s="98"/>
      <c r="MES58" s="98"/>
      <c r="MEV58" s="98"/>
      <c r="MEY58" s="98"/>
      <c r="MFB58" s="98"/>
      <c r="MFE58" s="98"/>
      <c r="MFG58" s="98"/>
      <c r="MGY58" s="98"/>
      <c r="MGZ58" s="98"/>
      <c r="MHA58" s="98"/>
      <c r="MHB58" s="98"/>
      <c r="MHC58" s="98"/>
      <c r="MHD58" s="98"/>
      <c r="MHE58" s="98"/>
      <c r="MHF58" s="98"/>
      <c r="MHG58" s="98"/>
      <c r="MHH58" s="98"/>
      <c r="MHI58" s="98"/>
      <c r="MHJ58" s="98"/>
      <c r="MHK58" s="98"/>
      <c r="MHL58" s="98"/>
      <c r="MHM58" s="98"/>
      <c r="MHN58" s="98"/>
      <c r="MHO58" s="98"/>
      <c r="MHP58" s="98"/>
      <c r="MHQ58" s="98"/>
      <c r="MID58" s="98"/>
      <c r="MIE58" s="98"/>
      <c r="MIF58" s="98"/>
      <c r="MIG58" s="98"/>
      <c r="MIH58" s="98"/>
      <c r="MII58" s="98"/>
      <c r="MIJ58" s="98"/>
      <c r="MIK58" s="98"/>
      <c r="MIL58" s="98"/>
      <c r="MIM58" s="98"/>
      <c r="MIP58" s="98"/>
      <c r="MIS58" s="98"/>
      <c r="MIV58" s="98"/>
      <c r="MIY58" s="98"/>
      <c r="MLM58" s="98"/>
      <c r="MLO58" s="98"/>
      <c r="MLR58" s="98"/>
      <c r="MLU58" s="98"/>
      <c r="MLX58" s="98"/>
      <c r="MMA58" s="98"/>
      <c r="MMD58" s="98"/>
      <c r="MMF58" s="98"/>
      <c r="MMH58" s="98"/>
      <c r="MMK58" s="98"/>
      <c r="MMN58" s="98"/>
      <c r="MMQ58" s="98"/>
      <c r="MMT58" s="98"/>
      <c r="MMW58" s="98"/>
      <c r="MMZ58" s="98"/>
      <c r="MNC58" s="98"/>
      <c r="MNE58" s="98"/>
      <c r="MNZ58" s="98"/>
      <c r="MOA58" s="98"/>
      <c r="MOD58" s="98"/>
      <c r="MOG58" s="98"/>
      <c r="MOJ58" s="98"/>
      <c r="MOM58" s="98"/>
      <c r="MON58" s="98"/>
      <c r="MOO58" s="98"/>
      <c r="MOR58" s="98"/>
      <c r="MOU58" s="98"/>
      <c r="MOX58" s="98"/>
      <c r="MPA58" s="98"/>
      <c r="MPC58" s="98"/>
      <c r="MQU58" s="98"/>
      <c r="MQV58" s="98"/>
      <c r="MQW58" s="98"/>
      <c r="MQX58" s="98"/>
      <c r="MQY58" s="98"/>
      <c r="MQZ58" s="98"/>
      <c r="MRA58" s="98"/>
      <c r="MRB58" s="98"/>
      <c r="MRC58" s="98"/>
      <c r="MRD58" s="98"/>
      <c r="MRE58" s="98"/>
      <c r="MRF58" s="98"/>
      <c r="MRG58" s="98"/>
      <c r="MRH58" s="98"/>
      <c r="MRI58" s="98"/>
      <c r="MRJ58" s="98"/>
      <c r="MRK58" s="98"/>
      <c r="MRL58" s="98"/>
      <c r="MRM58" s="98"/>
      <c r="MRZ58" s="98"/>
      <c r="MSA58" s="98"/>
      <c r="MSB58" s="98"/>
      <c r="MSC58" s="98"/>
      <c r="MSD58" s="98"/>
      <c r="MSE58" s="98"/>
      <c r="MSF58" s="98"/>
      <c r="MSG58" s="98"/>
      <c r="MSH58" s="98"/>
      <c r="MSI58" s="98"/>
      <c r="MSL58" s="98"/>
      <c r="MSO58" s="98"/>
      <c r="MSR58" s="98"/>
      <c r="MSU58" s="98"/>
      <c r="MVI58" s="98"/>
      <c r="MVK58" s="98"/>
      <c r="MVN58" s="98"/>
      <c r="MVQ58" s="98"/>
      <c r="MVT58" s="98"/>
      <c r="MVW58" s="98"/>
      <c r="MVZ58" s="98"/>
      <c r="MWB58" s="98"/>
      <c r="MWD58" s="98"/>
      <c r="MWG58" s="98"/>
      <c r="MWJ58" s="98"/>
      <c r="MWM58" s="98"/>
      <c r="MWP58" s="98"/>
      <c r="MWS58" s="98"/>
      <c r="MWV58" s="98"/>
      <c r="MWY58" s="98"/>
      <c r="MXA58" s="98"/>
      <c r="MXV58" s="98"/>
      <c r="MXW58" s="98"/>
      <c r="MXZ58" s="98"/>
      <c r="MYC58" s="98"/>
      <c r="MYF58" s="98"/>
      <c r="MYI58" s="98"/>
      <c r="MYJ58" s="98"/>
      <c r="MYK58" s="98"/>
      <c r="MYN58" s="98"/>
      <c r="MYQ58" s="98"/>
      <c r="MYT58" s="98"/>
      <c r="MYW58" s="98"/>
      <c r="MYY58" s="98"/>
      <c r="NAQ58" s="98"/>
      <c r="NAR58" s="98"/>
      <c r="NAS58" s="98"/>
      <c r="NAT58" s="98"/>
      <c r="NAU58" s="98"/>
      <c r="NAV58" s="98"/>
      <c r="NAW58" s="98"/>
      <c r="NAX58" s="98"/>
      <c r="NAY58" s="98"/>
      <c r="NAZ58" s="98"/>
      <c r="NBA58" s="98"/>
      <c r="NBB58" s="98"/>
      <c r="NBC58" s="98"/>
      <c r="NBD58" s="98"/>
      <c r="NBE58" s="98"/>
      <c r="NBF58" s="98"/>
      <c r="NBG58" s="98"/>
      <c r="NBH58" s="98"/>
      <c r="NBI58" s="98"/>
      <c r="NBV58" s="98"/>
      <c r="NBW58" s="98"/>
      <c r="NBX58" s="98"/>
      <c r="NBY58" s="98"/>
      <c r="NBZ58" s="98"/>
      <c r="NCA58" s="98"/>
      <c r="NCB58" s="98"/>
      <c r="NCC58" s="98"/>
      <c r="NCD58" s="98"/>
      <c r="NCE58" s="98"/>
      <c r="NCH58" s="98"/>
      <c r="NCK58" s="98"/>
      <c r="NCN58" s="98"/>
      <c r="NCQ58" s="98"/>
      <c r="NFE58" s="98"/>
      <c r="NFG58" s="98"/>
      <c r="NFJ58" s="98"/>
      <c r="NFM58" s="98"/>
      <c r="NFP58" s="98"/>
      <c r="NFS58" s="98"/>
      <c r="NFV58" s="98"/>
      <c r="NFX58" s="98"/>
      <c r="NFZ58" s="98"/>
      <c r="NGC58" s="98"/>
      <c r="NGF58" s="98"/>
      <c r="NGI58" s="98"/>
      <c r="NGL58" s="98"/>
      <c r="NGO58" s="98"/>
      <c r="NGR58" s="98"/>
      <c r="NGU58" s="98"/>
      <c r="NGW58" s="98"/>
      <c r="NHR58" s="98"/>
      <c r="NHS58" s="98"/>
      <c r="NHV58" s="98"/>
      <c r="NHY58" s="98"/>
      <c r="NIB58" s="98"/>
      <c r="NIE58" s="98"/>
      <c r="NIF58" s="98"/>
      <c r="NIG58" s="98"/>
      <c r="NIJ58" s="98"/>
      <c r="NIM58" s="98"/>
      <c r="NIP58" s="98"/>
      <c r="NIS58" s="98"/>
      <c r="NIU58" s="98"/>
      <c r="NKM58" s="98"/>
      <c r="NKN58" s="98"/>
      <c r="NKO58" s="98"/>
      <c r="NKP58" s="98"/>
      <c r="NKQ58" s="98"/>
      <c r="NKR58" s="98"/>
      <c r="NKS58" s="98"/>
      <c r="NKT58" s="98"/>
      <c r="NKU58" s="98"/>
      <c r="NKV58" s="98"/>
      <c r="NKW58" s="98"/>
      <c r="NKX58" s="98"/>
      <c r="NKY58" s="98"/>
      <c r="NKZ58" s="98"/>
      <c r="NLA58" s="98"/>
      <c r="NLB58" s="98"/>
      <c r="NLC58" s="98"/>
      <c r="NLD58" s="98"/>
      <c r="NLE58" s="98"/>
      <c r="NLR58" s="98"/>
      <c r="NLS58" s="98"/>
      <c r="NLT58" s="98"/>
      <c r="NLU58" s="98"/>
      <c r="NLV58" s="98"/>
      <c r="NLW58" s="98"/>
      <c r="NLX58" s="98"/>
      <c r="NLY58" s="98"/>
      <c r="NLZ58" s="98"/>
      <c r="NMA58" s="98"/>
      <c r="NMD58" s="98"/>
      <c r="NMG58" s="98"/>
      <c r="NMJ58" s="98"/>
      <c r="NMM58" s="98"/>
      <c r="NPA58" s="98"/>
      <c r="NPC58" s="98"/>
      <c r="NPF58" s="98"/>
      <c r="NPI58" s="98"/>
      <c r="NPL58" s="98"/>
      <c r="NPO58" s="98"/>
      <c r="NPR58" s="98"/>
      <c r="NPT58" s="98"/>
      <c r="NPV58" s="98"/>
      <c r="NPY58" s="98"/>
      <c r="NQB58" s="98"/>
      <c r="NQE58" s="98"/>
      <c r="NQH58" s="98"/>
      <c r="NQK58" s="98"/>
      <c r="NQN58" s="98"/>
      <c r="NQQ58" s="98"/>
      <c r="NQS58" s="98"/>
      <c r="NRN58" s="98"/>
      <c r="NRO58" s="98"/>
      <c r="NRR58" s="98"/>
      <c r="NRU58" s="98"/>
      <c r="NRX58" s="98"/>
      <c r="NSA58" s="98"/>
      <c r="NSB58" s="98"/>
      <c r="NSC58" s="98"/>
      <c r="NSF58" s="98"/>
      <c r="NSI58" s="98"/>
      <c r="NSL58" s="98"/>
      <c r="NSO58" s="98"/>
      <c r="NSQ58" s="98"/>
      <c r="NUI58" s="98"/>
      <c r="NUJ58" s="98"/>
      <c r="NUK58" s="98"/>
      <c r="NUL58" s="98"/>
      <c r="NUM58" s="98"/>
      <c r="NUN58" s="98"/>
      <c r="NUO58" s="98"/>
      <c r="NUP58" s="98"/>
      <c r="NUQ58" s="98"/>
      <c r="NUR58" s="98"/>
      <c r="NUS58" s="98"/>
      <c r="NUT58" s="98"/>
      <c r="NUU58" s="98"/>
      <c r="NUV58" s="98"/>
      <c r="NUW58" s="98"/>
      <c r="NUX58" s="98"/>
      <c r="NUY58" s="98"/>
      <c r="NUZ58" s="98"/>
      <c r="NVA58" s="98"/>
      <c r="NVN58" s="98"/>
      <c r="NVO58" s="98"/>
      <c r="NVP58" s="98"/>
      <c r="NVQ58" s="98"/>
      <c r="NVR58" s="98"/>
      <c r="NVS58" s="98"/>
      <c r="NVT58" s="98"/>
      <c r="NVU58" s="98"/>
      <c r="NVV58" s="98"/>
      <c r="NVW58" s="98"/>
      <c r="NVZ58" s="98"/>
      <c r="NWC58" s="98"/>
      <c r="NWF58" s="98"/>
      <c r="NWI58" s="98"/>
      <c r="NYW58" s="98"/>
      <c r="NYY58" s="98"/>
      <c r="NZB58" s="98"/>
      <c r="NZE58" s="98"/>
      <c r="NZH58" s="98"/>
      <c r="NZK58" s="98"/>
      <c r="NZN58" s="98"/>
      <c r="NZP58" s="98"/>
      <c r="NZR58" s="98"/>
      <c r="NZU58" s="98"/>
      <c r="NZX58" s="98"/>
      <c r="OAA58" s="98"/>
      <c r="OAD58" s="98"/>
      <c r="OAG58" s="98"/>
      <c r="OAJ58" s="98"/>
      <c r="OAM58" s="98"/>
      <c r="OAO58" s="98"/>
      <c r="OBJ58" s="98"/>
      <c r="OBK58" s="98"/>
      <c r="OBN58" s="98"/>
      <c r="OBQ58" s="98"/>
      <c r="OBT58" s="98"/>
      <c r="OBW58" s="98"/>
      <c r="OBX58" s="98"/>
      <c r="OBY58" s="98"/>
      <c r="OCB58" s="98"/>
      <c r="OCE58" s="98"/>
      <c r="OCH58" s="98"/>
      <c r="OCK58" s="98"/>
      <c r="OCM58" s="98"/>
      <c r="OEE58" s="98"/>
      <c r="OEF58" s="98"/>
      <c r="OEG58" s="98"/>
      <c r="OEH58" s="98"/>
      <c r="OEI58" s="98"/>
      <c r="OEJ58" s="98"/>
      <c r="OEK58" s="98"/>
      <c r="OEL58" s="98"/>
      <c r="OEM58" s="98"/>
      <c r="OEN58" s="98"/>
      <c r="OEO58" s="98"/>
      <c r="OEP58" s="98"/>
      <c r="OEQ58" s="98"/>
      <c r="OER58" s="98"/>
      <c r="OES58" s="98"/>
      <c r="OET58" s="98"/>
      <c r="OEU58" s="98"/>
      <c r="OEV58" s="98"/>
      <c r="OEW58" s="98"/>
      <c r="OFJ58" s="98"/>
      <c r="OFK58" s="98"/>
      <c r="OFL58" s="98"/>
      <c r="OFM58" s="98"/>
      <c r="OFN58" s="98"/>
      <c r="OFO58" s="98"/>
      <c r="OFP58" s="98"/>
      <c r="OFQ58" s="98"/>
      <c r="OFR58" s="98"/>
      <c r="OFS58" s="98"/>
      <c r="OFV58" s="98"/>
      <c r="OFY58" s="98"/>
      <c r="OGB58" s="98"/>
      <c r="OGE58" s="98"/>
      <c r="OIS58" s="98"/>
      <c r="OIU58" s="98"/>
      <c r="OIX58" s="98"/>
      <c r="OJA58" s="98"/>
      <c r="OJD58" s="98"/>
      <c r="OJG58" s="98"/>
      <c r="OJJ58" s="98"/>
      <c r="OJL58" s="98"/>
      <c r="OJN58" s="98"/>
      <c r="OJQ58" s="98"/>
      <c r="OJT58" s="98"/>
      <c r="OJW58" s="98"/>
      <c r="OJZ58" s="98"/>
      <c r="OKC58" s="98"/>
      <c r="OKF58" s="98"/>
      <c r="OKI58" s="98"/>
      <c r="OKK58" s="98"/>
      <c r="OLF58" s="98"/>
      <c r="OLG58" s="98"/>
      <c r="OLJ58" s="98"/>
      <c r="OLM58" s="98"/>
      <c r="OLP58" s="98"/>
      <c r="OLS58" s="98"/>
      <c r="OLT58" s="98"/>
      <c r="OLU58" s="98"/>
      <c r="OLX58" s="98"/>
      <c r="OMA58" s="98"/>
      <c r="OMD58" s="98"/>
      <c r="OMG58" s="98"/>
      <c r="OMI58" s="98"/>
      <c r="OOA58" s="98"/>
      <c r="OOB58" s="98"/>
      <c r="OOC58" s="98"/>
      <c r="OOD58" s="98"/>
      <c r="OOE58" s="98"/>
      <c r="OOF58" s="98"/>
      <c r="OOG58" s="98"/>
      <c r="OOH58" s="98"/>
      <c r="OOI58" s="98"/>
      <c r="OOJ58" s="98"/>
      <c r="OOK58" s="98"/>
      <c r="OOL58" s="98"/>
      <c r="OOM58" s="98"/>
      <c r="OON58" s="98"/>
      <c r="OOO58" s="98"/>
      <c r="OOP58" s="98"/>
      <c r="OOQ58" s="98"/>
      <c r="OOR58" s="98"/>
      <c r="OOS58" s="98"/>
      <c r="OPF58" s="98"/>
      <c r="OPG58" s="98"/>
      <c r="OPH58" s="98"/>
      <c r="OPI58" s="98"/>
      <c r="OPJ58" s="98"/>
      <c r="OPK58" s="98"/>
      <c r="OPL58" s="98"/>
      <c r="OPM58" s="98"/>
      <c r="OPN58" s="98"/>
      <c r="OPO58" s="98"/>
      <c r="OPR58" s="98"/>
      <c r="OPU58" s="98"/>
      <c r="OPX58" s="98"/>
      <c r="OQA58" s="98"/>
      <c r="OSO58" s="98"/>
      <c r="OSQ58" s="98"/>
      <c r="OST58" s="98"/>
      <c r="OSW58" s="98"/>
      <c r="OSZ58" s="98"/>
      <c r="OTC58" s="98"/>
      <c r="OTF58" s="98"/>
      <c r="OTH58" s="98"/>
      <c r="OTJ58" s="98"/>
      <c r="OTM58" s="98"/>
      <c r="OTP58" s="98"/>
      <c r="OTS58" s="98"/>
      <c r="OTV58" s="98"/>
      <c r="OTY58" s="98"/>
      <c r="OUB58" s="98"/>
      <c r="OUE58" s="98"/>
      <c r="OUG58" s="98"/>
      <c r="OVB58" s="98"/>
      <c r="OVC58" s="98"/>
      <c r="OVF58" s="98"/>
      <c r="OVI58" s="98"/>
      <c r="OVL58" s="98"/>
      <c r="OVO58" s="98"/>
      <c r="OVP58" s="98"/>
      <c r="OVQ58" s="98"/>
      <c r="OVT58" s="98"/>
      <c r="OVW58" s="98"/>
      <c r="OVZ58" s="98"/>
      <c r="OWC58" s="98"/>
      <c r="OWE58" s="98"/>
      <c r="OXW58" s="98"/>
      <c r="OXX58" s="98"/>
      <c r="OXY58" s="98"/>
      <c r="OXZ58" s="98"/>
      <c r="OYA58" s="98"/>
      <c r="OYB58" s="98"/>
      <c r="OYC58" s="98"/>
      <c r="OYD58" s="98"/>
      <c r="OYE58" s="98"/>
      <c r="OYF58" s="98"/>
      <c r="OYG58" s="98"/>
      <c r="OYH58" s="98"/>
      <c r="OYI58" s="98"/>
      <c r="OYJ58" s="98"/>
      <c r="OYK58" s="98"/>
      <c r="OYL58" s="98"/>
      <c r="OYM58" s="98"/>
      <c r="OYN58" s="98"/>
      <c r="OYO58" s="98"/>
      <c r="OZB58" s="98"/>
      <c r="OZC58" s="98"/>
      <c r="OZD58" s="98"/>
      <c r="OZE58" s="98"/>
      <c r="OZF58" s="98"/>
      <c r="OZG58" s="98"/>
      <c r="OZH58" s="98"/>
      <c r="OZI58" s="98"/>
      <c r="OZJ58" s="98"/>
      <c r="OZK58" s="98"/>
      <c r="OZN58" s="98"/>
      <c r="OZQ58" s="98"/>
      <c r="OZT58" s="98"/>
      <c r="OZW58" s="98"/>
      <c r="PCK58" s="98"/>
      <c r="PCM58" s="98"/>
      <c r="PCP58" s="98"/>
      <c r="PCS58" s="98"/>
      <c r="PCV58" s="98"/>
      <c r="PCY58" s="98"/>
      <c r="PDB58" s="98"/>
      <c r="PDD58" s="98"/>
      <c r="PDF58" s="98"/>
      <c r="PDI58" s="98"/>
      <c r="PDL58" s="98"/>
      <c r="PDO58" s="98"/>
      <c r="PDR58" s="98"/>
      <c r="PDU58" s="98"/>
      <c r="PDX58" s="98"/>
      <c r="PEA58" s="98"/>
      <c r="PEC58" s="98"/>
      <c r="PEX58" s="98"/>
      <c r="PEY58" s="98"/>
      <c r="PFB58" s="98"/>
      <c r="PFE58" s="98"/>
      <c r="PFH58" s="98"/>
      <c r="PFK58" s="98"/>
      <c r="PFL58" s="98"/>
      <c r="PFM58" s="98"/>
      <c r="PFP58" s="98"/>
      <c r="PFS58" s="98"/>
      <c r="PFV58" s="98"/>
      <c r="PFY58" s="98"/>
      <c r="PGA58" s="98"/>
      <c r="PHS58" s="98"/>
      <c r="PHT58" s="98"/>
      <c r="PHU58" s="98"/>
      <c r="PHV58" s="98"/>
      <c r="PHW58" s="98"/>
      <c r="PHX58" s="98"/>
      <c r="PHY58" s="98"/>
      <c r="PHZ58" s="98"/>
      <c r="PIA58" s="98"/>
      <c r="PIB58" s="98"/>
      <c r="PIC58" s="98"/>
      <c r="PID58" s="98"/>
      <c r="PIE58" s="98"/>
      <c r="PIF58" s="98"/>
      <c r="PIG58" s="98"/>
      <c r="PIH58" s="98"/>
      <c r="PII58" s="98"/>
      <c r="PIJ58" s="98"/>
      <c r="PIK58" s="98"/>
      <c r="PIX58" s="98"/>
      <c r="PIY58" s="98"/>
      <c r="PIZ58" s="98"/>
      <c r="PJA58" s="98"/>
      <c r="PJB58" s="98"/>
      <c r="PJC58" s="98"/>
      <c r="PJD58" s="98"/>
      <c r="PJE58" s="98"/>
      <c r="PJF58" s="98"/>
      <c r="PJG58" s="98"/>
      <c r="PJJ58" s="98"/>
      <c r="PJM58" s="98"/>
      <c r="PJP58" s="98"/>
      <c r="PJS58" s="98"/>
      <c r="PMG58" s="98"/>
      <c r="PMI58" s="98"/>
      <c r="PML58" s="98"/>
      <c r="PMO58" s="98"/>
      <c r="PMR58" s="98"/>
      <c r="PMU58" s="98"/>
      <c r="PMX58" s="98"/>
      <c r="PMZ58" s="98"/>
      <c r="PNB58" s="98"/>
      <c r="PNE58" s="98"/>
      <c r="PNH58" s="98"/>
      <c r="PNK58" s="98"/>
      <c r="PNN58" s="98"/>
      <c r="PNQ58" s="98"/>
      <c r="PNT58" s="98"/>
      <c r="PNW58" s="98"/>
      <c r="PNY58" s="98"/>
      <c r="POT58" s="98"/>
      <c r="POU58" s="98"/>
      <c r="POX58" s="98"/>
      <c r="PPA58" s="98"/>
      <c r="PPD58" s="98"/>
      <c r="PPG58" s="98"/>
      <c r="PPH58" s="98"/>
      <c r="PPI58" s="98"/>
      <c r="PPL58" s="98"/>
      <c r="PPO58" s="98"/>
      <c r="PPR58" s="98"/>
      <c r="PPU58" s="98"/>
      <c r="PPW58" s="98"/>
      <c r="PRO58" s="98"/>
      <c r="PRP58" s="98"/>
      <c r="PRQ58" s="98"/>
      <c r="PRR58" s="98"/>
      <c r="PRS58" s="98"/>
      <c r="PRT58" s="98"/>
      <c r="PRU58" s="98"/>
      <c r="PRV58" s="98"/>
      <c r="PRW58" s="98"/>
      <c r="PRX58" s="98"/>
      <c r="PRY58" s="98"/>
      <c r="PRZ58" s="98"/>
      <c r="PSA58" s="98"/>
      <c r="PSB58" s="98"/>
      <c r="PSC58" s="98"/>
      <c r="PSD58" s="98"/>
      <c r="PSE58" s="98"/>
      <c r="PSF58" s="98"/>
      <c r="PSG58" s="98"/>
      <c r="PST58" s="98"/>
      <c r="PSU58" s="98"/>
      <c r="PSV58" s="98"/>
      <c r="PSW58" s="98"/>
      <c r="PSX58" s="98"/>
      <c r="PSY58" s="98"/>
      <c r="PSZ58" s="98"/>
      <c r="PTA58" s="98"/>
      <c r="PTB58" s="98"/>
      <c r="PTC58" s="98"/>
      <c r="PTF58" s="98"/>
      <c r="PTI58" s="98"/>
      <c r="PTL58" s="98"/>
      <c r="PTO58" s="98"/>
      <c r="PWC58" s="98"/>
      <c r="PWE58" s="98"/>
      <c r="PWH58" s="98"/>
      <c r="PWK58" s="98"/>
      <c r="PWN58" s="98"/>
      <c r="PWQ58" s="98"/>
      <c r="PWT58" s="98"/>
      <c r="PWV58" s="98"/>
      <c r="PWX58" s="98"/>
      <c r="PXA58" s="98"/>
      <c r="PXD58" s="98"/>
      <c r="PXG58" s="98"/>
      <c r="PXJ58" s="98"/>
      <c r="PXM58" s="98"/>
      <c r="PXP58" s="98"/>
      <c r="PXS58" s="98"/>
      <c r="PXU58" s="98"/>
      <c r="PYP58" s="98"/>
      <c r="PYQ58" s="98"/>
      <c r="PYT58" s="98"/>
      <c r="PYW58" s="98"/>
      <c r="PYZ58" s="98"/>
      <c r="PZC58" s="98"/>
      <c r="PZD58" s="98"/>
      <c r="PZE58" s="98"/>
      <c r="PZH58" s="98"/>
      <c r="PZK58" s="98"/>
      <c r="PZN58" s="98"/>
      <c r="PZQ58" s="98"/>
      <c r="PZS58" s="98"/>
      <c r="QBK58" s="98"/>
      <c r="QBL58" s="98"/>
      <c r="QBM58" s="98"/>
      <c r="QBN58" s="98"/>
      <c r="QBO58" s="98"/>
      <c r="QBP58" s="98"/>
      <c r="QBQ58" s="98"/>
      <c r="QBR58" s="98"/>
      <c r="QBS58" s="98"/>
      <c r="QBT58" s="98"/>
      <c r="QBU58" s="98"/>
      <c r="QBV58" s="98"/>
      <c r="QBW58" s="98"/>
      <c r="QBX58" s="98"/>
      <c r="QBY58" s="98"/>
      <c r="QBZ58" s="98"/>
      <c r="QCA58" s="98"/>
      <c r="QCB58" s="98"/>
      <c r="QCC58" s="98"/>
      <c r="QCP58" s="98"/>
      <c r="QCQ58" s="98"/>
      <c r="QCR58" s="98"/>
      <c r="QCS58" s="98"/>
      <c r="QCT58" s="98"/>
      <c r="QCU58" s="98"/>
      <c r="QCV58" s="98"/>
      <c r="QCW58" s="98"/>
      <c r="QCX58" s="98"/>
      <c r="QCY58" s="98"/>
      <c r="QDB58" s="98"/>
      <c r="QDE58" s="98"/>
      <c r="QDH58" s="98"/>
      <c r="QDK58" s="98"/>
      <c r="QFY58" s="98"/>
      <c r="QGA58" s="98"/>
      <c r="QGD58" s="98"/>
      <c r="QGG58" s="98"/>
      <c r="QGJ58" s="98"/>
      <c r="QGM58" s="98"/>
      <c r="QGP58" s="98"/>
      <c r="QGR58" s="98"/>
      <c r="QGT58" s="98"/>
      <c r="QGW58" s="98"/>
      <c r="QGZ58" s="98"/>
      <c r="QHC58" s="98"/>
      <c r="QHF58" s="98"/>
      <c r="QHI58" s="98"/>
      <c r="QHL58" s="98"/>
      <c r="QHO58" s="98"/>
      <c r="QHQ58" s="98"/>
      <c r="QIL58" s="98"/>
      <c r="QIM58" s="98"/>
      <c r="QIP58" s="98"/>
      <c r="QIS58" s="98"/>
      <c r="QIV58" s="98"/>
      <c r="QIY58" s="98"/>
      <c r="QIZ58" s="98"/>
      <c r="QJA58" s="98"/>
      <c r="QJD58" s="98"/>
      <c r="QJG58" s="98"/>
      <c r="QJJ58" s="98"/>
      <c r="QJM58" s="98"/>
      <c r="QJO58" s="98"/>
      <c r="QLG58" s="98"/>
      <c r="QLH58" s="98"/>
      <c r="QLI58" s="98"/>
      <c r="QLJ58" s="98"/>
      <c r="QLK58" s="98"/>
      <c r="QLL58" s="98"/>
      <c r="QLM58" s="98"/>
      <c r="QLN58" s="98"/>
      <c r="QLO58" s="98"/>
      <c r="QLP58" s="98"/>
      <c r="QLQ58" s="98"/>
      <c r="QLR58" s="98"/>
      <c r="QLS58" s="98"/>
      <c r="QLT58" s="98"/>
      <c r="QLU58" s="98"/>
      <c r="QLV58" s="98"/>
      <c r="QLW58" s="98"/>
      <c r="QLX58" s="98"/>
      <c r="QLY58" s="98"/>
      <c r="QML58" s="98"/>
      <c r="QMM58" s="98"/>
      <c r="QMN58" s="98"/>
      <c r="QMO58" s="98"/>
      <c r="QMP58" s="98"/>
      <c r="QMQ58" s="98"/>
      <c r="QMR58" s="98"/>
      <c r="QMS58" s="98"/>
      <c r="QMT58" s="98"/>
      <c r="QMU58" s="98"/>
      <c r="QMX58" s="98"/>
      <c r="QNA58" s="98"/>
      <c r="QND58" s="98"/>
      <c r="QNG58" s="98"/>
      <c r="QPU58" s="98"/>
      <c r="QPW58" s="98"/>
      <c r="QPZ58" s="98"/>
      <c r="QQC58" s="98"/>
      <c r="QQF58" s="98"/>
      <c r="QQI58" s="98"/>
      <c r="QQL58" s="98"/>
      <c r="QQN58" s="98"/>
      <c r="QQP58" s="98"/>
      <c r="QQS58" s="98"/>
      <c r="QQV58" s="98"/>
      <c r="QQY58" s="98"/>
      <c r="QRB58" s="98"/>
      <c r="QRE58" s="98"/>
      <c r="QRH58" s="98"/>
      <c r="QRK58" s="98"/>
      <c r="QRM58" s="98"/>
      <c r="QSH58" s="98"/>
      <c r="QSI58" s="98"/>
      <c r="QSL58" s="98"/>
      <c r="QSO58" s="98"/>
      <c r="QSR58" s="98"/>
      <c r="QSU58" s="98"/>
      <c r="QSV58" s="98"/>
      <c r="QSW58" s="98"/>
      <c r="QSZ58" s="98"/>
      <c r="QTC58" s="98"/>
      <c r="QTF58" s="98"/>
      <c r="QTI58" s="98"/>
      <c r="QTK58" s="98"/>
      <c r="QVC58" s="98"/>
      <c r="QVD58" s="98"/>
      <c r="QVE58" s="98"/>
      <c r="QVF58" s="98"/>
      <c r="QVG58" s="98"/>
      <c r="QVH58" s="98"/>
      <c r="QVI58" s="98"/>
      <c r="QVJ58" s="98"/>
      <c r="QVK58" s="98"/>
      <c r="QVL58" s="98"/>
      <c r="QVM58" s="98"/>
      <c r="QVN58" s="98"/>
      <c r="QVO58" s="98"/>
      <c r="QVP58" s="98"/>
      <c r="QVQ58" s="98"/>
      <c r="QVR58" s="98"/>
      <c r="QVS58" s="98"/>
      <c r="QVT58" s="98"/>
      <c r="QVU58" s="98"/>
      <c r="QWH58" s="98"/>
      <c r="QWI58" s="98"/>
      <c r="QWJ58" s="98"/>
      <c r="QWK58" s="98"/>
      <c r="QWL58" s="98"/>
      <c r="QWM58" s="98"/>
      <c r="QWN58" s="98"/>
      <c r="QWO58" s="98"/>
      <c r="QWP58" s="98"/>
      <c r="QWQ58" s="98"/>
      <c r="QWT58" s="98"/>
      <c r="QWW58" s="98"/>
      <c r="QWZ58" s="98"/>
      <c r="QXC58" s="98"/>
      <c r="QZQ58" s="98"/>
      <c r="QZS58" s="98"/>
      <c r="QZV58" s="98"/>
      <c r="QZY58" s="98"/>
      <c r="RAB58" s="98"/>
      <c r="RAE58" s="98"/>
      <c r="RAH58" s="98"/>
      <c r="RAJ58" s="98"/>
      <c r="RAL58" s="98"/>
      <c r="RAO58" s="98"/>
      <c r="RAR58" s="98"/>
      <c r="RAU58" s="98"/>
      <c r="RAX58" s="98"/>
      <c r="RBA58" s="98"/>
      <c r="RBD58" s="98"/>
      <c r="RBG58" s="98"/>
      <c r="RBI58" s="98"/>
      <c r="RCD58" s="98"/>
      <c r="RCE58" s="98"/>
      <c r="RCH58" s="98"/>
      <c r="RCK58" s="98"/>
      <c r="RCN58" s="98"/>
      <c r="RCQ58" s="98"/>
      <c r="RCR58" s="98"/>
      <c r="RCS58" s="98"/>
      <c r="RCV58" s="98"/>
      <c r="RCY58" s="98"/>
      <c r="RDB58" s="98"/>
      <c r="RDE58" s="98"/>
      <c r="RDG58" s="98"/>
      <c r="REY58" s="98"/>
      <c r="REZ58" s="98"/>
      <c r="RFA58" s="98"/>
      <c r="RFB58" s="98"/>
      <c r="RFC58" s="98"/>
      <c r="RFD58" s="98"/>
      <c r="RFE58" s="98"/>
      <c r="RFF58" s="98"/>
      <c r="RFG58" s="98"/>
      <c r="RFH58" s="98"/>
      <c r="RFI58" s="98"/>
      <c r="RFJ58" s="98"/>
      <c r="RFK58" s="98"/>
      <c r="RFL58" s="98"/>
      <c r="RFM58" s="98"/>
      <c r="RFN58" s="98"/>
      <c r="RFO58" s="98"/>
      <c r="RFP58" s="98"/>
      <c r="RFQ58" s="98"/>
      <c r="RGD58" s="98"/>
      <c r="RGE58" s="98"/>
      <c r="RGF58" s="98"/>
      <c r="RGG58" s="98"/>
      <c r="RGH58" s="98"/>
      <c r="RGI58" s="98"/>
      <c r="RGJ58" s="98"/>
      <c r="RGK58" s="98"/>
      <c r="RGL58" s="98"/>
      <c r="RGM58" s="98"/>
      <c r="RGP58" s="98"/>
      <c r="RGS58" s="98"/>
      <c r="RGV58" s="98"/>
      <c r="RGY58" s="98"/>
      <c r="RJM58" s="98"/>
      <c r="RJO58" s="98"/>
      <c r="RJR58" s="98"/>
      <c r="RJU58" s="98"/>
      <c r="RJX58" s="98"/>
      <c r="RKA58" s="98"/>
      <c r="RKD58" s="98"/>
      <c r="RKF58" s="98"/>
      <c r="RKH58" s="98"/>
      <c r="RKK58" s="98"/>
      <c r="RKN58" s="98"/>
      <c r="RKQ58" s="98"/>
      <c r="RKT58" s="98"/>
      <c r="RKW58" s="98"/>
      <c r="RKZ58" s="98"/>
      <c r="RLC58" s="98"/>
      <c r="RLE58" s="98"/>
      <c r="RLZ58" s="98"/>
      <c r="RMA58" s="98"/>
      <c r="RMD58" s="98"/>
      <c r="RMG58" s="98"/>
      <c r="RMJ58" s="98"/>
      <c r="RMM58" s="98"/>
      <c r="RMN58" s="98"/>
      <c r="RMO58" s="98"/>
      <c r="RMR58" s="98"/>
      <c r="RMU58" s="98"/>
      <c r="RMX58" s="98"/>
      <c r="RNA58" s="98"/>
      <c r="RNC58" s="98"/>
      <c r="ROU58" s="98"/>
      <c r="ROV58" s="98"/>
      <c r="ROW58" s="98"/>
      <c r="ROX58" s="98"/>
      <c r="ROY58" s="98"/>
      <c r="ROZ58" s="98"/>
      <c r="RPA58" s="98"/>
      <c r="RPB58" s="98"/>
      <c r="RPC58" s="98"/>
      <c r="RPD58" s="98"/>
      <c r="RPE58" s="98"/>
      <c r="RPF58" s="98"/>
      <c r="RPG58" s="98"/>
      <c r="RPH58" s="98"/>
      <c r="RPI58" s="98"/>
      <c r="RPJ58" s="98"/>
      <c r="RPK58" s="98"/>
      <c r="RPL58" s="98"/>
      <c r="RPM58" s="98"/>
      <c r="RPZ58" s="98"/>
      <c r="RQA58" s="98"/>
      <c r="RQB58" s="98"/>
      <c r="RQC58" s="98"/>
      <c r="RQD58" s="98"/>
      <c r="RQE58" s="98"/>
      <c r="RQF58" s="98"/>
      <c r="RQG58" s="98"/>
      <c r="RQH58" s="98"/>
      <c r="RQI58" s="98"/>
      <c r="RQL58" s="98"/>
      <c r="RQO58" s="98"/>
      <c r="RQR58" s="98"/>
      <c r="RQU58" s="98"/>
      <c r="RTI58" s="98"/>
      <c r="RTK58" s="98"/>
      <c r="RTN58" s="98"/>
      <c r="RTQ58" s="98"/>
      <c r="RTT58" s="98"/>
      <c r="RTW58" s="98"/>
      <c r="RTZ58" s="98"/>
      <c r="RUB58" s="98"/>
      <c r="RUD58" s="98"/>
      <c r="RUG58" s="98"/>
      <c r="RUJ58" s="98"/>
      <c r="RUM58" s="98"/>
      <c r="RUP58" s="98"/>
      <c r="RUS58" s="98"/>
      <c r="RUV58" s="98"/>
      <c r="RUY58" s="98"/>
      <c r="RVA58" s="98"/>
      <c r="RVV58" s="98"/>
      <c r="RVW58" s="98"/>
      <c r="RVZ58" s="98"/>
      <c r="RWC58" s="98"/>
      <c r="RWF58" s="98"/>
      <c r="RWI58" s="98"/>
      <c r="RWJ58" s="98"/>
      <c r="RWK58" s="98"/>
      <c r="RWN58" s="98"/>
      <c r="RWQ58" s="98"/>
      <c r="RWT58" s="98"/>
      <c r="RWW58" s="98"/>
      <c r="RWY58" s="98"/>
      <c r="RYQ58" s="98"/>
      <c r="RYR58" s="98"/>
      <c r="RYS58" s="98"/>
      <c r="RYT58" s="98"/>
      <c r="RYU58" s="98"/>
      <c r="RYV58" s="98"/>
      <c r="RYW58" s="98"/>
      <c r="RYX58" s="98"/>
      <c r="RYY58" s="98"/>
      <c r="RYZ58" s="98"/>
      <c r="RZA58" s="98"/>
      <c r="RZB58" s="98"/>
      <c r="RZC58" s="98"/>
      <c r="RZD58" s="98"/>
      <c r="RZE58" s="98"/>
      <c r="RZF58" s="98"/>
      <c r="RZG58" s="98"/>
      <c r="RZH58" s="98"/>
      <c r="RZI58" s="98"/>
      <c r="RZV58" s="98"/>
      <c r="RZW58" s="98"/>
      <c r="RZX58" s="98"/>
      <c r="RZY58" s="98"/>
      <c r="RZZ58" s="98"/>
      <c r="SAA58" s="98"/>
      <c r="SAB58" s="98"/>
      <c r="SAC58" s="98"/>
      <c r="SAD58" s="98"/>
      <c r="SAE58" s="98"/>
      <c r="SAH58" s="98"/>
      <c r="SAK58" s="98"/>
      <c r="SAN58" s="98"/>
      <c r="SAQ58" s="98"/>
      <c r="SDE58" s="98"/>
      <c r="SDG58" s="98"/>
      <c r="SDJ58" s="98"/>
      <c r="SDM58" s="98"/>
      <c r="SDP58" s="98"/>
      <c r="SDS58" s="98"/>
      <c r="SDV58" s="98"/>
      <c r="SDX58" s="98"/>
      <c r="SDZ58" s="98"/>
      <c r="SEC58" s="98"/>
      <c r="SEF58" s="98"/>
      <c r="SEI58" s="98"/>
      <c r="SEL58" s="98"/>
      <c r="SEO58" s="98"/>
      <c r="SER58" s="98"/>
      <c r="SEU58" s="98"/>
      <c r="SEW58" s="98"/>
      <c r="SFR58" s="98"/>
      <c r="SFS58" s="98"/>
      <c r="SFV58" s="98"/>
      <c r="SFY58" s="98"/>
      <c r="SGB58" s="98"/>
      <c r="SGE58" s="98"/>
      <c r="SGF58" s="98"/>
      <c r="SGG58" s="98"/>
      <c r="SGJ58" s="98"/>
      <c r="SGM58" s="98"/>
      <c r="SGP58" s="98"/>
      <c r="SGS58" s="98"/>
      <c r="SGU58" s="98"/>
      <c r="SIM58" s="98"/>
      <c r="SIN58" s="98"/>
      <c r="SIO58" s="98"/>
      <c r="SIP58" s="98"/>
      <c r="SIQ58" s="98"/>
      <c r="SIR58" s="98"/>
      <c r="SIS58" s="98"/>
      <c r="SIT58" s="98"/>
      <c r="SIU58" s="98"/>
      <c r="SIV58" s="98"/>
      <c r="SIW58" s="98"/>
      <c r="SIX58" s="98"/>
      <c r="SIY58" s="98"/>
      <c r="SIZ58" s="98"/>
      <c r="SJA58" s="98"/>
      <c r="SJB58" s="98"/>
      <c r="SJC58" s="98"/>
      <c r="SJD58" s="98"/>
      <c r="SJE58" s="98"/>
      <c r="SJR58" s="98"/>
      <c r="SJS58" s="98"/>
      <c r="SJT58" s="98"/>
      <c r="SJU58" s="98"/>
      <c r="SJV58" s="98"/>
      <c r="SJW58" s="98"/>
      <c r="SJX58" s="98"/>
      <c r="SJY58" s="98"/>
      <c r="SJZ58" s="98"/>
      <c r="SKA58" s="98"/>
      <c r="SKD58" s="98"/>
      <c r="SKG58" s="98"/>
      <c r="SKJ58" s="98"/>
      <c r="SKM58" s="98"/>
      <c r="SNA58" s="98"/>
      <c r="SNC58" s="98"/>
      <c r="SNF58" s="98"/>
      <c r="SNI58" s="98"/>
      <c r="SNL58" s="98"/>
      <c r="SNO58" s="98"/>
      <c r="SNR58" s="98"/>
      <c r="SNT58" s="98"/>
      <c r="SNV58" s="98"/>
      <c r="SNY58" s="98"/>
      <c r="SOB58" s="98"/>
      <c r="SOE58" s="98"/>
      <c r="SOH58" s="98"/>
      <c r="SOK58" s="98"/>
      <c r="SON58" s="98"/>
      <c r="SOQ58" s="98"/>
      <c r="SOS58" s="98"/>
      <c r="SPN58" s="98"/>
      <c r="SPO58" s="98"/>
      <c r="SPR58" s="98"/>
      <c r="SPU58" s="98"/>
      <c r="SPX58" s="98"/>
      <c r="SQA58" s="98"/>
      <c r="SQB58" s="98"/>
      <c r="SQC58" s="98"/>
      <c r="SQF58" s="98"/>
      <c r="SQI58" s="98"/>
      <c r="SQL58" s="98"/>
      <c r="SQO58" s="98"/>
      <c r="SQQ58" s="98"/>
      <c r="SSI58" s="98"/>
      <c r="SSJ58" s="98"/>
      <c r="SSK58" s="98"/>
      <c r="SSL58" s="98"/>
      <c r="SSM58" s="98"/>
      <c r="SSN58" s="98"/>
      <c r="SSO58" s="98"/>
      <c r="SSP58" s="98"/>
      <c r="SSQ58" s="98"/>
      <c r="SSR58" s="98"/>
      <c r="SSS58" s="98"/>
      <c r="SST58" s="98"/>
      <c r="SSU58" s="98"/>
      <c r="SSV58" s="98"/>
      <c r="SSW58" s="98"/>
      <c r="SSX58" s="98"/>
      <c r="SSY58" s="98"/>
      <c r="SSZ58" s="98"/>
      <c r="STA58" s="98"/>
      <c r="STN58" s="98"/>
      <c r="STO58" s="98"/>
      <c r="STP58" s="98"/>
      <c r="STQ58" s="98"/>
      <c r="STR58" s="98"/>
      <c r="STS58" s="98"/>
      <c r="STT58" s="98"/>
      <c r="STU58" s="98"/>
      <c r="STV58" s="98"/>
      <c r="STW58" s="98"/>
      <c r="STZ58" s="98"/>
      <c r="SUC58" s="98"/>
      <c r="SUF58" s="98"/>
      <c r="SUI58" s="98"/>
      <c r="SWW58" s="98"/>
      <c r="SWY58" s="98"/>
      <c r="SXB58" s="98"/>
      <c r="SXE58" s="98"/>
      <c r="SXH58" s="98"/>
      <c r="SXK58" s="98"/>
      <c r="SXN58" s="98"/>
      <c r="SXP58" s="98"/>
      <c r="SXR58" s="98"/>
      <c r="SXU58" s="98"/>
      <c r="SXX58" s="98"/>
      <c r="SYA58" s="98"/>
      <c r="SYD58" s="98"/>
      <c r="SYG58" s="98"/>
      <c r="SYJ58" s="98"/>
      <c r="SYM58" s="98"/>
      <c r="SYO58" s="98"/>
      <c r="SZJ58" s="98"/>
      <c r="SZK58" s="98"/>
      <c r="SZN58" s="98"/>
      <c r="SZQ58" s="98"/>
      <c r="SZT58" s="98"/>
      <c r="SZW58" s="98"/>
      <c r="SZX58" s="98"/>
      <c r="SZY58" s="98"/>
      <c r="TAB58" s="98"/>
      <c r="TAE58" s="98"/>
      <c r="TAH58" s="98"/>
      <c r="TAK58" s="98"/>
      <c r="TAM58" s="98"/>
      <c r="TCE58" s="98"/>
      <c r="TCF58" s="98"/>
      <c r="TCG58" s="98"/>
      <c r="TCH58" s="98"/>
      <c r="TCI58" s="98"/>
      <c r="TCJ58" s="98"/>
      <c r="TCK58" s="98"/>
      <c r="TCL58" s="98"/>
      <c r="TCM58" s="98"/>
      <c r="TCN58" s="98"/>
      <c r="TCO58" s="98"/>
      <c r="TCP58" s="98"/>
      <c r="TCQ58" s="98"/>
      <c r="TCR58" s="98"/>
      <c r="TCS58" s="98"/>
      <c r="TCT58" s="98"/>
      <c r="TCU58" s="98"/>
      <c r="TCV58" s="98"/>
      <c r="TCW58" s="98"/>
      <c r="TDJ58" s="98"/>
      <c r="TDK58" s="98"/>
      <c r="TDL58" s="98"/>
      <c r="TDM58" s="98"/>
      <c r="TDN58" s="98"/>
      <c r="TDO58" s="98"/>
      <c r="TDP58" s="98"/>
      <c r="TDQ58" s="98"/>
      <c r="TDR58" s="98"/>
      <c r="TDS58" s="98"/>
      <c r="TDV58" s="98"/>
      <c r="TDY58" s="98"/>
      <c r="TEB58" s="98"/>
      <c r="TEE58" s="98"/>
      <c r="TGS58" s="98"/>
      <c r="TGU58" s="98"/>
      <c r="TGX58" s="98"/>
      <c r="THA58" s="98"/>
      <c r="THD58" s="98"/>
      <c r="THG58" s="98"/>
      <c r="THJ58" s="98"/>
      <c r="THL58" s="98"/>
      <c r="THN58" s="98"/>
      <c r="THQ58" s="98"/>
      <c r="THT58" s="98"/>
      <c r="THW58" s="98"/>
      <c r="THZ58" s="98"/>
      <c r="TIC58" s="98"/>
      <c r="TIF58" s="98"/>
      <c r="TII58" s="98"/>
      <c r="TIK58" s="98"/>
      <c r="TJF58" s="98"/>
      <c r="TJG58" s="98"/>
      <c r="TJJ58" s="98"/>
      <c r="TJM58" s="98"/>
      <c r="TJP58" s="98"/>
      <c r="TJS58" s="98"/>
      <c r="TJT58" s="98"/>
      <c r="TJU58" s="98"/>
      <c r="TJX58" s="98"/>
      <c r="TKA58" s="98"/>
      <c r="TKD58" s="98"/>
      <c r="TKG58" s="98"/>
      <c r="TKI58" s="98"/>
      <c r="TMA58" s="98"/>
      <c r="TMB58" s="98"/>
      <c r="TMC58" s="98"/>
      <c r="TMD58" s="98"/>
      <c r="TME58" s="98"/>
      <c r="TMF58" s="98"/>
      <c r="TMG58" s="98"/>
      <c r="TMH58" s="98"/>
      <c r="TMI58" s="98"/>
      <c r="TMJ58" s="98"/>
      <c r="TMK58" s="98"/>
      <c r="TML58" s="98"/>
      <c r="TMM58" s="98"/>
      <c r="TMN58" s="98"/>
      <c r="TMO58" s="98"/>
      <c r="TMP58" s="98"/>
      <c r="TMQ58" s="98"/>
      <c r="TMR58" s="98"/>
      <c r="TMS58" s="98"/>
      <c r="TNF58" s="98"/>
      <c r="TNG58" s="98"/>
      <c r="TNH58" s="98"/>
      <c r="TNI58" s="98"/>
      <c r="TNJ58" s="98"/>
      <c r="TNK58" s="98"/>
      <c r="TNL58" s="98"/>
      <c r="TNM58" s="98"/>
      <c r="TNN58" s="98"/>
      <c r="TNO58" s="98"/>
      <c r="TNR58" s="98"/>
      <c r="TNU58" s="98"/>
      <c r="TNX58" s="98"/>
      <c r="TOA58" s="98"/>
      <c r="TQO58" s="98"/>
      <c r="TQQ58" s="98"/>
      <c r="TQT58" s="98"/>
      <c r="TQW58" s="98"/>
      <c r="TQZ58" s="98"/>
      <c r="TRC58" s="98"/>
      <c r="TRF58" s="98"/>
      <c r="TRH58" s="98"/>
      <c r="TRJ58" s="98"/>
      <c r="TRM58" s="98"/>
      <c r="TRP58" s="98"/>
      <c r="TRS58" s="98"/>
      <c r="TRV58" s="98"/>
      <c r="TRY58" s="98"/>
      <c r="TSB58" s="98"/>
      <c r="TSE58" s="98"/>
      <c r="TSG58" s="98"/>
      <c r="TTB58" s="98"/>
      <c r="TTC58" s="98"/>
      <c r="TTF58" s="98"/>
      <c r="TTI58" s="98"/>
      <c r="TTL58" s="98"/>
      <c r="TTO58" s="98"/>
      <c r="TTP58" s="98"/>
      <c r="TTQ58" s="98"/>
      <c r="TTT58" s="98"/>
      <c r="TTW58" s="98"/>
      <c r="TTZ58" s="98"/>
      <c r="TUC58" s="98"/>
      <c r="TUE58" s="98"/>
      <c r="TVW58" s="98"/>
      <c r="TVX58" s="98"/>
      <c r="TVY58" s="98"/>
      <c r="TVZ58" s="98"/>
      <c r="TWA58" s="98"/>
      <c r="TWB58" s="98"/>
      <c r="TWC58" s="98"/>
      <c r="TWD58" s="98"/>
      <c r="TWE58" s="98"/>
      <c r="TWF58" s="98"/>
      <c r="TWG58" s="98"/>
      <c r="TWH58" s="98"/>
      <c r="TWI58" s="98"/>
      <c r="TWJ58" s="98"/>
      <c r="TWK58" s="98"/>
      <c r="TWL58" s="98"/>
      <c r="TWM58" s="98"/>
      <c r="TWN58" s="98"/>
      <c r="TWO58" s="98"/>
      <c r="TXB58" s="98"/>
      <c r="TXC58" s="98"/>
      <c r="TXD58" s="98"/>
      <c r="TXE58" s="98"/>
      <c r="TXF58" s="98"/>
      <c r="TXG58" s="98"/>
      <c r="TXH58" s="98"/>
      <c r="TXI58" s="98"/>
      <c r="TXJ58" s="98"/>
      <c r="TXK58" s="98"/>
      <c r="TXN58" s="98"/>
      <c r="TXQ58" s="98"/>
      <c r="TXT58" s="98"/>
      <c r="TXW58" s="98"/>
      <c r="UAK58" s="98"/>
      <c r="UAM58" s="98"/>
      <c r="UAP58" s="98"/>
      <c r="UAS58" s="98"/>
      <c r="UAV58" s="98"/>
      <c r="UAY58" s="98"/>
      <c r="UBB58" s="98"/>
      <c r="UBD58" s="98"/>
      <c r="UBF58" s="98"/>
      <c r="UBI58" s="98"/>
      <c r="UBL58" s="98"/>
      <c r="UBO58" s="98"/>
      <c r="UBR58" s="98"/>
      <c r="UBU58" s="98"/>
      <c r="UBX58" s="98"/>
      <c r="UCA58" s="98"/>
      <c r="UCC58" s="98"/>
      <c r="UCX58" s="98"/>
      <c r="UCY58" s="98"/>
      <c r="UDB58" s="98"/>
      <c r="UDE58" s="98"/>
      <c r="UDH58" s="98"/>
      <c r="UDK58" s="98"/>
      <c r="UDL58" s="98"/>
      <c r="UDM58" s="98"/>
      <c r="UDP58" s="98"/>
      <c r="UDS58" s="98"/>
      <c r="UDV58" s="98"/>
      <c r="UDY58" s="98"/>
      <c r="UEA58" s="98"/>
      <c r="UFS58" s="98"/>
      <c r="UFT58" s="98"/>
      <c r="UFU58" s="98"/>
      <c r="UFV58" s="98"/>
      <c r="UFW58" s="98"/>
      <c r="UFX58" s="98"/>
      <c r="UFY58" s="98"/>
      <c r="UFZ58" s="98"/>
      <c r="UGA58" s="98"/>
      <c r="UGB58" s="98"/>
      <c r="UGC58" s="98"/>
      <c r="UGD58" s="98"/>
      <c r="UGE58" s="98"/>
      <c r="UGF58" s="98"/>
      <c r="UGG58" s="98"/>
      <c r="UGH58" s="98"/>
      <c r="UGI58" s="98"/>
      <c r="UGJ58" s="98"/>
      <c r="UGK58" s="98"/>
      <c r="UGX58" s="98"/>
      <c r="UGY58" s="98"/>
      <c r="UGZ58" s="98"/>
      <c r="UHA58" s="98"/>
      <c r="UHB58" s="98"/>
      <c r="UHC58" s="98"/>
      <c r="UHD58" s="98"/>
      <c r="UHE58" s="98"/>
      <c r="UHF58" s="98"/>
      <c r="UHG58" s="98"/>
      <c r="UHJ58" s="98"/>
      <c r="UHM58" s="98"/>
      <c r="UHP58" s="98"/>
      <c r="UHS58" s="98"/>
      <c r="UKG58" s="98"/>
      <c r="UKI58" s="98"/>
      <c r="UKL58" s="98"/>
      <c r="UKO58" s="98"/>
      <c r="UKR58" s="98"/>
      <c r="UKU58" s="98"/>
      <c r="UKX58" s="98"/>
      <c r="UKZ58" s="98"/>
      <c r="ULB58" s="98"/>
      <c r="ULE58" s="98"/>
      <c r="ULH58" s="98"/>
      <c r="ULK58" s="98"/>
      <c r="ULN58" s="98"/>
      <c r="ULQ58" s="98"/>
      <c r="ULT58" s="98"/>
      <c r="ULW58" s="98"/>
      <c r="ULY58" s="98"/>
      <c r="UMT58" s="98"/>
      <c r="UMU58" s="98"/>
      <c r="UMX58" s="98"/>
      <c r="UNA58" s="98"/>
      <c r="UND58" s="98"/>
      <c r="UNG58" s="98"/>
      <c r="UNH58" s="98"/>
      <c r="UNI58" s="98"/>
      <c r="UNL58" s="98"/>
      <c r="UNO58" s="98"/>
      <c r="UNR58" s="98"/>
      <c r="UNU58" s="98"/>
      <c r="UNW58" s="98"/>
      <c r="UPO58" s="98"/>
      <c r="UPP58" s="98"/>
      <c r="UPQ58" s="98"/>
      <c r="UPR58" s="98"/>
      <c r="UPS58" s="98"/>
      <c r="UPT58" s="98"/>
      <c r="UPU58" s="98"/>
      <c r="UPV58" s="98"/>
      <c r="UPW58" s="98"/>
      <c r="UPX58" s="98"/>
      <c r="UPY58" s="98"/>
      <c r="UPZ58" s="98"/>
      <c r="UQA58" s="98"/>
      <c r="UQB58" s="98"/>
      <c r="UQC58" s="98"/>
      <c r="UQD58" s="98"/>
      <c r="UQE58" s="98"/>
      <c r="UQF58" s="98"/>
      <c r="UQG58" s="98"/>
      <c r="UQT58" s="98"/>
      <c r="UQU58" s="98"/>
      <c r="UQV58" s="98"/>
      <c r="UQW58" s="98"/>
      <c r="UQX58" s="98"/>
      <c r="UQY58" s="98"/>
      <c r="UQZ58" s="98"/>
      <c r="URA58" s="98"/>
      <c r="URB58" s="98"/>
      <c r="URC58" s="98"/>
      <c r="URF58" s="98"/>
      <c r="URI58" s="98"/>
      <c r="URL58" s="98"/>
      <c r="URO58" s="98"/>
      <c r="UUC58" s="98"/>
      <c r="UUE58" s="98"/>
      <c r="UUH58" s="98"/>
      <c r="UUK58" s="98"/>
      <c r="UUN58" s="98"/>
      <c r="UUQ58" s="98"/>
      <c r="UUT58" s="98"/>
      <c r="UUV58" s="98"/>
      <c r="UUX58" s="98"/>
      <c r="UVA58" s="98"/>
      <c r="UVD58" s="98"/>
      <c r="UVG58" s="98"/>
      <c r="UVJ58" s="98"/>
      <c r="UVM58" s="98"/>
      <c r="UVP58" s="98"/>
      <c r="UVS58" s="98"/>
      <c r="UVU58" s="98"/>
      <c r="UWP58" s="98"/>
      <c r="UWQ58" s="98"/>
      <c r="UWT58" s="98"/>
      <c r="UWW58" s="98"/>
      <c r="UWZ58" s="98"/>
      <c r="UXC58" s="98"/>
      <c r="UXD58" s="98"/>
      <c r="UXE58" s="98"/>
      <c r="UXH58" s="98"/>
      <c r="UXK58" s="98"/>
      <c r="UXN58" s="98"/>
      <c r="UXQ58" s="98"/>
      <c r="UXS58" s="98"/>
      <c r="UZK58" s="98"/>
      <c r="UZL58" s="98"/>
      <c r="UZM58" s="98"/>
      <c r="UZN58" s="98"/>
      <c r="UZO58" s="98"/>
      <c r="UZP58" s="98"/>
      <c r="UZQ58" s="98"/>
      <c r="UZR58" s="98"/>
      <c r="UZS58" s="98"/>
      <c r="UZT58" s="98"/>
      <c r="UZU58" s="98"/>
      <c r="UZV58" s="98"/>
      <c r="UZW58" s="98"/>
      <c r="UZX58" s="98"/>
      <c r="UZY58" s="98"/>
      <c r="UZZ58" s="98"/>
      <c r="VAA58" s="98"/>
      <c r="VAB58" s="98"/>
      <c r="VAC58" s="98"/>
      <c r="VAP58" s="98"/>
      <c r="VAQ58" s="98"/>
      <c r="VAR58" s="98"/>
      <c r="VAS58" s="98"/>
      <c r="VAT58" s="98"/>
      <c r="VAU58" s="98"/>
      <c r="VAV58" s="98"/>
      <c r="VAW58" s="98"/>
      <c r="VAX58" s="98"/>
      <c r="VAY58" s="98"/>
      <c r="VBB58" s="98"/>
      <c r="VBE58" s="98"/>
      <c r="VBH58" s="98"/>
      <c r="VBK58" s="98"/>
      <c r="VDY58" s="98"/>
      <c r="VEA58" s="98"/>
      <c r="VED58" s="98"/>
      <c r="VEG58" s="98"/>
      <c r="VEJ58" s="98"/>
      <c r="VEM58" s="98"/>
      <c r="VEP58" s="98"/>
      <c r="VER58" s="98"/>
      <c r="VET58" s="98"/>
      <c r="VEW58" s="98"/>
      <c r="VEZ58" s="98"/>
      <c r="VFC58" s="98"/>
      <c r="VFF58" s="98"/>
      <c r="VFI58" s="98"/>
      <c r="VFL58" s="98"/>
      <c r="VFO58" s="98"/>
      <c r="VFQ58" s="98"/>
      <c r="VGL58" s="98"/>
      <c r="VGM58" s="98"/>
      <c r="VGP58" s="98"/>
      <c r="VGS58" s="98"/>
      <c r="VGV58" s="98"/>
      <c r="VGY58" s="98"/>
      <c r="VGZ58" s="98"/>
      <c r="VHA58" s="98"/>
      <c r="VHD58" s="98"/>
      <c r="VHG58" s="98"/>
      <c r="VHJ58" s="98"/>
      <c r="VHM58" s="98"/>
      <c r="VHO58" s="98"/>
      <c r="VJG58" s="98"/>
      <c r="VJH58" s="98"/>
      <c r="VJI58" s="98"/>
      <c r="VJJ58" s="98"/>
      <c r="VJK58" s="98"/>
      <c r="VJL58" s="98"/>
      <c r="VJM58" s="98"/>
      <c r="VJN58" s="98"/>
      <c r="VJO58" s="98"/>
      <c r="VJP58" s="98"/>
      <c r="VJQ58" s="98"/>
      <c r="VJR58" s="98"/>
      <c r="VJS58" s="98"/>
      <c r="VJT58" s="98"/>
      <c r="VJU58" s="98"/>
      <c r="VJV58" s="98"/>
      <c r="VJW58" s="98"/>
      <c r="VJX58" s="98"/>
      <c r="VJY58" s="98"/>
      <c r="VKL58" s="98"/>
      <c r="VKM58" s="98"/>
      <c r="VKN58" s="98"/>
      <c r="VKO58" s="98"/>
      <c r="VKP58" s="98"/>
      <c r="VKQ58" s="98"/>
      <c r="VKR58" s="98"/>
      <c r="VKS58" s="98"/>
      <c r="VKT58" s="98"/>
      <c r="VKU58" s="98"/>
      <c r="VKX58" s="98"/>
      <c r="VLA58" s="98"/>
      <c r="VLD58" s="98"/>
      <c r="VLG58" s="98"/>
      <c r="VNU58" s="98"/>
      <c r="VNW58" s="98"/>
      <c r="VNZ58" s="98"/>
      <c r="VOC58" s="98"/>
      <c r="VOF58" s="98"/>
      <c r="VOI58" s="98"/>
      <c r="VOL58" s="98"/>
      <c r="VON58" s="98"/>
      <c r="VOP58" s="98"/>
      <c r="VOS58" s="98"/>
      <c r="VOV58" s="98"/>
      <c r="VOY58" s="98"/>
      <c r="VPB58" s="98"/>
      <c r="VPE58" s="98"/>
      <c r="VPH58" s="98"/>
      <c r="VPK58" s="98"/>
      <c r="VPM58" s="98"/>
      <c r="VQH58" s="98"/>
      <c r="VQI58" s="98"/>
      <c r="VQL58" s="98"/>
      <c r="VQO58" s="98"/>
      <c r="VQR58" s="98"/>
      <c r="VQU58" s="98"/>
      <c r="VQV58" s="98"/>
      <c r="VQW58" s="98"/>
      <c r="VQZ58" s="98"/>
      <c r="VRC58" s="98"/>
      <c r="VRF58" s="98"/>
      <c r="VRI58" s="98"/>
      <c r="VRK58" s="98"/>
      <c r="VTC58" s="98"/>
      <c r="VTD58" s="98"/>
      <c r="VTE58" s="98"/>
      <c r="VTF58" s="98"/>
      <c r="VTG58" s="98"/>
      <c r="VTH58" s="98"/>
      <c r="VTI58" s="98"/>
      <c r="VTJ58" s="98"/>
      <c r="VTK58" s="98"/>
      <c r="VTL58" s="98"/>
      <c r="VTM58" s="98"/>
      <c r="VTN58" s="98"/>
      <c r="VTO58" s="98"/>
      <c r="VTP58" s="98"/>
      <c r="VTQ58" s="98"/>
      <c r="VTR58" s="98"/>
      <c r="VTS58" s="98"/>
      <c r="VTT58" s="98"/>
      <c r="VTU58" s="98"/>
      <c r="VUH58" s="98"/>
      <c r="VUI58" s="98"/>
      <c r="VUJ58" s="98"/>
      <c r="VUK58" s="98"/>
      <c r="VUL58" s="98"/>
      <c r="VUM58" s="98"/>
      <c r="VUN58" s="98"/>
      <c r="VUO58" s="98"/>
      <c r="VUP58" s="98"/>
      <c r="VUQ58" s="98"/>
      <c r="VUT58" s="98"/>
      <c r="VUW58" s="98"/>
      <c r="VUZ58" s="98"/>
      <c r="VVC58" s="98"/>
      <c r="VXQ58" s="98"/>
      <c r="VXS58" s="98"/>
      <c r="VXV58" s="98"/>
      <c r="VXY58" s="98"/>
      <c r="VYB58" s="98"/>
      <c r="VYE58" s="98"/>
      <c r="VYH58" s="98"/>
      <c r="VYJ58" s="98"/>
      <c r="VYL58" s="98"/>
      <c r="VYO58" s="98"/>
      <c r="VYR58" s="98"/>
      <c r="VYU58" s="98"/>
      <c r="VYX58" s="98"/>
      <c r="VZA58" s="98"/>
      <c r="VZD58" s="98"/>
      <c r="VZG58" s="98"/>
      <c r="VZI58" s="98"/>
      <c r="WAD58" s="98"/>
      <c r="WAE58" s="98"/>
      <c r="WAH58" s="98"/>
      <c r="WAK58" s="98"/>
      <c r="WAN58" s="98"/>
      <c r="WAQ58" s="98"/>
      <c r="WAR58" s="98"/>
      <c r="WAS58" s="98"/>
      <c r="WAV58" s="98"/>
      <c r="WAY58" s="98"/>
      <c r="WBB58" s="98"/>
      <c r="WBE58" s="98"/>
      <c r="WBG58" s="98"/>
      <c r="WCY58" s="98"/>
      <c r="WCZ58" s="98"/>
      <c r="WDA58" s="98"/>
      <c r="WDB58" s="98"/>
      <c r="WDC58" s="98"/>
      <c r="WDD58" s="98"/>
      <c r="WDE58" s="98"/>
      <c r="WDF58" s="98"/>
      <c r="WDG58" s="98"/>
      <c r="WDH58" s="98"/>
      <c r="WDI58" s="98"/>
      <c r="WDJ58" s="98"/>
      <c r="WDK58" s="98"/>
      <c r="WDL58" s="98"/>
      <c r="WDM58" s="98"/>
      <c r="WDN58" s="98"/>
      <c r="WDO58" s="98"/>
      <c r="WDP58" s="98"/>
      <c r="WDQ58" s="98"/>
      <c r="WED58" s="98"/>
      <c r="WEE58" s="98"/>
      <c r="WEF58" s="98"/>
      <c r="WEG58" s="98"/>
      <c r="WEH58" s="98"/>
      <c r="WEI58" s="98"/>
      <c r="WEJ58" s="98"/>
      <c r="WEK58" s="98"/>
      <c r="WEL58" s="98"/>
      <c r="WEM58" s="98"/>
      <c r="WEP58" s="98"/>
      <c r="WES58" s="98"/>
      <c r="WEV58" s="98"/>
      <c r="WEY58" s="98"/>
      <c r="WHM58" s="98"/>
      <c r="WHO58" s="98"/>
      <c r="WHR58" s="98"/>
      <c r="WHU58" s="98"/>
      <c r="WHX58" s="98"/>
      <c r="WIA58" s="98"/>
      <c r="WID58" s="98"/>
      <c r="WIF58" s="98"/>
      <c r="WIH58" s="98"/>
      <c r="WIK58" s="98"/>
      <c r="WIN58" s="98"/>
      <c r="WIQ58" s="98"/>
      <c r="WIT58" s="98"/>
      <c r="WIW58" s="98"/>
      <c r="WIZ58" s="98"/>
      <c r="WJC58" s="98"/>
      <c r="WJE58" s="98"/>
      <c r="WJZ58" s="98"/>
      <c r="WKA58" s="98"/>
      <c r="WKD58" s="98"/>
      <c r="WKG58" s="98"/>
      <c r="WKJ58" s="98"/>
      <c r="WKM58" s="98"/>
      <c r="WKN58" s="98"/>
      <c r="WKO58" s="98"/>
      <c r="WKR58" s="98"/>
      <c r="WKU58" s="98"/>
      <c r="WKX58" s="98"/>
      <c r="WLA58" s="98"/>
      <c r="WLC58" s="98"/>
      <c r="WMU58" s="98"/>
      <c r="WMV58" s="98"/>
      <c r="WMW58" s="98"/>
      <c r="WMX58" s="98"/>
      <c r="WMY58" s="98"/>
      <c r="WMZ58" s="98"/>
      <c r="WNA58" s="98"/>
      <c r="WNB58" s="98"/>
      <c r="WNC58" s="98"/>
      <c r="WND58" s="98"/>
      <c r="WNE58" s="98"/>
      <c r="WNF58" s="98"/>
      <c r="WNG58" s="98"/>
      <c r="WNH58" s="98"/>
      <c r="WNI58" s="98"/>
      <c r="WNJ58" s="98"/>
      <c r="WNK58" s="98"/>
      <c r="WNL58" s="98"/>
      <c r="WNM58" s="98"/>
      <c r="WNZ58" s="98"/>
      <c r="WOA58" s="98"/>
      <c r="WOB58" s="98"/>
      <c r="WOC58" s="98"/>
      <c r="WOD58" s="98"/>
      <c r="WOE58" s="98"/>
      <c r="WOF58" s="98"/>
      <c r="WOG58" s="98"/>
      <c r="WOH58" s="98"/>
      <c r="WOI58" s="98"/>
      <c r="WOL58" s="98"/>
      <c r="WOO58" s="98"/>
      <c r="WOR58" s="98"/>
      <c r="WOU58" s="98"/>
      <c r="WRI58" s="98"/>
      <c r="WRK58" s="98"/>
      <c r="WRN58" s="98"/>
      <c r="WRQ58" s="98"/>
      <c r="WRT58" s="98"/>
      <c r="WRW58" s="98"/>
      <c r="WRZ58" s="98"/>
      <c r="WSB58" s="98"/>
      <c r="WSD58" s="98"/>
      <c r="WSG58" s="98"/>
      <c r="WSJ58" s="98"/>
      <c r="WSM58" s="98"/>
      <c r="WSP58" s="98"/>
      <c r="WSS58" s="98"/>
      <c r="WSV58" s="98"/>
      <c r="WSY58" s="98"/>
      <c r="WTA58" s="98"/>
      <c r="WTV58" s="98"/>
      <c r="WTW58" s="98"/>
      <c r="WTZ58" s="98"/>
      <c r="WUC58" s="98"/>
      <c r="WUF58" s="98"/>
      <c r="WUI58" s="98"/>
      <c r="WUJ58" s="98"/>
      <c r="WUK58" s="98"/>
      <c r="WUN58" s="98"/>
      <c r="WUQ58" s="98"/>
      <c r="WUT58" s="98"/>
      <c r="WUW58" s="98"/>
      <c r="WUY58" s="98"/>
    </row>
    <row r="59" spans="1:1015 1059:2039 2083:3063 3107:4087 4131:5111 5155:6135 6179:7159 7203:8183 8227:9207 9251:10231 10275:11255 11299:12279 12323:13303 13347:14327 14371:15351 15395:16119" s="94" customFormat="1" ht="21" hidden="1" customHeight="1" x14ac:dyDescent="0.3">
      <c r="A59" s="34" t="s">
        <v>295</v>
      </c>
      <c r="B59" s="93" t="s">
        <v>412</v>
      </c>
      <c r="C59" s="7"/>
      <c r="D59" s="126"/>
      <c r="E59" s="126"/>
    </row>
    <row r="60" spans="1:1015 1059:2039 2083:3063 3107:4087 4131:5111 5155:6135 6179:7159 7203:8183 8227:9207 9251:10231 10275:11255 11299:12279 12323:13303 13347:14327 14371:15351 15395:16119" s="94" customFormat="1" ht="21" hidden="1" customHeight="1" x14ac:dyDescent="0.3">
      <c r="A60" s="10" t="s">
        <v>159</v>
      </c>
      <c r="B60" s="93" t="s">
        <v>412</v>
      </c>
      <c r="C60" s="7"/>
      <c r="D60" s="126"/>
      <c r="E60" s="126"/>
    </row>
    <row r="61" spans="1:1015 1059:2039 2083:3063 3107:4087 4131:5111 5155:6135 6179:7159 7203:8183 8227:9207 9251:10231 10275:11255 11299:12279 12323:13303 13347:14327 14371:15351 15395:16119" s="94" customFormat="1" ht="21" hidden="1" customHeight="1" x14ac:dyDescent="0.3">
      <c r="A61" s="10" t="s">
        <v>160</v>
      </c>
      <c r="B61" s="93" t="s">
        <v>412</v>
      </c>
      <c r="C61" s="7"/>
      <c r="D61" s="126"/>
      <c r="E61" s="126"/>
    </row>
    <row r="62" spans="1:1015 1059:2039 2083:3063 3107:4087 4131:5111 5155:6135 6179:7159 7203:8183 8227:9207 9251:10231 10275:11255 11299:12279 12323:13303 13347:14327 14371:15351 15395:16119" s="94" customFormat="1" ht="21" hidden="1" customHeight="1" x14ac:dyDescent="0.3">
      <c r="A62" s="9" t="s">
        <v>161</v>
      </c>
      <c r="B62" s="93" t="s">
        <v>412</v>
      </c>
      <c r="C62" s="7"/>
      <c r="D62" s="126"/>
      <c r="E62" s="126"/>
    </row>
    <row r="63" spans="1:1015 1059:2039 2083:3063 3107:4087 4131:5111 5155:6135 6179:7159 7203:8183 8227:9207 9251:10231 10275:11255 11299:12279 12323:13303 13347:14327 14371:15351 15395:16119" s="94" customFormat="1" ht="21" hidden="1" customHeight="1" x14ac:dyDescent="0.3">
      <c r="A63" s="41" t="s">
        <v>296</v>
      </c>
      <c r="B63" s="93" t="s">
        <v>412</v>
      </c>
      <c r="C63" s="7"/>
      <c r="D63" s="126"/>
      <c r="E63" s="126"/>
    </row>
    <row r="64" spans="1:1015 1059:2039 2083:3063 3107:4087 4131:5111 5155:6135 6179:7159 7203:8183 8227:9207 9251:10231 10275:11255 11299:12279 12323:13303 13347:14327 14371:15351 15395:16119" s="94" customFormat="1" ht="21" hidden="1" customHeight="1" x14ac:dyDescent="0.3">
      <c r="A64" s="5" t="s">
        <v>3</v>
      </c>
      <c r="B64" s="93" t="s">
        <v>419</v>
      </c>
      <c r="C64" s="7"/>
      <c r="D64" s="126"/>
      <c r="E64" s="126"/>
    </row>
    <row r="65" spans="1:1015 1059:2039 2083:3063 3107:4087 4131:5111 5155:6135 6179:7159 7203:8183 8227:9207 9251:10231 10275:11255 11299:12279 12323:13303 13347:14327 14371:15351 15395:16119" s="94" customFormat="1" ht="21" hidden="1" customHeight="1" x14ac:dyDescent="0.3">
      <c r="A65" s="8" t="s">
        <v>4</v>
      </c>
      <c r="B65" s="93" t="s">
        <v>412</v>
      </c>
      <c r="C65" s="7"/>
      <c r="D65" s="126"/>
      <c r="E65" s="126"/>
    </row>
    <row r="66" spans="1:1015 1059:2039 2083:3063 3107:4087 4131:5111 5155:6135 6179:7159 7203:8183 8227:9207 9251:10231 10275:11255 11299:12279 12323:13303 13347:14327 14371:15351 15395:16119" s="94" customFormat="1" ht="21" hidden="1" customHeight="1" x14ac:dyDescent="0.3">
      <c r="A66" s="5" t="s">
        <v>5</v>
      </c>
      <c r="B66" s="93" t="s">
        <v>412</v>
      </c>
      <c r="C66" s="7"/>
      <c r="D66" s="126"/>
      <c r="E66" s="126"/>
    </row>
    <row r="67" spans="1:1015 1059:2039 2083:3063 3107:4087 4131:5111 5155:6135 6179:7159 7203:8183 8227:9207 9251:10231 10275:11255 11299:12279 12323:13303 13347:14327 14371:15351 15395:16119" s="94" customFormat="1" ht="21" hidden="1" customHeight="1" x14ac:dyDescent="0.3">
      <c r="A67" s="5" t="s">
        <v>6</v>
      </c>
      <c r="B67" s="93" t="s">
        <v>412</v>
      </c>
      <c r="C67" s="7"/>
      <c r="D67" s="126"/>
      <c r="E67" s="126"/>
    </row>
    <row r="68" spans="1:1015 1059:2039 2083:3063 3107:4087 4131:5111 5155:6135 6179:7159 7203:8183 8227:9207 9251:10231 10275:11255 11299:12279 12323:13303 13347:14327 14371:15351 15395:16119" s="94" customFormat="1" ht="21" hidden="1" customHeight="1" x14ac:dyDescent="0.3">
      <c r="A68" s="5" t="s">
        <v>7</v>
      </c>
      <c r="B68" s="93" t="s">
        <v>419</v>
      </c>
      <c r="C68" s="7"/>
      <c r="D68" s="126"/>
      <c r="E68" s="126"/>
    </row>
    <row r="69" spans="1:1015 1059:2039 2083:3063 3107:4087 4131:5111 5155:6135 6179:7159 7203:8183 8227:9207 9251:10231 10275:11255 11299:12279 12323:13303 13347:14327 14371:15351 15395:16119" s="94" customFormat="1" ht="21" hidden="1" customHeight="1" x14ac:dyDescent="0.3">
      <c r="A69" s="9" t="s">
        <v>8</v>
      </c>
      <c r="B69" s="93" t="s">
        <v>412</v>
      </c>
      <c r="C69" s="7"/>
      <c r="D69" s="126"/>
      <c r="E69" s="126"/>
    </row>
    <row r="70" spans="1:1015 1059:2039 2083:3063 3107:4087 4131:5111 5155:6135 6179:7159 7203:8183 8227:9207 9251:10231 10275:11255 11299:12279 12323:13303 13347:14327 14371:15351 15395:16119" s="94" customFormat="1" ht="21" hidden="1" customHeight="1" x14ac:dyDescent="0.3">
      <c r="A70" s="10" t="s">
        <v>9</v>
      </c>
      <c r="B70" s="93" t="s">
        <v>419</v>
      </c>
      <c r="C70" s="7"/>
      <c r="D70" s="126"/>
      <c r="E70" s="126"/>
    </row>
    <row r="71" spans="1:1015 1059:2039 2083:3063 3107:4087 4131:5111 5155:6135 6179:7159 7203:8183 8227:9207 9251:10231 10275:11255 11299:12279 12323:13303 13347:14327 14371:15351 15395:16119" s="94" customFormat="1" ht="21" hidden="1" customHeight="1" x14ac:dyDescent="0.3">
      <c r="A71" s="10" t="s">
        <v>115</v>
      </c>
      <c r="B71" s="93" t="s">
        <v>417</v>
      </c>
      <c r="C71" s="7"/>
      <c r="D71" s="126"/>
      <c r="E71" s="126"/>
    </row>
    <row r="72" spans="1:1015 1059:2039 2083:3063 3107:4087 4131:5111 5155:6135 6179:7159 7203:8183 8227:9207 9251:10231 10275:11255 11299:12279 12323:13303 13347:14327 14371:15351 15395:16119" s="94" customFormat="1" ht="21" hidden="1" customHeight="1" x14ac:dyDescent="0.3">
      <c r="A72" s="5" t="s">
        <v>116</v>
      </c>
      <c r="B72" s="93" t="s">
        <v>412</v>
      </c>
      <c r="C72" s="7"/>
      <c r="D72" s="126"/>
      <c r="E72" s="126"/>
    </row>
    <row r="73" spans="1:1015 1059:2039 2083:3063 3107:4087 4131:5111 5155:6135 6179:7159 7203:8183 8227:9207 9251:10231 10275:11255 11299:12279 12323:13303 13347:14327 14371:15351 15395:16119" s="94" customFormat="1" ht="21" hidden="1" customHeight="1" x14ac:dyDescent="0.3">
      <c r="A73" s="10" t="s">
        <v>168</v>
      </c>
      <c r="B73" s="93" t="s">
        <v>412</v>
      </c>
      <c r="C73" s="7"/>
      <c r="D73" s="126"/>
      <c r="E73" s="126"/>
    </row>
    <row r="74" spans="1:1015 1059:2039 2083:3063 3107:4087 4131:5111 5155:6135 6179:7159 7203:8183 8227:9207 9251:10231 10275:11255 11299:12279 12323:13303 13347:14327 14371:15351 15395:16119" s="94" customFormat="1" ht="21" hidden="1" customHeight="1" x14ac:dyDescent="0.3">
      <c r="A74" s="24" t="s">
        <v>169</v>
      </c>
      <c r="B74" s="93" t="s">
        <v>417</v>
      </c>
      <c r="C74" s="7"/>
      <c r="D74" s="126"/>
      <c r="E74" s="126"/>
    </row>
    <row r="75" spans="1:1015 1059:2039 2083:3063 3107:4087 4131:5111 5155:6135 6179:7159 7203:8183 8227:9207 9251:10231 10275:11255 11299:12279 12323:13303 13347:14327 14371:15351 15395:16119" s="94" customFormat="1" ht="21" customHeight="1" x14ac:dyDescent="0.3">
      <c r="A75" s="13" t="s">
        <v>170</v>
      </c>
      <c r="B75" s="169" t="s">
        <v>420</v>
      </c>
      <c r="C75" s="170">
        <v>13</v>
      </c>
      <c r="D75" s="185">
        <v>35000</v>
      </c>
      <c r="E75" s="169">
        <v>455000</v>
      </c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Z75" s="98"/>
      <c r="CC75" s="98"/>
      <c r="CF75" s="98"/>
      <c r="CI75" s="98"/>
      <c r="EW75" s="98"/>
      <c r="EY75" s="98"/>
      <c r="FB75" s="98"/>
      <c r="FE75" s="98"/>
      <c r="FH75" s="98"/>
      <c r="FK75" s="98"/>
      <c r="FN75" s="98"/>
      <c r="FP75" s="98"/>
      <c r="FR75" s="98"/>
      <c r="FU75" s="98"/>
      <c r="FX75" s="98"/>
      <c r="GA75" s="98"/>
      <c r="GD75" s="98"/>
      <c r="GG75" s="98"/>
      <c r="GJ75" s="98"/>
      <c r="GM75" s="98"/>
      <c r="GO75" s="98"/>
      <c r="HJ75" s="98"/>
      <c r="HK75" s="98"/>
      <c r="HN75" s="98"/>
      <c r="HQ75" s="98"/>
      <c r="HT75" s="98"/>
      <c r="HW75" s="98"/>
      <c r="HX75" s="98"/>
      <c r="HY75" s="98"/>
      <c r="IB75" s="98"/>
      <c r="IE75" s="98"/>
      <c r="IH75" s="98"/>
      <c r="IK75" s="98"/>
      <c r="IM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/>
      <c r="KQ75" s="98"/>
      <c r="KR75" s="98"/>
      <c r="KS75" s="98"/>
      <c r="KT75" s="98"/>
      <c r="KU75" s="98"/>
      <c r="KV75" s="98"/>
      <c r="KW75" s="98"/>
      <c r="LJ75" s="98"/>
      <c r="LK75" s="98"/>
      <c r="LL75" s="98"/>
      <c r="LM75" s="98"/>
      <c r="LN75" s="98"/>
      <c r="LO75" s="98"/>
      <c r="LP75" s="98"/>
      <c r="LQ75" s="98"/>
      <c r="LR75" s="98"/>
      <c r="LS75" s="98"/>
      <c r="LV75" s="98"/>
      <c r="LY75" s="98"/>
      <c r="MB75" s="98"/>
      <c r="ME75" s="98"/>
      <c r="OS75" s="98"/>
      <c r="OU75" s="98"/>
      <c r="OX75" s="98"/>
      <c r="PA75" s="98"/>
      <c r="PD75" s="98"/>
      <c r="PG75" s="98"/>
      <c r="PJ75" s="98"/>
      <c r="PL75" s="98"/>
      <c r="PN75" s="98"/>
      <c r="PQ75" s="98"/>
      <c r="PT75" s="98"/>
      <c r="PW75" s="98"/>
      <c r="PZ75" s="98"/>
      <c r="QC75" s="98"/>
      <c r="QF75" s="98"/>
      <c r="QI75" s="98"/>
      <c r="QK75" s="98"/>
      <c r="RF75" s="98"/>
      <c r="RG75" s="98"/>
      <c r="RJ75" s="98"/>
      <c r="RM75" s="98"/>
      <c r="RP75" s="98"/>
      <c r="RS75" s="98"/>
      <c r="RT75" s="98"/>
      <c r="RU75" s="98"/>
      <c r="RX75" s="98"/>
      <c r="SA75" s="98"/>
      <c r="SD75" s="98"/>
      <c r="SG75" s="98"/>
      <c r="SI75" s="98"/>
      <c r="UA75" s="98"/>
      <c r="UB75" s="98"/>
      <c r="UC75" s="98"/>
      <c r="UD75" s="98"/>
      <c r="UE75" s="98"/>
      <c r="UF75" s="98"/>
      <c r="UG75" s="98"/>
      <c r="UH75" s="98"/>
      <c r="UI75" s="98"/>
      <c r="UJ75" s="98"/>
      <c r="UK75" s="98"/>
      <c r="UL75" s="98"/>
      <c r="UM75" s="98"/>
      <c r="UN75" s="98"/>
      <c r="UO75" s="98"/>
      <c r="UP75" s="98"/>
      <c r="UQ75" s="98"/>
      <c r="UR75" s="98"/>
      <c r="US75" s="98"/>
      <c r="VF75" s="98"/>
      <c r="VG75" s="98"/>
      <c r="VH75" s="98"/>
      <c r="VI75" s="98"/>
      <c r="VJ75" s="98"/>
      <c r="VK75" s="98"/>
      <c r="VL75" s="98"/>
      <c r="VM75" s="98"/>
      <c r="VN75" s="98"/>
      <c r="VO75" s="98"/>
      <c r="VR75" s="98"/>
      <c r="VU75" s="98"/>
      <c r="VX75" s="98"/>
      <c r="WA75" s="98"/>
      <c r="YO75" s="98"/>
      <c r="YQ75" s="98"/>
      <c r="YT75" s="98"/>
      <c r="YW75" s="98"/>
      <c r="YZ75" s="98"/>
      <c r="ZC75" s="98"/>
      <c r="ZF75" s="98"/>
      <c r="ZH75" s="98"/>
      <c r="ZJ75" s="98"/>
      <c r="ZM75" s="98"/>
      <c r="ZP75" s="98"/>
      <c r="ZS75" s="98"/>
      <c r="ZV75" s="98"/>
      <c r="ZY75" s="98"/>
      <c r="AAB75" s="98"/>
      <c r="AAE75" s="98"/>
      <c r="AAG75" s="98"/>
      <c r="ABB75" s="98"/>
      <c r="ABC75" s="98"/>
      <c r="ABF75" s="98"/>
      <c r="ABI75" s="98"/>
      <c r="ABL75" s="98"/>
      <c r="ABO75" s="98"/>
      <c r="ABP75" s="98"/>
      <c r="ABQ75" s="98"/>
      <c r="ABT75" s="98"/>
      <c r="ABW75" s="98"/>
      <c r="ABZ75" s="98"/>
      <c r="ACC75" s="98"/>
      <c r="ACE75" s="98"/>
      <c r="ADW75" s="98"/>
      <c r="ADX75" s="98"/>
      <c r="ADY75" s="98"/>
      <c r="ADZ75" s="98"/>
      <c r="AEA75" s="98"/>
      <c r="AEB75" s="98"/>
      <c r="AEC75" s="98"/>
      <c r="AED75" s="98"/>
      <c r="AEE75" s="98"/>
      <c r="AEF75" s="98"/>
      <c r="AEG75" s="98"/>
      <c r="AEH75" s="98"/>
      <c r="AEI75" s="98"/>
      <c r="AEJ75" s="98"/>
      <c r="AEK75" s="98"/>
      <c r="AEL75" s="98"/>
      <c r="AEM75" s="98"/>
      <c r="AEN75" s="98"/>
      <c r="AEO75" s="98"/>
      <c r="AFB75" s="98"/>
      <c r="AFC75" s="98"/>
      <c r="AFD75" s="98"/>
      <c r="AFE75" s="98"/>
      <c r="AFF75" s="98"/>
      <c r="AFG75" s="98"/>
      <c r="AFH75" s="98"/>
      <c r="AFI75" s="98"/>
      <c r="AFJ75" s="98"/>
      <c r="AFK75" s="98"/>
      <c r="AFN75" s="98"/>
      <c r="AFQ75" s="98"/>
      <c r="AFT75" s="98"/>
      <c r="AFW75" s="98"/>
      <c r="AIK75" s="98"/>
      <c r="AIM75" s="98"/>
      <c r="AIP75" s="98"/>
      <c r="AIS75" s="98"/>
      <c r="AIV75" s="98"/>
      <c r="AIY75" s="98"/>
      <c r="AJB75" s="98"/>
      <c r="AJD75" s="98"/>
      <c r="AJF75" s="98"/>
      <c r="AJI75" s="98"/>
      <c r="AJL75" s="98"/>
      <c r="AJO75" s="98"/>
      <c r="AJR75" s="98"/>
      <c r="AJU75" s="98"/>
      <c r="AJX75" s="98"/>
      <c r="AKA75" s="98"/>
      <c r="AKC75" s="98"/>
      <c r="AKX75" s="98"/>
      <c r="AKY75" s="98"/>
      <c r="ALB75" s="98"/>
      <c r="ALE75" s="98"/>
      <c r="ALH75" s="98"/>
      <c r="ALK75" s="98"/>
      <c r="ALL75" s="98"/>
      <c r="ALM75" s="98"/>
      <c r="ALP75" s="98"/>
      <c r="ALS75" s="98"/>
      <c r="ALV75" s="98"/>
      <c r="ALY75" s="98"/>
      <c r="AMA75" s="98"/>
      <c r="ANS75" s="98"/>
      <c r="ANT75" s="98"/>
      <c r="ANU75" s="98"/>
      <c r="ANV75" s="98"/>
      <c r="ANW75" s="98"/>
      <c r="ANX75" s="98"/>
      <c r="ANY75" s="98"/>
      <c r="ANZ75" s="98"/>
      <c r="AOA75" s="98"/>
      <c r="AOB75" s="98"/>
      <c r="AOC75" s="98"/>
      <c r="AOD75" s="98"/>
      <c r="AOE75" s="98"/>
      <c r="AOF75" s="98"/>
      <c r="AOG75" s="98"/>
      <c r="AOH75" s="98"/>
      <c r="AOI75" s="98"/>
      <c r="AOJ75" s="98"/>
      <c r="AOK75" s="98"/>
      <c r="AOX75" s="98"/>
      <c r="AOY75" s="98"/>
      <c r="AOZ75" s="98"/>
      <c r="APA75" s="98"/>
      <c r="APB75" s="98"/>
      <c r="APC75" s="98"/>
      <c r="APD75" s="98"/>
      <c r="APE75" s="98"/>
      <c r="APF75" s="98"/>
      <c r="APG75" s="98"/>
      <c r="APJ75" s="98"/>
      <c r="APM75" s="98"/>
      <c r="APP75" s="98"/>
      <c r="APS75" s="98"/>
      <c r="ASG75" s="98"/>
      <c r="ASI75" s="98"/>
      <c r="ASL75" s="98"/>
      <c r="ASO75" s="98"/>
      <c r="ASR75" s="98"/>
      <c r="ASU75" s="98"/>
      <c r="ASX75" s="98"/>
      <c r="ASZ75" s="98"/>
      <c r="ATB75" s="98"/>
      <c r="ATE75" s="98"/>
      <c r="ATH75" s="98"/>
      <c r="ATK75" s="98"/>
      <c r="ATN75" s="98"/>
      <c r="ATQ75" s="98"/>
      <c r="ATT75" s="98"/>
      <c r="ATW75" s="98"/>
      <c r="ATY75" s="98"/>
      <c r="AUT75" s="98"/>
      <c r="AUU75" s="98"/>
      <c r="AUX75" s="98"/>
      <c r="AVA75" s="98"/>
      <c r="AVD75" s="98"/>
      <c r="AVG75" s="98"/>
      <c r="AVH75" s="98"/>
      <c r="AVI75" s="98"/>
      <c r="AVL75" s="98"/>
      <c r="AVO75" s="98"/>
      <c r="AVR75" s="98"/>
      <c r="AVU75" s="98"/>
      <c r="AVW75" s="98"/>
      <c r="AXO75" s="98"/>
      <c r="AXP75" s="98"/>
      <c r="AXQ75" s="98"/>
      <c r="AXR75" s="98"/>
      <c r="AXS75" s="98"/>
      <c r="AXT75" s="98"/>
      <c r="AXU75" s="98"/>
      <c r="AXV75" s="98"/>
      <c r="AXW75" s="98"/>
      <c r="AXX75" s="98"/>
      <c r="AXY75" s="98"/>
      <c r="AXZ75" s="98"/>
      <c r="AYA75" s="98"/>
      <c r="AYB75" s="98"/>
      <c r="AYC75" s="98"/>
      <c r="AYD75" s="98"/>
      <c r="AYE75" s="98"/>
      <c r="AYF75" s="98"/>
      <c r="AYG75" s="98"/>
      <c r="AYT75" s="98"/>
      <c r="AYU75" s="98"/>
      <c r="AYV75" s="98"/>
      <c r="AYW75" s="98"/>
      <c r="AYX75" s="98"/>
      <c r="AYY75" s="98"/>
      <c r="AYZ75" s="98"/>
      <c r="AZA75" s="98"/>
      <c r="AZB75" s="98"/>
      <c r="AZC75" s="98"/>
      <c r="AZF75" s="98"/>
      <c r="AZI75" s="98"/>
      <c r="AZL75" s="98"/>
      <c r="AZO75" s="98"/>
      <c r="BCC75" s="98"/>
      <c r="BCE75" s="98"/>
      <c r="BCH75" s="98"/>
      <c r="BCK75" s="98"/>
      <c r="BCN75" s="98"/>
      <c r="BCQ75" s="98"/>
      <c r="BCT75" s="98"/>
      <c r="BCV75" s="98"/>
      <c r="BCX75" s="98"/>
      <c r="BDA75" s="98"/>
      <c r="BDD75" s="98"/>
      <c r="BDG75" s="98"/>
      <c r="BDJ75" s="98"/>
      <c r="BDM75" s="98"/>
      <c r="BDP75" s="98"/>
      <c r="BDS75" s="98"/>
      <c r="BDU75" s="98"/>
      <c r="BEP75" s="98"/>
      <c r="BEQ75" s="98"/>
      <c r="BET75" s="98"/>
      <c r="BEW75" s="98"/>
      <c r="BEZ75" s="98"/>
      <c r="BFC75" s="98"/>
      <c r="BFD75" s="98"/>
      <c r="BFE75" s="98"/>
      <c r="BFH75" s="98"/>
      <c r="BFK75" s="98"/>
      <c r="BFN75" s="98"/>
      <c r="BFQ75" s="98"/>
      <c r="BFS75" s="98"/>
      <c r="BHK75" s="98"/>
      <c r="BHL75" s="98"/>
      <c r="BHM75" s="98"/>
      <c r="BHN75" s="98"/>
      <c r="BHO75" s="98"/>
      <c r="BHP75" s="98"/>
      <c r="BHQ75" s="98"/>
      <c r="BHR75" s="98"/>
      <c r="BHS75" s="98"/>
      <c r="BHT75" s="98"/>
      <c r="BHU75" s="98"/>
      <c r="BHV75" s="98"/>
      <c r="BHW75" s="98"/>
      <c r="BHX75" s="98"/>
      <c r="BHY75" s="98"/>
      <c r="BHZ75" s="98"/>
      <c r="BIA75" s="98"/>
      <c r="BIB75" s="98"/>
      <c r="BIC75" s="98"/>
      <c r="BIP75" s="98"/>
      <c r="BIQ75" s="98"/>
      <c r="BIR75" s="98"/>
      <c r="BIS75" s="98"/>
      <c r="BIT75" s="98"/>
      <c r="BIU75" s="98"/>
      <c r="BIV75" s="98"/>
      <c r="BIW75" s="98"/>
      <c r="BIX75" s="98"/>
      <c r="BIY75" s="98"/>
      <c r="BJB75" s="98"/>
      <c r="BJE75" s="98"/>
      <c r="BJH75" s="98"/>
      <c r="BJK75" s="98"/>
      <c r="BLY75" s="98"/>
      <c r="BMA75" s="98"/>
      <c r="BMD75" s="98"/>
      <c r="BMG75" s="98"/>
      <c r="BMJ75" s="98"/>
      <c r="BMM75" s="98"/>
      <c r="BMP75" s="98"/>
      <c r="BMR75" s="98"/>
      <c r="BMT75" s="98"/>
      <c r="BMW75" s="98"/>
      <c r="BMZ75" s="98"/>
      <c r="BNC75" s="98"/>
      <c r="BNF75" s="98"/>
      <c r="BNI75" s="98"/>
      <c r="BNL75" s="98"/>
      <c r="BNO75" s="98"/>
      <c r="BNQ75" s="98"/>
      <c r="BOL75" s="98"/>
      <c r="BOM75" s="98"/>
      <c r="BOP75" s="98"/>
      <c r="BOS75" s="98"/>
      <c r="BOV75" s="98"/>
      <c r="BOY75" s="98"/>
      <c r="BOZ75" s="98"/>
      <c r="BPA75" s="98"/>
      <c r="BPD75" s="98"/>
      <c r="BPG75" s="98"/>
      <c r="BPJ75" s="98"/>
      <c r="BPM75" s="98"/>
      <c r="BPO75" s="98"/>
      <c r="BRG75" s="98"/>
      <c r="BRH75" s="98"/>
      <c r="BRI75" s="98"/>
      <c r="BRJ75" s="98"/>
      <c r="BRK75" s="98"/>
      <c r="BRL75" s="98"/>
      <c r="BRM75" s="98"/>
      <c r="BRN75" s="98"/>
      <c r="BRO75" s="98"/>
      <c r="BRP75" s="98"/>
      <c r="BRQ75" s="98"/>
      <c r="BRR75" s="98"/>
      <c r="BRS75" s="98"/>
      <c r="BRT75" s="98"/>
      <c r="BRU75" s="98"/>
      <c r="BRV75" s="98"/>
      <c r="BRW75" s="98"/>
      <c r="BRX75" s="98"/>
      <c r="BRY75" s="98"/>
      <c r="BSL75" s="98"/>
      <c r="BSM75" s="98"/>
      <c r="BSN75" s="98"/>
      <c r="BSO75" s="98"/>
      <c r="BSP75" s="98"/>
      <c r="BSQ75" s="98"/>
      <c r="BSR75" s="98"/>
      <c r="BSS75" s="98"/>
      <c r="BST75" s="98"/>
      <c r="BSU75" s="98"/>
      <c r="BSX75" s="98"/>
      <c r="BTA75" s="98"/>
      <c r="BTD75" s="98"/>
      <c r="BTG75" s="98"/>
      <c r="BVU75" s="98"/>
      <c r="BVW75" s="98"/>
      <c r="BVZ75" s="98"/>
      <c r="BWC75" s="98"/>
      <c r="BWF75" s="98"/>
      <c r="BWI75" s="98"/>
      <c r="BWL75" s="98"/>
      <c r="BWN75" s="98"/>
      <c r="BWP75" s="98"/>
      <c r="BWS75" s="98"/>
      <c r="BWV75" s="98"/>
      <c r="BWY75" s="98"/>
      <c r="BXB75" s="98"/>
      <c r="BXE75" s="98"/>
      <c r="BXH75" s="98"/>
      <c r="BXK75" s="98"/>
      <c r="BXM75" s="98"/>
      <c r="BYH75" s="98"/>
      <c r="BYI75" s="98"/>
      <c r="BYL75" s="98"/>
      <c r="BYO75" s="98"/>
      <c r="BYR75" s="98"/>
      <c r="BYU75" s="98"/>
      <c r="BYV75" s="98"/>
      <c r="BYW75" s="98"/>
      <c r="BYZ75" s="98"/>
      <c r="BZC75" s="98"/>
      <c r="BZF75" s="98"/>
      <c r="BZI75" s="98"/>
      <c r="BZK75" s="98"/>
      <c r="CBC75" s="98"/>
      <c r="CBD75" s="98"/>
      <c r="CBE75" s="98"/>
      <c r="CBF75" s="98"/>
      <c r="CBG75" s="98"/>
      <c r="CBH75" s="98"/>
      <c r="CBI75" s="98"/>
      <c r="CBJ75" s="98"/>
      <c r="CBK75" s="98"/>
      <c r="CBL75" s="98"/>
      <c r="CBM75" s="98"/>
      <c r="CBN75" s="98"/>
      <c r="CBO75" s="98"/>
      <c r="CBP75" s="98"/>
      <c r="CBQ75" s="98"/>
      <c r="CBR75" s="98"/>
      <c r="CBS75" s="98"/>
      <c r="CBT75" s="98"/>
      <c r="CBU75" s="98"/>
      <c r="CCH75" s="98"/>
      <c r="CCI75" s="98"/>
      <c r="CCJ75" s="98"/>
      <c r="CCK75" s="98"/>
      <c r="CCL75" s="98"/>
      <c r="CCM75" s="98"/>
      <c r="CCN75" s="98"/>
      <c r="CCO75" s="98"/>
      <c r="CCP75" s="98"/>
      <c r="CCQ75" s="98"/>
      <c r="CCT75" s="98"/>
      <c r="CCW75" s="98"/>
      <c r="CCZ75" s="98"/>
      <c r="CDC75" s="98"/>
      <c r="CFQ75" s="98"/>
      <c r="CFS75" s="98"/>
      <c r="CFV75" s="98"/>
      <c r="CFY75" s="98"/>
      <c r="CGB75" s="98"/>
      <c r="CGE75" s="98"/>
      <c r="CGH75" s="98"/>
      <c r="CGJ75" s="98"/>
      <c r="CGL75" s="98"/>
      <c r="CGO75" s="98"/>
      <c r="CGR75" s="98"/>
      <c r="CGU75" s="98"/>
      <c r="CGX75" s="98"/>
      <c r="CHA75" s="98"/>
      <c r="CHD75" s="98"/>
      <c r="CHG75" s="98"/>
      <c r="CHI75" s="98"/>
      <c r="CID75" s="98"/>
      <c r="CIE75" s="98"/>
      <c r="CIH75" s="98"/>
      <c r="CIK75" s="98"/>
      <c r="CIN75" s="98"/>
      <c r="CIQ75" s="98"/>
      <c r="CIR75" s="98"/>
      <c r="CIS75" s="98"/>
      <c r="CIV75" s="98"/>
      <c r="CIY75" s="98"/>
      <c r="CJB75" s="98"/>
      <c r="CJE75" s="98"/>
      <c r="CJG75" s="98"/>
      <c r="CKY75" s="98"/>
      <c r="CKZ75" s="98"/>
      <c r="CLA75" s="98"/>
      <c r="CLB75" s="98"/>
      <c r="CLC75" s="98"/>
      <c r="CLD75" s="98"/>
      <c r="CLE75" s="98"/>
      <c r="CLF75" s="98"/>
      <c r="CLG75" s="98"/>
      <c r="CLH75" s="98"/>
      <c r="CLI75" s="98"/>
      <c r="CLJ75" s="98"/>
      <c r="CLK75" s="98"/>
      <c r="CLL75" s="98"/>
      <c r="CLM75" s="98"/>
      <c r="CLN75" s="98"/>
      <c r="CLO75" s="98"/>
      <c r="CLP75" s="98"/>
      <c r="CLQ75" s="98"/>
      <c r="CMD75" s="98"/>
      <c r="CME75" s="98"/>
      <c r="CMF75" s="98"/>
      <c r="CMG75" s="98"/>
      <c r="CMH75" s="98"/>
      <c r="CMI75" s="98"/>
      <c r="CMJ75" s="98"/>
      <c r="CMK75" s="98"/>
      <c r="CML75" s="98"/>
      <c r="CMM75" s="98"/>
      <c r="CMP75" s="98"/>
      <c r="CMS75" s="98"/>
      <c r="CMV75" s="98"/>
      <c r="CMY75" s="98"/>
      <c r="CPM75" s="98"/>
      <c r="CPO75" s="98"/>
      <c r="CPR75" s="98"/>
      <c r="CPU75" s="98"/>
      <c r="CPX75" s="98"/>
      <c r="CQA75" s="98"/>
      <c r="CQD75" s="98"/>
      <c r="CQF75" s="98"/>
      <c r="CQH75" s="98"/>
      <c r="CQK75" s="98"/>
      <c r="CQN75" s="98"/>
      <c r="CQQ75" s="98"/>
      <c r="CQT75" s="98"/>
      <c r="CQW75" s="98"/>
      <c r="CQZ75" s="98"/>
      <c r="CRC75" s="98"/>
      <c r="CRE75" s="98"/>
      <c r="CRZ75" s="98"/>
      <c r="CSA75" s="98"/>
      <c r="CSD75" s="98"/>
      <c r="CSG75" s="98"/>
      <c r="CSJ75" s="98"/>
      <c r="CSM75" s="98"/>
      <c r="CSN75" s="98"/>
      <c r="CSO75" s="98"/>
      <c r="CSR75" s="98"/>
      <c r="CSU75" s="98"/>
      <c r="CSX75" s="98"/>
      <c r="CTA75" s="98"/>
      <c r="CTC75" s="98"/>
      <c r="CUU75" s="98"/>
      <c r="CUV75" s="98"/>
      <c r="CUW75" s="98"/>
      <c r="CUX75" s="98"/>
      <c r="CUY75" s="98"/>
      <c r="CUZ75" s="98"/>
      <c r="CVA75" s="98"/>
      <c r="CVB75" s="98"/>
      <c r="CVC75" s="98"/>
      <c r="CVD75" s="98"/>
      <c r="CVE75" s="98"/>
      <c r="CVF75" s="98"/>
      <c r="CVG75" s="98"/>
      <c r="CVH75" s="98"/>
      <c r="CVI75" s="98"/>
      <c r="CVJ75" s="98"/>
      <c r="CVK75" s="98"/>
      <c r="CVL75" s="98"/>
      <c r="CVM75" s="98"/>
      <c r="CVZ75" s="98"/>
      <c r="CWA75" s="98"/>
      <c r="CWB75" s="98"/>
      <c r="CWC75" s="98"/>
      <c r="CWD75" s="98"/>
      <c r="CWE75" s="98"/>
      <c r="CWF75" s="98"/>
      <c r="CWG75" s="98"/>
      <c r="CWH75" s="98"/>
      <c r="CWI75" s="98"/>
      <c r="CWL75" s="98"/>
      <c r="CWO75" s="98"/>
      <c r="CWR75" s="98"/>
      <c r="CWU75" s="98"/>
      <c r="CZI75" s="98"/>
      <c r="CZK75" s="98"/>
      <c r="CZN75" s="98"/>
      <c r="CZQ75" s="98"/>
      <c r="CZT75" s="98"/>
      <c r="CZW75" s="98"/>
      <c r="CZZ75" s="98"/>
      <c r="DAB75" s="98"/>
      <c r="DAD75" s="98"/>
      <c r="DAG75" s="98"/>
      <c r="DAJ75" s="98"/>
      <c r="DAM75" s="98"/>
      <c r="DAP75" s="98"/>
      <c r="DAS75" s="98"/>
      <c r="DAV75" s="98"/>
      <c r="DAY75" s="98"/>
      <c r="DBA75" s="98"/>
      <c r="DBV75" s="98"/>
      <c r="DBW75" s="98"/>
      <c r="DBZ75" s="98"/>
      <c r="DCC75" s="98"/>
      <c r="DCF75" s="98"/>
      <c r="DCI75" s="98"/>
      <c r="DCJ75" s="98"/>
      <c r="DCK75" s="98"/>
      <c r="DCN75" s="98"/>
      <c r="DCQ75" s="98"/>
      <c r="DCT75" s="98"/>
      <c r="DCW75" s="98"/>
      <c r="DCY75" s="98"/>
      <c r="DEQ75" s="98"/>
      <c r="DER75" s="98"/>
      <c r="DES75" s="98"/>
      <c r="DET75" s="98"/>
      <c r="DEU75" s="98"/>
      <c r="DEV75" s="98"/>
      <c r="DEW75" s="98"/>
      <c r="DEX75" s="98"/>
      <c r="DEY75" s="98"/>
      <c r="DEZ75" s="98"/>
      <c r="DFA75" s="98"/>
      <c r="DFB75" s="98"/>
      <c r="DFC75" s="98"/>
      <c r="DFD75" s="98"/>
      <c r="DFE75" s="98"/>
      <c r="DFF75" s="98"/>
      <c r="DFG75" s="98"/>
      <c r="DFH75" s="98"/>
      <c r="DFI75" s="98"/>
      <c r="DFV75" s="98"/>
      <c r="DFW75" s="98"/>
      <c r="DFX75" s="98"/>
      <c r="DFY75" s="98"/>
      <c r="DFZ75" s="98"/>
      <c r="DGA75" s="98"/>
      <c r="DGB75" s="98"/>
      <c r="DGC75" s="98"/>
      <c r="DGD75" s="98"/>
      <c r="DGE75" s="98"/>
      <c r="DGH75" s="98"/>
      <c r="DGK75" s="98"/>
      <c r="DGN75" s="98"/>
      <c r="DGQ75" s="98"/>
      <c r="DJE75" s="98"/>
      <c r="DJG75" s="98"/>
      <c r="DJJ75" s="98"/>
      <c r="DJM75" s="98"/>
      <c r="DJP75" s="98"/>
      <c r="DJS75" s="98"/>
      <c r="DJV75" s="98"/>
      <c r="DJX75" s="98"/>
      <c r="DJZ75" s="98"/>
      <c r="DKC75" s="98"/>
      <c r="DKF75" s="98"/>
      <c r="DKI75" s="98"/>
      <c r="DKL75" s="98"/>
      <c r="DKO75" s="98"/>
      <c r="DKR75" s="98"/>
      <c r="DKU75" s="98"/>
      <c r="DKW75" s="98"/>
      <c r="DLR75" s="98"/>
      <c r="DLS75" s="98"/>
      <c r="DLV75" s="98"/>
      <c r="DLY75" s="98"/>
      <c r="DMB75" s="98"/>
      <c r="DME75" s="98"/>
      <c r="DMF75" s="98"/>
      <c r="DMG75" s="98"/>
      <c r="DMJ75" s="98"/>
      <c r="DMM75" s="98"/>
      <c r="DMP75" s="98"/>
      <c r="DMS75" s="98"/>
      <c r="DMU75" s="98"/>
      <c r="DOM75" s="98"/>
      <c r="DON75" s="98"/>
      <c r="DOO75" s="98"/>
      <c r="DOP75" s="98"/>
      <c r="DOQ75" s="98"/>
      <c r="DOR75" s="98"/>
      <c r="DOS75" s="98"/>
      <c r="DOT75" s="98"/>
      <c r="DOU75" s="98"/>
      <c r="DOV75" s="98"/>
      <c r="DOW75" s="98"/>
      <c r="DOX75" s="98"/>
      <c r="DOY75" s="98"/>
      <c r="DOZ75" s="98"/>
      <c r="DPA75" s="98"/>
      <c r="DPB75" s="98"/>
      <c r="DPC75" s="98"/>
      <c r="DPD75" s="98"/>
      <c r="DPE75" s="98"/>
      <c r="DPR75" s="98"/>
      <c r="DPS75" s="98"/>
      <c r="DPT75" s="98"/>
      <c r="DPU75" s="98"/>
      <c r="DPV75" s="98"/>
      <c r="DPW75" s="98"/>
      <c r="DPX75" s="98"/>
      <c r="DPY75" s="98"/>
      <c r="DPZ75" s="98"/>
      <c r="DQA75" s="98"/>
      <c r="DQD75" s="98"/>
      <c r="DQG75" s="98"/>
      <c r="DQJ75" s="98"/>
      <c r="DQM75" s="98"/>
      <c r="DTA75" s="98"/>
      <c r="DTC75" s="98"/>
      <c r="DTF75" s="98"/>
      <c r="DTI75" s="98"/>
      <c r="DTL75" s="98"/>
      <c r="DTO75" s="98"/>
      <c r="DTR75" s="98"/>
      <c r="DTT75" s="98"/>
      <c r="DTV75" s="98"/>
      <c r="DTY75" s="98"/>
      <c r="DUB75" s="98"/>
      <c r="DUE75" s="98"/>
      <c r="DUH75" s="98"/>
      <c r="DUK75" s="98"/>
      <c r="DUN75" s="98"/>
      <c r="DUQ75" s="98"/>
      <c r="DUS75" s="98"/>
      <c r="DVN75" s="98"/>
      <c r="DVO75" s="98"/>
      <c r="DVR75" s="98"/>
      <c r="DVU75" s="98"/>
      <c r="DVX75" s="98"/>
      <c r="DWA75" s="98"/>
      <c r="DWB75" s="98"/>
      <c r="DWC75" s="98"/>
      <c r="DWF75" s="98"/>
      <c r="DWI75" s="98"/>
      <c r="DWL75" s="98"/>
      <c r="DWO75" s="98"/>
      <c r="DWQ75" s="98"/>
      <c r="DYI75" s="98"/>
      <c r="DYJ75" s="98"/>
      <c r="DYK75" s="98"/>
      <c r="DYL75" s="98"/>
      <c r="DYM75" s="98"/>
      <c r="DYN75" s="98"/>
      <c r="DYO75" s="98"/>
      <c r="DYP75" s="98"/>
      <c r="DYQ75" s="98"/>
      <c r="DYR75" s="98"/>
      <c r="DYS75" s="98"/>
      <c r="DYT75" s="98"/>
      <c r="DYU75" s="98"/>
      <c r="DYV75" s="98"/>
      <c r="DYW75" s="98"/>
      <c r="DYX75" s="98"/>
      <c r="DYY75" s="98"/>
      <c r="DYZ75" s="98"/>
      <c r="DZA75" s="98"/>
      <c r="DZN75" s="98"/>
      <c r="DZO75" s="98"/>
      <c r="DZP75" s="98"/>
      <c r="DZQ75" s="98"/>
      <c r="DZR75" s="98"/>
      <c r="DZS75" s="98"/>
      <c r="DZT75" s="98"/>
      <c r="DZU75" s="98"/>
      <c r="DZV75" s="98"/>
      <c r="DZW75" s="98"/>
      <c r="DZZ75" s="98"/>
      <c r="EAC75" s="98"/>
      <c r="EAF75" s="98"/>
      <c r="EAI75" s="98"/>
      <c r="ECW75" s="98"/>
      <c r="ECY75" s="98"/>
      <c r="EDB75" s="98"/>
      <c r="EDE75" s="98"/>
      <c r="EDH75" s="98"/>
      <c r="EDK75" s="98"/>
      <c r="EDN75" s="98"/>
      <c r="EDP75" s="98"/>
      <c r="EDR75" s="98"/>
      <c r="EDU75" s="98"/>
      <c r="EDX75" s="98"/>
      <c r="EEA75" s="98"/>
      <c r="EED75" s="98"/>
      <c r="EEG75" s="98"/>
      <c r="EEJ75" s="98"/>
      <c r="EEM75" s="98"/>
      <c r="EEO75" s="98"/>
      <c r="EFJ75" s="98"/>
      <c r="EFK75" s="98"/>
      <c r="EFN75" s="98"/>
      <c r="EFQ75" s="98"/>
      <c r="EFT75" s="98"/>
      <c r="EFW75" s="98"/>
      <c r="EFX75" s="98"/>
      <c r="EFY75" s="98"/>
      <c r="EGB75" s="98"/>
      <c r="EGE75" s="98"/>
      <c r="EGH75" s="98"/>
      <c r="EGK75" s="98"/>
      <c r="EGM75" s="98"/>
      <c r="EIE75" s="98"/>
      <c r="EIF75" s="98"/>
      <c r="EIG75" s="98"/>
      <c r="EIH75" s="98"/>
      <c r="EII75" s="98"/>
      <c r="EIJ75" s="98"/>
      <c r="EIK75" s="98"/>
      <c r="EIL75" s="98"/>
      <c r="EIM75" s="98"/>
      <c r="EIN75" s="98"/>
      <c r="EIO75" s="98"/>
      <c r="EIP75" s="98"/>
      <c r="EIQ75" s="98"/>
      <c r="EIR75" s="98"/>
      <c r="EIS75" s="98"/>
      <c r="EIT75" s="98"/>
      <c r="EIU75" s="98"/>
      <c r="EIV75" s="98"/>
      <c r="EIW75" s="98"/>
      <c r="EJJ75" s="98"/>
      <c r="EJK75" s="98"/>
      <c r="EJL75" s="98"/>
      <c r="EJM75" s="98"/>
      <c r="EJN75" s="98"/>
      <c r="EJO75" s="98"/>
      <c r="EJP75" s="98"/>
      <c r="EJQ75" s="98"/>
      <c r="EJR75" s="98"/>
      <c r="EJS75" s="98"/>
      <c r="EJV75" s="98"/>
      <c r="EJY75" s="98"/>
      <c r="EKB75" s="98"/>
      <c r="EKE75" s="98"/>
      <c r="EMS75" s="98"/>
      <c r="EMU75" s="98"/>
      <c r="EMX75" s="98"/>
      <c r="ENA75" s="98"/>
      <c r="END75" s="98"/>
      <c r="ENG75" s="98"/>
      <c r="ENJ75" s="98"/>
      <c r="ENL75" s="98"/>
      <c r="ENN75" s="98"/>
      <c r="ENQ75" s="98"/>
      <c r="ENT75" s="98"/>
      <c r="ENW75" s="98"/>
      <c r="ENZ75" s="98"/>
      <c r="EOC75" s="98"/>
      <c r="EOF75" s="98"/>
      <c r="EOI75" s="98"/>
      <c r="EOK75" s="98"/>
      <c r="EPF75" s="98"/>
      <c r="EPG75" s="98"/>
      <c r="EPJ75" s="98"/>
      <c r="EPM75" s="98"/>
      <c r="EPP75" s="98"/>
      <c r="EPS75" s="98"/>
      <c r="EPT75" s="98"/>
      <c r="EPU75" s="98"/>
      <c r="EPX75" s="98"/>
      <c r="EQA75" s="98"/>
      <c r="EQD75" s="98"/>
      <c r="EQG75" s="98"/>
      <c r="EQI75" s="98"/>
      <c r="ESA75" s="98"/>
      <c r="ESB75" s="98"/>
      <c r="ESC75" s="98"/>
      <c r="ESD75" s="98"/>
      <c r="ESE75" s="98"/>
      <c r="ESF75" s="98"/>
      <c r="ESG75" s="98"/>
      <c r="ESH75" s="98"/>
      <c r="ESI75" s="98"/>
      <c r="ESJ75" s="98"/>
      <c r="ESK75" s="98"/>
      <c r="ESL75" s="98"/>
      <c r="ESM75" s="98"/>
      <c r="ESN75" s="98"/>
      <c r="ESO75" s="98"/>
      <c r="ESP75" s="98"/>
      <c r="ESQ75" s="98"/>
      <c r="ESR75" s="98"/>
      <c r="ESS75" s="98"/>
      <c r="ETF75" s="98"/>
      <c r="ETG75" s="98"/>
      <c r="ETH75" s="98"/>
      <c r="ETI75" s="98"/>
      <c r="ETJ75" s="98"/>
      <c r="ETK75" s="98"/>
      <c r="ETL75" s="98"/>
      <c r="ETM75" s="98"/>
      <c r="ETN75" s="98"/>
      <c r="ETO75" s="98"/>
      <c r="ETR75" s="98"/>
      <c r="ETU75" s="98"/>
      <c r="ETX75" s="98"/>
      <c r="EUA75" s="98"/>
      <c r="EWO75" s="98"/>
      <c r="EWQ75" s="98"/>
      <c r="EWT75" s="98"/>
      <c r="EWW75" s="98"/>
      <c r="EWZ75" s="98"/>
      <c r="EXC75" s="98"/>
      <c r="EXF75" s="98"/>
      <c r="EXH75" s="98"/>
      <c r="EXJ75" s="98"/>
      <c r="EXM75" s="98"/>
      <c r="EXP75" s="98"/>
      <c r="EXS75" s="98"/>
      <c r="EXV75" s="98"/>
      <c r="EXY75" s="98"/>
      <c r="EYB75" s="98"/>
      <c r="EYE75" s="98"/>
      <c r="EYG75" s="98"/>
      <c r="EZB75" s="98"/>
      <c r="EZC75" s="98"/>
      <c r="EZF75" s="98"/>
      <c r="EZI75" s="98"/>
      <c r="EZL75" s="98"/>
      <c r="EZO75" s="98"/>
      <c r="EZP75" s="98"/>
      <c r="EZQ75" s="98"/>
      <c r="EZT75" s="98"/>
      <c r="EZW75" s="98"/>
      <c r="EZZ75" s="98"/>
      <c r="FAC75" s="98"/>
      <c r="FAE75" s="98"/>
      <c r="FBW75" s="98"/>
      <c r="FBX75" s="98"/>
      <c r="FBY75" s="98"/>
      <c r="FBZ75" s="98"/>
      <c r="FCA75" s="98"/>
      <c r="FCB75" s="98"/>
      <c r="FCC75" s="98"/>
      <c r="FCD75" s="98"/>
      <c r="FCE75" s="98"/>
      <c r="FCF75" s="98"/>
      <c r="FCG75" s="98"/>
      <c r="FCH75" s="98"/>
      <c r="FCI75" s="98"/>
      <c r="FCJ75" s="98"/>
      <c r="FCK75" s="98"/>
      <c r="FCL75" s="98"/>
      <c r="FCM75" s="98"/>
      <c r="FCN75" s="98"/>
      <c r="FCO75" s="98"/>
      <c r="FDB75" s="98"/>
      <c r="FDC75" s="98"/>
      <c r="FDD75" s="98"/>
      <c r="FDE75" s="98"/>
      <c r="FDF75" s="98"/>
      <c r="FDG75" s="98"/>
      <c r="FDH75" s="98"/>
      <c r="FDI75" s="98"/>
      <c r="FDJ75" s="98"/>
      <c r="FDK75" s="98"/>
      <c r="FDN75" s="98"/>
      <c r="FDQ75" s="98"/>
      <c r="FDT75" s="98"/>
      <c r="FDW75" s="98"/>
      <c r="FGK75" s="98"/>
      <c r="FGM75" s="98"/>
      <c r="FGP75" s="98"/>
      <c r="FGS75" s="98"/>
      <c r="FGV75" s="98"/>
      <c r="FGY75" s="98"/>
      <c r="FHB75" s="98"/>
      <c r="FHD75" s="98"/>
      <c r="FHF75" s="98"/>
      <c r="FHI75" s="98"/>
      <c r="FHL75" s="98"/>
      <c r="FHO75" s="98"/>
      <c r="FHR75" s="98"/>
      <c r="FHU75" s="98"/>
      <c r="FHX75" s="98"/>
      <c r="FIA75" s="98"/>
      <c r="FIC75" s="98"/>
      <c r="FIX75" s="98"/>
      <c r="FIY75" s="98"/>
      <c r="FJB75" s="98"/>
      <c r="FJE75" s="98"/>
      <c r="FJH75" s="98"/>
      <c r="FJK75" s="98"/>
      <c r="FJL75" s="98"/>
      <c r="FJM75" s="98"/>
      <c r="FJP75" s="98"/>
      <c r="FJS75" s="98"/>
      <c r="FJV75" s="98"/>
      <c r="FJY75" s="98"/>
      <c r="FKA75" s="98"/>
      <c r="FLS75" s="98"/>
      <c r="FLT75" s="98"/>
      <c r="FLU75" s="98"/>
      <c r="FLV75" s="98"/>
      <c r="FLW75" s="98"/>
      <c r="FLX75" s="98"/>
      <c r="FLY75" s="98"/>
      <c r="FLZ75" s="98"/>
      <c r="FMA75" s="98"/>
      <c r="FMB75" s="98"/>
      <c r="FMC75" s="98"/>
      <c r="FMD75" s="98"/>
      <c r="FME75" s="98"/>
      <c r="FMF75" s="98"/>
      <c r="FMG75" s="98"/>
      <c r="FMH75" s="98"/>
      <c r="FMI75" s="98"/>
      <c r="FMJ75" s="98"/>
      <c r="FMK75" s="98"/>
      <c r="FMX75" s="98"/>
      <c r="FMY75" s="98"/>
      <c r="FMZ75" s="98"/>
      <c r="FNA75" s="98"/>
      <c r="FNB75" s="98"/>
      <c r="FNC75" s="98"/>
      <c r="FND75" s="98"/>
      <c r="FNE75" s="98"/>
      <c r="FNF75" s="98"/>
      <c r="FNG75" s="98"/>
      <c r="FNJ75" s="98"/>
      <c r="FNM75" s="98"/>
      <c r="FNP75" s="98"/>
      <c r="FNS75" s="98"/>
      <c r="FQG75" s="98"/>
      <c r="FQI75" s="98"/>
      <c r="FQL75" s="98"/>
      <c r="FQO75" s="98"/>
      <c r="FQR75" s="98"/>
      <c r="FQU75" s="98"/>
      <c r="FQX75" s="98"/>
      <c r="FQZ75" s="98"/>
      <c r="FRB75" s="98"/>
      <c r="FRE75" s="98"/>
      <c r="FRH75" s="98"/>
      <c r="FRK75" s="98"/>
      <c r="FRN75" s="98"/>
      <c r="FRQ75" s="98"/>
      <c r="FRT75" s="98"/>
      <c r="FRW75" s="98"/>
      <c r="FRY75" s="98"/>
      <c r="FST75" s="98"/>
      <c r="FSU75" s="98"/>
      <c r="FSX75" s="98"/>
      <c r="FTA75" s="98"/>
      <c r="FTD75" s="98"/>
      <c r="FTG75" s="98"/>
      <c r="FTH75" s="98"/>
      <c r="FTI75" s="98"/>
      <c r="FTL75" s="98"/>
      <c r="FTO75" s="98"/>
      <c r="FTR75" s="98"/>
      <c r="FTU75" s="98"/>
      <c r="FTW75" s="98"/>
      <c r="FVO75" s="98"/>
      <c r="FVP75" s="98"/>
      <c r="FVQ75" s="98"/>
      <c r="FVR75" s="98"/>
      <c r="FVS75" s="98"/>
      <c r="FVT75" s="98"/>
      <c r="FVU75" s="98"/>
      <c r="FVV75" s="98"/>
      <c r="FVW75" s="98"/>
      <c r="FVX75" s="98"/>
      <c r="FVY75" s="98"/>
      <c r="FVZ75" s="98"/>
      <c r="FWA75" s="98"/>
      <c r="FWB75" s="98"/>
      <c r="FWC75" s="98"/>
      <c r="FWD75" s="98"/>
      <c r="FWE75" s="98"/>
      <c r="FWF75" s="98"/>
      <c r="FWG75" s="98"/>
      <c r="FWT75" s="98"/>
      <c r="FWU75" s="98"/>
      <c r="FWV75" s="98"/>
      <c r="FWW75" s="98"/>
      <c r="FWX75" s="98"/>
      <c r="FWY75" s="98"/>
      <c r="FWZ75" s="98"/>
      <c r="FXA75" s="98"/>
      <c r="FXB75" s="98"/>
      <c r="FXC75" s="98"/>
      <c r="FXF75" s="98"/>
      <c r="FXI75" s="98"/>
      <c r="FXL75" s="98"/>
      <c r="FXO75" s="98"/>
      <c r="GAC75" s="98"/>
      <c r="GAE75" s="98"/>
      <c r="GAH75" s="98"/>
      <c r="GAK75" s="98"/>
      <c r="GAN75" s="98"/>
      <c r="GAQ75" s="98"/>
      <c r="GAT75" s="98"/>
      <c r="GAV75" s="98"/>
      <c r="GAX75" s="98"/>
      <c r="GBA75" s="98"/>
      <c r="GBD75" s="98"/>
      <c r="GBG75" s="98"/>
      <c r="GBJ75" s="98"/>
      <c r="GBM75" s="98"/>
      <c r="GBP75" s="98"/>
      <c r="GBS75" s="98"/>
      <c r="GBU75" s="98"/>
      <c r="GCP75" s="98"/>
      <c r="GCQ75" s="98"/>
      <c r="GCT75" s="98"/>
      <c r="GCW75" s="98"/>
      <c r="GCZ75" s="98"/>
      <c r="GDC75" s="98"/>
      <c r="GDD75" s="98"/>
      <c r="GDE75" s="98"/>
      <c r="GDH75" s="98"/>
      <c r="GDK75" s="98"/>
      <c r="GDN75" s="98"/>
      <c r="GDQ75" s="98"/>
      <c r="GDS75" s="98"/>
      <c r="GFK75" s="98"/>
      <c r="GFL75" s="98"/>
      <c r="GFM75" s="98"/>
      <c r="GFN75" s="98"/>
      <c r="GFO75" s="98"/>
      <c r="GFP75" s="98"/>
      <c r="GFQ75" s="98"/>
      <c r="GFR75" s="98"/>
      <c r="GFS75" s="98"/>
      <c r="GFT75" s="98"/>
      <c r="GFU75" s="98"/>
      <c r="GFV75" s="98"/>
      <c r="GFW75" s="98"/>
      <c r="GFX75" s="98"/>
      <c r="GFY75" s="98"/>
      <c r="GFZ75" s="98"/>
      <c r="GGA75" s="98"/>
      <c r="GGB75" s="98"/>
      <c r="GGC75" s="98"/>
      <c r="GGP75" s="98"/>
      <c r="GGQ75" s="98"/>
      <c r="GGR75" s="98"/>
      <c r="GGS75" s="98"/>
      <c r="GGT75" s="98"/>
      <c r="GGU75" s="98"/>
      <c r="GGV75" s="98"/>
      <c r="GGW75" s="98"/>
      <c r="GGX75" s="98"/>
      <c r="GGY75" s="98"/>
      <c r="GHB75" s="98"/>
      <c r="GHE75" s="98"/>
      <c r="GHH75" s="98"/>
      <c r="GHK75" s="98"/>
      <c r="GJY75" s="98"/>
      <c r="GKA75" s="98"/>
      <c r="GKD75" s="98"/>
      <c r="GKG75" s="98"/>
      <c r="GKJ75" s="98"/>
      <c r="GKM75" s="98"/>
      <c r="GKP75" s="98"/>
      <c r="GKR75" s="98"/>
      <c r="GKT75" s="98"/>
      <c r="GKW75" s="98"/>
      <c r="GKZ75" s="98"/>
      <c r="GLC75" s="98"/>
      <c r="GLF75" s="98"/>
      <c r="GLI75" s="98"/>
      <c r="GLL75" s="98"/>
      <c r="GLO75" s="98"/>
      <c r="GLQ75" s="98"/>
      <c r="GML75" s="98"/>
      <c r="GMM75" s="98"/>
      <c r="GMP75" s="98"/>
      <c r="GMS75" s="98"/>
      <c r="GMV75" s="98"/>
      <c r="GMY75" s="98"/>
      <c r="GMZ75" s="98"/>
      <c r="GNA75" s="98"/>
      <c r="GND75" s="98"/>
      <c r="GNG75" s="98"/>
      <c r="GNJ75" s="98"/>
      <c r="GNM75" s="98"/>
      <c r="GNO75" s="98"/>
      <c r="GPG75" s="98"/>
      <c r="GPH75" s="98"/>
      <c r="GPI75" s="98"/>
      <c r="GPJ75" s="98"/>
      <c r="GPK75" s="98"/>
      <c r="GPL75" s="98"/>
      <c r="GPM75" s="98"/>
      <c r="GPN75" s="98"/>
      <c r="GPO75" s="98"/>
      <c r="GPP75" s="98"/>
      <c r="GPQ75" s="98"/>
      <c r="GPR75" s="98"/>
      <c r="GPS75" s="98"/>
      <c r="GPT75" s="98"/>
      <c r="GPU75" s="98"/>
      <c r="GPV75" s="98"/>
      <c r="GPW75" s="98"/>
      <c r="GPX75" s="98"/>
      <c r="GPY75" s="98"/>
      <c r="GQL75" s="98"/>
      <c r="GQM75" s="98"/>
      <c r="GQN75" s="98"/>
      <c r="GQO75" s="98"/>
      <c r="GQP75" s="98"/>
      <c r="GQQ75" s="98"/>
      <c r="GQR75" s="98"/>
      <c r="GQS75" s="98"/>
      <c r="GQT75" s="98"/>
      <c r="GQU75" s="98"/>
      <c r="GQX75" s="98"/>
      <c r="GRA75" s="98"/>
      <c r="GRD75" s="98"/>
      <c r="GRG75" s="98"/>
      <c r="GTU75" s="98"/>
      <c r="GTW75" s="98"/>
      <c r="GTZ75" s="98"/>
      <c r="GUC75" s="98"/>
      <c r="GUF75" s="98"/>
      <c r="GUI75" s="98"/>
      <c r="GUL75" s="98"/>
      <c r="GUN75" s="98"/>
      <c r="GUP75" s="98"/>
      <c r="GUS75" s="98"/>
      <c r="GUV75" s="98"/>
      <c r="GUY75" s="98"/>
      <c r="GVB75" s="98"/>
      <c r="GVE75" s="98"/>
      <c r="GVH75" s="98"/>
      <c r="GVK75" s="98"/>
      <c r="GVM75" s="98"/>
      <c r="GWH75" s="98"/>
      <c r="GWI75" s="98"/>
      <c r="GWL75" s="98"/>
      <c r="GWO75" s="98"/>
      <c r="GWR75" s="98"/>
      <c r="GWU75" s="98"/>
      <c r="GWV75" s="98"/>
      <c r="GWW75" s="98"/>
      <c r="GWZ75" s="98"/>
      <c r="GXC75" s="98"/>
      <c r="GXF75" s="98"/>
      <c r="GXI75" s="98"/>
      <c r="GXK75" s="98"/>
      <c r="GZC75" s="98"/>
      <c r="GZD75" s="98"/>
      <c r="GZE75" s="98"/>
      <c r="GZF75" s="98"/>
      <c r="GZG75" s="98"/>
      <c r="GZH75" s="98"/>
      <c r="GZI75" s="98"/>
      <c r="GZJ75" s="98"/>
      <c r="GZK75" s="98"/>
      <c r="GZL75" s="98"/>
      <c r="GZM75" s="98"/>
      <c r="GZN75" s="98"/>
      <c r="GZO75" s="98"/>
      <c r="GZP75" s="98"/>
      <c r="GZQ75" s="98"/>
      <c r="GZR75" s="98"/>
      <c r="GZS75" s="98"/>
      <c r="GZT75" s="98"/>
      <c r="GZU75" s="98"/>
      <c r="HAH75" s="98"/>
      <c r="HAI75" s="98"/>
      <c r="HAJ75" s="98"/>
      <c r="HAK75" s="98"/>
      <c r="HAL75" s="98"/>
      <c r="HAM75" s="98"/>
      <c r="HAN75" s="98"/>
      <c r="HAO75" s="98"/>
      <c r="HAP75" s="98"/>
      <c r="HAQ75" s="98"/>
      <c r="HAT75" s="98"/>
      <c r="HAW75" s="98"/>
      <c r="HAZ75" s="98"/>
      <c r="HBC75" s="98"/>
      <c r="HDQ75" s="98"/>
      <c r="HDS75" s="98"/>
      <c r="HDV75" s="98"/>
      <c r="HDY75" s="98"/>
      <c r="HEB75" s="98"/>
      <c r="HEE75" s="98"/>
      <c r="HEH75" s="98"/>
      <c r="HEJ75" s="98"/>
      <c r="HEL75" s="98"/>
      <c r="HEO75" s="98"/>
      <c r="HER75" s="98"/>
      <c r="HEU75" s="98"/>
      <c r="HEX75" s="98"/>
      <c r="HFA75" s="98"/>
      <c r="HFD75" s="98"/>
      <c r="HFG75" s="98"/>
      <c r="HFI75" s="98"/>
      <c r="HGD75" s="98"/>
      <c r="HGE75" s="98"/>
      <c r="HGH75" s="98"/>
      <c r="HGK75" s="98"/>
      <c r="HGN75" s="98"/>
      <c r="HGQ75" s="98"/>
      <c r="HGR75" s="98"/>
      <c r="HGS75" s="98"/>
      <c r="HGV75" s="98"/>
      <c r="HGY75" s="98"/>
      <c r="HHB75" s="98"/>
      <c r="HHE75" s="98"/>
      <c r="HHG75" s="98"/>
      <c r="HIY75" s="98"/>
      <c r="HIZ75" s="98"/>
      <c r="HJA75" s="98"/>
      <c r="HJB75" s="98"/>
      <c r="HJC75" s="98"/>
      <c r="HJD75" s="98"/>
      <c r="HJE75" s="98"/>
      <c r="HJF75" s="98"/>
      <c r="HJG75" s="98"/>
      <c r="HJH75" s="98"/>
      <c r="HJI75" s="98"/>
      <c r="HJJ75" s="98"/>
      <c r="HJK75" s="98"/>
      <c r="HJL75" s="98"/>
      <c r="HJM75" s="98"/>
      <c r="HJN75" s="98"/>
      <c r="HJO75" s="98"/>
      <c r="HJP75" s="98"/>
      <c r="HJQ75" s="98"/>
      <c r="HKD75" s="98"/>
      <c r="HKE75" s="98"/>
      <c r="HKF75" s="98"/>
      <c r="HKG75" s="98"/>
      <c r="HKH75" s="98"/>
      <c r="HKI75" s="98"/>
      <c r="HKJ75" s="98"/>
      <c r="HKK75" s="98"/>
      <c r="HKL75" s="98"/>
      <c r="HKM75" s="98"/>
      <c r="HKP75" s="98"/>
      <c r="HKS75" s="98"/>
      <c r="HKV75" s="98"/>
      <c r="HKY75" s="98"/>
      <c r="HNM75" s="98"/>
      <c r="HNO75" s="98"/>
      <c r="HNR75" s="98"/>
      <c r="HNU75" s="98"/>
      <c r="HNX75" s="98"/>
      <c r="HOA75" s="98"/>
      <c r="HOD75" s="98"/>
      <c r="HOF75" s="98"/>
      <c r="HOH75" s="98"/>
      <c r="HOK75" s="98"/>
      <c r="HON75" s="98"/>
      <c r="HOQ75" s="98"/>
      <c r="HOT75" s="98"/>
      <c r="HOW75" s="98"/>
      <c r="HOZ75" s="98"/>
      <c r="HPC75" s="98"/>
      <c r="HPE75" s="98"/>
      <c r="HPZ75" s="98"/>
      <c r="HQA75" s="98"/>
      <c r="HQD75" s="98"/>
      <c r="HQG75" s="98"/>
      <c r="HQJ75" s="98"/>
      <c r="HQM75" s="98"/>
      <c r="HQN75" s="98"/>
      <c r="HQO75" s="98"/>
      <c r="HQR75" s="98"/>
      <c r="HQU75" s="98"/>
      <c r="HQX75" s="98"/>
      <c r="HRA75" s="98"/>
      <c r="HRC75" s="98"/>
      <c r="HSU75" s="98"/>
      <c r="HSV75" s="98"/>
      <c r="HSW75" s="98"/>
      <c r="HSX75" s="98"/>
      <c r="HSY75" s="98"/>
      <c r="HSZ75" s="98"/>
      <c r="HTA75" s="98"/>
      <c r="HTB75" s="98"/>
      <c r="HTC75" s="98"/>
      <c r="HTD75" s="98"/>
      <c r="HTE75" s="98"/>
      <c r="HTF75" s="98"/>
      <c r="HTG75" s="98"/>
      <c r="HTH75" s="98"/>
      <c r="HTI75" s="98"/>
      <c r="HTJ75" s="98"/>
      <c r="HTK75" s="98"/>
      <c r="HTL75" s="98"/>
      <c r="HTM75" s="98"/>
      <c r="HTZ75" s="98"/>
      <c r="HUA75" s="98"/>
      <c r="HUB75" s="98"/>
      <c r="HUC75" s="98"/>
      <c r="HUD75" s="98"/>
      <c r="HUE75" s="98"/>
      <c r="HUF75" s="98"/>
      <c r="HUG75" s="98"/>
      <c r="HUH75" s="98"/>
      <c r="HUI75" s="98"/>
      <c r="HUL75" s="98"/>
      <c r="HUO75" s="98"/>
      <c r="HUR75" s="98"/>
      <c r="HUU75" s="98"/>
      <c r="HXI75" s="98"/>
      <c r="HXK75" s="98"/>
      <c r="HXN75" s="98"/>
      <c r="HXQ75" s="98"/>
      <c r="HXT75" s="98"/>
      <c r="HXW75" s="98"/>
      <c r="HXZ75" s="98"/>
      <c r="HYB75" s="98"/>
      <c r="HYD75" s="98"/>
      <c r="HYG75" s="98"/>
      <c r="HYJ75" s="98"/>
      <c r="HYM75" s="98"/>
      <c r="HYP75" s="98"/>
      <c r="HYS75" s="98"/>
      <c r="HYV75" s="98"/>
      <c r="HYY75" s="98"/>
      <c r="HZA75" s="98"/>
      <c r="HZV75" s="98"/>
      <c r="HZW75" s="98"/>
      <c r="HZZ75" s="98"/>
      <c r="IAC75" s="98"/>
      <c r="IAF75" s="98"/>
      <c r="IAI75" s="98"/>
      <c r="IAJ75" s="98"/>
      <c r="IAK75" s="98"/>
      <c r="IAN75" s="98"/>
      <c r="IAQ75" s="98"/>
      <c r="IAT75" s="98"/>
      <c r="IAW75" s="98"/>
      <c r="IAY75" s="98"/>
      <c r="ICQ75" s="98"/>
      <c r="ICR75" s="98"/>
      <c r="ICS75" s="98"/>
      <c r="ICT75" s="98"/>
      <c r="ICU75" s="98"/>
      <c r="ICV75" s="98"/>
      <c r="ICW75" s="98"/>
      <c r="ICX75" s="98"/>
      <c r="ICY75" s="98"/>
      <c r="ICZ75" s="98"/>
      <c r="IDA75" s="98"/>
      <c r="IDB75" s="98"/>
      <c r="IDC75" s="98"/>
      <c r="IDD75" s="98"/>
      <c r="IDE75" s="98"/>
      <c r="IDF75" s="98"/>
      <c r="IDG75" s="98"/>
      <c r="IDH75" s="98"/>
      <c r="IDI75" s="98"/>
      <c r="IDV75" s="98"/>
      <c r="IDW75" s="98"/>
      <c r="IDX75" s="98"/>
      <c r="IDY75" s="98"/>
      <c r="IDZ75" s="98"/>
      <c r="IEA75" s="98"/>
      <c r="IEB75" s="98"/>
      <c r="IEC75" s="98"/>
      <c r="IED75" s="98"/>
      <c r="IEE75" s="98"/>
      <c r="IEH75" s="98"/>
      <c r="IEK75" s="98"/>
      <c r="IEN75" s="98"/>
      <c r="IEQ75" s="98"/>
      <c r="IHE75" s="98"/>
      <c r="IHG75" s="98"/>
      <c r="IHJ75" s="98"/>
      <c r="IHM75" s="98"/>
      <c r="IHP75" s="98"/>
      <c r="IHS75" s="98"/>
      <c r="IHV75" s="98"/>
      <c r="IHX75" s="98"/>
      <c r="IHZ75" s="98"/>
      <c r="IIC75" s="98"/>
      <c r="IIF75" s="98"/>
      <c r="III75" s="98"/>
      <c r="IIL75" s="98"/>
      <c r="IIO75" s="98"/>
      <c r="IIR75" s="98"/>
      <c r="IIU75" s="98"/>
      <c r="IIW75" s="98"/>
      <c r="IJR75" s="98"/>
      <c r="IJS75" s="98"/>
      <c r="IJV75" s="98"/>
      <c r="IJY75" s="98"/>
      <c r="IKB75" s="98"/>
      <c r="IKE75" s="98"/>
      <c r="IKF75" s="98"/>
      <c r="IKG75" s="98"/>
      <c r="IKJ75" s="98"/>
      <c r="IKM75" s="98"/>
      <c r="IKP75" s="98"/>
      <c r="IKS75" s="98"/>
      <c r="IKU75" s="98"/>
      <c r="IMM75" s="98"/>
      <c r="IMN75" s="98"/>
      <c r="IMO75" s="98"/>
      <c r="IMP75" s="98"/>
      <c r="IMQ75" s="98"/>
      <c r="IMR75" s="98"/>
      <c r="IMS75" s="98"/>
      <c r="IMT75" s="98"/>
      <c r="IMU75" s="98"/>
      <c r="IMV75" s="98"/>
      <c r="IMW75" s="98"/>
      <c r="IMX75" s="98"/>
      <c r="IMY75" s="98"/>
      <c r="IMZ75" s="98"/>
      <c r="INA75" s="98"/>
      <c r="INB75" s="98"/>
      <c r="INC75" s="98"/>
      <c r="IND75" s="98"/>
      <c r="INE75" s="98"/>
      <c r="INR75" s="98"/>
      <c r="INS75" s="98"/>
      <c r="INT75" s="98"/>
      <c r="INU75" s="98"/>
      <c r="INV75" s="98"/>
      <c r="INW75" s="98"/>
      <c r="INX75" s="98"/>
      <c r="INY75" s="98"/>
      <c r="INZ75" s="98"/>
      <c r="IOA75" s="98"/>
      <c r="IOD75" s="98"/>
      <c r="IOG75" s="98"/>
      <c r="IOJ75" s="98"/>
      <c r="IOM75" s="98"/>
      <c r="IRA75" s="98"/>
      <c r="IRC75" s="98"/>
      <c r="IRF75" s="98"/>
      <c r="IRI75" s="98"/>
      <c r="IRL75" s="98"/>
      <c r="IRO75" s="98"/>
      <c r="IRR75" s="98"/>
      <c r="IRT75" s="98"/>
      <c r="IRV75" s="98"/>
      <c r="IRY75" s="98"/>
      <c r="ISB75" s="98"/>
      <c r="ISE75" s="98"/>
      <c r="ISH75" s="98"/>
      <c r="ISK75" s="98"/>
      <c r="ISN75" s="98"/>
      <c r="ISQ75" s="98"/>
      <c r="ISS75" s="98"/>
      <c r="ITN75" s="98"/>
      <c r="ITO75" s="98"/>
      <c r="ITR75" s="98"/>
      <c r="ITU75" s="98"/>
      <c r="ITX75" s="98"/>
      <c r="IUA75" s="98"/>
      <c r="IUB75" s="98"/>
      <c r="IUC75" s="98"/>
      <c r="IUF75" s="98"/>
      <c r="IUI75" s="98"/>
      <c r="IUL75" s="98"/>
      <c r="IUO75" s="98"/>
      <c r="IUQ75" s="98"/>
      <c r="IWI75" s="98"/>
      <c r="IWJ75" s="98"/>
      <c r="IWK75" s="98"/>
      <c r="IWL75" s="98"/>
      <c r="IWM75" s="98"/>
      <c r="IWN75" s="98"/>
      <c r="IWO75" s="98"/>
      <c r="IWP75" s="98"/>
      <c r="IWQ75" s="98"/>
      <c r="IWR75" s="98"/>
      <c r="IWS75" s="98"/>
      <c r="IWT75" s="98"/>
      <c r="IWU75" s="98"/>
      <c r="IWV75" s="98"/>
      <c r="IWW75" s="98"/>
      <c r="IWX75" s="98"/>
      <c r="IWY75" s="98"/>
      <c r="IWZ75" s="98"/>
      <c r="IXA75" s="98"/>
      <c r="IXN75" s="98"/>
      <c r="IXO75" s="98"/>
      <c r="IXP75" s="98"/>
      <c r="IXQ75" s="98"/>
      <c r="IXR75" s="98"/>
      <c r="IXS75" s="98"/>
      <c r="IXT75" s="98"/>
      <c r="IXU75" s="98"/>
      <c r="IXV75" s="98"/>
      <c r="IXW75" s="98"/>
      <c r="IXZ75" s="98"/>
      <c r="IYC75" s="98"/>
      <c r="IYF75" s="98"/>
      <c r="IYI75" s="98"/>
      <c r="JAW75" s="98"/>
      <c r="JAY75" s="98"/>
      <c r="JBB75" s="98"/>
      <c r="JBE75" s="98"/>
      <c r="JBH75" s="98"/>
      <c r="JBK75" s="98"/>
      <c r="JBN75" s="98"/>
      <c r="JBP75" s="98"/>
      <c r="JBR75" s="98"/>
      <c r="JBU75" s="98"/>
      <c r="JBX75" s="98"/>
      <c r="JCA75" s="98"/>
      <c r="JCD75" s="98"/>
      <c r="JCG75" s="98"/>
      <c r="JCJ75" s="98"/>
      <c r="JCM75" s="98"/>
      <c r="JCO75" s="98"/>
      <c r="JDJ75" s="98"/>
      <c r="JDK75" s="98"/>
      <c r="JDN75" s="98"/>
      <c r="JDQ75" s="98"/>
      <c r="JDT75" s="98"/>
      <c r="JDW75" s="98"/>
      <c r="JDX75" s="98"/>
      <c r="JDY75" s="98"/>
      <c r="JEB75" s="98"/>
      <c r="JEE75" s="98"/>
      <c r="JEH75" s="98"/>
      <c r="JEK75" s="98"/>
      <c r="JEM75" s="98"/>
      <c r="JGE75" s="98"/>
      <c r="JGF75" s="98"/>
      <c r="JGG75" s="98"/>
      <c r="JGH75" s="98"/>
      <c r="JGI75" s="98"/>
      <c r="JGJ75" s="98"/>
      <c r="JGK75" s="98"/>
      <c r="JGL75" s="98"/>
      <c r="JGM75" s="98"/>
      <c r="JGN75" s="98"/>
      <c r="JGO75" s="98"/>
      <c r="JGP75" s="98"/>
      <c r="JGQ75" s="98"/>
      <c r="JGR75" s="98"/>
      <c r="JGS75" s="98"/>
      <c r="JGT75" s="98"/>
      <c r="JGU75" s="98"/>
      <c r="JGV75" s="98"/>
      <c r="JGW75" s="98"/>
      <c r="JHJ75" s="98"/>
      <c r="JHK75" s="98"/>
      <c r="JHL75" s="98"/>
      <c r="JHM75" s="98"/>
      <c r="JHN75" s="98"/>
      <c r="JHO75" s="98"/>
      <c r="JHP75" s="98"/>
      <c r="JHQ75" s="98"/>
      <c r="JHR75" s="98"/>
      <c r="JHS75" s="98"/>
      <c r="JHV75" s="98"/>
      <c r="JHY75" s="98"/>
      <c r="JIB75" s="98"/>
      <c r="JIE75" s="98"/>
      <c r="JKS75" s="98"/>
      <c r="JKU75" s="98"/>
      <c r="JKX75" s="98"/>
      <c r="JLA75" s="98"/>
      <c r="JLD75" s="98"/>
      <c r="JLG75" s="98"/>
      <c r="JLJ75" s="98"/>
      <c r="JLL75" s="98"/>
      <c r="JLN75" s="98"/>
      <c r="JLQ75" s="98"/>
      <c r="JLT75" s="98"/>
      <c r="JLW75" s="98"/>
      <c r="JLZ75" s="98"/>
      <c r="JMC75" s="98"/>
      <c r="JMF75" s="98"/>
      <c r="JMI75" s="98"/>
      <c r="JMK75" s="98"/>
      <c r="JNF75" s="98"/>
      <c r="JNG75" s="98"/>
      <c r="JNJ75" s="98"/>
      <c r="JNM75" s="98"/>
      <c r="JNP75" s="98"/>
      <c r="JNS75" s="98"/>
      <c r="JNT75" s="98"/>
      <c r="JNU75" s="98"/>
      <c r="JNX75" s="98"/>
      <c r="JOA75" s="98"/>
      <c r="JOD75" s="98"/>
      <c r="JOG75" s="98"/>
      <c r="JOI75" s="98"/>
      <c r="JQA75" s="98"/>
      <c r="JQB75" s="98"/>
      <c r="JQC75" s="98"/>
      <c r="JQD75" s="98"/>
      <c r="JQE75" s="98"/>
      <c r="JQF75" s="98"/>
      <c r="JQG75" s="98"/>
      <c r="JQH75" s="98"/>
      <c r="JQI75" s="98"/>
      <c r="JQJ75" s="98"/>
      <c r="JQK75" s="98"/>
      <c r="JQL75" s="98"/>
      <c r="JQM75" s="98"/>
      <c r="JQN75" s="98"/>
      <c r="JQO75" s="98"/>
      <c r="JQP75" s="98"/>
      <c r="JQQ75" s="98"/>
      <c r="JQR75" s="98"/>
      <c r="JQS75" s="98"/>
      <c r="JRF75" s="98"/>
      <c r="JRG75" s="98"/>
      <c r="JRH75" s="98"/>
      <c r="JRI75" s="98"/>
      <c r="JRJ75" s="98"/>
      <c r="JRK75" s="98"/>
      <c r="JRL75" s="98"/>
      <c r="JRM75" s="98"/>
      <c r="JRN75" s="98"/>
      <c r="JRO75" s="98"/>
      <c r="JRR75" s="98"/>
      <c r="JRU75" s="98"/>
      <c r="JRX75" s="98"/>
      <c r="JSA75" s="98"/>
      <c r="JUO75" s="98"/>
      <c r="JUQ75" s="98"/>
      <c r="JUT75" s="98"/>
      <c r="JUW75" s="98"/>
      <c r="JUZ75" s="98"/>
      <c r="JVC75" s="98"/>
      <c r="JVF75" s="98"/>
      <c r="JVH75" s="98"/>
      <c r="JVJ75" s="98"/>
      <c r="JVM75" s="98"/>
      <c r="JVP75" s="98"/>
      <c r="JVS75" s="98"/>
      <c r="JVV75" s="98"/>
      <c r="JVY75" s="98"/>
      <c r="JWB75" s="98"/>
      <c r="JWE75" s="98"/>
      <c r="JWG75" s="98"/>
      <c r="JXB75" s="98"/>
      <c r="JXC75" s="98"/>
      <c r="JXF75" s="98"/>
      <c r="JXI75" s="98"/>
      <c r="JXL75" s="98"/>
      <c r="JXO75" s="98"/>
      <c r="JXP75" s="98"/>
      <c r="JXQ75" s="98"/>
      <c r="JXT75" s="98"/>
      <c r="JXW75" s="98"/>
      <c r="JXZ75" s="98"/>
      <c r="JYC75" s="98"/>
      <c r="JYE75" s="98"/>
      <c r="JZW75" s="98"/>
      <c r="JZX75" s="98"/>
      <c r="JZY75" s="98"/>
      <c r="JZZ75" s="98"/>
      <c r="KAA75" s="98"/>
      <c r="KAB75" s="98"/>
      <c r="KAC75" s="98"/>
      <c r="KAD75" s="98"/>
      <c r="KAE75" s="98"/>
      <c r="KAF75" s="98"/>
      <c r="KAG75" s="98"/>
      <c r="KAH75" s="98"/>
      <c r="KAI75" s="98"/>
      <c r="KAJ75" s="98"/>
      <c r="KAK75" s="98"/>
      <c r="KAL75" s="98"/>
      <c r="KAM75" s="98"/>
      <c r="KAN75" s="98"/>
      <c r="KAO75" s="98"/>
      <c r="KBB75" s="98"/>
      <c r="KBC75" s="98"/>
      <c r="KBD75" s="98"/>
      <c r="KBE75" s="98"/>
      <c r="KBF75" s="98"/>
      <c r="KBG75" s="98"/>
      <c r="KBH75" s="98"/>
      <c r="KBI75" s="98"/>
      <c r="KBJ75" s="98"/>
      <c r="KBK75" s="98"/>
      <c r="KBN75" s="98"/>
      <c r="KBQ75" s="98"/>
      <c r="KBT75" s="98"/>
      <c r="KBW75" s="98"/>
      <c r="KEK75" s="98"/>
      <c r="KEM75" s="98"/>
      <c r="KEP75" s="98"/>
      <c r="KES75" s="98"/>
      <c r="KEV75" s="98"/>
      <c r="KEY75" s="98"/>
      <c r="KFB75" s="98"/>
      <c r="KFD75" s="98"/>
      <c r="KFF75" s="98"/>
      <c r="KFI75" s="98"/>
      <c r="KFL75" s="98"/>
      <c r="KFO75" s="98"/>
      <c r="KFR75" s="98"/>
      <c r="KFU75" s="98"/>
      <c r="KFX75" s="98"/>
      <c r="KGA75" s="98"/>
      <c r="KGC75" s="98"/>
      <c r="KGX75" s="98"/>
      <c r="KGY75" s="98"/>
      <c r="KHB75" s="98"/>
      <c r="KHE75" s="98"/>
      <c r="KHH75" s="98"/>
      <c r="KHK75" s="98"/>
      <c r="KHL75" s="98"/>
      <c r="KHM75" s="98"/>
      <c r="KHP75" s="98"/>
      <c r="KHS75" s="98"/>
      <c r="KHV75" s="98"/>
      <c r="KHY75" s="98"/>
      <c r="KIA75" s="98"/>
      <c r="KJS75" s="98"/>
      <c r="KJT75" s="98"/>
      <c r="KJU75" s="98"/>
      <c r="KJV75" s="98"/>
      <c r="KJW75" s="98"/>
      <c r="KJX75" s="98"/>
      <c r="KJY75" s="98"/>
      <c r="KJZ75" s="98"/>
      <c r="KKA75" s="98"/>
      <c r="KKB75" s="98"/>
      <c r="KKC75" s="98"/>
      <c r="KKD75" s="98"/>
      <c r="KKE75" s="98"/>
      <c r="KKF75" s="98"/>
      <c r="KKG75" s="98"/>
      <c r="KKH75" s="98"/>
      <c r="KKI75" s="98"/>
      <c r="KKJ75" s="98"/>
      <c r="KKK75" s="98"/>
      <c r="KKX75" s="98"/>
      <c r="KKY75" s="98"/>
      <c r="KKZ75" s="98"/>
      <c r="KLA75" s="98"/>
      <c r="KLB75" s="98"/>
      <c r="KLC75" s="98"/>
      <c r="KLD75" s="98"/>
      <c r="KLE75" s="98"/>
      <c r="KLF75" s="98"/>
      <c r="KLG75" s="98"/>
      <c r="KLJ75" s="98"/>
      <c r="KLM75" s="98"/>
      <c r="KLP75" s="98"/>
      <c r="KLS75" s="98"/>
      <c r="KOG75" s="98"/>
      <c r="KOI75" s="98"/>
      <c r="KOL75" s="98"/>
      <c r="KOO75" s="98"/>
      <c r="KOR75" s="98"/>
      <c r="KOU75" s="98"/>
      <c r="KOX75" s="98"/>
      <c r="KOZ75" s="98"/>
      <c r="KPB75" s="98"/>
      <c r="KPE75" s="98"/>
      <c r="KPH75" s="98"/>
      <c r="KPK75" s="98"/>
      <c r="KPN75" s="98"/>
      <c r="KPQ75" s="98"/>
      <c r="KPT75" s="98"/>
      <c r="KPW75" s="98"/>
      <c r="KPY75" s="98"/>
      <c r="KQT75" s="98"/>
      <c r="KQU75" s="98"/>
      <c r="KQX75" s="98"/>
      <c r="KRA75" s="98"/>
      <c r="KRD75" s="98"/>
      <c r="KRG75" s="98"/>
      <c r="KRH75" s="98"/>
      <c r="KRI75" s="98"/>
      <c r="KRL75" s="98"/>
      <c r="KRO75" s="98"/>
      <c r="KRR75" s="98"/>
      <c r="KRU75" s="98"/>
      <c r="KRW75" s="98"/>
      <c r="KTO75" s="98"/>
      <c r="KTP75" s="98"/>
      <c r="KTQ75" s="98"/>
      <c r="KTR75" s="98"/>
      <c r="KTS75" s="98"/>
      <c r="KTT75" s="98"/>
      <c r="KTU75" s="98"/>
      <c r="KTV75" s="98"/>
      <c r="KTW75" s="98"/>
      <c r="KTX75" s="98"/>
      <c r="KTY75" s="98"/>
      <c r="KTZ75" s="98"/>
      <c r="KUA75" s="98"/>
      <c r="KUB75" s="98"/>
      <c r="KUC75" s="98"/>
      <c r="KUD75" s="98"/>
      <c r="KUE75" s="98"/>
      <c r="KUF75" s="98"/>
      <c r="KUG75" s="98"/>
      <c r="KUT75" s="98"/>
      <c r="KUU75" s="98"/>
      <c r="KUV75" s="98"/>
      <c r="KUW75" s="98"/>
      <c r="KUX75" s="98"/>
      <c r="KUY75" s="98"/>
      <c r="KUZ75" s="98"/>
      <c r="KVA75" s="98"/>
      <c r="KVB75" s="98"/>
      <c r="KVC75" s="98"/>
      <c r="KVF75" s="98"/>
      <c r="KVI75" s="98"/>
      <c r="KVL75" s="98"/>
      <c r="KVO75" s="98"/>
      <c r="KYC75" s="98"/>
      <c r="KYE75" s="98"/>
      <c r="KYH75" s="98"/>
      <c r="KYK75" s="98"/>
      <c r="KYN75" s="98"/>
      <c r="KYQ75" s="98"/>
      <c r="KYT75" s="98"/>
      <c r="KYV75" s="98"/>
      <c r="KYX75" s="98"/>
      <c r="KZA75" s="98"/>
      <c r="KZD75" s="98"/>
      <c r="KZG75" s="98"/>
      <c r="KZJ75" s="98"/>
      <c r="KZM75" s="98"/>
      <c r="KZP75" s="98"/>
      <c r="KZS75" s="98"/>
      <c r="KZU75" s="98"/>
      <c r="LAP75" s="98"/>
      <c r="LAQ75" s="98"/>
      <c r="LAT75" s="98"/>
      <c r="LAW75" s="98"/>
      <c r="LAZ75" s="98"/>
      <c r="LBC75" s="98"/>
      <c r="LBD75" s="98"/>
      <c r="LBE75" s="98"/>
      <c r="LBH75" s="98"/>
      <c r="LBK75" s="98"/>
      <c r="LBN75" s="98"/>
      <c r="LBQ75" s="98"/>
      <c r="LBS75" s="98"/>
      <c r="LDK75" s="98"/>
      <c r="LDL75" s="98"/>
      <c r="LDM75" s="98"/>
      <c r="LDN75" s="98"/>
      <c r="LDO75" s="98"/>
      <c r="LDP75" s="98"/>
      <c r="LDQ75" s="98"/>
      <c r="LDR75" s="98"/>
      <c r="LDS75" s="98"/>
      <c r="LDT75" s="98"/>
      <c r="LDU75" s="98"/>
      <c r="LDV75" s="98"/>
      <c r="LDW75" s="98"/>
      <c r="LDX75" s="98"/>
      <c r="LDY75" s="98"/>
      <c r="LDZ75" s="98"/>
      <c r="LEA75" s="98"/>
      <c r="LEB75" s="98"/>
      <c r="LEC75" s="98"/>
      <c r="LEP75" s="98"/>
      <c r="LEQ75" s="98"/>
      <c r="LER75" s="98"/>
      <c r="LES75" s="98"/>
      <c r="LET75" s="98"/>
      <c r="LEU75" s="98"/>
      <c r="LEV75" s="98"/>
      <c r="LEW75" s="98"/>
      <c r="LEX75" s="98"/>
      <c r="LEY75" s="98"/>
      <c r="LFB75" s="98"/>
      <c r="LFE75" s="98"/>
      <c r="LFH75" s="98"/>
      <c r="LFK75" s="98"/>
      <c r="LHY75" s="98"/>
      <c r="LIA75" s="98"/>
      <c r="LID75" s="98"/>
      <c r="LIG75" s="98"/>
      <c r="LIJ75" s="98"/>
      <c r="LIM75" s="98"/>
      <c r="LIP75" s="98"/>
      <c r="LIR75" s="98"/>
      <c r="LIT75" s="98"/>
      <c r="LIW75" s="98"/>
      <c r="LIZ75" s="98"/>
      <c r="LJC75" s="98"/>
      <c r="LJF75" s="98"/>
      <c r="LJI75" s="98"/>
      <c r="LJL75" s="98"/>
      <c r="LJO75" s="98"/>
      <c r="LJQ75" s="98"/>
      <c r="LKL75" s="98"/>
      <c r="LKM75" s="98"/>
      <c r="LKP75" s="98"/>
      <c r="LKS75" s="98"/>
      <c r="LKV75" s="98"/>
      <c r="LKY75" s="98"/>
      <c r="LKZ75" s="98"/>
      <c r="LLA75" s="98"/>
      <c r="LLD75" s="98"/>
      <c r="LLG75" s="98"/>
      <c r="LLJ75" s="98"/>
      <c r="LLM75" s="98"/>
      <c r="LLO75" s="98"/>
      <c r="LNG75" s="98"/>
      <c r="LNH75" s="98"/>
      <c r="LNI75" s="98"/>
      <c r="LNJ75" s="98"/>
      <c r="LNK75" s="98"/>
      <c r="LNL75" s="98"/>
      <c r="LNM75" s="98"/>
      <c r="LNN75" s="98"/>
      <c r="LNO75" s="98"/>
      <c r="LNP75" s="98"/>
      <c r="LNQ75" s="98"/>
      <c r="LNR75" s="98"/>
      <c r="LNS75" s="98"/>
      <c r="LNT75" s="98"/>
      <c r="LNU75" s="98"/>
      <c r="LNV75" s="98"/>
      <c r="LNW75" s="98"/>
      <c r="LNX75" s="98"/>
      <c r="LNY75" s="98"/>
      <c r="LOL75" s="98"/>
      <c r="LOM75" s="98"/>
      <c r="LON75" s="98"/>
      <c r="LOO75" s="98"/>
      <c r="LOP75" s="98"/>
      <c r="LOQ75" s="98"/>
      <c r="LOR75" s="98"/>
      <c r="LOS75" s="98"/>
      <c r="LOT75" s="98"/>
      <c r="LOU75" s="98"/>
      <c r="LOX75" s="98"/>
      <c r="LPA75" s="98"/>
      <c r="LPD75" s="98"/>
      <c r="LPG75" s="98"/>
      <c r="LRU75" s="98"/>
      <c r="LRW75" s="98"/>
      <c r="LRZ75" s="98"/>
      <c r="LSC75" s="98"/>
      <c r="LSF75" s="98"/>
      <c r="LSI75" s="98"/>
      <c r="LSL75" s="98"/>
      <c r="LSN75" s="98"/>
      <c r="LSP75" s="98"/>
      <c r="LSS75" s="98"/>
      <c r="LSV75" s="98"/>
      <c r="LSY75" s="98"/>
      <c r="LTB75" s="98"/>
      <c r="LTE75" s="98"/>
      <c r="LTH75" s="98"/>
      <c r="LTK75" s="98"/>
      <c r="LTM75" s="98"/>
      <c r="LUH75" s="98"/>
      <c r="LUI75" s="98"/>
      <c r="LUL75" s="98"/>
      <c r="LUO75" s="98"/>
      <c r="LUR75" s="98"/>
      <c r="LUU75" s="98"/>
      <c r="LUV75" s="98"/>
      <c r="LUW75" s="98"/>
      <c r="LUZ75" s="98"/>
      <c r="LVC75" s="98"/>
      <c r="LVF75" s="98"/>
      <c r="LVI75" s="98"/>
      <c r="LVK75" s="98"/>
      <c r="LXC75" s="98"/>
      <c r="LXD75" s="98"/>
      <c r="LXE75" s="98"/>
      <c r="LXF75" s="98"/>
      <c r="LXG75" s="98"/>
      <c r="LXH75" s="98"/>
      <c r="LXI75" s="98"/>
      <c r="LXJ75" s="98"/>
      <c r="LXK75" s="98"/>
      <c r="LXL75" s="98"/>
      <c r="LXM75" s="98"/>
      <c r="LXN75" s="98"/>
      <c r="LXO75" s="98"/>
      <c r="LXP75" s="98"/>
      <c r="LXQ75" s="98"/>
      <c r="LXR75" s="98"/>
      <c r="LXS75" s="98"/>
      <c r="LXT75" s="98"/>
      <c r="LXU75" s="98"/>
      <c r="LYH75" s="98"/>
      <c r="LYI75" s="98"/>
      <c r="LYJ75" s="98"/>
      <c r="LYK75" s="98"/>
      <c r="LYL75" s="98"/>
      <c r="LYM75" s="98"/>
      <c r="LYN75" s="98"/>
      <c r="LYO75" s="98"/>
      <c r="LYP75" s="98"/>
      <c r="LYQ75" s="98"/>
      <c r="LYT75" s="98"/>
      <c r="LYW75" s="98"/>
      <c r="LYZ75" s="98"/>
      <c r="LZC75" s="98"/>
      <c r="MBQ75" s="98"/>
      <c r="MBS75" s="98"/>
      <c r="MBV75" s="98"/>
      <c r="MBY75" s="98"/>
      <c r="MCB75" s="98"/>
      <c r="MCE75" s="98"/>
      <c r="MCH75" s="98"/>
      <c r="MCJ75" s="98"/>
      <c r="MCL75" s="98"/>
      <c r="MCO75" s="98"/>
      <c r="MCR75" s="98"/>
      <c r="MCU75" s="98"/>
      <c r="MCX75" s="98"/>
      <c r="MDA75" s="98"/>
      <c r="MDD75" s="98"/>
      <c r="MDG75" s="98"/>
      <c r="MDI75" s="98"/>
      <c r="MED75" s="98"/>
      <c r="MEE75" s="98"/>
      <c r="MEH75" s="98"/>
      <c r="MEK75" s="98"/>
      <c r="MEN75" s="98"/>
      <c r="MEQ75" s="98"/>
      <c r="MER75" s="98"/>
      <c r="MES75" s="98"/>
      <c r="MEV75" s="98"/>
      <c r="MEY75" s="98"/>
      <c r="MFB75" s="98"/>
      <c r="MFE75" s="98"/>
      <c r="MFG75" s="98"/>
      <c r="MGY75" s="98"/>
      <c r="MGZ75" s="98"/>
      <c r="MHA75" s="98"/>
      <c r="MHB75" s="98"/>
      <c r="MHC75" s="98"/>
      <c r="MHD75" s="98"/>
      <c r="MHE75" s="98"/>
      <c r="MHF75" s="98"/>
      <c r="MHG75" s="98"/>
      <c r="MHH75" s="98"/>
      <c r="MHI75" s="98"/>
      <c r="MHJ75" s="98"/>
      <c r="MHK75" s="98"/>
      <c r="MHL75" s="98"/>
      <c r="MHM75" s="98"/>
      <c r="MHN75" s="98"/>
      <c r="MHO75" s="98"/>
      <c r="MHP75" s="98"/>
      <c r="MHQ75" s="98"/>
      <c r="MID75" s="98"/>
      <c r="MIE75" s="98"/>
      <c r="MIF75" s="98"/>
      <c r="MIG75" s="98"/>
      <c r="MIH75" s="98"/>
      <c r="MII75" s="98"/>
      <c r="MIJ75" s="98"/>
      <c r="MIK75" s="98"/>
      <c r="MIL75" s="98"/>
      <c r="MIM75" s="98"/>
      <c r="MIP75" s="98"/>
      <c r="MIS75" s="98"/>
      <c r="MIV75" s="98"/>
      <c r="MIY75" s="98"/>
      <c r="MLM75" s="98"/>
      <c r="MLO75" s="98"/>
      <c r="MLR75" s="98"/>
      <c r="MLU75" s="98"/>
      <c r="MLX75" s="98"/>
      <c r="MMA75" s="98"/>
      <c r="MMD75" s="98"/>
      <c r="MMF75" s="98"/>
      <c r="MMH75" s="98"/>
      <c r="MMK75" s="98"/>
      <c r="MMN75" s="98"/>
      <c r="MMQ75" s="98"/>
      <c r="MMT75" s="98"/>
      <c r="MMW75" s="98"/>
      <c r="MMZ75" s="98"/>
      <c r="MNC75" s="98"/>
      <c r="MNE75" s="98"/>
      <c r="MNZ75" s="98"/>
      <c r="MOA75" s="98"/>
      <c r="MOD75" s="98"/>
      <c r="MOG75" s="98"/>
      <c r="MOJ75" s="98"/>
      <c r="MOM75" s="98"/>
      <c r="MON75" s="98"/>
      <c r="MOO75" s="98"/>
      <c r="MOR75" s="98"/>
      <c r="MOU75" s="98"/>
      <c r="MOX75" s="98"/>
      <c r="MPA75" s="98"/>
      <c r="MPC75" s="98"/>
      <c r="MQU75" s="98"/>
      <c r="MQV75" s="98"/>
      <c r="MQW75" s="98"/>
      <c r="MQX75" s="98"/>
      <c r="MQY75" s="98"/>
      <c r="MQZ75" s="98"/>
      <c r="MRA75" s="98"/>
      <c r="MRB75" s="98"/>
      <c r="MRC75" s="98"/>
      <c r="MRD75" s="98"/>
      <c r="MRE75" s="98"/>
      <c r="MRF75" s="98"/>
      <c r="MRG75" s="98"/>
      <c r="MRH75" s="98"/>
      <c r="MRI75" s="98"/>
      <c r="MRJ75" s="98"/>
      <c r="MRK75" s="98"/>
      <c r="MRL75" s="98"/>
      <c r="MRM75" s="98"/>
      <c r="MRZ75" s="98"/>
      <c r="MSA75" s="98"/>
      <c r="MSB75" s="98"/>
      <c r="MSC75" s="98"/>
      <c r="MSD75" s="98"/>
      <c r="MSE75" s="98"/>
      <c r="MSF75" s="98"/>
      <c r="MSG75" s="98"/>
      <c r="MSH75" s="98"/>
      <c r="MSI75" s="98"/>
      <c r="MSL75" s="98"/>
      <c r="MSO75" s="98"/>
      <c r="MSR75" s="98"/>
      <c r="MSU75" s="98"/>
      <c r="MVI75" s="98"/>
      <c r="MVK75" s="98"/>
      <c r="MVN75" s="98"/>
      <c r="MVQ75" s="98"/>
      <c r="MVT75" s="98"/>
      <c r="MVW75" s="98"/>
      <c r="MVZ75" s="98"/>
      <c r="MWB75" s="98"/>
      <c r="MWD75" s="98"/>
      <c r="MWG75" s="98"/>
      <c r="MWJ75" s="98"/>
      <c r="MWM75" s="98"/>
      <c r="MWP75" s="98"/>
      <c r="MWS75" s="98"/>
      <c r="MWV75" s="98"/>
      <c r="MWY75" s="98"/>
      <c r="MXA75" s="98"/>
      <c r="MXV75" s="98"/>
      <c r="MXW75" s="98"/>
      <c r="MXZ75" s="98"/>
      <c r="MYC75" s="98"/>
      <c r="MYF75" s="98"/>
      <c r="MYI75" s="98"/>
      <c r="MYJ75" s="98"/>
      <c r="MYK75" s="98"/>
      <c r="MYN75" s="98"/>
      <c r="MYQ75" s="98"/>
      <c r="MYT75" s="98"/>
      <c r="MYW75" s="98"/>
      <c r="MYY75" s="98"/>
      <c r="NAQ75" s="98"/>
      <c r="NAR75" s="98"/>
      <c r="NAS75" s="98"/>
      <c r="NAT75" s="98"/>
      <c r="NAU75" s="98"/>
      <c r="NAV75" s="98"/>
      <c r="NAW75" s="98"/>
      <c r="NAX75" s="98"/>
      <c r="NAY75" s="98"/>
      <c r="NAZ75" s="98"/>
      <c r="NBA75" s="98"/>
      <c r="NBB75" s="98"/>
      <c r="NBC75" s="98"/>
      <c r="NBD75" s="98"/>
      <c r="NBE75" s="98"/>
      <c r="NBF75" s="98"/>
      <c r="NBG75" s="98"/>
      <c r="NBH75" s="98"/>
      <c r="NBI75" s="98"/>
      <c r="NBV75" s="98"/>
      <c r="NBW75" s="98"/>
      <c r="NBX75" s="98"/>
      <c r="NBY75" s="98"/>
      <c r="NBZ75" s="98"/>
      <c r="NCA75" s="98"/>
      <c r="NCB75" s="98"/>
      <c r="NCC75" s="98"/>
      <c r="NCD75" s="98"/>
      <c r="NCE75" s="98"/>
      <c r="NCH75" s="98"/>
      <c r="NCK75" s="98"/>
      <c r="NCN75" s="98"/>
      <c r="NCQ75" s="98"/>
      <c r="NFE75" s="98"/>
      <c r="NFG75" s="98"/>
      <c r="NFJ75" s="98"/>
      <c r="NFM75" s="98"/>
      <c r="NFP75" s="98"/>
      <c r="NFS75" s="98"/>
      <c r="NFV75" s="98"/>
      <c r="NFX75" s="98"/>
      <c r="NFZ75" s="98"/>
      <c r="NGC75" s="98"/>
      <c r="NGF75" s="98"/>
      <c r="NGI75" s="98"/>
      <c r="NGL75" s="98"/>
      <c r="NGO75" s="98"/>
      <c r="NGR75" s="98"/>
      <c r="NGU75" s="98"/>
      <c r="NGW75" s="98"/>
      <c r="NHR75" s="98"/>
      <c r="NHS75" s="98"/>
      <c r="NHV75" s="98"/>
      <c r="NHY75" s="98"/>
      <c r="NIB75" s="98"/>
      <c r="NIE75" s="98"/>
      <c r="NIF75" s="98"/>
      <c r="NIG75" s="98"/>
      <c r="NIJ75" s="98"/>
      <c r="NIM75" s="98"/>
      <c r="NIP75" s="98"/>
      <c r="NIS75" s="98"/>
      <c r="NIU75" s="98"/>
      <c r="NKM75" s="98"/>
      <c r="NKN75" s="98"/>
      <c r="NKO75" s="98"/>
      <c r="NKP75" s="98"/>
      <c r="NKQ75" s="98"/>
      <c r="NKR75" s="98"/>
      <c r="NKS75" s="98"/>
      <c r="NKT75" s="98"/>
      <c r="NKU75" s="98"/>
      <c r="NKV75" s="98"/>
      <c r="NKW75" s="98"/>
      <c r="NKX75" s="98"/>
      <c r="NKY75" s="98"/>
      <c r="NKZ75" s="98"/>
      <c r="NLA75" s="98"/>
      <c r="NLB75" s="98"/>
      <c r="NLC75" s="98"/>
      <c r="NLD75" s="98"/>
      <c r="NLE75" s="98"/>
      <c r="NLR75" s="98"/>
      <c r="NLS75" s="98"/>
      <c r="NLT75" s="98"/>
      <c r="NLU75" s="98"/>
      <c r="NLV75" s="98"/>
      <c r="NLW75" s="98"/>
      <c r="NLX75" s="98"/>
      <c r="NLY75" s="98"/>
      <c r="NLZ75" s="98"/>
      <c r="NMA75" s="98"/>
      <c r="NMD75" s="98"/>
      <c r="NMG75" s="98"/>
      <c r="NMJ75" s="98"/>
      <c r="NMM75" s="98"/>
      <c r="NPA75" s="98"/>
      <c r="NPC75" s="98"/>
      <c r="NPF75" s="98"/>
      <c r="NPI75" s="98"/>
      <c r="NPL75" s="98"/>
      <c r="NPO75" s="98"/>
      <c r="NPR75" s="98"/>
      <c r="NPT75" s="98"/>
      <c r="NPV75" s="98"/>
      <c r="NPY75" s="98"/>
      <c r="NQB75" s="98"/>
      <c r="NQE75" s="98"/>
      <c r="NQH75" s="98"/>
      <c r="NQK75" s="98"/>
      <c r="NQN75" s="98"/>
      <c r="NQQ75" s="98"/>
      <c r="NQS75" s="98"/>
      <c r="NRN75" s="98"/>
      <c r="NRO75" s="98"/>
      <c r="NRR75" s="98"/>
      <c r="NRU75" s="98"/>
      <c r="NRX75" s="98"/>
      <c r="NSA75" s="98"/>
      <c r="NSB75" s="98"/>
      <c r="NSC75" s="98"/>
      <c r="NSF75" s="98"/>
      <c r="NSI75" s="98"/>
      <c r="NSL75" s="98"/>
      <c r="NSO75" s="98"/>
      <c r="NSQ75" s="98"/>
      <c r="NUI75" s="98"/>
      <c r="NUJ75" s="98"/>
      <c r="NUK75" s="98"/>
      <c r="NUL75" s="98"/>
      <c r="NUM75" s="98"/>
      <c r="NUN75" s="98"/>
      <c r="NUO75" s="98"/>
      <c r="NUP75" s="98"/>
      <c r="NUQ75" s="98"/>
      <c r="NUR75" s="98"/>
      <c r="NUS75" s="98"/>
      <c r="NUT75" s="98"/>
      <c r="NUU75" s="98"/>
      <c r="NUV75" s="98"/>
      <c r="NUW75" s="98"/>
      <c r="NUX75" s="98"/>
      <c r="NUY75" s="98"/>
      <c r="NUZ75" s="98"/>
      <c r="NVA75" s="98"/>
      <c r="NVN75" s="98"/>
      <c r="NVO75" s="98"/>
      <c r="NVP75" s="98"/>
      <c r="NVQ75" s="98"/>
      <c r="NVR75" s="98"/>
      <c r="NVS75" s="98"/>
      <c r="NVT75" s="98"/>
      <c r="NVU75" s="98"/>
      <c r="NVV75" s="98"/>
      <c r="NVW75" s="98"/>
      <c r="NVZ75" s="98"/>
      <c r="NWC75" s="98"/>
      <c r="NWF75" s="98"/>
      <c r="NWI75" s="98"/>
      <c r="NYW75" s="98"/>
      <c r="NYY75" s="98"/>
      <c r="NZB75" s="98"/>
      <c r="NZE75" s="98"/>
      <c r="NZH75" s="98"/>
      <c r="NZK75" s="98"/>
      <c r="NZN75" s="98"/>
      <c r="NZP75" s="98"/>
      <c r="NZR75" s="98"/>
      <c r="NZU75" s="98"/>
      <c r="NZX75" s="98"/>
      <c r="OAA75" s="98"/>
      <c r="OAD75" s="98"/>
      <c r="OAG75" s="98"/>
      <c r="OAJ75" s="98"/>
      <c r="OAM75" s="98"/>
      <c r="OAO75" s="98"/>
      <c r="OBJ75" s="98"/>
      <c r="OBK75" s="98"/>
      <c r="OBN75" s="98"/>
      <c r="OBQ75" s="98"/>
      <c r="OBT75" s="98"/>
      <c r="OBW75" s="98"/>
      <c r="OBX75" s="98"/>
      <c r="OBY75" s="98"/>
      <c r="OCB75" s="98"/>
      <c r="OCE75" s="98"/>
      <c r="OCH75" s="98"/>
      <c r="OCK75" s="98"/>
      <c r="OCM75" s="98"/>
      <c r="OEE75" s="98"/>
      <c r="OEF75" s="98"/>
      <c r="OEG75" s="98"/>
      <c r="OEH75" s="98"/>
      <c r="OEI75" s="98"/>
      <c r="OEJ75" s="98"/>
      <c r="OEK75" s="98"/>
      <c r="OEL75" s="98"/>
      <c r="OEM75" s="98"/>
      <c r="OEN75" s="98"/>
      <c r="OEO75" s="98"/>
      <c r="OEP75" s="98"/>
      <c r="OEQ75" s="98"/>
      <c r="OER75" s="98"/>
      <c r="OES75" s="98"/>
      <c r="OET75" s="98"/>
      <c r="OEU75" s="98"/>
      <c r="OEV75" s="98"/>
      <c r="OEW75" s="98"/>
      <c r="OFJ75" s="98"/>
      <c r="OFK75" s="98"/>
      <c r="OFL75" s="98"/>
      <c r="OFM75" s="98"/>
      <c r="OFN75" s="98"/>
      <c r="OFO75" s="98"/>
      <c r="OFP75" s="98"/>
      <c r="OFQ75" s="98"/>
      <c r="OFR75" s="98"/>
      <c r="OFS75" s="98"/>
      <c r="OFV75" s="98"/>
      <c r="OFY75" s="98"/>
      <c r="OGB75" s="98"/>
      <c r="OGE75" s="98"/>
      <c r="OIS75" s="98"/>
      <c r="OIU75" s="98"/>
      <c r="OIX75" s="98"/>
      <c r="OJA75" s="98"/>
      <c r="OJD75" s="98"/>
      <c r="OJG75" s="98"/>
      <c r="OJJ75" s="98"/>
      <c r="OJL75" s="98"/>
      <c r="OJN75" s="98"/>
      <c r="OJQ75" s="98"/>
      <c r="OJT75" s="98"/>
      <c r="OJW75" s="98"/>
      <c r="OJZ75" s="98"/>
      <c r="OKC75" s="98"/>
      <c r="OKF75" s="98"/>
      <c r="OKI75" s="98"/>
      <c r="OKK75" s="98"/>
      <c r="OLF75" s="98"/>
      <c r="OLG75" s="98"/>
      <c r="OLJ75" s="98"/>
      <c r="OLM75" s="98"/>
      <c r="OLP75" s="98"/>
      <c r="OLS75" s="98"/>
      <c r="OLT75" s="98"/>
      <c r="OLU75" s="98"/>
      <c r="OLX75" s="98"/>
      <c r="OMA75" s="98"/>
      <c r="OMD75" s="98"/>
      <c r="OMG75" s="98"/>
      <c r="OMI75" s="98"/>
      <c r="OOA75" s="98"/>
      <c r="OOB75" s="98"/>
      <c r="OOC75" s="98"/>
      <c r="OOD75" s="98"/>
      <c r="OOE75" s="98"/>
      <c r="OOF75" s="98"/>
      <c r="OOG75" s="98"/>
      <c r="OOH75" s="98"/>
      <c r="OOI75" s="98"/>
      <c r="OOJ75" s="98"/>
      <c r="OOK75" s="98"/>
      <c r="OOL75" s="98"/>
      <c r="OOM75" s="98"/>
      <c r="OON75" s="98"/>
      <c r="OOO75" s="98"/>
      <c r="OOP75" s="98"/>
      <c r="OOQ75" s="98"/>
      <c r="OOR75" s="98"/>
      <c r="OOS75" s="98"/>
      <c r="OPF75" s="98"/>
      <c r="OPG75" s="98"/>
      <c r="OPH75" s="98"/>
      <c r="OPI75" s="98"/>
      <c r="OPJ75" s="98"/>
      <c r="OPK75" s="98"/>
      <c r="OPL75" s="98"/>
      <c r="OPM75" s="98"/>
      <c r="OPN75" s="98"/>
      <c r="OPO75" s="98"/>
      <c r="OPR75" s="98"/>
      <c r="OPU75" s="98"/>
      <c r="OPX75" s="98"/>
      <c r="OQA75" s="98"/>
      <c r="OSO75" s="98"/>
      <c r="OSQ75" s="98"/>
      <c r="OST75" s="98"/>
      <c r="OSW75" s="98"/>
      <c r="OSZ75" s="98"/>
      <c r="OTC75" s="98"/>
      <c r="OTF75" s="98"/>
      <c r="OTH75" s="98"/>
      <c r="OTJ75" s="98"/>
      <c r="OTM75" s="98"/>
      <c r="OTP75" s="98"/>
      <c r="OTS75" s="98"/>
      <c r="OTV75" s="98"/>
      <c r="OTY75" s="98"/>
      <c r="OUB75" s="98"/>
      <c r="OUE75" s="98"/>
      <c r="OUG75" s="98"/>
      <c r="OVB75" s="98"/>
      <c r="OVC75" s="98"/>
      <c r="OVF75" s="98"/>
      <c r="OVI75" s="98"/>
      <c r="OVL75" s="98"/>
      <c r="OVO75" s="98"/>
      <c r="OVP75" s="98"/>
      <c r="OVQ75" s="98"/>
      <c r="OVT75" s="98"/>
      <c r="OVW75" s="98"/>
      <c r="OVZ75" s="98"/>
      <c r="OWC75" s="98"/>
      <c r="OWE75" s="98"/>
      <c r="OXW75" s="98"/>
      <c r="OXX75" s="98"/>
      <c r="OXY75" s="98"/>
      <c r="OXZ75" s="98"/>
      <c r="OYA75" s="98"/>
      <c r="OYB75" s="98"/>
      <c r="OYC75" s="98"/>
      <c r="OYD75" s="98"/>
      <c r="OYE75" s="98"/>
      <c r="OYF75" s="98"/>
      <c r="OYG75" s="98"/>
      <c r="OYH75" s="98"/>
      <c r="OYI75" s="98"/>
      <c r="OYJ75" s="98"/>
      <c r="OYK75" s="98"/>
      <c r="OYL75" s="98"/>
      <c r="OYM75" s="98"/>
      <c r="OYN75" s="98"/>
      <c r="OYO75" s="98"/>
      <c r="OZB75" s="98"/>
      <c r="OZC75" s="98"/>
      <c r="OZD75" s="98"/>
      <c r="OZE75" s="98"/>
      <c r="OZF75" s="98"/>
      <c r="OZG75" s="98"/>
      <c r="OZH75" s="98"/>
      <c r="OZI75" s="98"/>
      <c r="OZJ75" s="98"/>
      <c r="OZK75" s="98"/>
      <c r="OZN75" s="98"/>
      <c r="OZQ75" s="98"/>
      <c r="OZT75" s="98"/>
      <c r="OZW75" s="98"/>
      <c r="PCK75" s="98"/>
      <c r="PCM75" s="98"/>
      <c r="PCP75" s="98"/>
      <c r="PCS75" s="98"/>
      <c r="PCV75" s="98"/>
      <c r="PCY75" s="98"/>
      <c r="PDB75" s="98"/>
      <c r="PDD75" s="98"/>
      <c r="PDF75" s="98"/>
      <c r="PDI75" s="98"/>
      <c r="PDL75" s="98"/>
      <c r="PDO75" s="98"/>
      <c r="PDR75" s="98"/>
      <c r="PDU75" s="98"/>
      <c r="PDX75" s="98"/>
      <c r="PEA75" s="98"/>
      <c r="PEC75" s="98"/>
      <c r="PEX75" s="98"/>
      <c r="PEY75" s="98"/>
      <c r="PFB75" s="98"/>
      <c r="PFE75" s="98"/>
      <c r="PFH75" s="98"/>
      <c r="PFK75" s="98"/>
      <c r="PFL75" s="98"/>
      <c r="PFM75" s="98"/>
      <c r="PFP75" s="98"/>
      <c r="PFS75" s="98"/>
      <c r="PFV75" s="98"/>
      <c r="PFY75" s="98"/>
      <c r="PGA75" s="98"/>
      <c r="PHS75" s="98"/>
      <c r="PHT75" s="98"/>
      <c r="PHU75" s="98"/>
      <c r="PHV75" s="98"/>
      <c r="PHW75" s="98"/>
      <c r="PHX75" s="98"/>
      <c r="PHY75" s="98"/>
      <c r="PHZ75" s="98"/>
      <c r="PIA75" s="98"/>
      <c r="PIB75" s="98"/>
      <c r="PIC75" s="98"/>
      <c r="PID75" s="98"/>
      <c r="PIE75" s="98"/>
      <c r="PIF75" s="98"/>
      <c r="PIG75" s="98"/>
      <c r="PIH75" s="98"/>
      <c r="PII75" s="98"/>
      <c r="PIJ75" s="98"/>
      <c r="PIK75" s="98"/>
      <c r="PIX75" s="98"/>
      <c r="PIY75" s="98"/>
      <c r="PIZ75" s="98"/>
      <c r="PJA75" s="98"/>
      <c r="PJB75" s="98"/>
      <c r="PJC75" s="98"/>
      <c r="PJD75" s="98"/>
      <c r="PJE75" s="98"/>
      <c r="PJF75" s="98"/>
      <c r="PJG75" s="98"/>
      <c r="PJJ75" s="98"/>
      <c r="PJM75" s="98"/>
      <c r="PJP75" s="98"/>
      <c r="PJS75" s="98"/>
      <c r="PMG75" s="98"/>
      <c r="PMI75" s="98"/>
      <c r="PML75" s="98"/>
      <c r="PMO75" s="98"/>
      <c r="PMR75" s="98"/>
      <c r="PMU75" s="98"/>
      <c r="PMX75" s="98"/>
      <c r="PMZ75" s="98"/>
      <c r="PNB75" s="98"/>
      <c r="PNE75" s="98"/>
      <c r="PNH75" s="98"/>
      <c r="PNK75" s="98"/>
      <c r="PNN75" s="98"/>
      <c r="PNQ75" s="98"/>
      <c r="PNT75" s="98"/>
      <c r="PNW75" s="98"/>
      <c r="PNY75" s="98"/>
      <c r="POT75" s="98"/>
      <c r="POU75" s="98"/>
      <c r="POX75" s="98"/>
      <c r="PPA75" s="98"/>
      <c r="PPD75" s="98"/>
      <c r="PPG75" s="98"/>
      <c r="PPH75" s="98"/>
      <c r="PPI75" s="98"/>
      <c r="PPL75" s="98"/>
      <c r="PPO75" s="98"/>
      <c r="PPR75" s="98"/>
      <c r="PPU75" s="98"/>
      <c r="PPW75" s="98"/>
      <c r="PRO75" s="98"/>
      <c r="PRP75" s="98"/>
      <c r="PRQ75" s="98"/>
      <c r="PRR75" s="98"/>
      <c r="PRS75" s="98"/>
      <c r="PRT75" s="98"/>
      <c r="PRU75" s="98"/>
      <c r="PRV75" s="98"/>
      <c r="PRW75" s="98"/>
      <c r="PRX75" s="98"/>
      <c r="PRY75" s="98"/>
      <c r="PRZ75" s="98"/>
      <c r="PSA75" s="98"/>
      <c r="PSB75" s="98"/>
      <c r="PSC75" s="98"/>
      <c r="PSD75" s="98"/>
      <c r="PSE75" s="98"/>
      <c r="PSF75" s="98"/>
      <c r="PSG75" s="98"/>
      <c r="PST75" s="98"/>
      <c r="PSU75" s="98"/>
      <c r="PSV75" s="98"/>
      <c r="PSW75" s="98"/>
      <c r="PSX75" s="98"/>
      <c r="PSY75" s="98"/>
      <c r="PSZ75" s="98"/>
      <c r="PTA75" s="98"/>
      <c r="PTB75" s="98"/>
      <c r="PTC75" s="98"/>
      <c r="PTF75" s="98"/>
      <c r="PTI75" s="98"/>
      <c r="PTL75" s="98"/>
      <c r="PTO75" s="98"/>
      <c r="PWC75" s="98"/>
      <c r="PWE75" s="98"/>
      <c r="PWH75" s="98"/>
      <c r="PWK75" s="98"/>
      <c r="PWN75" s="98"/>
      <c r="PWQ75" s="98"/>
      <c r="PWT75" s="98"/>
      <c r="PWV75" s="98"/>
      <c r="PWX75" s="98"/>
      <c r="PXA75" s="98"/>
      <c r="PXD75" s="98"/>
      <c r="PXG75" s="98"/>
      <c r="PXJ75" s="98"/>
      <c r="PXM75" s="98"/>
      <c r="PXP75" s="98"/>
      <c r="PXS75" s="98"/>
      <c r="PXU75" s="98"/>
      <c r="PYP75" s="98"/>
      <c r="PYQ75" s="98"/>
      <c r="PYT75" s="98"/>
      <c r="PYW75" s="98"/>
      <c r="PYZ75" s="98"/>
      <c r="PZC75" s="98"/>
      <c r="PZD75" s="98"/>
      <c r="PZE75" s="98"/>
      <c r="PZH75" s="98"/>
      <c r="PZK75" s="98"/>
      <c r="PZN75" s="98"/>
      <c r="PZQ75" s="98"/>
      <c r="PZS75" s="98"/>
      <c r="QBK75" s="98"/>
      <c r="QBL75" s="98"/>
      <c r="QBM75" s="98"/>
      <c r="QBN75" s="98"/>
      <c r="QBO75" s="98"/>
      <c r="QBP75" s="98"/>
      <c r="QBQ75" s="98"/>
      <c r="QBR75" s="98"/>
      <c r="QBS75" s="98"/>
      <c r="QBT75" s="98"/>
      <c r="QBU75" s="98"/>
      <c r="QBV75" s="98"/>
      <c r="QBW75" s="98"/>
      <c r="QBX75" s="98"/>
      <c r="QBY75" s="98"/>
      <c r="QBZ75" s="98"/>
      <c r="QCA75" s="98"/>
      <c r="QCB75" s="98"/>
      <c r="QCC75" s="98"/>
      <c r="QCP75" s="98"/>
      <c r="QCQ75" s="98"/>
      <c r="QCR75" s="98"/>
      <c r="QCS75" s="98"/>
      <c r="QCT75" s="98"/>
      <c r="QCU75" s="98"/>
      <c r="QCV75" s="98"/>
      <c r="QCW75" s="98"/>
      <c r="QCX75" s="98"/>
      <c r="QCY75" s="98"/>
      <c r="QDB75" s="98"/>
      <c r="QDE75" s="98"/>
      <c r="QDH75" s="98"/>
      <c r="QDK75" s="98"/>
      <c r="QFY75" s="98"/>
      <c r="QGA75" s="98"/>
      <c r="QGD75" s="98"/>
      <c r="QGG75" s="98"/>
      <c r="QGJ75" s="98"/>
      <c r="QGM75" s="98"/>
      <c r="QGP75" s="98"/>
      <c r="QGR75" s="98"/>
      <c r="QGT75" s="98"/>
      <c r="QGW75" s="98"/>
      <c r="QGZ75" s="98"/>
      <c r="QHC75" s="98"/>
      <c r="QHF75" s="98"/>
      <c r="QHI75" s="98"/>
      <c r="QHL75" s="98"/>
      <c r="QHO75" s="98"/>
      <c r="QHQ75" s="98"/>
      <c r="QIL75" s="98"/>
      <c r="QIM75" s="98"/>
      <c r="QIP75" s="98"/>
      <c r="QIS75" s="98"/>
      <c r="QIV75" s="98"/>
      <c r="QIY75" s="98"/>
      <c r="QIZ75" s="98"/>
      <c r="QJA75" s="98"/>
      <c r="QJD75" s="98"/>
      <c r="QJG75" s="98"/>
      <c r="QJJ75" s="98"/>
      <c r="QJM75" s="98"/>
      <c r="QJO75" s="98"/>
      <c r="QLG75" s="98"/>
      <c r="QLH75" s="98"/>
      <c r="QLI75" s="98"/>
      <c r="QLJ75" s="98"/>
      <c r="QLK75" s="98"/>
      <c r="QLL75" s="98"/>
      <c r="QLM75" s="98"/>
      <c r="QLN75" s="98"/>
      <c r="QLO75" s="98"/>
      <c r="QLP75" s="98"/>
      <c r="QLQ75" s="98"/>
      <c r="QLR75" s="98"/>
      <c r="QLS75" s="98"/>
      <c r="QLT75" s="98"/>
      <c r="QLU75" s="98"/>
      <c r="QLV75" s="98"/>
      <c r="QLW75" s="98"/>
      <c r="QLX75" s="98"/>
      <c r="QLY75" s="98"/>
      <c r="QML75" s="98"/>
      <c r="QMM75" s="98"/>
      <c r="QMN75" s="98"/>
      <c r="QMO75" s="98"/>
      <c r="QMP75" s="98"/>
      <c r="QMQ75" s="98"/>
      <c r="QMR75" s="98"/>
      <c r="QMS75" s="98"/>
      <c r="QMT75" s="98"/>
      <c r="QMU75" s="98"/>
      <c r="QMX75" s="98"/>
      <c r="QNA75" s="98"/>
      <c r="QND75" s="98"/>
      <c r="QNG75" s="98"/>
      <c r="QPU75" s="98"/>
      <c r="QPW75" s="98"/>
      <c r="QPZ75" s="98"/>
      <c r="QQC75" s="98"/>
      <c r="QQF75" s="98"/>
      <c r="QQI75" s="98"/>
      <c r="QQL75" s="98"/>
      <c r="QQN75" s="98"/>
      <c r="QQP75" s="98"/>
      <c r="QQS75" s="98"/>
      <c r="QQV75" s="98"/>
      <c r="QQY75" s="98"/>
      <c r="QRB75" s="98"/>
      <c r="QRE75" s="98"/>
      <c r="QRH75" s="98"/>
      <c r="QRK75" s="98"/>
      <c r="QRM75" s="98"/>
      <c r="QSH75" s="98"/>
      <c r="QSI75" s="98"/>
      <c r="QSL75" s="98"/>
      <c r="QSO75" s="98"/>
      <c r="QSR75" s="98"/>
      <c r="QSU75" s="98"/>
      <c r="QSV75" s="98"/>
      <c r="QSW75" s="98"/>
      <c r="QSZ75" s="98"/>
      <c r="QTC75" s="98"/>
      <c r="QTF75" s="98"/>
      <c r="QTI75" s="98"/>
      <c r="QTK75" s="98"/>
      <c r="QVC75" s="98"/>
      <c r="QVD75" s="98"/>
      <c r="QVE75" s="98"/>
      <c r="QVF75" s="98"/>
      <c r="QVG75" s="98"/>
      <c r="QVH75" s="98"/>
      <c r="QVI75" s="98"/>
      <c r="QVJ75" s="98"/>
      <c r="QVK75" s="98"/>
      <c r="QVL75" s="98"/>
      <c r="QVM75" s="98"/>
      <c r="QVN75" s="98"/>
      <c r="QVO75" s="98"/>
      <c r="QVP75" s="98"/>
      <c r="QVQ75" s="98"/>
      <c r="QVR75" s="98"/>
      <c r="QVS75" s="98"/>
      <c r="QVT75" s="98"/>
      <c r="QVU75" s="98"/>
      <c r="QWH75" s="98"/>
      <c r="QWI75" s="98"/>
      <c r="QWJ75" s="98"/>
      <c r="QWK75" s="98"/>
      <c r="QWL75" s="98"/>
      <c r="QWM75" s="98"/>
      <c r="QWN75" s="98"/>
      <c r="QWO75" s="98"/>
      <c r="QWP75" s="98"/>
      <c r="QWQ75" s="98"/>
      <c r="QWT75" s="98"/>
      <c r="QWW75" s="98"/>
      <c r="QWZ75" s="98"/>
      <c r="QXC75" s="98"/>
      <c r="QZQ75" s="98"/>
      <c r="QZS75" s="98"/>
      <c r="QZV75" s="98"/>
      <c r="QZY75" s="98"/>
      <c r="RAB75" s="98"/>
      <c r="RAE75" s="98"/>
      <c r="RAH75" s="98"/>
      <c r="RAJ75" s="98"/>
      <c r="RAL75" s="98"/>
      <c r="RAO75" s="98"/>
      <c r="RAR75" s="98"/>
      <c r="RAU75" s="98"/>
      <c r="RAX75" s="98"/>
      <c r="RBA75" s="98"/>
      <c r="RBD75" s="98"/>
      <c r="RBG75" s="98"/>
      <c r="RBI75" s="98"/>
      <c r="RCD75" s="98"/>
      <c r="RCE75" s="98"/>
      <c r="RCH75" s="98"/>
      <c r="RCK75" s="98"/>
      <c r="RCN75" s="98"/>
      <c r="RCQ75" s="98"/>
      <c r="RCR75" s="98"/>
      <c r="RCS75" s="98"/>
      <c r="RCV75" s="98"/>
      <c r="RCY75" s="98"/>
      <c r="RDB75" s="98"/>
      <c r="RDE75" s="98"/>
      <c r="RDG75" s="98"/>
      <c r="REY75" s="98"/>
      <c r="REZ75" s="98"/>
      <c r="RFA75" s="98"/>
      <c r="RFB75" s="98"/>
      <c r="RFC75" s="98"/>
      <c r="RFD75" s="98"/>
      <c r="RFE75" s="98"/>
      <c r="RFF75" s="98"/>
      <c r="RFG75" s="98"/>
      <c r="RFH75" s="98"/>
      <c r="RFI75" s="98"/>
      <c r="RFJ75" s="98"/>
      <c r="RFK75" s="98"/>
      <c r="RFL75" s="98"/>
      <c r="RFM75" s="98"/>
      <c r="RFN75" s="98"/>
      <c r="RFO75" s="98"/>
      <c r="RFP75" s="98"/>
      <c r="RFQ75" s="98"/>
      <c r="RGD75" s="98"/>
      <c r="RGE75" s="98"/>
      <c r="RGF75" s="98"/>
      <c r="RGG75" s="98"/>
      <c r="RGH75" s="98"/>
      <c r="RGI75" s="98"/>
      <c r="RGJ75" s="98"/>
      <c r="RGK75" s="98"/>
      <c r="RGL75" s="98"/>
      <c r="RGM75" s="98"/>
      <c r="RGP75" s="98"/>
      <c r="RGS75" s="98"/>
      <c r="RGV75" s="98"/>
      <c r="RGY75" s="98"/>
      <c r="RJM75" s="98"/>
      <c r="RJO75" s="98"/>
      <c r="RJR75" s="98"/>
      <c r="RJU75" s="98"/>
      <c r="RJX75" s="98"/>
      <c r="RKA75" s="98"/>
      <c r="RKD75" s="98"/>
      <c r="RKF75" s="98"/>
      <c r="RKH75" s="98"/>
      <c r="RKK75" s="98"/>
      <c r="RKN75" s="98"/>
      <c r="RKQ75" s="98"/>
      <c r="RKT75" s="98"/>
      <c r="RKW75" s="98"/>
      <c r="RKZ75" s="98"/>
      <c r="RLC75" s="98"/>
      <c r="RLE75" s="98"/>
      <c r="RLZ75" s="98"/>
      <c r="RMA75" s="98"/>
      <c r="RMD75" s="98"/>
      <c r="RMG75" s="98"/>
      <c r="RMJ75" s="98"/>
      <c r="RMM75" s="98"/>
      <c r="RMN75" s="98"/>
      <c r="RMO75" s="98"/>
      <c r="RMR75" s="98"/>
      <c r="RMU75" s="98"/>
      <c r="RMX75" s="98"/>
      <c r="RNA75" s="98"/>
      <c r="RNC75" s="98"/>
      <c r="ROU75" s="98"/>
      <c r="ROV75" s="98"/>
      <c r="ROW75" s="98"/>
      <c r="ROX75" s="98"/>
      <c r="ROY75" s="98"/>
      <c r="ROZ75" s="98"/>
      <c r="RPA75" s="98"/>
      <c r="RPB75" s="98"/>
      <c r="RPC75" s="98"/>
      <c r="RPD75" s="98"/>
      <c r="RPE75" s="98"/>
      <c r="RPF75" s="98"/>
      <c r="RPG75" s="98"/>
      <c r="RPH75" s="98"/>
      <c r="RPI75" s="98"/>
      <c r="RPJ75" s="98"/>
      <c r="RPK75" s="98"/>
      <c r="RPL75" s="98"/>
      <c r="RPM75" s="98"/>
      <c r="RPZ75" s="98"/>
      <c r="RQA75" s="98"/>
      <c r="RQB75" s="98"/>
      <c r="RQC75" s="98"/>
      <c r="RQD75" s="98"/>
      <c r="RQE75" s="98"/>
      <c r="RQF75" s="98"/>
      <c r="RQG75" s="98"/>
      <c r="RQH75" s="98"/>
      <c r="RQI75" s="98"/>
      <c r="RQL75" s="98"/>
      <c r="RQO75" s="98"/>
      <c r="RQR75" s="98"/>
      <c r="RQU75" s="98"/>
      <c r="RTI75" s="98"/>
      <c r="RTK75" s="98"/>
      <c r="RTN75" s="98"/>
      <c r="RTQ75" s="98"/>
      <c r="RTT75" s="98"/>
      <c r="RTW75" s="98"/>
      <c r="RTZ75" s="98"/>
      <c r="RUB75" s="98"/>
      <c r="RUD75" s="98"/>
      <c r="RUG75" s="98"/>
      <c r="RUJ75" s="98"/>
      <c r="RUM75" s="98"/>
      <c r="RUP75" s="98"/>
      <c r="RUS75" s="98"/>
      <c r="RUV75" s="98"/>
      <c r="RUY75" s="98"/>
      <c r="RVA75" s="98"/>
      <c r="RVV75" s="98"/>
      <c r="RVW75" s="98"/>
      <c r="RVZ75" s="98"/>
      <c r="RWC75" s="98"/>
      <c r="RWF75" s="98"/>
      <c r="RWI75" s="98"/>
      <c r="RWJ75" s="98"/>
      <c r="RWK75" s="98"/>
      <c r="RWN75" s="98"/>
      <c r="RWQ75" s="98"/>
      <c r="RWT75" s="98"/>
      <c r="RWW75" s="98"/>
      <c r="RWY75" s="98"/>
      <c r="RYQ75" s="98"/>
      <c r="RYR75" s="98"/>
      <c r="RYS75" s="98"/>
      <c r="RYT75" s="98"/>
      <c r="RYU75" s="98"/>
      <c r="RYV75" s="98"/>
      <c r="RYW75" s="98"/>
      <c r="RYX75" s="98"/>
      <c r="RYY75" s="98"/>
      <c r="RYZ75" s="98"/>
      <c r="RZA75" s="98"/>
      <c r="RZB75" s="98"/>
      <c r="RZC75" s="98"/>
      <c r="RZD75" s="98"/>
      <c r="RZE75" s="98"/>
      <c r="RZF75" s="98"/>
      <c r="RZG75" s="98"/>
      <c r="RZH75" s="98"/>
      <c r="RZI75" s="98"/>
      <c r="RZV75" s="98"/>
      <c r="RZW75" s="98"/>
      <c r="RZX75" s="98"/>
      <c r="RZY75" s="98"/>
      <c r="RZZ75" s="98"/>
      <c r="SAA75" s="98"/>
      <c r="SAB75" s="98"/>
      <c r="SAC75" s="98"/>
      <c r="SAD75" s="98"/>
      <c r="SAE75" s="98"/>
      <c r="SAH75" s="98"/>
      <c r="SAK75" s="98"/>
      <c r="SAN75" s="98"/>
      <c r="SAQ75" s="98"/>
      <c r="SDE75" s="98"/>
      <c r="SDG75" s="98"/>
      <c r="SDJ75" s="98"/>
      <c r="SDM75" s="98"/>
      <c r="SDP75" s="98"/>
      <c r="SDS75" s="98"/>
      <c r="SDV75" s="98"/>
      <c r="SDX75" s="98"/>
      <c r="SDZ75" s="98"/>
      <c r="SEC75" s="98"/>
      <c r="SEF75" s="98"/>
      <c r="SEI75" s="98"/>
      <c r="SEL75" s="98"/>
      <c r="SEO75" s="98"/>
      <c r="SER75" s="98"/>
      <c r="SEU75" s="98"/>
      <c r="SEW75" s="98"/>
      <c r="SFR75" s="98"/>
      <c r="SFS75" s="98"/>
      <c r="SFV75" s="98"/>
      <c r="SFY75" s="98"/>
      <c r="SGB75" s="98"/>
      <c r="SGE75" s="98"/>
      <c r="SGF75" s="98"/>
      <c r="SGG75" s="98"/>
      <c r="SGJ75" s="98"/>
      <c r="SGM75" s="98"/>
      <c r="SGP75" s="98"/>
      <c r="SGS75" s="98"/>
      <c r="SGU75" s="98"/>
      <c r="SIM75" s="98"/>
      <c r="SIN75" s="98"/>
      <c r="SIO75" s="98"/>
      <c r="SIP75" s="98"/>
      <c r="SIQ75" s="98"/>
      <c r="SIR75" s="98"/>
      <c r="SIS75" s="98"/>
      <c r="SIT75" s="98"/>
      <c r="SIU75" s="98"/>
      <c r="SIV75" s="98"/>
      <c r="SIW75" s="98"/>
      <c r="SIX75" s="98"/>
      <c r="SIY75" s="98"/>
      <c r="SIZ75" s="98"/>
      <c r="SJA75" s="98"/>
      <c r="SJB75" s="98"/>
      <c r="SJC75" s="98"/>
      <c r="SJD75" s="98"/>
      <c r="SJE75" s="98"/>
      <c r="SJR75" s="98"/>
      <c r="SJS75" s="98"/>
      <c r="SJT75" s="98"/>
      <c r="SJU75" s="98"/>
      <c r="SJV75" s="98"/>
      <c r="SJW75" s="98"/>
      <c r="SJX75" s="98"/>
      <c r="SJY75" s="98"/>
      <c r="SJZ75" s="98"/>
      <c r="SKA75" s="98"/>
      <c r="SKD75" s="98"/>
      <c r="SKG75" s="98"/>
      <c r="SKJ75" s="98"/>
      <c r="SKM75" s="98"/>
      <c r="SNA75" s="98"/>
      <c r="SNC75" s="98"/>
      <c r="SNF75" s="98"/>
      <c r="SNI75" s="98"/>
      <c r="SNL75" s="98"/>
      <c r="SNO75" s="98"/>
      <c r="SNR75" s="98"/>
      <c r="SNT75" s="98"/>
      <c r="SNV75" s="98"/>
      <c r="SNY75" s="98"/>
      <c r="SOB75" s="98"/>
      <c r="SOE75" s="98"/>
      <c r="SOH75" s="98"/>
      <c r="SOK75" s="98"/>
      <c r="SON75" s="98"/>
      <c r="SOQ75" s="98"/>
      <c r="SOS75" s="98"/>
      <c r="SPN75" s="98"/>
      <c r="SPO75" s="98"/>
      <c r="SPR75" s="98"/>
      <c r="SPU75" s="98"/>
      <c r="SPX75" s="98"/>
      <c r="SQA75" s="98"/>
      <c r="SQB75" s="98"/>
      <c r="SQC75" s="98"/>
      <c r="SQF75" s="98"/>
      <c r="SQI75" s="98"/>
      <c r="SQL75" s="98"/>
      <c r="SQO75" s="98"/>
      <c r="SQQ75" s="98"/>
      <c r="SSI75" s="98"/>
      <c r="SSJ75" s="98"/>
      <c r="SSK75" s="98"/>
      <c r="SSL75" s="98"/>
      <c r="SSM75" s="98"/>
      <c r="SSN75" s="98"/>
      <c r="SSO75" s="98"/>
      <c r="SSP75" s="98"/>
      <c r="SSQ75" s="98"/>
      <c r="SSR75" s="98"/>
      <c r="SSS75" s="98"/>
      <c r="SST75" s="98"/>
      <c r="SSU75" s="98"/>
      <c r="SSV75" s="98"/>
      <c r="SSW75" s="98"/>
      <c r="SSX75" s="98"/>
      <c r="SSY75" s="98"/>
      <c r="SSZ75" s="98"/>
      <c r="STA75" s="98"/>
      <c r="STN75" s="98"/>
      <c r="STO75" s="98"/>
      <c r="STP75" s="98"/>
      <c r="STQ75" s="98"/>
      <c r="STR75" s="98"/>
      <c r="STS75" s="98"/>
      <c r="STT75" s="98"/>
      <c r="STU75" s="98"/>
      <c r="STV75" s="98"/>
      <c r="STW75" s="98"/>
      <c r="STZ75" s="98"/>
      <c r="SUC75" s="98"/>
      <c r="SUF75" s="98"/>
      <c r="SUI75" s="98"/>
      <c r="SWW75" s="98"/>
      <c r="SWY75" s="98"/>
      <c r="SXB75" s="98"/>
      <c r="SXE75" s="98"/>
      <c r="SXH75" s="98"/>
      <c r="SXK75" s="98"/>
      <c r="SXN75" s="98"/>
      <c r="SXP75" s="98"/>
      <c r="SXR75" s="98"/>
      <c r="SXU75" s="98"/>
      <c r="SXX75" s="98"/>
      <c r="SYA75" s="98"/>
      <c r="SYD75" s="98"/>
      <c r="SYG75" s="98"/>
      <c r="SYJ75" s="98"/>
      <c r="SYM75" s="98"/>
      <c r="SYO75" s="98"/>
      <c r="SZJ75" s="98"/>
      <c r="SZK75" s="98"/>
      <c r="SZN75" s="98"/>
      <c r="SZQ75" s="98"/>
      <c r="SZT75" s="98"/>
      <c r="SZW75" s="98"/>
      <c r="SZX75" s="98"/>
      <c r="SZY75" s="98"/>
      <c r="TAB75" s="98"/>
      <c r="TAE75" s="98"/>
      <c r="TAH75" s="98"/>
      <c r="TAK75" s="98"/>
      <c r="TAM75" s="98"/>
      <c r="TCE75" s="98"/>
      <c r="TCF75" s="98"/>
      <c r="TCG75" s="98"/>
      <c r="TCH75" s="98"/>
      <c r="TCI75" s="98"/>
      <c r="TCJ75" s="98"/>
      <c r="TCK75" s="98"/>
      <c r="TCL75" s="98"/>
      <c r="TCM75" s="98"/>
      <c r="TCN75" s="98"/>
      <c r="TCO75" s="98"/>
      <c r="TCP75" s="98"/>
      <c r="TCQ75" s="98"/>
      <c r="TCR75" s="98"/>
      <c r="TCS75" s="98"/>
      <c r="TCT75" s="98"/>
      <c r="TCU75" s="98"/>
      <c r="TCV75" s="98"/>
      <c r="TCW75" s="98"/>
      <c r="TDJ75" s="98"/>
      <c r="TDK75" s="98"/>
      <c r="TDL75" s="98"/>
      <c r="TDM75" s="98"/>
      <c r="TDN75" s="98"/>
      <c r="TDO75" s="98"/>
      <c r="TDP75" s="98"/>
      <c r="TDQ75" s="98"/>
      <c r="TDR75" s="98"/>
      <c r="TDS75" s="98"/>
      <c r="TDV75" s="98"/>
      <c r="TDY75" s="98"/>
      <c r="TEB75" s="98"/>
      <c r="TEE75" s="98"/>
      <c r="TGS75" s="98"/>
      <c r="TGU75" s="98"/>
      <c r="TGX75" s="98"/>
      <c r="THA75" s="98"/>
      <c r="THD75" s="98"/>
      <c r="THG75" s="98"/>
      <c r="THJ75" s="98"/>
      <c r="THL75" s="98"/>
      <c r="THN75" s="98"/>
      <c r="THQ75" s="98"/>
      <c r="THT75" s="98"/>
      <c r="THW75" s="98"/>
      <c r="THZ75" s="98"/>
      <c r="TIC75" s="98"/>
      <c r="TIF75" s="98"/>
      <c r="TII75" s="98"/>
      <c r="TIK75" s="98"/>
      <c r="TJF75" s="98"/>
      <c r="TJG75" s="98"/>
      <c r="TJJ75" s="98"/>
      <c r="TJM75" s="98"/>
      <c r="TJP75" s="98"/>
      <c r="TJS75" s="98"/>
      <c r="TJT75" s="98"/>
      <c r="TJU75" s="98"/>
      <c r="TJX75" s="98"/>
      <c r="TKA75" s="98"/>
      <c r="TKD75" s="98"/>
      <c r="TKG75" s="98"/>
      <c r="TKI75" s="98"/>
      <c r="TMA75" s="98"/>
      <c r="TMB75" s="98"/>
      <c r="TMC75" s="98"/>
      <c r="TMD75" s="98"/>
      <c r="TME75" s="98"/>
      <c r="TMF75" s="98"/>
      <c r="TMG75" s="98"/>
      <c r="TMH75" s="98"/>
      <c r="TMI75" s="98"/>
      <c r="TMJ75" s="98"/>
      <c r="TMK75" s="98"/>
      <c r="TML75" s="98"/>
      <c r="TMM75" s="98"/>
      <c r="TMN75" s="98"/>
      <c r="TMO75" s="98"/>
      <c r="TMP75" s="98"/>
      <c r="TMQ75" s="98"/>
      <c r="TMR75" s="98"/>
      <c r="TMS75" s="98"/>
      <c r="TNF75" s="98"/>
      <c r="TNG75" s="98"/>
      <c r="TNH75" s="98"/>
      <c r="TNI75" s="98"/>
      <c r="TNJ75" s="98"/>
      <c r="TNK75" s="98"/>
      <c r="TNL75" s="98"/>
      <c r="TNM75" s="98"/>
      <c r="TNN75" s="98"/>
      <c r="TNO75" s="98"/>
      <c r="TNR75" s="98"/>
      <c r="TNU75" s="98"/>
      <c r="TNX75" s="98"/>
      <c r="TOA75" s="98"/>
      <c r="TQO75" s="98"/>
      <c r="TQQ75" s="98"/>
      <c r="TQT75" s="98"/>
      <c r="TQW75" s="98"/>
      <c r="TQZ75" s="98"/>
      <c r="TRC75" s="98"/>
      <c r="TRF75" s="98"/>
      <c r="TRH75" s="98"/>
      <c r="TRJ75" s="98"/>
      <c r="TRM75" s="98"/>
      <c r="TRP75" s="98"/>
      <c r="TRS75" s="98"/>
      <c r="TRV75" s="98"/>
      <c r="TRY75" s="98"/>
      <c r="TSB75" s="98"/>
      <c r="TSE75" s="98"/>
      <c r="TSG75" s="98"/>
      <c r="TTB75" s="98"/>
      <c r="TTC75" s="98"/>
      <c r="TTF75" s="98"/>
      <c r="TTI75" s="98"/>
      <c r="TTL75" s="98"/>
      <c r="TTO75" s="98"/>
      <c r="TTP75" s="98"/>
      <c r="TTQ75" s="98"/>
      <c r="TTT75" s="98"/>
      <c r="TTW75" s="98"/>
      <c r="TTZ75" s="98"/>
      <c r="TUC75" s="98"/>
      <c r="TUE75" s="98"/>
      <c r="TVW75" s="98"/>
      <c r="TVX75" s="98"/>
      <c r="TVY75" s="98"/>
      <c r="TVZ75" s="98"/>
      <c r="TWA75" s="98"/>
      <c r="TWB75" s="98"/>
      <c r="TWC75" s="98"/>
      <c r="TWD75" s="98"/>
      <c r="TWE75" s="98"/>
      <c r="TWF75" s="98"/>
      <c r="TWG75" s="98"/>
      <c r="TWH75" s="98"/>
      <c r="TWI75" s="98"/>
      <c r="TWJ75" s="98"/>
      <c r="TWK75" s="98"/>
      <c r="TWL75" s="98"/>
      <c r="TWM75" s="98"/>
      <c r="TWN75" s="98"/>
      <c r="TWO75" s="98"/>
      <c r="TXB75" s="98"/>
      <c r="TXC75" s="98"/>
      <c r="TXD75" s="98"/>
      <c r="TXE75" s="98"/>
      <c r="TXF75" s="98"/>
      <c r="TXG75" s="98"/>
      <c r="TXH75" s="98"/>
      <c r="TXI75" s="98"/>
      <c r="TXJ75" s="98"/>
      <c r="TXK75" s="98"/>
      <c r="TXN75" s="98"/>
      <c r="TXQ75" s="98"/>
      <c r="TXT75" s="98"/>
      <c r="TXW75" s="98"/>
      <c r="UAK75" s="98"/>
      <c r="UAM75" s="98"/>
      <c r="UAP75" s="98"/>
      <c r="UAS75" s="98"/>
      <c r="UAV75" s="98"/>
      <c r="UAY75" s="98"/>
      <c r="UBB75" s="98"/>
      <c r="UBD75" s="98"/>
      <c r="UBF75" s="98"/>
      <c r="UBI75" s="98"/>
      <c r="UBL75" s="98"/>
      <c r="UBO75" s="98"/>
      <c r="UBR75" s="98"/>
      <c r="UBU75" s="98"/>
      <c r="UBX75" s="98"/>
      <c r="UCA75" s="98"/>
      <c r="UCC75" s="98"/>
      <c r="UCX75" s="98"/>
      <c r="UCY75" s="98"/>
      <c r="UDB75" s="98"/>
      <c r="UDE75" s="98"/>
      <c r="UDH75" s="98"/>
      <c r="UDK75" s="98"/>
      <c r="UDL75" s="98"/>
      <c r="UDM75" s="98"/>
      <c r="UDP75" s="98"/>
      <c r="UDS75" s="98"/>
      <c r="UDV75" s="98"/>
      <c r="UDY75" s="98"/>
      <c r="UEA75" s="98"/>
      <c r="UFS75" s="98"/>
      <c r="UFT75" s="98"/>
      <c r="UFU75" s="98"/>
      <c r="UFV75" s="98"/>
      <c r="UFW75" s="98"/>
      <c r="UFX75" s="98"/>
      <c r="UFY75" s="98"/>
      <c r="UFZ75" s="98"/>
      <c r="UGA75" s="98"/>
      <c r="UGB75" s="98"/>
      <c r="UGC75" s="98"/>
      <c r="UGD75" s="98"/>
      <c r="UGE75" s="98"/>
      <c r="UGF75" s="98"/>
      <c r="UGG75" s="98"/>
      <c r="UGH75" s="98"/>
      <c r="UGI75" s="98"/>
      <c r="UGJ75" s="98"/>
      <c r="UGK75" s="98"/>
      <c r="UGX75" s="98"/>
      <c r="UGY75" s="98"/>
      <c r="UGZ75" s="98"/>
      <c r="UHA75" s="98"/>
      <c r="UHB75" s="98"/>
      <c r="UHC75" s="98"/>
      <c r="UHD75" s="98"/>
      <c r="UHE75" s="98"/>
      <c r="UHF75" s="98"/>
      <c r="UHG75" s="98"/>
      <c r="UHJ75" s="98"/>
      <c r="UHM75" s="98"/>
      <c r="UHP75" s="98"/>
      <c r="UHS75" s="98"/>
      <c r="UKG75" s="98"/>
      <c r="UKI75" s="98"/>
      <c r="UKL75" s="98"/>
      <c r="UKO75" s="98"/>
      <c r="UKR75" s="98"/>
      <c r="UKU75" s="98"/>
      <c r="UKX75" s="98"/>
      <c r="UKZ75" s="98"/>
      <c r="ULB75" s="98"/>
      <c r="ULE75" s="98"/>
      <c r="ULH75" s="98"/>
      <c r="ULK75" s="98"/>
      <c r="ULN75" s="98"/>
      <c r="ULQ75" s="98"/>
      <c r="ULT75" s="98"/>
      <c r="ULW75" s="98"/>
      <c r="ULY75" s="98"/>
      <c r="UMT75" s="98"/>
      <c r="UMU75" s="98"/>
      <c r="UMX75" s="98"/>
      <c r="UNA75" s="98"/>
      <c r="UND75" s="98"/>
      <c r="UNG75" s="98"/>
      <c r="UNH75" s="98"/>
      <c r="UNI75" s="98"/>
      <c r="UNL75" s="98"/>
      <c r="UNO75" s="98"/>
      <c r="UNR75" s="98"/>
      <c r="UNU75" s="98"/>
      <c r="UNW75" s="98"/>
      <c r="UPO75" s="98"/>
      <c r="UPP75" s="98"/>
      <c r="UPQ75" s="98"/>
      <c r="UPR75" s="98"/>
      <c r="UPS75" s="98"/>
      <c r="UPT75" s="98"/>
      <c r="UPU75" s="98"/>
      <c r="UPV75" s="98"/>
      <c r="UPW75" s="98"/>
      <c r="UPX75" s="98"/>
      <c r="UPY75" s="98"/>
      <c r="UPZ75" s="98"/>
      <c r="UQA75" s="98"/>
      <c r="UQB75" s="98"/>
      <c r="UQC75" s="98"/>
      <c r="UQD75" s="98"/>
      <c r="UQE75" s="98"/>
      <c r="UQF75" s="98"/>
      <c r="UQG75" s="98"/>
      <c r="UQT75" s="98"/>
      <c r="UQU75" s="98"/>
      <c r="UQV75" s="98"/>
      <c r="UQW75" s="98"/>
      <c r="UQX75" s="98"/>
      <c r="UQY75" s="98"/>
      <c r="UQZ75" s="98"/>
      <c r="URA75" s="98"/>
      <c r="URB75" s="98"/>
      <c r="URC75" s="98"/>
      <c r="URF75" s="98"/>
      <c r="URI75" s="98"/>
      <c r="URL75" s="98"/>
      <c r="URO75" s="98"/>
      <c r="UUC75" s="98"/>
      <c r="UUE75" s="98"/>
      <c r="UUH75" s="98"/>
      <c r="UUK75" s="98"/>
      <c r="UUN75" s="98"/>
      <c r="UUQ75" s="98"/>
      <c r="UUT75" s="98"/>
      <c r="UUV75" s="98"/>
      <c r="UUX75" s="98"/>
      <c r="UVA75" s="98"/>
      <c r="UVD75" s="98"/>
      <c r="UVG75" s="98"/>
      <c r="UVJ75" s="98"/>
      <c r="UVM75" s="98"/>
      <c r="UVP75" s="98"/>
      <c r="UVS75" s="98"/>
      <c r="UVU75" s="98"/>
      <c r="UWP75" s="98"/>
      <c r="UWQ75" s="98"/>
      <c r="UWT75" s="98"/>
      <c r="UWW75" s="98"/>
      <c r="UWZ75" s="98"/>
      <c r="UXC75" s="98"/>
      <c r="UXD75" s="98"/>
      <c r="UXE75" s="98"/>
      <c r="UXH75" s="98"/>
      <c r="UXK75" s="98"/>
      <c r="UXN75" s="98"/>
      <c r="UXQ75" s="98"/>
      <c r="UXS75" s="98"/>
      <c r="UZK75" s="98"/>
      <c r="UZL75" s="98"/>
      <c r="UZM75" s="98"/>
      <c r="UZN75" s="98"/>
      <c r="UZO75" s="98"/>
      <c r="UZP75" s="98"/>
      <c r="UZQ75" s="98"/>
      <c r="UZR75" s="98"/>
      <c r="UZS75" s="98"/>
      <c r="UZT75" s="98"/>
      <c r="UZU75" s="98"/>
      <c r="UZV75" s="98"/>
      <c r="UZW75" s="98"/>
      <c r="UZX75" s="98"/>
      <c r="UZY75" s="98"/>
      <c r="UZZ75" s="98"/>
      <c r="VAA75" s="98"/>
      <c r="VAB75" s="98"/>
      <c r="VAC75" s="98"/>
      <c r="VAP75" s="98"/>
      <c r="VAQ75" s="98"/>
      <c r="VAR75" s="98"/>
      <c r="VAS75" s="98"/>
      <c r="VAT75" s="98"/>
      <c r="VAU75" s="98"/>
      <c r="VAV75" s="98"/>
      <c r="VAW75" s="98"/>
      <c r="VAX75" s="98"/>
      <c r="VAY75" s="98"/>
      <c r="VBB75" s="98"/>
      <c r="VBE75" s="98"/>
      <c r="VBH75" s="98"/>
      <c r="VBK75" s="98"/>
      <c r="VDY75" s="98"/>
      <c r="VEA75" s="98"/>
      <c r="VED75" s="98"/>
      <c r="VEG75" s="98"/>
      <c r="VEJ75" s="98"/>
      <c r="VEM75" s="98"/>
      <c r="VEP75" s="98"/>
      <c r="VER75" s="98"/>
      <c r="VET75" s="98"/>
      <c r="VEW75" s="98"/>
      <c r="VEZ75" s="98"/>
      <c r="VFC75" s="98"/>
      <c r="VFF75" s="98"/>
      <c r="VFI75" s="98"/>
      <c r="VFL75" s="98"/>
      <c r="VFO75" s="98"/>
      <c r="VFQ75" s="98"/>
      <c r="VGL75" s="98"/>
      <c r="VGM75" s="98"/>
      <c r="VGP75" s="98"/>
      <c r="VGS75" s="98"/>
      <c r="VGV75" s="98"/>
      <c r="VGY75" s="98"/>
      <c r="VGZ75" s="98"/>
      <c r="VHA75" s="98"/>
      <c r="VHD75" s="98"/>
      <c r="VHG75" s="98"/>
      <c r="VHJ75" s="98"/>
      <c r="VHM75" s="98"/>
      <c r="VHO75" s="98"/>
      <c r="VJG75" s="98"/>
      <c r="VJH75" s="98"/>
      <c r="VJI75" s="98"/>
      <c r="VJJ75" s="98"/>
      <c r="VJK75" s="98"/>
      <c r="VJL75" s="98"/>
      <c r="VJM75" s="98"/>
      <c r="VJN75" s="98"/>
      <c r="VJO75" s="98"/>
      <c r="VJP75" s="98"/>
      <c r="VJQ75" s="98"/>
      <c r="VJR75" s="98"/>
      <c r="VJS75" s="98"/>
      <c r="VJT75" s="98"/>
      <c r="VJU75" s="98"/>
      <c r="VJV75" s="98"/>
      <c r="VJW75" s="98"/>
      <c r="VJX75" s="98"/>
      <c r="VJY75" s="98"/>
      <c r="VKL75" s="98"/>
      <c r="VKM75" s="98"/>
      <c r="VKN75" s="98"/>
      <c r="VKO75" s="98"/>
      <c r="VKP75" s="98"/>
      <c r="VKQ75" s="98"/>
      <c r="VKR75" s="98"/>
      <c r="VKS75" s="98"/>
      <c r="VKT75" s="98"/>
      <c r="VKU75" s="98"/>
      <c r="VKX75" s="98"/>
      <c r="VLA75" s="98"/>
      <c r="VLD75" s="98"/>
      <c r="VLG75" s="98"/>
      <c r="VNU75" s="98"/>
      <c r="VNW75" s="98"/>
      <c r="VNZ75" s="98"/>
      <c r="VOC75" s="98"/>
      <c r="VOF75" s="98"/>
      <c r="VOI75" s="98"/>
      <c r="VOL75" s="98"/>
      <c r="VON75" s="98"/>
      <c r="VOP75" s="98"/>
      <c r="VOS75" s="98"/>
      <c r="VOV75" s="98"/>
      <c r="VOY75" s="98"/>
      <c r="VPB75" s="98"/>
      <c r="VPE75" s="98"/>
      <c r="VPH75" s="98"/>
      <c r="VPK75" s="98"/>
      <c r="VPM75" s="98"/>
      <c r="VQH75" s="98"/>
      <c r="VQI75" s="98"/>
      <c r="VQL75" s="98"/>
      <c r="VQO75" s="98"/>
      <c r="VQR75" s="98"/>
      <c r="VQU75" s="98"/>
      <c r="VQV75" s="98"/>
      <c r="VQW75" s="98"/>
      <c r="VQZ75" s="98"/>
      <c r="VRC75" s="98"/>
      <c r="VRF75" s="98"/>
      <c r="VRI75" s="98"/>
      <c r="VRK75" s="98"/>
      <c r="VTC75" s="98"/>
      <c r="VTD75" s="98"/>
      <c r="VTE75" s="98"/>
      <c r="VTF75" s="98"/>
      <c r="VTG75" s="98"/>
      <c r="VTH75" s="98"/>
      <c r="VTI75" s="98"/>
      <c r="VTJ75" s="98"/>
      <c r="VTK75" s="98"/>
      <c r="VTL75" s="98"/>
      <c r="VTM75" s="98"/>
      <c r="VTN75" s="98"/>
      <c r="VTO75" s="98"/>
      <c r="VTP75" s="98"/>
      <c r="VTQ75" s="98"/>
      <c r="VTR75" s="98"/>
      <c r="VTS75" s="98"/>
      <c r="VTT75" s="98"/>
      <c r="VTU75" s="98"/>
      <c r="VUH75" s="98"/>
      <c r="VUI75" s="98"/>
      <c r="VUJ75" s="98"/>
      <c r="VUK75" s="98"/>
      <c r="VUL75" s="98"/>
      <c r="VUM75" s="98"/>
      <c r="VUN75" s="98"/>
      <c r="VUO75" s="98"/>
      <c r="VUP75" s="98"/>
      <c r="VUQ75" s="98"/>
      <c r="VUT75" s="98"/>
      <c r="VUW75" s="98"/>
      <c r="VUZ75" s="98"/>
      <c r="VVC75" s="98"/>
      <c r="VXQ75" s="98"/>
      <c r="VXS75" s="98"/>
      <c r="VXV75" s="98"/>
      <c r="VXY75" s="98"/>
      <c r="VYB75" s="98"/>
      <c r="VYE75" s="98"/>
      <c r="VYH75" s="98"/>
      <c r="VYJ75" s="98"/>
      <c r="VYL75" s="98"/>
      <c r="VYO75" s="98"/>
      <c r="VYR75" s="98"/>
      <c r="VYU75" s="98"/>
      <c r="VYX75" s="98"/>
      <c r="VZA75" s="98"/>
      <c r="VZD75" s="98"/>
      <c r="VZG75" s="98"/>
      <c r="VZI75" s="98"/>
      <c r="WAD75" s="98"/>
      <c r="WAE75" s="98"/>
      <c r="WAH75" s="98"/>
      <c r="WAK75" s="98"/>
      <c r="WAN75" s="98"/>
      <c r="WAQ75" s="98"/>
      <c r="WAR75" s="98"/>
      <c r="WAS75" s="98"/>
      <c r="WAV75" s="98"/>
      <c r="WAY75" s="98"/>
      <c r="WBB75" s="98"/>
      <c r="WBE75" s="98"/>
      <c r="WBG75" s="98"/>
      <c r="WCY75" s="98"/>
      <c r="WCZ75" s="98"/>
      <c r="WDA75" s="98"/>
      <c r="WDB75" s="98"/>
      <c r="WDC75" s="98"/>
      <c r="WDD75" s="98"/>
      <c r="WDE75" s="98"/>
      <c r="WDF75" s="98"/>
      <c r="WDG75" s="98"/>
      <c r="WDH75" s="98"/>
      <c r="WDI75" s="98"/>
      <c r="WDJ75" s="98"/>
      <c r="WDK75" s="98"/>
      <c r="WDL75" s="98"/>
      <c r="WDM75" s="98"/>
      <c r="WDN75" s="98"/>
      <c r="WDO75" s="98"/>
      <c r="WDP75" s="98"/>
      <c r="WDQ75" s="98"/>
      <c r="WED75" s="98"/>
      <c r="WEE75" s="98"/>
      <c r="WEF75" s="98"/>
      <c r="WEG75" s="98"/>
      <c r="WEH75" s="98"/>
      <c r="WEI75" s="98"/>
      <c r="WEJ75" s="98"/>
      <c r="WEK75" s="98"/>
      <c r="WEL75" s="98"/>
      <c r="WEM75" s="98"/>
      <c r="WEP75" s="98"/>
      <c r="WES75" s="98"/>
      <c r="WEV75" s="98"/>
      <c r="WEY75" s="98"/>
      <c r="WHM75" s="98"/>
      <c r="WHO75" s="98"/>
      <c r="WHR75" s="98"/>
      <c r="WHU75" s="98"/>
      <c r="WHX75" s="98"/>
      <c r="WIA75" s="98"/>
      <c r="WID75" s="98"/>
      <c r="WIF75" s="98"/>
      <c r="WIH75" s="98"/>
      <c r="WIK75" s="98"/>
      <c r="WIN75" s="98"/>
      <c r="WIQ75" s="98"/>
      <c r="WIT75" s="98"/>
      <c r="WIW75" s="98"/>
      <c r="WIZ75" s="98"/>
      <c r="WJC75" s="98"/>
      <c r="WJE75" s="98"/>
      <c r="WJZ75" s="98"/>
      <c r="WKA75" s="98"/>
      <c r="WKD75" s="98"/>
      <c r="WKG75" s="98"/>
      <c r="WKJ75" s="98"/>
      <c r="WKM75" s="98"/>
      <c r="WKN75" s="98"/>
      <c r="WKO75" s="98"/>
      <c r="WKR75" s="98"/>
      <c r="WKU75" s="98"/>
      <c r="WKX75" s="98"/>
      <c r="WLA75" s="98"/>
      <c r="WLC75" s="98"/>
      <c r="WMU75" s="98"/>
      <c r="WMV75" s="98"/>
      <c r="WMW75" s="98"/>
      <c r="WMX75" s="98"/>
      <c r="WMY75" s="98"/>
      <c r="WMZ75" s="98"/>
      <c r="WNA75" s="98"/>
      <c r="WNB75" s="98"/>
      <c r="WNC75" s="98"/>
      <c r="WND75" s="98"/>
      <c r="WNE75" s="98"/>
      <c r="WNF75" s="98"/>
      <c r="WNG75" s="98"/>
      <c r="WNH75" s="98"/>
      <c r="WNI75" s="98"/>
      <c r="WNJ75" s="98"/>
      <c r="WNK75" s="98"/>
      <c r="WNL75" s="98"/>
      <c r="WNM75" s="98"/>
      <c r="WNZ75" s="98"/>
      <c r="WOA75" s="98"/>
      <c r="WOB75" s="98"/>
      <c r="WOC75" s="98"/>
      <c r="WOD75" s="98"/>
      <c r="WOE75" s="98"/>
      <c r="WOF75" s="98"/>
      <c r="WOG75" s="98"/>
      <c r="WOH75" s="98"/>
      <c r="WOI75" s="98"/>
      <c r="WOL75" s="98"/>
      <c r="WOO75" s="98"/>
      <c r="WOR75" s="98"/>
      <c r="WOU75" s="98"/>
      <c r="WRI75" s="98"/>
      <c r="WRK75" s="98"/>
      <c r="WRN75" s="98"/>
      <c r="WRQ75" s="98"/>
      <c r="WRT75" s="98"/>
      <c r="WRW75" s="98"/>
      <c r="WRZ75" s="98"/>
      <c r="WSB75" s="98"/>
      <c r="WSD75" s="98"/>
      <c r="WSG75" s="98"/>
      <c r="WSJ75" s="98"/>
      <c r="WSM75" s="98"/>
      <c r="WSP75" s="98"/>
      <c r="WSS75" s="98"/>
      <c r="WSV75" s="98"/>
      <c r="WSY75" s="98"/>
      <c r="WTA75" s="98"/>
      <c r="WTV75" s="98"/>
      <c r="WTW75" s="98"/>
      <c r="WTZ75" s="98"/>
      <c r="WUC75" s="98"/>
      <c r="WUF75" s="98"/>
      <c r="WUI75" s="98"/>
      <c r="WUJ75" s="98"/>
      <c r="WUK75" s="98"/>
      <c r="WUN75" s="98"/>
      <c r="WUQ75" s="98"/>
      <c r="WUT75" s="98"/>
      <c r="WUW75" s="98"/>
      <c r="WUY75" s="98"/>
    </row>
    <row r="76" spans="1:1015 1059:2039 2083:3063 3107:4087 4131:5111 5155:6135 6179:7159 7203:8183 8227:9207 9251:10231 10275:11255 11299:12279 12323:13303 13347:14327 14371:15351 15395:16119" s="94" customFormat="1" ht="21" customHeight="1" x14ac:dyDescent="0.3">
      <c r="A76" s="13" t="s">
        <v>171</v>
      </c>
      <c r="B76" s="169" t="s">
        <v>412</v>
      </c>
      <c r="C76" s="170">
        <v>37</v>
      </c>
      <c r="D76" s="185">
        <v>26000</v>
      </c>
      <c r="E76" s="169">
        <v>962000</v>
      </c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Z76" s="98"/>
      <c r="CC76" s="98"/>
      <c r="CF76" s="98"/>
      <c r="CI76" s="98"/>
      <c r="EW76" s="98"/>
      <c r="EY76" s="98"/>
      <c r="FB76" s="98"/>
      <c r="FE76" s="98"/>
      <c r="FH76" s="98"/>
      <c r="FK76" s="98"/>
      <c r="FN76" s="98"/>
      <c r="FP76" s="98"/>
      <c r="FR76" s="98"/>
      <c r="FU76" s="98"/>
      <c r="FX76" s="98"/>
      <c r="GA76" s="98"/>
      <c r="GD76" s="98"/>
      <c r="GG76" s="98"/>
      <c r="GJ76" s="98"/>
      <c r="GM76" s="98"/>
      <c r="GO76" s="98"/>
      <c r="HJ76" s="98"/>
      <c r="HK76" s="98"/>
      <c r="HN76" s="98"/>
      <c r="HQ76" s="98"/>
      <c r="HT76" s="98"/>
      <c r="HW76" s="98"/>
      <c r="HX76" s="98"/>
      <c r="HY76" s="98"/>
      <c r="IB76" s="98"/>
      <c r="IE76" s="98"/>
      <c r="IH76" s="98"/>
      <c r="IK76" s="98"/>
      <c r="IM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/>
      <c r="KQ76" s="98"/>
      <c r="KR76" s="98"/>
      <c r="KS76" s="98"/>
      <c r="KT76" s="98"/>
      <c r="KU76" s="98"/>
      <c r="KV76" s="98"/>
      <c r="KW76" s="98"/>
      <c r="LJ76" s="98"/>
      <c r="LK76" s="98"/>
      <c r="LL76" s="98"/>
      <c r="LM76" s="98"/>
      <c r="LN76" s="98"/>
      <c r="LO76" s="98"/>
      <c r="LP76" s="98"/>
      <c r="LQ76" s="98"/>
      <c r="LR76" s="98"/>
      <c r="LS76" s="98"/>
      <c r="LV76" s="98"/>
      <c r="LY76" s="98"/>
      <c r="MB76" s="98"/>
      <c r="ME76" s="98"/>
      <c r="OS76" s="98"/>
      <c r="OU76" s="98"/>
      <c r="OX76" s="98"/>
      <c r="PA76" s="98"/>
      <c r="PD76" s="98"/>
      <c r="PG76" s="98"/>
      <c r="PJ76" s="98"/>
      <c r="PL76" s="98"/>
      <c r="PN76" s="98"/>
      <c r="PQ76" s="98"/>
      <c r="PT76" s="98"/>
      <c r="PW76" s="98"/>
      <c r="PZ76" s="98"/>
      <c r="QC76" s="98"/>
      <c r="QF76" s="98"/>
      <c r="QI76" s="98"/>
      <c r="QK76" s="98"/>
      <c r="RF76" s="98"/>
      <c r="RG76" s="98"/>
      <c r="RJ76" s="98"/>
      <c r="RM76" s="98"/>
      <c r="RP76" s="98"/>
      <c r="RS76" s="98"/>
      <c r="RT76" s="98"/>
      <c r="RU76" s="98"/>
      <c r="RX76" s="98"/>
      <c r="SA76" s="98"/>
      <c r="SD76" s="98"/>
      <c r="SG76" s="98"/>
      <c r="SI76" s="98"/>
      <c r="UA76" s="98"/>
      <c r="UB76" s="98"/>
      <c r="UC76" s="98"/>
      <c r="UD76" s="98"/>
      <c r="UE76" s="98"/>
      <c r="UF76" s="98"/>
      <c r="UG76" s="98"/>
      <c r="UH76" s="98"/>
      <c r="UI76" s="98"/>
      <c r="UJ76" s="98"/>
      <c r="UK76" s="98"/>
      <c r="UL76" s="98"/>
      <c r="UM76" s="98"/>
      <c r="UN76" s="98"/>
      <c r="UO76" s="98"/>
      <c r="UP76" s="98"/>
      <c r="UQ76" s="98"/>
      <c r="UR76" s="98"/>
      <c r="US76" s="98"/>
      <c r="VF76" s="98"/>
      <c r="VG76" s="98"/>
      <c r="VH76" s="98"/>
      <c r="VI76" s="98"/>
      <c r="VJ76" s="98"/>
      <c r="VK76" s="98"/>
      <c r="VL76" s="98"/>
      <c r="VM76" s="98"/>
      <c r="VN76" s="98"/>
      <c r="VO76" s="98"/>
      <c r="VR76" s="98"/>
      <c r="VU76" s="98"/>
      <c r="VX76" s="98"/>
      <c r="WA76" s="98"/>
      <c r="YO76" s="98"/>
      <c r="YQ76" s="98"/>
      <c r="YT76" s="98"/>
      <c r="YW76" s="98"/>
      <c r="YZ76" s="98"/>
      <c r="ZC76" s="98"/>
      <c r="ZF76" s="98"/>
      <c r="ZH76" s="98"/>
      <c r="ZJ76" s="98"/>
      <c r="ZM76" s="98"/>
      <c r="ZP76" s="98"/>
      <c r="ZS76" s="98"/>
      <c r="ZV76" s="98"/>
      <c r="ZY76" s="98"/>
      <c r="AAB76" s="98"/>
      <c r="AAE76" s="98"/>
      <c r="AAG76" s="98"/>
      <c r="ABB76" s="98"/>
      <c r="ABC76" s="98"/>
      <c r="ABF76" s="98"/>
      <c r="ABI76" s="98"/>
      <c r="ABL76" s="98"/>
      <c r="ABO76" s="98"/>
      <c r="ABP76" s="98"/>
      <c r="ABQ76" s="98"/>
      <c r="ABT76" s="98"/>
      <c r="ABW76" s="98"/>
      <c r="ABZ76" s="98"/>
      <c r="ACC76" s="98"/>
      <c r="ACE76" s="98"/>
      <c r="ADW76" s="98"/>
      <c r="ADX76" s="98"/>
      <c r="ADY76" s="98"/>
      <c r="ADZ76" s="98"/>
      <c r="AEA76" s="98"/>
      <c r="AEB76" s="98"/>
      <c r="AEC76" s="98"/>
      <c r="AED76" s="98"/>
      <c r="AEE76" s="98"/>
      <c r="AEF76" s="98"/>
      <c r="AEG76" s="98"/>
      <c r="AEH76" s="98"/>
      <c r="AEI76" s="98"/>
      <c r="AEJ76" s="98"/>
      <c r="AEK76" s="98"/>
      <c r="AEL76" s="98"/>
      <c r="AEM76" s="98"/>
      <c r="AEN76" s="98"/>
      <c r="AEO76" s="98"/>
      <c r="AFB76" s="98"/>
      <c r="AFC76" s="98"/>
      <c r="AFD76" s="98"/>
      <c r="AFE76" s="98"/>
      <c r="AFF76" s="98"/>
      <c r="AFG76" s="98"/>
      <c r="AFH76" s="98"/>
      <c r="AFI76" s="98"/>
      <c r="AFJ76" s="98"/>
      <c r="AFK76" s="98"/>
      <c r="AFN76" s="98"/>
      <c r="AFQ76" s="98"/>
      <c r="AFT76" s="98"/>
      <c r="AFW76" s="98"/>
      <c r="AIK76" s="98"/>
      <c r="AIM76" s="98"/>
      <c r="AIP76" s="98"/>
      <c r="AIS76" s="98"/>
      <c r="AIV76" s="98"/>
      <c r="AIY76" s="98"/>
      <c r="AJB76" s="98"/>
      <c r="AJD76" s="98"/>
      <c r="AJF76" s="98"/>
      <c r="AJI76" s="98"/>
      <c r="AJL76" s="98"/>
      <c r="AJO76" s="98"/>
      <c r="AJR76" s="98"/>
      <c r="AJU76" s="98"/>
      <c r="AJX76" s="98"/>
      <c r="AKA76" s="98"/>
      <c r="AKC76" s="98"/>
      <c r="AKX76" s="98"/>
      <c r="AKY76" s="98"/>
      <c r="ALB76" s="98"/>
      <c r="ALE76" s="98"/>
      <c r="ALH76" s="98"/>
      <c r="ALK76" s="98"/>
      <c r="ALL76" s="98"/>
      <c r="ALM76" s="98"/>
      <c r="ALP76" s="98"/>
      <c r="ALS76" s="98"/>
      <c r="ALV76" s="98"/>
      <c r="ALY76" s="98"/>
      <c r="AMA76" s="98"/>
      <c r="ANS76" s="98"/>
      <c r="ANT76" s="98"/>
      <c r="ANU76" s="98"/>
      <c r="ANV76" s="98"/>
      <c r="ANW76" s="98"/>
      <c r="ANX76" s="98"/>
      <c r="ANY76" s="98"/>
      <c r="ANZ76" s="98"/>
      <c r="AOA76" s="98"/>
      <c r="AOB76" s="98"/>
      <c r="AOC76" s="98"/>
      <c r="AOD76" s="98"/>
      <c r="AOE76" s="98"/>
      <c r="AOF76" s="98"/>
      <c r="AOG76" s="98"/>
      <c r="AOH76" s="98"/>
      <c r="AOI76" s="98"/>
      <c r="AOJ76" s="98"/>
      <c r="AOK76" s="98"/>
      <c r="AOX76" s="98"/>
      <c r="AOY76" s="98"/>
      <c r="AOZ76" s="98"/>
      <c r="APA76" s="98"/>
      <c r="APB76" s="98"/>
      <c r="APC76" s="98"/>
      <c r="APD76" s="98"/>
      <c r="APE76" s="98"/>
      <c r="APF76" s="98"/>
      <c r="APG76" s="98"/>
      <c r="APJ76" s="98"/>
      <c r="APM76" s="98"/>
      <c r="APP76" s="98"/>
      <c r="APS76" s="98"/>
      <c r="ASG76" s="98"/>
      <c r="ASI76" s="98"/>
      <c r="ASL76" s="98"/>
      <c r="ASO76" s="98"/>
      <c r="ASR76" s="98"/>
      <c r="ASU76" s="98"/>
      <c r="ASX76" s="98"/>
      <c r="ASZ76" s="98"/>
      <c r="ATB76" s="98"/>
      <c r="ATE76" s="98"/>
      <c r="ATH76" s="98"/>
      <c r="ATK76" s="98"/>
      <c r="ATN76" s="98"/>
      <c r="ATQ76" s="98"/>
      <c r="ATT76" s="98"/>
      <c r="ATW76" s="98"/>
      <c r="ATY76" s="98"/>
      <c r="AUT76" s="98"/>
      <c r="AUU76" s="98"/>
      <c r="AUX76" s="98"/>
      <c r="AVA76" s="98"/>
      <c r="AVD76" s="98"/>
      <c r="AVG76" s="98"/>
      <c r="AVH76" s="98"/>
      <c r="AVI76" s="98"/>
      <c r="AVL76" s="98"/>
      <c r="AVO76" s="98"/>
      <c r="AVR76" s="98"/>
      <c r="AVU76" s="98"/>
      <c r="AVW76" s="98"/>
      <c r="AXO76" s="98"/>
      <c r="AXP76" s="98"/>
      <c r="AXQ76" s="98"/>
      <c r="AXR76" s="98"/>
      <c r="AXS76" s="98"/>
      <c r="AXT76" s="98"/>
      <c r="AXU76" s="98"/>
      <c r="AXV76" s="98"/>
      <c r="AXW76" s="98"/>
      <c r="AXX76" s="98"/>
      <c r="AXY76" s="98"/>
      <c r="AXZ76" s="98"/>
      <c r="AYA76" s="98"/>
      <c r="AYB76" s="98"/>
      <c r="AYC76" s="98"/>
      <c r="AYD76" s="98"/>
      <c r="AYE76" s="98"/>
      <c r="AYF76" s="98"/>
      <c r="AYG76" s="98"/>
      <c r="AYT76" s="98"/>
      <c r="AYU76" s="98"/>
      <c r="AYV76" s="98"/>
      <c r="AYW76" s="98"/>
      <c r="AYX76" s="98"/>
      <c r="AYY76" s="98"/>
      <c r="AYZ76" s="98"/>
      <c r="AZA76" s="98"/>
      <c r="AZB76" s="98"/>
      <c r="AZC76" s="98"/>
      <c r="AZF76" s="98"/>
      <c r="AZI76" s="98"/>
      <c r="AZL76" s="98"/>
      <c r="AZO76" s="98"/>
      <c r="BCC76" s="98"/>
      <c r="BCE76" s="98"/>
      <c r="BCH76" s="98"/>
      <c r="BCK76" s="98"/>
      <c r="BCN76" s="98"/>
      <c r="BCQ76" s="98"/>
      <c r="BCT76" s="98"/>
      <c r="BCV76" s="98"/>
      <c r="BCX76" s="98"/>
      <c r="BDA76" s="98"/>
      <c r="BDD76" s="98"/>
      <c r="BDG76" s="98"/>
      <c r="BDJ76" s="98"/>
      <c r="BDM76" s="98"/>
      <c r="BDP76" s="98"/>
      <c r="BDS76" s="98"/>
      <c r="BDU76" s="98"/>
      <c r="BEP76" s="98"/>
      <c r="BEQ76" s="98"/>
      <c r="BET76" s="98"/>
      <c r="BEW76" s="98"/>
      <c r="BEZ76" s="98"/>
      <c r="BFC76" s="98"/>
      <c r="BFD76" s="98"/>
      <c r="BFE76" s="98"/>
      <c r="BFH76" s="98"/>
      <c r="BFK76" s="98"/>
      <c r="BFN76" s="98"/>
      <c r="BFQ76" s="98"/>
      <c r="BFS76" s="98"/>
      <c r="BHK76" s="98"/>
      <c r="BHL76" s="98"/>
      <c r="BHM76" s="98"/>
      <c r="BHN76" s="98"/>
      <c r="BHO76" s="98"/>
      <c r="BHP76" s="98"/>
      <c r="BHQ76" s="98"/>
      <c r="BHR76" s="98"/>
      <c r="BHS76" s="98"/>
      <c r="BHT76" s="98"/>
      <c r="BHU76" s="98"/>
      <c r="BHV76" s="98"/>
      <c r="BHW76" s="98"/>
      <c r="BHX76" s="98"/>
      <c r="BHY76" s="98"/>
      <c r="BHZ76" s="98"/>
      <c r="BIA76" s="98"/>
      <c r="BIB76" s="98"/>
      <c r="BIC76" s="98"/>
      <c r="BIP76" s="98"/>
      <c r="BIQ76" s="98"/>
      <c r="BIR76" s="98"/>
      <c r="BIS76" s="98"/>
      <c r="BIT76" s="98"/>
      <c r="BIU76" s="98"/>
      <c r="BIV76" s="98"/>
      <c r="BIW76" s="98"/>
      <c r="BIX76" s="98"/>
      <c r="BIY76" s="98"/>
      <c r="BJB76" s="98"/>
      <c r="BJE76" s="98"/>
      <c r="BJH76" s="98"/>
      <c r="BJK76" s="98"/>
      <c r="BLY76" s="98"/>
      <c r="BMA76" s="98"/>
      <c r="BMD76" s="98"/>
      <c r="BMG76" s="98"/>
      <c r="BMJ76" s="98"/>
      <c r="BMM76" s="98"/>
      <c r="BMP76" s="98"/>
      <c r="BMR76" s="98"/>
      <c r="BMT76" s="98"/>
      <c r="BMW76" s="98"/>
      <c r="BMZ76" s="98"/>
      <c r="BNC76" s="98"/>
      <c r="BNF76" s="98"/>
      <c r="BNI76" s="98"/>
      <c r="BNL76" s="98"/>
      <c r="BNO76" s="98"/>
      <c r="BNQ76" s="98"/>
      <c r="BOL76" s="98"/>
      <c r="BOM76" s="98"/>
      <c r="BOP76" s="98"/>
      <c r="BOS76" s="98"/>
      <c r="BOV76" s="98"/>
      <c r="BOY76" s="98"/>
      <c r="BOZ76" s="98"/>
      <c r="BPA76" s="98"/>
      <c r="BPD76" s="98"/>
      <c r="BPG76" s="98"/>
      <c r="BPJ76" s="98"/>
      <c r="BPM76" s="98"/>
      <c r="BPO76" s="98"/>
      <c r="BRG76" s="98"/>
      <c r="BRH76" s="98"/>
      <c r="BRI76" s="98"/>
      <c r="BRJ76" s="98"/>
      <c r="BRK76" s="98"/>
      <c r="BRL76" s="98"/>
      <c r="BRM76" s="98"/>
      <c r="BRN76" s="98"/>
      <c r="BRO76" s="98"/>
      <c r="BRP76" s="98"/>
      <c r="BRQ76" s="98"/>
      <c r="BRR76" s="98"/>
      <c r="BRS76" s="98"/>
      <c r="BRT76" s="98"/>
      <c r="BRU76" s="98"/>
      <c r="BRV76" s="98"/>
      <c r="BRW76" s="98"/>
      <c r="BRX76" s="98"/>
      <c r="BRY76" s="98"/>
      <c r="BSL76" s="98"/>
      <c r="BSM76" s="98"/>
      <c r="BSN76" s="98"/>
      <c r="BSO76" s="98"/>
      <c r="BSP76" s="98"/>
      <c r="BSQ76" s="98"/>
      <c r="BSR76" s="98"/>
      <c r="BSS76" s="98"/>
      <c r="BST76" s="98"/>
      <c r="BSU76" s="98"/>
      <c r="BSX76" s="98"/>
      <c r="BTA76" s="98"/>
      <c r="BTD76" s="98"/>
      <c r="BTG76" s="98"/>
      <c r="BVU76" s="98"/>
      <c r="BVW76" s="98"/>
      <c r="BVZ76" s="98"/>
      <c r="BWC76" s="98"/>
      <c r="BWF76" s="98"/>
      <c r="BWI76" s="98"/>
      <c r="BWL76" s="98"/>
      <c r="BWN76" s="98"/>
      <c r="BWP76" s="98"/>
      <c r="BWS76" s="98"/>
      <c r="BWV76" s="98"/>
      <c r="BWY76" s="98"/>
      <c r="BXB76" s="98"/>
      <c r="BXE76" s="98"/>
      <c r="BXH76" s="98"/>
      <c r="BXK76" s="98"/>
      <c r="BXM76" s="98"/>
      <c r="BYH76" s="98"/>
      <c r="BYI76" s="98"/>
      <c r="BYL76" s="98"/>
      <c r="BYO76" s="98"/>
      <c r="BYR76" s="98"/>
      <c r="BYU76" s="98"/>
      <c r="BYV76" s="98"/>
      <c r="BYW76" s="98"/>
      <c r="BYZ76" s="98"/>
      <c r="BZC76" s="98"/>
      <c r="BZF76" s="98"/>
      <c r="BZI76" s="98"/>
      <c r="BZK76" s="98"/>
      <c r="CBC76" s="98"/>
      <c r="CBD76" s="98"/>
      <c r="CBE76" s="98"/>
      <c r="CBF76" s="98"/>
      <c r="CBG76" s="98"/>
      <c r="CBH76" s="98"/>
      <c r="CBI76" s="98"/>
      <c r="CBJ76" s="98"/>
      <c r="CBK76" s="98"/>
      <c r="CBL76" s="98"/>
      <c r="CBM76" s="98"/>
      <c r="CBN76" s="98"/>
      <c r="CBO76" s="98"/>
      <c r="CBP76" s="98"/>
      <c r="CBQ76" s="98"/>
      <c r="CBR76" s="98"/>
      <c r="CBS76" s="98"/>
      <c r="CBT76" s="98"/>
      <c r="CBU76" s="98"/>
      <c r="CCH76" s="98"/>
      <c r="CCI76" s="98"/>
      <c r="CCJ76" s="98"/>
      <c r="CCK76" s="98"/>
      <c r="CCL76" s="98"/>
      <c r="CCM76" s="98"/>
      <c r="CCN76" s="98"/>
      <c r="CCO76" s="98"/>
      <c r="CCP76" s="98"/>
      <c r="CCQ76" s="98"/>
      <c r="CCT76" s="98"/>
      <c r="CCW76" s="98"/>
      <c r="CCZ76" s="98"/>
      <c r="CDC76" s="98"/>
      <c r="CFQ76" s="98"/>
      <c r="CFS76" s="98"/>
      <c r="CFV76" s="98"/>
      <c r="CFY76" s="98"/>
      <c r="CGB76" s="98"/>
      <c r="CGE76" s="98"/>
      <c r="CGH76" s="98"/>
      <c r="CGJ76" s="98"/>
      <c r="CGL76" s="98"/>
      <c r="CGO76" s="98"/>
      <c r="CGR76" s="98"/>
      <c r="CGU76" s="98"/>
      <c r="CGX76" s="98"/>
      <c r="CHA76" s="98"/>
      <c r="CHD76" s="98"/>
      <c r="CHG76" s="98"/>
      <c r="CHI76" s="98"/>
      <c r="CID76" s="98"/>
      <c r="CIE76" s="98"/>
      <c r="CIH76" s="98"/>
      <c r="CIK76" s="98"/>
      <c r="CIN76" s="98"/>
      <c r="CIQ76" s="98"/>
      <c r="CIR76" s="98"/>
      <c r="CIS76" s="98"/>
      <c r="CIV76" s="98"/>
      <c r="CIY76" s="98"/>
      <c r="CJB76" s="98"/>
      <c r="CJE76" s="98"/>
      <c r="CJG76" s="98"/>
      <c r="CKY76" s="98"/>
      <c r="CKZ76" s="98"/>
      <c r="CLA76" s="98"/>
      <c r="CLB76" s="98"/>
      <c r="CLC76" s="98"/>
      <c r="CLD76" s="98"/>
      <c r="CLE76" s="98"/>
      <c r="CLF76" s="98"/>
      <c r="CLG76" s="98"/>
      <c r="CLH76" s="98"/>
      <c r="CLI76" s="98"/>
      <c r="CLJ76" s="98"/>
      <c r="CLK76" s="98"/>
      <c r="CLL76" s="98"/>
      <c r="CLM76" s="98"/>
      <c r="CLN76" s="98"/>
      <c r="CLO76" s="98"/>
      <c r="CLP76" s="98"/>
      <c r="CLQ76" s="98"/>
      <c r="CMD76" s="98"/>
      <c r="CME76" s="98"/>
      <c r="CMF76" s="98"/>
      <c r="CMG76" s="98"/>
      <c r="CMH76" s="98"/>
      <c r="CMI76" s="98"/>
      <c r="CMJ76" s="98"/>
      <c r="CMK76" s="98"/>
      <c r="CML76" s="98"/>
      <c r="CMM76" s="98"/>
      <c r="CMP76" s="98"/>
      <c r="CMS76" s="98"/>
      <c r="CMV76" s="98"/>
      <c r="CMY76" s="98"/>
      <c r="CPM76" s="98"/>
      <c r="CPO76" s="98"/>
      <c r="CPR76" s="98"/>
      <c r="CPU76" s="98"/>
      <c r="CPX76" s="98"/>
      <c r="CQA76" s="98"/>
      <c r="CQD76" s="98"/>
      <c r="CQF76" s="98"/>
      <c r="CQH76" s="98"/>
      <c r="CQK76" s="98"/>
      <c r="CQN76" s="98"/>
      <c r="CQQ76" s="98"/>
      <c r="CQT76" s="98"/>
      <c r="CQW76" s="98"/>
      <c r="CQZ76" s="98"/>
      <c r="CRC76" s="98"/>
      <c r="CRE76" s="98"/>
      <c r="CRZ76" s="98"/>
      <c r="CSA76" s="98"/>
      <c r="CSD76" s="98"/>
      <c r="CSG76" s="98"/>
      <c r="CSJ76" s="98"/>
      <c r="CSM76" s="98"/>
      <c r="CSN76" s="98"/>
      <c r="CSO76" s="98"/>
      <c r="CSR76" s="98"/>
      <c r="CSU76" s="98"/>
      <c r="CSX76" s="98"/>
      <c r="CTA76" s="98"/>
      <c r="CTC76" s="98"/>
      <c r="CUU76" s="98"/>
      <c r="CUV76" s="98"/>
      <c r="CUW76" s="98"/>
      <c r="CUX76" s="98"/>
      <c r="CUY76" s="98"/>
      <c r="CUZ76" s="98"/>
      <c r="CVA76" s="98"/>
      <c r="CVB76" s="98"/>
      <c r="CVC76" s="98"/>
      <c r="CVD76" s="98"/>
      <c r="CVE76" s="98"/>
      <c r="CVF76" s="98"/>
      <c r="CVG76" s="98"/>
      <c r="CVH76" s="98"/>
      <c r="CVI76" s="98"/>
      <c r="CVJ76" s="98"/>
      <c r="CVK76" s="98"/>
      <c r="CVL76" s="98"/>
      <c r="CVM76" s="98"/>
      <c r="CVZ76" s="98"/>
      <c r="CWA76" s="98"/>
      <c r="CWB76" s="98"/>
      <c r="CWC76" s="98"/>
      <c r="CWD76" s="98"/>
      <c r="CWE76" s="98"/>
      <c r="CWF76" s="98"/>
      <c r="CWG76" s="98"/>
      <c r="CWH76" s="98"/>
      <c r="CWI76" s="98"/>
      <c r="CWL76" s="98"/>
      <c r="CWO76" s="98"/>
      <c r="CWR76" s="98"/>
      <c r="CWU76" s="98"/>
      <c r="CZI76" s="98"/>
      <c r="CZK76" s="98"/>
      <c r="CZN76" s="98"/>
      <c r="CZQ76" s="98"/>
      <c r="CZT76" s="98"/>
      <c r="CZW76" s="98"/>
      <c r="CZZ76" s="98"/>
      <c r="DAB76" s="98"/>
      <c r="DAD76" s="98"/>
      <c r="DAG76" s="98"/>
      <c r="DAJ76" s="98"/>
      <c r="DAM76" s="98"/>
      <c r="DAP76" s="98"/>
      <c r="DAS76" s="98"/>
      <c r="DAV76" s="98"/>
      <c r="DAY76" s="98"/>
      <c r="DBA76" s="98"/>
      <c r="DBV76" s="98"/>
      <c r="DBW76" s="98"/>
      <c r="DBZ76" s="98"/>
      <c r="DCC76" s="98"/>
      <c r="DCF76" s="98"/>
      <c r="DCI76" s="98"/>
      <c r="DCJ76" s="98"/>
      <c r="DCK76" s="98"/>
      <c r="DCN76" s="98"/>
      <c r="DCQ76" s="98"/>
      <c r="DCT76" s="98"/>
      <c r="DCW76" s="98"/>
      <c r="DCY76" s="98"/>
      <c r="DEQ76" s="98"/>
      <c r="DER76" s="98"/>
      <c r="DES76" s="98"/>
      <c r="DET76" s="98"/>
      <c r="DEU76" s="98"/>
      <c r="DEV76" s="98"/>
      <c r="DEW76" s="98"/>
      <c r="DEX76" s="98"/>
      <c r="DEY76" s="98"/>
      <c r="DEZ76" s="98"/>
      <c r="DFA76" s="98"/>
      <c r="DFB76" s="98"/>
      <c r="DFC76" s="98"/>
      <c r="DFD76" s="98"/>
      <c r="DFE76" s="98"/>
      <c r="DFF76" s="98"/>
      <c r="DFG76" s="98"/>
      <c r="DFH76" s="98"/>
      <c r="DFI76" s="98"/>
      <c r="DFV76" s="98"/>
      <c r="DFW76" s="98"/>
      <c r="DFX76" s="98"/>
      <c r="DFY76" s="98"/>
      <c r="DFZ76" s="98"/>
      <c r="DGA76" s="98"/>
      <c r="DGB76" s="98"/>
      <c r="DGC76" s="98"/>
      <c r="DGD76" s="98"/>
      <c r="DGE76" s="98"/>
      <c r="DGH76" s="98"/>
      <c r="DGK76" s="98"/>
      <c r="DGN76" s="98"/>
      <c r="DGQ76" s="98"/>
      <c r="DJE76" s="98"/>
      <c r="DJG76" s="98"/>
      <c r="DJJ76" s="98"/>
      <c r="DJM76" s="98"/>
      <c r="DJP76" s="98"/>
      <c r="DJS76" s="98"/>
      <c r="DJV76" s="98"/>
      <c r="DJX76" s="98"/>
      <c r="DJZ76" s="98"/>
      <c r="DKC76" s="98"/>
      <c r="DKF76" s="98"/>
      <c r="DKI76" s="98"/>
      <c r="DKL76" s="98"/>
      <c r="DKO76" s="98"/>
      <c r="DKR76" s="98"/>
      <c r="DKU76" s="98"/>
      <c r="DKW76" s="98"/>
      <c r="DLR76" s="98"/>
      <c r="DLS76" s="98"/>
      <c r="DLV76" s="98"/>
      <c r="DLY76" s="98"/>
      <c r="DMB76" s="98"/>
      <c r="DME76" s="98"/>
      <c r="DMF76" s="98"/>
      <c r="DMG76" s="98"/>
      <c r="DMJ76" s="98"/>
      <c r="DMM76" s="98"/>
      <c r="DMP76" s="98"/>
      <c r="DMS76" s="98"/>
      <c r="DMU76" s="98"/>
      <c r="DOM76" s="98"/>
      <c r="DON76" s="98"/>
      <c r="DOO76" s="98"/>
      <c r="DOP76" s="98"/>
      <c r="DOQ76" s="98"/>
      <c r="DOR76" s="98"/>
      <c r="DOS76" s="98"/>
      <c r="DOT76" s="98"/>
      <c r="DOU76" s="98"/>
      <c r="DOV76" s="98"/>
      <c r="DOW76" s="98"/>
      <c r="DOX76" s="98"/>
      <c r="DOY76" s="98"/>
      <c r="DOZ76" s="98"/>
      <c r="DPA76" s="98"/>
      <c r="DPB76" s="98"/>
      <c r="DPC76" s="98"/>
      <c r="DPD76" s="98"/>
      <c r="DPE76" s="98"/>
      <c r="DPR76" s="98"/>
      <c r="DPS76" s="98"/>
      <c r="DPT76" s="98"/>
      <c r="DPU76" s="98"/>
      <c r="DPV76" s="98"/>
      <c r="DPW76" s="98"/>
      <c r="DPX76" s="98"/>
      <c r="DPY76" s="98"/>
      <c r="DPZ76" s="98"/>
      <c r="DQA76" s="98"/>
      <c r="DQD76" s="98"/>
      <c r="DQG76" s="98"/>
      <c r="DQJ76" s="98"/>
      <c r="DQM76" s="98"/>
      <c r="DTA76" s="98"/>
      <c r="DTC76" s="98"/>
      <c r="DTF76" s="98"/>
      <c r="DTI76" s="98"/>
      <c r="DTL76" s="98"/>
      <c r="DTO76" s="98"/>
      <c r="DTR76" s="98"/>
      <c r="DTT76" s="98"/>
      <c r="DTV76" s="98"/>
      <c r="DTY76" s="98"/>
      <c r="DUB76" s="98"/>
      <c r="DUE76" s="98"/>
      <c r="DUH76" s="98"/>
      <c r="DUK76" s="98"/>
      <c r="DUN76" s="98"/>
      <c r="DUQ76" s="98"/>
      <c r="DUS76" s="98"/>
      <c r="DVN76" s="98"/>
      <c r="DVO76" s="98"/>
      <c r="DVR76" s="98"/>
      <c r="DVU76" s="98"/>
      <c r="DVX76" s="98"/>
      <c r="DWA76" s="98"/>
      <c r="DWB76" s="98"/>
      <c r="DWC76" s="98"/>
      <c r="DWF76" s="98"/>
      <c r="DWI76" s="98"/>
      <c r="DWL76" s="98"/>
      <c r="DWO76" s="98"/>
      <c r="DWQ76" s="98"/>
      <c r="DYI76" s="98"/>
      <c r="DYJ76" s="98"/>
      <c r="DYK76" s="98"/>
      <c r="DYL76" s="98"/>
      <c r="DYM76" s="98"/>
      <c r="DYN76" s="98"/>
      <c r="DYO76" s="98"/>
      <c r="DYP76" s="98"/>
      <c r="DYQ76" s="98"/>
      <c r="DYR76" s="98"/>
      <c r="DYS76" s="98"/>
      <c r="DYT76" s="98"/>
      <c r="DYU76" s="98"/>
      <c r="DYV76" s="98"/>
      <c r="DYW76" s="98"/>
      <c r="DYX76" s="98"/>
      <c r="DYY76" s="98"/>
      <c r="DYZ76" s="98"/>
      <c r="DZA76" s="98"/>
      <c r="DZN76" s="98"/>
      <c r="DZO76" s="98"/>
      <c r="DZP76" s="98"/>
      <c r="DZQ76" s="98"/>
      <c r="DZR76" s="98"/>
      <c r="DZS76" s="98"/>
      <c r="DZT76" s="98"/>
      <c r="DZU76" s="98"/>
      <c r="DZV76" s="98"/>
      <c r="DZW76" s="98"/>
      <c r="DZZ76" s="98"/>
      <c r="EAC76" s="98"/>
      <c r="EAF76" s="98"/>
      <c r="EAI76" s="98"/>
      <c r="ECW76" s="98"/>
      <c r="ECY76" s="98"/>
      <c r="EDB76" s="98"/>
      <c r="EDE76" s="98"/>
      <c r="EDH76" s="98"/>
      <c r="EDK76" s="98"/>
      <c r="EDN76" s="98"/>
      <c r="EDP76" s="98"/>
      <c r="EDR76" s="98"/>
      <c r="EDU76" s="98"/>
      <c r="EDX76" s="98"/>
      <c r="EEA76" s="98"/>
      <c r="EED76" s="98"/>
      <c r="EEG76" s="98"/>
      <c r="EEJ76" s="98"/>
      <c r="EEM76" s="98"/>
      <c r="EEO76" s="98"/>
      <c r="EFJ76" s="98"/>
      <c r="EFK76" s="98"/>
      <c r="EFN76" s="98"/>
      <c r="EFQ76" s="98"/>
      <c r="EFT76" s="98"/>
      <c r="EFW76" s="98"/>
      <c r="EFX76" s="98"/>
      <c r="EFY76" s="98"/>
      <c r="EGB76" s="98"/>
      <c r="EGE76" s="98"/>
      <c r="EGH76" s="98"/>
      <c r="EGK76" s="98"/>
      <c r="EGM76" s="98"/>
      <c r="EIE76" s="98"/>
      <c r="EIF76" s="98"/>
      <c r="EIG76" s="98"/>
      <c r="EIH76" s="98"/>
      <c r="EII76" s="98"/>
      <c r="EIJ76" s="98"/>
      <c r="EIK76" s="98"/>
      <c r="EIL76" s="98"/>
      <c r="EIM76" s="98"/>
      <c r="EIN76" s="98"/>
      <c r="EIO76" s="98"/>
      <c r="EIP76" s="98"/>
      <c r="EIQ76" s="98"/>
      <c r="EIR76" s="98"/>
      <c r="EIS76" s="98"/>
      <c r="EIT76" s="98"/>
      <c r="EIU76" s="98"/>
      <c r="EIV76" s="98"/>
      <c r="EIW76" s="98"/>
      <c r="EJJ76" s="98"/>
      <c r="EJK76" s="98"/>
      <c r="EJL76" s="98"/>
      <c r="EJM76" s="98"/>
      <c r="EJN76" s="98"/>
      <c r="EJO76" s="98"/>
      <c r="EJP76" s="98"/>
      <c r="EJQ76" s="98"/>
      <c r="EJR76" s="98"/>
      <c r="EJS76" s="98"/>
      <c r="EJV76" s="98"/>
      <c r="EJY76" s="98"/>
      <c r="EKB76" s="98"/>
      <c r="EKE76" s="98"/>
      <c r="EMS76" s="98"/>
      <c r="EMU76" s="98"/>
      <c r="EMX76" s="98"/>
      <c r="ENA76" s="98"/>
      <c r="END76" s="98"/>
      <c r="ENG76" s="98"/>
      <c r="ENJ76" s="98"/>
      <c r="ENL76" s="98"/>
      <c r="ENN76" s="98"/>
      <c r="ENQ76" s="98"/>
      <c r="ENT76" s="98"/>
      <c r="ENW76" s="98"/>
      <c r="ENZ76" s="98"/>
      <c r="EOC76" s="98"/>
      <c r="EOF76" s="98"/>
      <c r="EOI76" s="98"/>
      <c r="EOK76" s="98"/>
      <c r="EPF76" s="98"/>
      <c r="EPG76" s="98"/>
      <c r="EPJ76" s="98"/>
      <c r="EPM76" s="98"/>
      <c r="EPP76" s="98"/>
      <c r="EPS76" s="98"/>
      <c r="EPT76" s="98"/>
      <c r="EPU76" s="98"/>
      <c r="EPX76" s="98"/>
      <c r="EQA76" s="98"/>
      <c r="EQD76" s="98"/>
      <c r="EQG76" s="98"/>
      <c r="EQI76" s="98"/>
      <c r="ESA76" s="98"/>
      <c r="ESB76" s="98"/>
      <c r="ESC76" s="98"/>
      <c r="ESD76" s="98"/>
      <c r="ESE76" s="98"/>
      <c r="ESF76" s="98"/>
      <c r="ESG76" s="98"/>
      <c r="ESH76" s="98"/>
      <c r="ESI76" s="98"/>
      <c r="ESJ76" s="98"/>
      <c r="ESK76" s="98"/>
      <c r="ESL76" s="98"/>
      <c r="ESM76" s="98"/>
      <c r="ESN76" s="98"/>
      <c r="ESO76" s="98"/>
      <c r="ESP76" s="98"/>
      <c r="ESQ76" s="98"/>
      <c r="ESR76" s="98"/>
      <c r="ESS76" s="98"/>
      <c r="ETF76" s="98"/>
      <c r="ETG76" s="98"/>
      <c r="ETH76" s="98"/>
      <c r="ETI76" s="98"/>
      <c r="ETJ76" s="98"/>
      <c r="ETK76" s="98"/>
      <c r="ETL76" s="98"/>
      <c r="ETM76" s="98"/>
      <c r="ETN76" s="98"/>
      <c r="ETO76" s="98"/>
      <c r="ETR76" s="98"/>
      <c r="ETU76" s="98"/>
      <c r="ETX76" s="98"/>
      <c r="EUA76" s="98"/>
      <c r="EWO76" s="98"/>
      <c r="EWQ76" s="98"/>
      <c r="EWT76" s="98"/>
      <c r="EWW76" s="98"/>
      <c r="EWZ76" s="98"/>
      <c r="EXC76" s="98"/>
      <c r="EXF76" s="98"/>
      <c r="EXH76" s="98"/>
      <c r="EXJ76" s="98"/>
      <c r="EXM76" s="98"/>
      <c r="EXP76" s="98"/>
      <c r="EXS76" s="98"/>
      <c r="EXV76" s="98"/>
      <c r="EXY76" s="98"/>
      <c r="EYB76" s="98"/>
      <c r="EYE76" s="98"/>
      <c r="EYG76" s="98"/>
      <c r="EZB76" s="98"/>
      <c r="EZC76" s="98"/>
      <c r="EZF76" s="98"/>
      <c r="EZI76" s="98"/>
      <c r="EZL76" s="98"/>
      <c r="EZO76" s="98"/>
      <c r="EZP76" s="98"/>
      <c r="EZQ76" s="98"/>
      <c r="EZT76" s="98"/>
      <c r="EZW76" s="98"/>
      <c r="EZZ76" s="98"/>
      <c r="FAC76" s="98"/>
      <c r="FAE76" s="98"/>
      <c r="FBW76" s="98"/>
      <c r="FBX76" s="98"/>
      <c r="FBY76" s="98"/>
      <c r="FBZ76" s="98"/>
      <c r="FCA76" s="98"/>
      <c r="FCB76" s="98"/>
      <c r="FCC76" s="98"/>
      <c r="FCD76" s="98"/>
      <c r="FCE76" s="98"/>
      <c r="FCF76" s="98"/>
      <c r="FCG76" s="98"/>
      <c r="FCH76" s="98"/>
      <c r="FCI76" s="98"/>
      <c r="FCJ76" s="98"/>
      <c r="FCK76" s="98"/>
      <c r="FCL76" s="98"/>
      <c r="FCM76" s="98"/>
      <c r="FCN76" s="98"/>
      <c r="FCO76" s="98"/>
      <c r="FDB76" s="98"/>
      <c r="FDC76" s="98"/>
      <c r="FDD76" s="98"/>
      <c r="FDE76" s="98"/>
      <c r="FDF76" s="98"/>
      <c r="FDG76" s="98"/>
      <c r="FDH76" s="98"/>
      <c r="FDI76" s="98"/>
      <c r="FDJ76" s="98"/>
      <c r="FDK76" s="98"/>
      <c r="FDN76" s="98"/>
      <c r="FDQ76" s="98"/>
      <c r="FDT76" s="98"/>
      <c r="FDW76" s="98"/>
      <c r="FGK76" s="98"/>
      <c r="FGM76" s="98"/>
      <c r="FGP76" s="98"/>
      <c r="FGS76" s="98"/>
      <c r="FGV76" s="98"/>
      <c r="FGY76" s="98"/>
      <c r="FHB76" s="98"/>
      <c r="FHD76" s="98"/>
      <c r="FHF76" s="98"/>
      <c r="FHI76" s="98"/>
      <c r="FHL76" s="98"/>
      <c r="FHO76" s="98"/>
      <c r="FHR76" s="98"/>
      <c r="FHU76" s="98"/>
      <c r="FHX76" s="98"/>
      <c r="FIA76" s="98"/>
      <c r="FIC76" s="98"/>
      <c r="FIX76" s="98"/>
      <c r="FIY76" s="98"/>
      <c r="FJB76" s="98"/>
      <c r="FJE76" s="98"/>
      <c r="FJH76" s="98"/>
      <c r="FJK76" s="98"/>
      <c r="FJL76" s="98"/>
      <c r="FJM76" s="98"/>
      <c r="FJP76" s="98"/>
      <c r="FJS76" s="98"/>
      <c r="FJV76" s="98"/>
      <c r="FJY76" s="98"/>
      <c r="FKA76" s="98"/>
      <c r="FLS76" s="98"/>
      <c r="FLT76" s="98"/>
      <c r="FLU76" s="98"/>
      <c r="FLV76" s="98"/>
      <c r="FLW76" s="98"/>
      <c r="FLX76" s="98"/>
      <c r="FLY76" s="98"/>
      <c r="FLZ76" s="98"/>
      <c r="FMA76" s="98"/>
      <c r="FMB76" s="98"/>
      <c r="FMC76" s="98"/>
      <c r="FMD76" s="98"/>
      <c r="FME76" s="98"/>
      <c r="FMF76" s="98"/>
      <c r="FMG76" s="98"/>
      <c r="FMH76" s="98"/>
      <c r="FMI76" s="98"/>
      <c r="FMJ76" s="98"/>
      <c r="FMK76" s="98"/>
      <c r="FMX76" s="98"/>
      <c r="FMY76" s="98"/>
      <c r="FMZ76" s="98"/>
      <c r="FNA76" s="98"/>
      <c r="FNB76" s="98"/>
      <c r="FNC76" s="98"/>
      <c r="FND76" s="98"/>
      <c r="FNE76" s="98"/>
      <c r="FNF76" s="98"/>
      <c r="FNG76" s="98"/>
      <c r="FNJ76" s="98"/>
      <c r="FNM76" s="98"/>
      <c r="FNP76" s="98"/>
      <c r="FNS76" s="98"/>
      <c r="FQG76" s="98"/>
      <c r="FQI76" s="98"/>
      <c r="FQL76" s="98"/>
      <c r="FQO76" s="98"/>
      <c r="FQR76" s="98"/>
      <c r="FQU76" s="98"/>
      <c r="FQX76" s="98"/>
      <c r="FQZ76" s="98"/>
      <c r="FRB76" s="98"/>
      <c r="FRE76" s="98"/>
      <c r="FRH76" s="98"/>
      <c r="FRK76" s="98"/>
      <c r="FRN76" s="98"/>
      <c r="FRQ76" s="98"/>
      <c r="FRT76" s="98"/>
      <c r="FRW76" s="98"/>
      <c r="FRY76" s="98"/>
      <c r="FST76" s="98"/>
      <c r="FSU76" s="98"/>
      <c r="FSX76" s="98"/>
      <c r="FTA76" s="98"/>
      <c r="FTD76" s="98"/>
      <c r="FTG76" s="98"/>
      <c r="FTH76" s="98"/>
      <c r="FTI76" s="98"/>
      <c r="FTL76" s="98"/>
      <c r="FTO76" s="98"/>
      <c r="FTR76" s="98"/>
      <c r="FTU76" s="98"/>
      <c r="FTW76" s="98"/>
      <c r="FVO76" s="98"/>
      <c r="FVP76" s="98"/>
      <c r="FVQ76" s="98"/>
      <c r="FVR76" s="98"/>
      <c r="FVS76" s="98"/>
      <c r="FVT76" s="98"/>
      <c r="FVU76" s="98"/>
      <c r="FVV76" s="98"/>
      <c r="FVW76" s="98"/>
      <c r="FVX76" s="98"/>
      <c r="FVY76" s="98"/>
      <c r="FVZ76" s="98"/>
      <c r="FWA76" s="98"/>
      <c r="FWB76" s="98"/>
      <c r="FWC76" s="98"/>
      <c r="FWD76" s="98"/>
      <c r="FWE76" s="98"/>
      <c r="FWF76" s="98"/>
      <c r="FWG76" s="98"/>
      <c r="FWT76" s="98"/>
      <c r="FWU76" s="98"/>
      <c r="FWV76" s="98"/>
      <c r="FWW76" s="98"/>
      <c r="FWX76" s="98"/>
      <c r="FWY76" s="98"/>
      <c r="FWZ76" s="98"/>
      <c r="FXA76" s="98"/>
      <c r="FXB76" s="98"/>
      <c r="FXC76" s="98"/>
      <c r="FXF76" s="98"/>
      <c r="FXI76" s="98"/>
      <c r="FXL76" s="98"/>
      <c r="FXO76" s="98"/>
      <c r="GAC76" s="98"/>
      <c r="GAE76" s="98"/>
      <c r="GAH76" s="98"/>
      <c r="GAK76" s="98"/>
      <c r="GAN76" s="98"/>
      <c r="GAQ76" s="98"/>
      <c r="GAT76" s="98"/>
      <c r="GAV76" s="98"/>
      <c r="GAX76" s="98"/>
      <c r="GBA76" s="98"/>
      <c r="GBD76" s="98"/>
      <c r="GBG76" s="98"/>
      <c r="GBJ76" s="98"/>
      <c r="GBM76" s="98"/>
      <c r="GBP76" s="98"/>
      <c r="GBS76" s="98"/>
      <c r="GBU76" s="98"/>
      <c r="GCP76" s="98"/>
      <c r="GCQ76" s="98"/>
      <c r="GCT76" s="98"/>
      <c r="GCW76" s="98"/>
      <c r="GCZ76" s="98"/>
      <c r="GDC76" s="98"/>
      <c r="GDD76" s="98"/>
      <c r="GDE76" s="98"/>
      <c r="GDH76" s="98"/>
      <c r="GDK76" s="98"/>
      <c r="GDN76" s="98"/>
      <c r="GDQ76" s="98"/>
      <c r="GDS76" s="98"/>
      <c r="GFK76" s="98"/>
      <c r="GFL76" s="98"/>
      <c r="GFM76" s="98"/>
      <c r="GFN76" s="98"/>
      <c r="GFO76" s="98"/>
      <c r="GFP76" s="98"/>
      <c r="GFQ76" s="98"/>
      <c r="GFR76" s="98"/>
      <c r="GFS76" s="98"/>
      <c r="GFT76" s="98"/>
      <c r="GFU76" s="98"/>
      <c r="GFV76" s="98"/>
      <c r="GFW76" s="98"/>
      <c r="GFX76" s="98"/>
      <c r="GFY76" s="98"/>
      <c r="GFZ76" s="98"/>
      <c r="GGA76" s="98"/>
      <c r="GGB76" s="98"/>
      <c r="GGC76" s="98"/>
      <c r="GGP76" s="98"/>
      <c r="GGQ76" s="98"/>
      <c r="GGR76" s="98"/>
      <c r="GGS76" s="98"/>
      <c r="GGT76" s="98"/>
      <c r="GGU76" s="98"/>
      <c r="GGV76" s="98"/>
      <c r="GGW76" s="98"/>
      <c r="GGX76" s="98"/>
      <c r="GGY76" s="98"/>
      <c r="GHB76" s="98"/>
      <c r="GHE76" s="98"/>
      <c r="GHH76" s="98"/>
      <c r="GHK76" s="98"/>
      <c r="GJY76" s="98"/>
      <c r="GKA76" s="98"/>
      <c r="GKD76" s="98"/>
      <c r="GKG76" s="98"/>
      <c r="GKJ76" s="98"/>
      <c r="GKM76" s="98"/>
      <c r="GKP76" s="98"/>
      <c r="GKR76" s="98"/>
      <c r="GKT76" s="98"/>
      <c r="GKW76" s="98"/>
      <c r="GKZ76" s="98"/>
      <c r="GLC76" s="98"/>
      <c r="GLF76" s="98"/>
      <c r="GLI76" s="98"/>
      <c r="GLL76" s="98"/>
      <c r="GLO76" s="98"/>
      <c r="GLQ76" s="98"/>
      <c r="GML76" s="98"/>
      <c r="GMM76" s="98"/>
      <c r="GMP76" s="98"/>
      <c r="GMS76" s="98"/>
      <c r="GMV76" s="98"/>
      <c r="GMY76" s="98"/>
      <c r="GMZ76" s="98"/>
      <c r="GNA76" s="98"/>
      <c r="GND76" s="98"/>
      <c r="GNG76" s="98"/>
      <c r="GNJ76" s="98"/>
      <c r="GNM76" s="98"/>
      <c r="GNO76" s="98"/>
      <c r="GPG76" s="98"/>
      <c r="GPH76" s="98"/>
      <c r="GPI76" s="98"/>
      <c r="GPJ76" s="98"/>
      <c r="GPK76" s="98"/>
      <c r="GPL76" s="98"/>
      <c r="GPM76" s="98"/>
      <c r="GPN76" s="98"/>
      <c r="GPO76" s="98"/>
      <c r="GPP76" s="98"/>
      <c r="GPQ76" s="98"/>
      <c r="GPR76" s="98"/>
      <c r="GPS76" s="98"/>
      <c r="GPT76" s="98"/>
      <c r="GPU76" s="98"/>
      <c r="GPV76" s="98"/>
      <c r="GPW76" s="98"/>
      <c r="GPX76" s="98"/>
      <c r="GPY76" s="98"/>
      <c r="GQL76" s="98"/>
      <c r="GQM76" s="98"/>
      <c r="GQN76" s="98"/>
      <c r="GQO76" s="98"/>
      <c r="GQP76" s="98"/>
      <c r="GQQ76" s="98"/>
      <c r="GQR76" s="98"/>
      <c r="GQS76" s="98"/>
      <c r="GQT76" s="98"/>
      <c r="GQU76" s="98"/>
      <c r="GQX76" s="98"/>
      <c r="GRA76" s="98"/>
      <c r="GRD76" s="98"/>
      <c r="GRG76" s="98"/>
      <c r="GTU76" s="98"/>
      <c r="GTW76" s="98"/>
      <c r="GTZ76" s="98"/>
      <c r="GUC76" s="98"/>
      <c r="GUF76" s="98"/>
      <c r="GUI76" s="98"/>
      <c r="GUL76" s="98"/>
      <c r="GUN76" s="98"/>
      <c r="GUP76" s="98"/>
      <c r="GUS76" s="98"/>
      <c r="GUV76" s="98"/>
      <c r="GUY76" s="98"/>
      <c r="GVB76" s="98"/>
      <c r="GVE76" s="98"/>
      <c r="GVH76" s="98"/>
      <c r="GVK76" s="98"/>
      <c r="GVM76" s="98"/>
      <c r="GWH76" s="98"/>
      <c r="GWI76" s="98"/>
      <c r="GWL76" s="98"/>
      <c r="GWO76" s="98"/>
      <c r="GWR76" s="98"/>
      <c r="GWU76" s="98"/>
      <c r="GWV76" s="98"/>
      <c r="GWW76" s="98"/>
      <c r="GWZ76" s="98"/>
      <c r="GXC76" s="98"/>
      <c r="GXF76" s="98"/>
      <c r="GXI76" s="98"/>
      <c r="GXK76" s="98"/>
      <c r="GZC76" s="98"/>
      <c r="GZD76" s="98"/>
      <c r="GZE76" s="98"/>
      <c r="GZF76" s="98"/>
      <c r="GZG76" s="98"/>
      <c r="GZH76" s="98"/>
      <c r="GZI76" s="98"/>
      <c r="GZJ76" s="98"/>
      <c r="GZK76" s="98"/>
      <c r="GZL76" s="98"/>
      <c r="GZM76" s="98"/>
      <c r="GZN76" s="98"/>
      <c r="GZO76" s="98"/>
      <c r="GZP76" s="98"/>
      <c r="GZQ76" s="98"/>
      <c r="GZR76" s="98"/>
      <c r="GZS76" s="98"/>
      <c r="GZT76" s="98"/>
      <c r="GZU76" s="98"/>
      <c r="HAH76" s="98"/>
      <c r="HAI76" s="98"/>
      <c r="HAJ76" s="98"/>
      <c r="HAK76" s="98"/>
      <c r="HAL76" s="98"/>
      <c r="HAM76" s="98"/>
      <c r="HAN76" s="98"/>
      <c r="HAO76" s="98"/>
      <c r="HAP76" s="98"/>
      <c r="HAQ76" s="98"/>
      <c r="HAT76" s="98"/>
      <c r="HAW76" s="98"/>
      <c r="HAZ76" s="98"/>
      <c r="HBC76" s="98"/>
      <c r="HDQ76" s="98"/>
      <c r="HDS76" s="98"/>
      <c r="HDV76" s="98"/>
      <c r="HDY76" s="98"/>
      <c r="HEB76" s="98"/>
      <c r="HEE76" s="98"/>
      <c r="HEH76" s="98"/>
      <c r="HEJ76" s="98"/>
      <c r="HEL76" s="98"/>
      <c r="HEO76" s="98"/>
      <c r="HER76" s="98"/>
      <c r="HEU76" s="98"/>
      <c r="HEX76" s="98"/>
      <c r="HFA76" s="98"/>
      <c r="HFD76" s="98"/>
      <c r="HFG76" s="98"/>
      <c r="HFI76" s="98"/>
      <c r="HGD76" s="98"/>
      <c r="HGE76" s="98"/>
      <c r="HGH76" s="98"/>
      <c r="HGK76" s="98"/>
      <c r="HGN76" s="98"/>
      <c r="HGQ76" s="98"/>
      <c r="HGR76" s="98"/>
      <c r="HGS76" s="98"/>
      <c r="HGV76" s="98"/>
      <c r="HGY76" s="98"/>
      <c r="HHB76" s="98"/>
      <c r="HHE76" s="98"/>
      <c r="HHG76" s="98"/>
      <c r="HIY76" s="98"/>
      <c r="HIZ76" s="98"/>
      <c r="HJA76" s="98"/>
      <c r="HJB76" s="98"/>
      <c r="HJC76" s="98"/>
      <c r="HJD76" s="98"/>
      <c r="HJE76" s="98"/>
      <c r="HJF76" s="98"/>
      <c r="HJG76" s="98"/>
      <c r="HJH76" s="98"/>
      <c r="HJI76" s="98"/>
      <c r="HJJ76" s="98"/>
      <c r="HJK76" s="98"/>
      <c r="HJL76" s="98"/>
      <c r="HJM76" s="98"/>
      <c r="HJN76" s="98"/>
      <c r="HJO76" s="98"/>
      <c r="HJP76" s="98"/>
      <c r="HJQ76" s="98"/>
      <c r="HKD76" s="98"/>
      <c r="HKE76" s="98"/>
      <c r="HKF76" s="98"/>
      <c r="HKG76" s="98"/>
      <c r="HKH76" s="98"/>
      <c r="HKI76" s="98"/>
      <c r="HKJ76" s="98"/>
      <c r="HKK76" s="98"/>
      <c r="HKL76" s="98"/>
      <c r="HKM76" s="98"/>
      <c r="HKP76" s="98"/>
      <c r="HKS76" s="98"/>
      <c r="HKV76" s="98"/>
      <c r="HKY76" s="98"/>
      <c r="HNM76" s="98"/>
      <c r="HNO76" s="98"/>
      <c r="HNR76" s="98"/>
      <c r="HNU76" s="98"/>
      <c r="HNX76" s="98"/>
      <c r="HOA76" s="98"/>
      <c r="HOD76" s="98"/>
      <c r="HOF76" s="98"/>
      <c r="HOH76" s="98"/>
      <c r="HOK76" s="98"/>
      <c r="HON76" s="98"/>
      <c r="HOQ76" s="98"/>
      <c r="HOT76" s="98"/>
      <c r="HOW76" s="98"/>
      <c r="HOZ76" s="98"/>
      <c r="HPC76" s="98"/>
      <c r="HPE76" s="98"/>
      <c r="HPZ76" s="98"/>
      <c r="HQA76" s="98"/>
      <c r="HQD76" s="98"/>
      <c r="HQG76" s="98"/>
      <c r="HQJ76" s="98"/>
      <c r="HQM76" s="98"/>
      <c r="HQN76" s="98"/>
      <c r="HQO76" s="98"/>
      <c r="HQR76" s="98"/>
      <c r="HQU76" s="98"/>
      <c r="HQX76" s="98"/>
      <c r="HRA76" s="98"/>
      <c r="HRC76" s="98"/>
      <c r="HSU76" s="98"/>
      <c r="HSV76" s="98"/>
      <c r="HSW76" s="98"/>
      <c r="HSX76" s="98"/>
      <c r="HSY76" s="98"/>
      <c r="HSZ76" s="98"/>
      <c r="HTA76" s="98"/>
      <c r="HTB76" s="98"/>
      <c r="HTC76" s="98"/>
      <c r="HTD76" s="98"/>
      <c r="HTE76" s="98"/>
      <c r="HTF76" s="98"/>
      <c r="HTG76" s="98"/>
      <c r="HTH76" s="98"/>
      <c r="HTI76" s="98"/>
      <c r="HTJ76" s="98"/>
      <c r="HTK76" s="98"/>
      <c r="HTL76" s="98"/>
      <c r="HTM76" s="98"/>
      <c r="HTZ76" s="98"/>
      <c r="HUA76" s="98"/>
      <c r="HUB76" s="98"/>
      <c r="HUC76" s="98"/>
      <c r="HUD76" s="98"/>
      <c r="HUE76" s="98"/>
      <c r="HUF76" s="98"/>
      <c r="HUG76" s="98"/>
      <c r="HUH76" s="98"/>
      <c r="HUI76" s="98"/>
      <c r="HUL76" s="98"/>
      <c r="HUO76" s="98"/>
      <c r="HUR76" s="98"/>
      <c r="HUU76" s="98"/>
      <c r="HXI76" s="98"/>
      <c r="HXK76" s="98"/>
      <c r="HXN76" s="98"/>
      <c r="HXQ76" s="98"/>
      <c r="HXT76" s="98"/>
      <c r="HXW76" s="98"/>
      <c r="HXZ76" s="98"/>
      <c r="HYB76" s="98"/>
      <c r="HYD76" s="98"/>
      <c r="HYG76" s="98"/>
      <c r="HYJ76" s="98"/>
      <c r="HYM76" s="98"/>
      <c r="HYP76" s="98"/>
      <c r="HYS76" s="98"/>
      <c r="HYV76" s="98"/>
      <c r="HYY76" s="98"/>
      <c r="HZA76" s="98"/>
      <c r="HZV76" s="98"/>
      <c r="HZW76" s="98"/>
      <c r="HZZ76" s="98"/>
      <c r="IAC76" s="98"/>
      <c r="IAF76" s="98"/>
      <c r="IAI76" s="98"/>
      <c r="IAJ76" s="98"/>
      <c r="IAK76" s="98"/>
      <c r="IAN76" s="98"/>
      <c r="IAQ76" s="98"/>
      <c r="IAT76" s="98"/>
      <c r="IAW76" s="98"/>
      <c r="IAY76" s="98"/>
      <c r="ICQ76" s="98"/>
      <c r="ICR76" s="98"/>
      <c r="ICS76" s="98"/>
      <c r="ICT76" s="98"/>
      <c r="ICU76" s="98"/>
      <c r="ICV76" s="98"/>
      <c r="ICW76" s="98"/>
      <c r="ICX76" s="98"/>
      <c r="ICY76" s="98"/>
      <c r="ICZ76" s="98"/>
      <c r="IDA76" s="98"/>
      <c r="IDB76" s="98"/>
      <c r="IDC76" s="98"/>
      <c r="IDD76" s="98"/>
      <c r="IDE76" s="98"/>
      <c r="IDF76" s="98"/>
      <c r="IDG76" s="98"/>
      <c r="IDH76" s="98"/>
      <c r="IDI76" s="98"/>
      <c r="IDV76" s="98"/>
      <c r="IDW76" s="98"/>
      <c r="IDX76" s="98"/>
      <c r="IDY76" s="98"/>
      <c r="IDZ76" s="98"/>
      <c r="IEA76" s="98"/>
      <c r="IEB76" s="98"/>
      <c r="IEC76" s="98"/>
      <c r="IED76" s="98"/>
      <c r="IEE76" s="98"/>
      <c r="IEH76" s="98"/>
      <c r="IEK76" s="98"/>
      <c r="IEN76" s="98"/>
      <c r="IEQ76" s="98"/>
      <c r="IHE76" s="98"/>
      <c r="IHG76" s="98"/>
      <c r="IHJ76" s="98"/>
      <c r="IHM76" s="98"/>
      <c r="IHP76" s="98"/>
      <c r="IHS76" s="98"/>
      <c r="IHV76" s="98"/>
      <c r="IHX76" s="98"/>
      <c r="IHZ76" s="98"/>
      <c r="IIC76" s="98"/>
      <c r="IIF76" s="98"/>
      <c r="III76" s="98"/>
      <c r="IIL76" s="98"/>
      <c r="IIO76" s="98"/>
      <c r="IIR76" s="98"/>
      <c r="IIU76" s="98"/>
      <c r="IIW76" s="98"/>
      <c r="IJR76" s="98"/>
      <c r="IJS76" s="98"/>
      <c r="IJV76" s="98"/>
      <c r="IJY76" s="98"/>
      <c r="IKB76" s="98"/>
      <c r="IKE76" s="98"/>
      <c r="IKF76" s="98"/>
      <c r="IKG76" s="98"/>
      <c r="IKJ76" s="98"/>
      <c r="IKM76" s="98"/>
      <c r="IKP76" s="98"/>
      <c r="IKS76" s="98"/>
      <c r="IKU76" s="98"/>
      <c r="IMM76" s="98"/>
      <c r="IMN76" s="98"/>
      <c r="IMO76" s="98"/>
      <c r="IMP76" s="98"/>
      <c r="IMQ76" s="98"/>
      <c r="IMR76" s="98"/>
      <c r="IMS76" s="98"/>
      <c r="IMT76" s="98"/>
      <c r="IMU76" s="98"/>
      <c r="IMV76" s="98"/>
      <c r="IMW76" s="98"/>
      <c r="IMX76" s="98"/>
      <c r="IMY76" s="98"/>
      <c r="IMZ76" s="98"/>
      <c r="INA76" s="98"/>
      <c r="INB76" s="98"/>
      <c r="INC76" s="98"/>
      <c r="IND76" s="98"/>
      <c r="INE76" s="98"/>
      <c r="INR76" s="98"/>
      <c r="INS76" s="98"/>
      <c r="INT76" s="98"/>
      <c r="INU76" s="98"/>
      <c r="INV76" s="98"/>
      <c r="INW76" s="98"/>
      <c r="INX76" s="98"/>
      <c r="INY76" s="98"/>
      <c r="INZ76" s="98"/>
      <c r="IOA76" s="98"/>
      <c r="IOD76" s="98"/>
      <c r="IOG76" s="98"/>
      <c r="IOJ76" s="98"/>
      <c r="IOM76" s="98"/>
      <c r="IRA76" s="98"/>
      <c r="IRC76" s="98"/>
      <c r="IRF76" s="98"/>
      <c r="IRI76" s="98"/>
      <c r="IRL76" s="98"/>
      <c r="IRO76" s="98"/>
      <c r="IRR76" s="98"/>
      <c r="IRT76" s="98"/>
      <c r="IRV76" s="98"/>
      <c r="IRY76" s="98"/>
      <c r="ISB76" s="98"/>
      <c r="ISE76" s="98"/>
      <c r="ISH76" s="98"/>
      <c r="ISK76" s="98"/>
      <c r="ISN76" s="98"/>
      <c r="ISQ76" s="98"/>
      <c r="ISS76" s="98"/>
      <c r="ITN76" s="98"/>
      <c r="ITO76" s="98"/>
      <c r="ITR76" s="98"/>
      <c r="ITU76" s="98"/>
      <c r="ITX76" s="98"/>
      <c r="IUA76" s="98"/>
      <c r="IUB76" s="98"/>
      <c r="IUC76" s="98"/>
      <c r="IUF76" s="98"/>
      <c r="IUI76" s="98"/>
      <c r="IUL76" s="98"/>
      <c r="IUO76" s="98"/>
      <c r="IUQ76" s="98"/>
      <c r="IWI76" s="98"/>
      <c r="IWJ76" s="98"/>
      <c r="IWK76" s="98"/>
      <c r="IWL76" s="98"/>
      <c r="IWM76" s="98"/>
      <c r="IWN76" s="98"/>
      <c r="IWO76" s="98"/>
      <c r="IWP76" s="98"/>
      <c r="IWQ76" s="98"/>
      <c r="IWR76" s="98"/>
      <c r="IWS76" s="98"/>
      <c r="IWT76" s="98"/>
      <c r="IWU76" s="98"/>
      <c r="IWV76" s="98"/>
      <c r="IWW76" s="98"/>
      <c r="IWX76" s="98"/>
      <c r="IWY76" s="98"/>
      <c r="IWZ76" s="98"/>
      <c r="IXA76" s="98"/>
      <c r="IXN76" s="98"/>
      <c r="IXO76" s="98"/>
      <c r="IXP76" s="98"/>
      <c r="IXQ76" s="98"/>
      <c r="IXR76" s="98"/>
      <c r="IXS76" s="98"/>
      <c r="IXT76" s="98"/>
      <c r="IXU76" s="98"/>
      <c r="IXV76" s="98"/>
      <c r="IXW76" s="98"/>
      <c r="IXZ76" s="98"/>
      <c r="IYC76" s="98"/>
      <c r="IYF76" s="98"/>
      <c r="IYI76" s="98"/>
      <c r="JAW76" s="98"/>
      <c r="JAY76" s="98"/>
      <c r="JBB76" s="98"/>
      <c r="JBE76" s="98"/>
      <c r="JBH76" s="98"/>
      <c r="JBK76" s="98"/>
      <c r="JBN76" s="98"/>
      <c r="JBP76" s="98"/>
      <c r="JBR76" s="98"/>
      <c r="JBU76" s="98"/>
      <c r="JBX76" s="98"/>
      <c r="JCA76" s="98"/>
      <c r="JCD76" s="98"/>
      <c r="JCG76" s="98"/>
      <c r="JCJ76" s="98"/>
      <c r="JCM76" s="98"/>
      <c r="JCO76" s="98"/>
      <c r="JDJ76" s="98"/>
      <c r="JDK76" s="98"/>
      <c r="JDN76" s="98"/>
      <c r="JDQ76" s="98"/>
      <c r="JDT76" s="98"/>
      <c r="JDW76" s="98"/>
      <c r="JDX76" s="98"/>
      <c r="JDY76" s="98"/>
      <c r="JEB76" s="98"/>
      <c r="JEE76" s="98"/>
      <c r="JEH76" s="98"/>
      <c r="JEK76" s="98"/>
      <c r="JEM76" s="98"/>
      <c r="JGE76" s="98"/>
      <c r="JGF76" s="98"/>
      <c r="JGG76" s="98"/>
      <c r="JGH76" s="98"/>
      <c r="JGI76" s="98"/>
      <c r="JGJ76" s="98"/>
      <c r="JGK76" s="98"/>
      <c r="JGL76" s="98"/>
      <c r="JGM76" s="98"/>
      <c r="JGN76" s="98"/>
      <c r="JGO76" s="98"/>
      <c r="JGP76" s="98"/>
      <c r="JGQ76" s="98"/>
      <c r="JGR76" s="98"/>
      <c r="JGS76" s="98"/>
      <c r="JGT76" s="98"/>
      <c r="JGU76" s="98"/>
      <c r="JGV76" s="98"/>
      <c r="JGW76" s="98"/>
      <c r="JHJ76" s="98"/>
      <c r="JHK76" s="98"/>
      <c r="JHL76" s="98"/>
      <c r="JHM76" s="98"/>
      <c r="JHN76" s="98"/>
      <c r="JHO76" s="98"/>
      <c r="JHP76" s="98"/>
      <c r="JHQ76" s="98"/>
      <c r="JHR76" s="98"/>
      <c r="JHS76" s="98"/>
      <c r="JHV76" s="98"/>
      <c r="JHY76" s="98"/>
      <c r="JIB76" s="98"/>
      <c r="JIE76" s="98"/>
      <c r="JKS76" s="98"/>
      <c r="JKU76" s="98"/>
      <c r="JKX76" s="98"/>
      <c r="JLA76" s="98"/>
      <c r="JLD76" s="98"/>
      <c r="JLG76" s="98"/>
      <c r="JLJ76" s="98"/>
      <c r="JLL76" s="98"/>
      <c r="JLN76" s="98"/>
      <c r="JLQ76" s="98"/>
      <c r="JLT76" s="98"/>
      <c r="JLW76" s="98"/>
      <c r="JLZ76" s="98"/>
      <c r="JMC76" s="98"/>
      <c r="JMF76" s="98"/>
      <c r="JMI76" s="98"/>
      <c r="JMK76" s="98"/>
      <c r="JNF76" s="98"/>
      <c r="JNG76" s="98"/>
      <c r="JNJ76" s="98"/>
      <c r="JNM76" s="98"/>
      <c r="JNP76" s="98"/>
      <c r="JNS76" s="98"/>
      <c r="JNT76" s="98"/>
      <c r="JNU76" s="98"/>
      <c r="JNX76" s="98"/>
      <c r="JOA76" s="98"/>
      <c r="JOD76" s="98"/>
      <c r="JOG76" s="98"/>
      <c r="JOI76" s="98"/>
      <c r="JQA76" s="98"/>
      <c r="JQB76" s="98"/>
      <c r="JQC76" s="98"/>
      <c r="JQD76" s="98"/>
      <c r="JQE76" s="98"/>
      <c r="JQF76" s="98"/>
      <c r="JQG76" s="98"/>
      <c r="JQH76" s="98"/>
      <c r="JQI76" s="98"/>
      <c r="JQJ76" s="98"/>
      <c r="JQK76" s="98"/>
      <c r="JQL76" s="98"/>
      <c r="JQM76" s="98"/>
      <c r="JQN76" s="98"/>
      <c r="JQO76" s="98"/>
      <c r="JQP76" s="98"/>
      <c r="JQQ76" s="98"/>
      <c r="JQR76" s="98"/>
      <c r="JQS76" s="98"/>
      <c r="JRF76" s="98"/>
      <c r="JRG76" s="98"/>
      <c r="JRH76" s="98"/>
      <c r="JRI76" s="98"/>
      <c r="JRJ76" s="98"/>
      <c r="JRK76" s="98"/>
      <c r="JRL76" s="98"/>
      <c r="JRM76" s="98"/>
      <c r="JRN76" s="98"/>
      <c r="JRO76" s="98"/>
      <c r="JRR76" s="98"/>
      <c r="JRU76" s="98"/>
      <c r="JRX76" s="98"/>
      <c r="JSA76" s="98"/>
      <c r="JUO76" s="98"/>
      <c r="JUQ76" s="98"/>
      <c r="JUT76" s="98"/>
      <c r="JUW76" s="98"/>
      <c r="JUZ76" s="98"/>
      <c r="JVC76" s="98"/>
      <c r="JVF76" s="98"/>
      <c r="JVH76" s="98"/>
      <c r="JVJ76" s="98"/>
      <c r="JVM76" s="98"/>
      <c r="JVP76" s="98"/>
      <c r="JVS76" s="98"/>
      <c r="JVV76" s="98"/>
      <c r="JVY76" s="98"/>
      <c r="JWB76" s="98"/>
      <c r="JWE76" s="98"/>
      <c r="JWG76" s="98"/>
      <c r="JXB76" s="98"/>
      <c r="JXC76" s="98"/>
      <c r="JXF76" s="98"/>
      <c r="JXI76" s="98"/>
      <c r="JXL76" s="98"/>
      <c r="JXO76" s="98"/>
      <c r="JXP76" s="98"/>
      <c r="JXQ76" s="98"/>
      <c r="JXT76" s="98"/>
      <c r="JXW76" s="98"/>
      <c r="JXZ76" s="98"/>
      <c r="JYC76" s="98"/>
      <c r="JYE76" s="98"/>
      <c r="JZW76" s="98"/>
      <c r="JZX76" s="98"/>
      <c r="JZY76" s="98"/>
      <c r="JZZ76" s="98"/>
      <c r="KAA76" s="98"/>
      <c r="KAB76" s="98"/>
      <c r="KAC76" s="98"/>
      <c r="KAD76" s="98"/>
      <c r="KAE76" s="98"/>
      <c r="KAF76" s="98"/>
      <c r="KAG76" s="98"/>
      <c r="KAH76" s="98"/>
      <c r="KAI76" s="98"/>
      <c r="KAJ76" s="98"/>
      <c r="KAK76" s="98"/>
      <c r="KAL76" s="98"/>
      <c r="KAM76" s="98"/>
      <c r="KAN76" s="98"/>
      <c r="KAO76" s="98"/>
      <c r="KBB76" s="98"/>
      <c r="KBC76" s="98"/>
      <c r="KBD76" s="98"/>
      <c r="KBE76" s="98"/>
      <c r="KBF76" s="98"/>
      <c r="KBG76" s="98"/>
      <c r="KBH76" s="98"/>
      <c r="KBI76" s="98"/>
      <c r="KBJ76" s="98"/>
      <c r="KBK76" s="98"/>
      <c r="KBN76" s="98"/>
      <c r="KBQ76" s="98"/>
      <c r="KBT76" s="98"/>
      <c r="KBW76" s="98"/>
      <c r="KEK76" s="98"/>
      <c r="KEM76" s="98"/>
      <c r="KEP76" s="98"/>
      <c r="KES76" s="98"/>
      <c r="KEV76" s="98"/>
      <c r="KEY76" s="98"/>
      <c r="KFB76" s="98"/>
      <c r="KFD76" s="98"/>
      <c r="KFF76" s="98"/>
      <c r="KFI76" s="98"/>
      <c r="KFL76" s="98"/>
      <c r="KFO76" s="98"/>
      <c r="KFR76" s="98"/>
      <c r="KFU76" s="98"/>
      <c r="KFX76" s="98"/>
      <c r="KGA76" s="98"/>
      <c r="KGC76" s="98"/>
      <c r="KGX76" s="98"/>
      <c r="KGY76" s="98"/>
      <c r="KHB76" s="98"/>
      <c r="KHE76" s="98"/>
      <c r="KHH76" s="98"/>
      <c r="KHK76" s="98"/>
      <c r="KHL76" s="98"/>
      <c r="KHM76" s="98"/>
      <c r="KHP76" s="98"/>
      <c r="KHS76" s="98"/>
      <c r="KHV76" s="98"/>
      <c r="KHY76" s="98"/>
      <c r="KIA76" s="98"/>
      <c r="KJS76" s="98"/>
      <c r="KJT76" s="98"/>
      <c r="KJU76" s="98"/>
      <c r="KJV76" s="98"/>
      <c r="KJW76" s="98"/>
      <c r="KJX76" s="98"/>
      <c r="KJY76" s="98"/>
      <c r="KJZ76" s="98"/>
      <c r="KKA76" s="98"/>
      <c r="KKB76" s="98"/>
      <c r="KKC76" s="98"/>
      <c r="KKD76" s="98"/>
      <c r="KKE76" s="98"/>
      <c r="KKF76" s="98"/>
      <c r="KKG76" s="98"/>
      <c r="KKH76" s="98"/>
      <c r="KKI76" s="98"/>
      <c r="KKJ76" s="98"/>
      <c r="KKK76" s="98"/>
      <c r="KKX76" s="98"/>
      <c r="KKY76" s="98"/>
      <c r="KKZ76" s="98"/>
      <c r="KLA76" s="98"/>
      <c r="KLB76" s="98"/>
      <c r="KLC76" s="98"/>
      <c r="KLD76" s="98"/>
      <c r="KLE76" s="98"/>
      <c r="KLF76" s="98"/>
      <c r="KLG76" s="98"/>
      <c r="KLJ76" s="98"/>
      <c r="KLM76" s="98"/>
      <c r="KLP76" s="98"/>
      <c r="KLS76" s="98"/>
      <c r="KOG76" s="98"/>
      <c r="KOI76" s="98"/>
      <c r="KOL76" s="98"/>
      <c r="KOO76" s="98"/>
      <c r="KOR76" s="98"/>
      <c r="KOU76" s="98"/>
      <c r="KOX76" s="98"/>
      <c r="KOZ76" s="98"/>
      <c r="KPB76" s="98"/>
      <c r="KPE76" s="98"/>
      <c r="KPH76" s="98"/>
      <c r="KPK76" s="98"/>
      <c r="KPN76" s="98"/>
      <c r="KPQ76" s="98"/>
      <c r="KPT76" s="98"/>
      <c r="KPW76" s="98"/>
      <c r="KPY76" s="98"/>
      <c r="KQT76" s="98"/>
      <c r="KQU76" s="98"/>
      <c r="KQX76" s="98"/>
      <c r="KRA76" s="98"/>
      <c r="KRD76" s="98"/>
      <c r="KRG76" s="98"/>
      <c r="KRH76" s="98"/>
      <c r="KRI76" s="98"/>
      <c r="KRL76" s="98"/>
      <c r="KRO76" s="98"/>
      <c r="KRR76" s="98"/>
      <c r="KRU76" s="98"/>
      <c r="KRW76" s="98"/>
      <c r="KTO76" s="98"/>
      <c r="KTP76" s="98"/>
      <c r="KTQ76" s="98"/>
      <c r="KTR76" s="98"/>
      <c r="KTS76" s="98"/>
      <c r="KTT76" s="98"/>
      <c r="KTU76" s="98"/>
      <c r="KTV76" s="98"/>
      <c r="KTW76" s="98"/>
      <c r="KTX76" s="98"/>
      <c r="KTY76" s="98"/>
      <c r="KTZ76" s="98"/>
      <c r="KUA76" s="98"/>
      <c r="KUB76" s="98"/>
      <c r="KUC76" s="98"/>
      <c r="KUD76" s="98"/>
      <c r="KUE76" s="98"/>
      <c r="KUF76" s="98"/>
      <c r="KUG76" s="98"/>
      <c r="KUT76" s="98"/>
      <c r="KUU76" s="98"/>
      <c r="KUV76" s="98"/>
      <c r="KUW76" s="98"/>
      <c r="KUX76" s="98"/>
      <c r="KUY76" s="98"/>
      <c r="KUZ76" s="98"/>
      <c r="KVA76" s="98"/>
      <c r="KVB76" s="98"/>
      <c r="KVC76" s="98"/>
      <c r="KVF76" s="98"/>
      <c r="KVI76" s="98"/>
      <c r="KVL76" s="98"/>
      <c r="KVO76" s="98"/>
      <c r="KYC76" s="98"/>
      <c r="KYE76" s="98"/>
      <c r="KYH76" s="98"/>
      <c r="KYK76" s="98"/>
      <c r="KYN76" s="98"/>
      <c r="KYQ76" s="98"/>
      <c r="KYT76" s="98"/>
      <c r="KYV76" s="98"/>
      <c r="KYX76" s="98"/>
      <c r="KZA76" s="98"/>
      <c r="KZD76" s="98"/>
      <c r="KZG76" s="98"/>
      <c r="KZJ76" s="98"/>
      <c r="KZM76" s="98"/>
      <c r="KZP76" s="98"/>
      <c r="KZS76" s="98"/>
      <c r="KZU76" s="98"/>
      <c r="LAP76" s="98"/>
      <c r="LAQ76" s="98"/>
      <c r="LAT76" s="98"/>
      <c r="LAW76" s="98"/>
      <c r="LAZ76" s="98"/>
      <c r="LBC76" s="98"/>
      <c r="LBD76" s="98"/>
      <c r="LBE76" s="98"/>
      <c r="LBH76" s="98"/>
      <c r="LBK76" s="98"/>
      <c r="LBN76" s="98"/>
      <c r="LBQ76" s="98"/>
      <c r="LBS76" s="98"/>
      <c r="LDK76" s="98"/>
      <c r="LDL76" s="98"/>
      <c r="LDM76" s="98"/>
      <c r="LDN76" s="98"/>
      <c r="LDO76" s="98"/>
      <c r="LDP76" s="98"/>
      <c r="LDQ76" s="98"/>
      <c r="LDR76" s="98"/>
      <c r="LDS76" s="98"/>
      <c r="LDT76" s="98"/>
      <c r="LDU76" s="98"/>
      <c r="LDV76" s="98"/>
      <c r="LDW76" s="98"/>
      <c r="LDX76" s="98"/>
      <c r="LDY76" s="98"/>
      <c r="LDZ76" s="98"/>
      <c r="LEA76" s="98"/>
      <c r="LEB76" s="98"/>
      <c r="LEC76" s="98"/>
      <c r="LEP76" s="98"/>
      <c r="LEQ76" s="98"/>
      <c r="LER76" s="98"/>
      <c r="LES76" s="98"/>
      <c r="LET76" s="98"/>
      <c r="LEU76" s="98"/>
      <c r="LEV76" s="98"/>
      <c r="LEW76" s="98"/>
      <c r="LEX76" s="98"/>
      <c r="LEY76" s="98"/>
      <c r="LFB76" s="98"/>
      <c r="LFE76" s="98"/>
      <c r="LFH76" s="98"/>
      <c r="LFK76" s="98"/>
      <c r="LHY76" s="98"/>
      <c r="LIA76" s="98"/>
      <c r="LID76" s="98"/>
      <c r="LIG76" s="98"/>
      <c r="LIJ76" s="98"/>
      <c r="LIM76" s="98"/>
      <c r="LIP76" s="98"/>
      <c r="LIR76" s="98"/>
      <c r="LIT76" s="98"/>
      <c r="LIW76" s="98"/>
      <c r="LIZ76" s="98"/>
      <c r="LJC76" s="98"/>
      <c r="LJF76" s="98"/>
      <c r="LJI76" s="98"/>
      <c r="LJL76" s="98"/>
      <c r="LJO76" s="98"/>
      <c r="LJQ76" s="98"/>
      <c r="LKL76" s="98"/>
      <c r="LKM76" s="98"/>
      <c r="LKP76" s="98"/>
      <c r="LKS76" s="98"/>
      <c r="LKV76" s="98"/>
      <c r="LKY76" s="98"/>
      <c r="LKZ76" s="98"/>
      <c r="LLA76" s="98"/>
      <c r="LLD76" s="98"/>
      <c r="LLG76" s="98"/>
      <c r="LLJ76" s="98"/>
      <c r="LLM76" s="98"/>
      <c r="LLO76" s="98"/>
      <c r="LNG76" s="98"/>
      <c r="LNH76" s="98"/>
      <c r="LNI76" s="98"/>
      <c r="LNJ76" s="98"/>
      <c r="LNK76" s="98"/>
      <c r="LNL76" s="98"/>
      <c r="LNM76" s="98"/>
      <c r="LNN76" s="98"/>
      <c r="LNO76" s="98"/>
      <c r="LNP76" s="98"/>
      <c r="LNQ76" s="98"/>
      <c r="LNR76" s="98"/>
      <c r="LNS76" s="98"/>
      <c r="LNT76" s="98"/>
      <c r="LNU76" s="98"/>
      <c r="LNV76" s="98"/>
      <c r="LNW76" s="98"/>
      <c r="LNX76" s="98"/>
      <c r="LNY76" s="98"/>
      <c r="LOL76" s="98"/>
      <c r="LOM76" s="98"/>
      <c r="LON76" s="98"/>
      <c r="LOO76" s="98"/>
      <c r="LOP76" s="98"/>
      <c r="LOQ76" s="98"/>
      <c r="LOR76" s="98"/>
      <c r="LOS76" s="98"/>
      <c r="LOT76" s="98"/>
      <c r="LOU76" s="98"/>
      <c r="LOX76" s="98"/>
      <c r="LPA76" s="98"/>
      <c r="LPD76" s="98"/>
      <c r="LPG76" s="98"/>
      <c r="LRU76" s="98"/>
      <c r="LRW76" s="98"/>
      <c r="LRZ76" s="98"/>
      <c r="LSC76" s="98"/>
      <c r="LSF76" s="98"/>
      <c r="LSI76" s="98"/>
      <c r="LSL76" s="98"/>
      <c r="LSN76" s="98"/>
      <c r="LSP76" s="98"/>
      <c r="LSS76" s="98"/>
      <c r="LSV76" s="98"/>
      <c r="LSY76" s="98"/>
      <c r="LTB76" s="98"/>
      <c r="LTE76" s="98"/>
      <c r="LTH76" s="98"/>
      <c r="LTK76" s="98"/>
      <c r="LTM76" s="98"/>
      <c r="LUH76" s="98"/>
      <c r="LUI76" s="98"/>
      <c r="LUL76" s="98"/>
      <c r="LUO76" s="98"/>
      <c r="LUR76" s="98"/>
      <c r="LUU76" s="98"/>
      <c r="LUV76" s="98"/>
      <c r="LUW76" s="98"/>
      <c r="LUZ76" s="98"/>
      <c r="LVC76" s="98"/>
      <c r="LVF76" s="98"/>
      <c r="LVI76" s="98"/>
      <c r="LVK76" s="98"/>
      <c r="LXC76" s="98"/>
      <c r="LXD76" s="98"/>
      <c r="LXE76" s="98"/>
      <c r="LXF76" s="98"/>
      <c r="LXG76" s="98"/>
      <c r="LXH76" s="98"/>
      <c r="LXI76" s="98"/>
      <c r="LXJ76" s="98"/>
      <c r="LXK76" s="98"/>
      <c r="LXL76" s="98"/>
      <c r="LXM76" s="98"/>
      <c r="LXN76" s="98"/>
      <c r="LXO76" s="98"/>
      <c r="LXP76" s="98"/>
      <c r="LXQ76" s="98"/>
      <c r="LXR76" s="98"/>
      <c r="LXS76" s="98"/>
      <c r="LXT76" s="98"/>
      <c r="LXU76" s="98"/>
      <c r="LYH76" s="98"/>
      <c r="LYI76" s="98"/>
      <c r="LYJ76" s="98"/>
      <c r="LYK76" s="98"/>
      <c r="LYL76" s="98"/>
      <c r="LYM76" s="98"/>
      <c r="LYN76" s="98"/>
      <c r="LYO76" s="98"/>
      <c r="LYP76" s="98"/>
      <c r="LYQ76" s="98"/>
      <c r="LYT76" s="98"/>
      <c r="LYW76" s="98"/>
      <c r="LYZ76" s="98"/>
      <c r="LZC76" s="98"/>
      <c r="MBQ76" s="98"/>
      <c r="MBS76" s="98"/>
      <c r="MBV76" s="98"/>
      <c r="MBY76" s="98"/>
      <c r="MCB76" s="98"/>
      <c r="MCE76" s="98"/>
      <c r="MCH76" s="98"/>
      <c r="MCJ76" s="98"/>
      <c r="MCL76" s="98"/>
      <c r="MCO76" s="98"/>
      <c r="MCR76" s="98"/>
      <c r="MCU76" s="98"/>
      <c r="MCX76" s="98"/>
      <c r="MDA76" s="98"/>
      <c r="MDD76" s="98"/>
      <c r="MDG76" s="98"/>
      <c r="MDI76" s="98"/>
      <c r="MED76" s="98"/>
      <c r="MEE76" s="98"/>
      <c r="MEH76" s="98"/>
      <c r="MEK76" s="98"/>
      <c r="MEN76" s="98"/>
      <c r="MEQ76" s="98"/>
      <c r="MER76" s="98"/>
      <c r="MES76" s="98"/>
      <c r="MEV76" s="98"/>
      <c r="MEY76" s="98"/>
      <c r="MFB76" s="98"/>
      <c r="MFE76" s="98"/>
      <c r="MFG76" s="98"/>
      <c r="MGY76" s="98"/>
      <c r="MGZ76" s="98"/>
      <c r="MHA76" s="98"/>
      <c r="MHB76" s="98"/>
      <c r="MHC76" s="98"/>
      <c r="MHD76" s="98"/>
      <c r="MHE76" s="98"/>
      <c r="MHF76" s="98"/>
      <c r="MHG76" s="98"/>
      <c r="MHH76" s="98"/>
      <c r="MHI76" s="98"/>
      <c r="MHJ76" s="98"/>
      <c r="MHK76" s="98"/>
      <c r="MHL76" s="98"/>
      <c r="MHM76" s="98"/>
      <c r="MHN76" s="98"/>
      <c r="MHO76" s="98"/>
      <c r="MHP76" s="98"/>
      <c r="MHQ76" s="98"/>
      <c r="MID76" s="98"/>
      <c r="MIE76" s="98"/>
      <c r="MIF76" s="98"/>
      <c r="MIG76" s="98"/>
      <c r="MIH76" s="98"/>
      <c r="MII76" s="98"/>
      <c r="MIJ76" s="98"/>
      <c r="MIK76" s="98"/>
      <c r="MIL76" s="98"/>
      <c r="MIM76" s="98"/>
      <c r="MIP76" s="98"/>
      <c r="MIS76" s="98"/>
      <c r="MIV76" s="98"/>
      <c r="MIY76" s="98"/>
      <c r="MLM76" s="98"/>
      <c r="MLO76" s="98"/>
      <c r="MLR76" s="98"/>
      <c r="MLU76" s="98"/>
      <c r="MLX76" s="98"/>
      <c r="MMA76" s="98"/>
      <c r="MMD76" s="98"/>
      <c r="MMF76" s="98"/>
      <c r="MMH76" s="98"/>
      <c r="MMK76" s="98"/>
      <c r="MMN76" s="98"/>
      <c r="MMQ76" s="98"/>
      <c r="MMT76" s="98"/>
      <c r="MMW76" s="98"/>
      <c r="MMZ76" s="98"/>
      <c r="MNC76" s="98"/>
      <c r="MNE76" s="98"/>
      <c r="MNZ76" s="98"/>
      <c r="MOA76" s="98"/>
      <c r="MOD76" s="98"/>
      <c r="MOG76" s="98"/>
      <c r="MOJ76" s="98"/>
      <c r="MOM76" s="98"/>
      <c r="MON76" s="98"/>
      <c r="MOO76" s="98"/>
      <c r="MOR76" s="98"/>
      <c r="MOU76" s="98"/>
      <c r="MOX76" s="98"/>
      <c r="MPA76" s="98"/>
      <c r="MPC76" s="98"/>
      <c r="MQU76" s="98"/>
      <c r="MQV76" s="98"/>
      <c r="MQW76" s="98"/>
      <c r="MQX76" s="98"/>
      <c r="MQY76" s="98"/>
      <c r="MQZ76" s="98"/>
      <c r="MRA76" s="98"/>
      <c r="MRB76" s="98"/>
      <c r="MRC76" s="98"/>
      <c r="MRD76" s="98"/>
      <c r="MRE76" s="98"/>
      <c r="MRF76" s="98"/>
      <c r="MRG76" s="98"/>
      <c r="MRH76" s="98"/>
      <c r="MRI76" s="98"/>
      <c r="MRJ76" s="98"/>
      <c r="MRK76" s="98"/>
      <c r="MRL76" s="98"/>
      <c r="MRM76" s="98"/>
      <c r="MRZ76" s="98"/>
      <c r="MSA76" s="98"/>
      <c r="MSB76" s="98"/>
      <c r="MSC76" s="98"/>
      <c r="MSD76" s="98"/>
      <c r="MSE76" s="98"/>
      <c r="MSF76" s="98"/>
      <c r="MSG76" s="98"/>
      <c r="MSH76" s="98"/>
      <c r="MSI76" s="98"/>
      <c r="MSL76" s="98"/>
      <c r="MSO76" s="98"/>
      <c r="MSR76" s="98"/>
      <c r="MSU76" s="98"/>
      <c r="MVI76" s="98"/>
      <c r="MVK76" s="98"/>
      <c r="MVN76" s="98"/>
      <c r="MVQ76" s="98"/>
      <c r="MVT76" s="98"/>
      <c r="MVW76" s="98"/>
      <c r="MVZ76" s="98"/>
      <c r="MWB76" s="98"/>
      <c r="MWD76" s="98"/>
      <c r="MWG76" s="98"/>
      <c r="MWJ76" s="98"/>
      <c r="MWM76" s="98"/>
      <c r="MWP76" s="98"/>
      <c r="MWS76" s="98"/>
      <c r="MWV76" s="98"/>
      <c r="MWY76" s="98"/>
      <c r="MXA76" s="98"/>
      <c r="MXV76" s="98"/>
      <c r="MXW76" s="98"/>
      <c r="MXZ76" s="98"/>
      <c r="MYC76" s="98"/>
      <c r="MYF76" s="98"/>
      <c r="MYI76" s="98"/>
      <c r="MYJ76" s="98"/>
      <c r="MYK76" s="98"/>
      <c r="MYN76" s="98"/>
      <c r="MYQ76" s="98"/>
      <c r="MYT76" s="98"/>
      <c r="MYW76" s="98"/>
      <c r="MYY76" s="98"/>
      <c r="NAQ76" s="98"/>
      <c r="NAR76" s="98"/>
      <c r="NAS76" s="98"/>
      <c r="NAT76" s="98"/>
      <c r="NAU76" s="98"/>
      <c r="NAV76" s="98"/>
      <c r="NAW76" s="98"/>
      <c r="NAX76" s="98"/>
      <c r="NAY76" s="98"/>
      <c r="NAZ76" s="98"/>
      <c r="NBA76" s="98"/>
      <c r="NBB76" s="98"/>
      <c r="NBC76" s="98"/>
      <c r="NBD76" s="98"/>
      <c r="NBE76" s="98"/>
      <c r="NBF76" s="98"/>
      <c r="NBG76" s="98"/>
      <c r="NBH76" s="98"/>
      <c r="NBI76" s="98"/>
      <c r="NBV76" s="98"/>
      <c r="NBW76" s="98"/>
      <c r="NBX76" s="98"/>
      <c r="NBY76" s="98"/>
      <c r="NBZ76" s="98"/>
      <c r="NCA76" s="98"/>
      <c r="NCB76" s="98"/>
      <c r="NCC76" s="98"/>
      <c r="NCD76" s="98"/>
      <c r="NCE76" s="98"/>
      <c r="NCH76" s="98"/>
      <c r="NCK76" s="98"/>
      <c r="NCN76" s="98"/>
      <c r="NCQ76" s="98"/>
      <c r="NFE76" s="98"/>
      <c r="NFG76" s="98"/>
      <c r="NFJ76" s="98"/>
      <c r="NFM76" s="98"/>
      <c r="NFP76" s="98"/>
      <c r="NFS76" s="98"/>
      <c r="NFV76" s="98"/>
      <c r="NFX76" s="98"/>
      <c r="NFZ76" s="98"/>
      <c r="NGC76" s="98"/>
      <c r="NGF76" s="98"/>
      <c r="NGI76" s="98"/>
      <c r="NGL76" s="98"/>
      <c r="NGO76" s="98"/>
      <c r="NGR76" s="98"/>
      <c r="NGU76" s="98"/>
      <c r="NGW76" s="98"/>
      <c r="NHR76" s="98"/>
      <c r="NHS76" s="98"/>
      <c r="NHV76" s="98"/>
      <c r="NHY76" s="98"/>
      <c r="NIB76" s="98"/>
      <c r="NIE76" s="98"/>
      <c r="NIF76" s="98"/>
      <c r="NIG76" s="98"/>
      <c r="NIJ76" s="98"/>
      <c r="NIM76" s="98"/>
      <c r="NIP76" s="98"/>
      <c r="NIS76" s="98"/>
      <c r="NIU76" s="98"/>
      <c r="NKM76" s="98"/>
      <c r="NKN76" s="98"/>
      <c r="NKO76" s="98"/>
      <c r="NKP76" s="98"/>
      <c r="NKQ76" s="98"/>
      <c r="NKR76" s="98"/>
      <c r="NKS76" s="98"/>
      <c r="NKT76" s="98"/>
      <c r="NKU76" s="98"/>
      <c r="NKV76" s="98"/>
      <c r="NKW76" s="98"/>
      <c r="NKX76" s="98"/>
      <c r="NKY76" s="98"/>
      <c r="NKZ76" s="98"/>
      <c r="NLA76" s="98"/>
      <c r="NLB76" s="98"/>
      <c r="NLC76" s="98"/>
      <c r="NLD76" s="98"/>
      <c r="NLE76" s="98"/>
      <c r="NLR76" s="98"/>
      <c r="NLS76" s="98"/>
      <c r="NLT76" s="98"/>
      <c r="NLU76" s="98"/>
      <c r="NLV76" s="98"/>
      <c r="NLW76" s="98"/>
      <c r="NLX76" s="98"/>
      <c r="NLY76" s="98"/>
      <c r="NLZ76" s="98"/>
      <c r="NMA76" s="98"/>
      <c r="NMD76" s="98"/>
      <c r="NMG76" s="98"/>
      <c r="NMJ76" s="98"/>
      <c r="NMM76" s="98"/>
      <c r="NPA76" s="98"/>
      <c r="NPC76" s="98"/>
      <c r="NPF76" s="98"/>
      <c r="NPI76" s="98"/>
      <c r="NPL76" s="98"/>
      <c r="NPO76" s="98"/>
      <c r="NPR76" s="98"/>
      <c r="NPT76" s="98"/>
      <c r="NPV76" s="98"/>
      <c r="NPY76" s="98"/>
      <c r="NQB76" s="98"/>
      <c r="NQE76" s="98"/>
      <c r="NQH76" s="98"/>
      <c r="NQK76" s="98"/>
      <c r="NQN76" s="98"/>
      <c r="NQQ76" s="98"/>
      <c r="NQS76" s="98"/>
      <c r="NRN76" s="98"/>
      <c r="NRO76" s="98"/>
      <c r="NRR76" s="98"/>
      <c r="NRU76" s="98"/>
      <c r="NRX76" s="98"/>
      <c r="NSA76" s="98"/>
      <c r="NSB76" s="98"/>
      <c r="NSC76" s="98"/>
      <c r="NSF76" s="98"/>
      <c r="NSI76" s="98"/>
      <c r="NSL76" s="98"/>
      <c r="NSO76" s="98"/>
      <c r="NSQ76" s="98"/>
      <c r="NUI76" s="98"/>
      <c r="NUJ76" s="98"/>
      <c r="NUK76" s="98"/>
      <c r="NUL76" s="98"/>
      <c r="NUM76" s="98"/>
      <c r="NUN76" s="98"/>
      <c r="NUO76" s="98"/>
      <c r="NUP76" s="98"/>
      <c r="NUQ76" s="98"/>
      <c r="NUR76" s="98"/>
      <c r="NUS76" s="98"/>
      <c r="NUT76" s="98"/>
      <c r="NUU76" s="98"/>
      <c r="NUV76" s="98"/>
      <c r="NUW76" s="98"/>
      <c r="NUX76" s="98"/>
      <c r="NUY76" s="98"/>
      <c r="NUZ76" s="98"/>
      <c r="NVA76" s="98"/>
      <c r="NVN76" s="98"/>
      <c r="NVO76" s="98"/>
      <c r="NVP76" s="98"/>
      <c r="NVQ76" s="98"/>
      <c r="NVR76" s="98"/>
      <c r="NVS76" s="98"/>
      <c r="NVT76" s="98"/>
      <c r="NVU76" s="98"/>
      <c r="NVV76" s="98"/>
      <c r="NVW76" s="98"/>
      <c r="NVZ76" s="98"/>
      <c r="NWC76" s="98"/>
      <c r="NWF76" s="98"/>
      <c r="NWI76" s="98"/>
      <c r="NYW76" s="98"/>
      <c r="NYY76" s="98"/>
      <c r="NZB76" s="98"/>
      <c r="NZE76" s="98"/>
      <c r="NZH76" s="98"/>
      <c r="NZK76" s="98"/>
      <c r="NZN76" s="98"/>
      <c r="NZP76" s="98"/>
      <c r="NZR76" s="98"/>
      <c r="NZU76" s="98"/>
      <c r="NZX76" s="98"/>
      <c r="OAA76" s="98"/>
      <c r="OAD76" s="98"/>
      <c r="OAG76" s="98"/>
      <c r="OAJ76" s="98"/>
      <c r="OAM76" s="98"/>
      <c r="OAO76" s="98"/>
      <c r="OBJ76" s="98"/>
      <c r="OBK76" s="98"/>
      <c r="OBN76" s="98"/>
      <c r="OBQ76" s="98"/>
      <c r="OBT76" s="98"/>
      <c r="OBW76" s="98"/>
      <c r="OBX76" s="98"/>
      <c r="OBY76" s="98"/>
      <c r="OCB76" s="98"/>
      <c r="OCE76" s="98"/>
      <c r="OCH76" s="98"/>
      <c r="OCK76" s="98"/>
      <c r="OCM76" s="98"/>
      <c r="OEE76" s="98"/>
      <c r="OEF76" s="98"/>
      <c r="OEG76" s="98"/>
      <c r="OEH76" s="98"/>
      <c r="OEI76" s="98"/>
      <c r="OEJ76" s="98"/>
      <c r="OEK76" s="98"/>
      <c r="OEL76" s="98"/>
      <c r="OEM76" s="98"/>
      <c r="OEN76" s="98"/>
      <c r="OEO76" s="98"/>
      <c r="OEP76" s="98"/>
      <c r="OEQ76" s="98"/>
      <c r="OER76" s="98"/>
      <c r="OES76" s="98"/>
      <c r="OET76" s="98"/>
      <c r="OEU76" s="98"/>
      <c r="OEV76" s="98"/>
      <c r="OEW76" s="98"/>
      <c r="OFJ76" s="98"/>
      <c r="OFK76" s="98"/>
      <c r="OFL76" s="98"/>
      <c r="OFM76" s="98"/>
      <c r="OFN76" s="98"/>
      <c r="OFO76" s="98"/>
      <c r="OFP76" s="98"/>
      <c r="OFQ76" s="98"/>
      <c r="OFR76" s="98"/>
      <c r="OFS76" s="98"/>
      <c r="OFV76" s="98"/>
      <c r="OFY76" s="98"/>
      <c r="OGB76" s="98"/>
      <c r="OGE76" s="98"/>
      <c r="OIS76" s="98"/>
      <c r="OIU76" s="98"/>
      <c r="OIX76" s="98"/>
      <c r="OJA76" s="98"/>
      <c r="OJD76" s="98"/>
      <c r="OJG76" s="98"/>
      <c r="OJJ76" s="98"/>
      <c r="OJL76" s="98"/>
      <c r="OJN76" s="98"/>
      <c r="OJQ76" s="98"/>
      <c r="OJT76" s="98"/>
      <c r="OJW76" s="98"/>
      <c r="OJZ76" s="98"/>
      <c r="OKC76" s="98"/>
      <c r="OKF76" s="98"/>
      <c r="OKI76" s="98"/>
      <c r="OKK76" s="98"/>
      <c r="OLF76" s="98"/>
      <c r="OLG76" s="98"/>
      <c r="OLJ76" s="98"/>
      <c r="OLM76" s="98"/>
      <c r="OLP76" s="98"/>
      <c r="OLS76" s="98"/>
      <c r="OLT76" s="98"/>
      <c r="OLU76" s="98"/>
      <c r="OLX76" s="98"/>
      <c r="OMA76" s="98"/>
      <c r="OMD76" s="98"/>
      <c r="OMG76" s="98"/>
      <c r="OMI76" s="98"/>
      <c r="OOA76" s="98"/>
      <c r="OOB76" s="98"/>
      <c r="OOC76" s="98"/>
      <c r="OOD76" s="98"/>
      <c r="OOE76" s="98"/>
      <c r="OOF76" s="98"/>
      <c r="OOG76" s="98"/>
      <c r="OOH76" s="98"/>
      <c r="OOI76" s="98"/>
      <c r="OOJ76" s="98"/>
      <c r="OOK76" s="98"/>
      <c r="OOL76" s="98"/>
      <c r="OOM76" s="98"/>
      <c r="OON76" s="98"/>
      <c r="OOO76" s="98"/>
      <c r="OOP76" s="98"/>
      <c r="OOQ76" s="98"/>
      <c r="OOR76" s="98"/>
      <c r="OOS76" s="98"/>
      <c r="OPF76" s="98"/>
      <c r="OPG76" s="98"/>
      <c r="OPH76" s="98"/>
      <c r="OPI76" s="98"/>
      <c r="OPJ76" s="98"/>
      <c r="OPK76" s="98"/>
      <c r="OPL76" s="98"/>
      <c r="OPM76" s="98"/>
      <c r="OPN76" s="98"/>
      <c r="OPO76" s="98"/>
      <c r="OPR76" s="98"/>
      <c r="OPU76" s="98"/>
      <c r="OPX76" s="98"/>
      <c r="OQA76" s="98"/>
      <c r="OSO76" s="98"/>
      <c r="OSQ76" s="98"/>
      <c r="OST76" s="98"/>
      <c r="OSW76" s="98"/>
      <c r="OSZ76" s="98"/>
      <c r="OTC76" s="98"/>
      <c r="OTF76" s="98"/>
      <c r="OTH76" s="98"/>
      <c r="OTJ76" s="98"/>
      <c r="OTM76" s="98"/>
      <c r="OTP76" s="98"/>
      <c r="OTS76" s="98"/>
      <c r="OTV76" s="98"/>
      <c r="OTY76" s="98"/>
      <c r="OUB76" s="98"/>
      <c r="OUE76" s="98"/>
      <c r="OUG76" s="98"/>
      <c r="OVB76" s="98"/>
      <c r="OVC76" s="98"/>
      <c r="OVF76" s="98"/>
      <c r="OVI76" s="98"/>
      <c r="OVL76" s="98"/>
      <c r="OVO76" s="98"/>
      <c r="OVP76" s="98"/>
      <c r="OVQ76" s="98"/>
      <c r="OVT76" s="98"/>
      <c r="OVW76" s="98"/>
      <c r="OVZ76" s="98"/>
      <c r="OWC76" s="98"/>
      <c r="OWE76" s="98"/>
      <c r="OXW76" s="98"/>
      <c r="OXX76" s="98"/>
      <c r="OXY76" s="98"/>
      <c r="OXZ76" s="98"/>
      <c r="OYA76" s="98"/>
      <c r="OYB76" s="98"/>
      <c r="OYC76" s="98"/>
      <c r="OYD76" s="98"/>
      <c r="OYE76" s="98"/>
      <c r="OYF76" s="98"/>
      <c r="OYG76" s="98"/>
      <c r="OYH76" s="98"/>
      <c r="OYI76" s="98"/>
      <c r="OYJ76" s="98"/>
      <c r="OYK76" s="98"/>
      <c r="OYL76" s="98"/>
      <c r="OYM76" s="98"/>
      <c r="OYN76" s="98"/>
      <c r="OYO76" s="98"/>
      <c r="OZB76" s="98"/>
      <c r="OZC76" s="98"/>
      <c r="OZD76" s="98"/>
      <c r="OZE76" s="98"/>
      <c r="OZF76" s="98"/>
      <c r="OZG76" s="98"/>
      <c r="OZH76" s="98"/>
      <c r="OZI76" s="98"/>
      <c r="OZJ76" s="98"/>
      <c r="OZK76" s="98"/>
      <c r="OZN76" s="98"/>
      <c r="OZQ76" s="98"/>
      <c r="OZT76" s="98"/>
      <c r="OZW76" s="98"/>
      <c r="PCK76" s="98"/>
      <c r="PCM76" s="98"/>
      <c r="PCP76" s="98"/>
      <c r="PCS76" s="98"/>
      <c r="PCV76" s="98"/>
      <c r="PCY76" s="98"/>
      <c r="PDB76" s="98"/>
      <c r="PDD76" s="98"/>
      <c r="PDF76" s="98"/>
      <c r="PDI76" s="98"/>
      <c r="PDL76" s="98"/>
      <c r="PDO76" s="98"/>
      <c r="PDR76" s="98"/>
      <c r="PDU76" s="98"/>
      <c r="PDX76" s="98"/>
      <c r="PEA76" s="98"/>
      <c r="PEC76" s="98"/>
      <c r="PEX76" s="98"/>
      <c r="PEY76" s="98"/>
      <c r="PFB76" s="98"/>
      <c r="PFE76" s="98"/>
      <c r="PFH76" s="98"/>
      <c r="PFK76" s="98"/>
      <c r="PFL76" s="98"/>
      <c r="PFM76" s="98"/>
      <c r="PFP76" s="98"/>
      <c r="PFS76" s="98"/>
      <c r="PFV76" s="98"/>
      <c r="PFY76" s="98"/>
      <c r="PGA76" s="98"/>
      <c r="PHS76" s="98"/>
      <c r="PHT76" s="98"/>
      <c r="PHU76" s="98"/>
      <c r="PHV76" s="98"/>
      <c r="PHW76" s="98"/>
      <c r="PHX76" s="98"/>
      <c r="PHY76" s="98"/>
      <c r="PHZ76" s="98"/>
      <c r="PIA76" s="98"/>
      <c r="PIB76" s="98"/>
      <c r="PIC76" s="98"/>
      <c r="PID76" s="98"/>
      <c r="PIE76" s="98"/>
      <c r="PIF76" s="98"/>
      <c r="PIG76" s="98"/>
      <c r="PIH76" s="98"/>
      <c r="PII76" s="98"/>
      <c r="PIJ76" s="98"/>
      <c r="PIK76" s="98"/>
      <c r="PIX76" s="98"/>
      <c r="PIY76" s="98"/>
      <c r="PIZ76" s="98"/>
      <c r="PJA76" s="98"/>
      <c r="PJB76" s="98"/>
      <c r="PJC76" s="98"/>
      <c r="PJD76" s="98"/>
      <c r="PJE76" s="98"/>
      <c r="PJF76" s="98"/>
      <c r="PJG76" s="98"/>
      <c r="PJJ76" s="98"/>
      <c r="PJM76" s="98"/>
      <c r="PJP76" s="98"/>
      <c r="PJS76" s="98"/>
      <c r="PMG76" s="98"/>
      <c r="PMI76" s="98"/>
      <c r="PML76" s="98"/>
      <c r="PMO76" s="98"/>
      <c r="PMR76" s="98"/>
      <c r="PMU76" s="98"/>
      <c r="PMX76" s="98"/>
      <c r="PMZ76" s="98"/>
      <c r="PNB76" s="98"/>
      <c r="PNE76" s="98"/>
      <c r="PNH76" s="98"/>
      <c r="PNK76" s="98"/>
      <c r="PNN76" s="98"/>
      <c r="PNQ76" s="98"/>
      <c r="PNT76" s="98"/>
      <c r="PNW76" s="98"/>
      <c r="PNY76" s="98"/>
      <c r="POT76" s="98"/>
      <c r="POU76" s="98"/>
      <c r="POX76" s="98"/>
      <c r="PPA76" s="98"/>
      <c r="PPD76" s="98"/>
      <c r="PPG76" s="98"/>
      <c r="PPH76" s="98"/>
      <c r="PPI76" s="98"/>
      <c r="PPL76" s="98"/>
      <c r="PPO76" s="98"/>
      <c r="PPR76" s="98"/>
      <c r="PPU76" s="98"/>
      <c r="PPW76" s="98"/>
      <c r="PRO76" s="98"/>
      <c r="PRP76" s="98"/>
      <c r="PRQ76" s="98"/>
      <c r="PRR76" s="98"/>
      <c r="PRS76" s="98"/>
      <c r="PRT76" s="98"/>
      <c r="PRU76" s="98"/>
      <c r="PRV76" s="98"/>
      <c r="PRW76" s="98"/>
      <c r="PRX76" s="98"/>
      <c r="PRY76" s="98"/>
      <c r="PRZ76" s="98"/>
      <c r="PSA76" s="98"/>
      <c r="PSB76" s="98"/>
      <c r="PSC76" s="98"/>
      <c r="PSD76" s="98"/>
      <c r="PSE76" s="98"/>
      <c r="PSF76" s="98"/>
      <c r="PSG76" s="98"/>
      <c r="PST76" s="98"/>
      <c r="PSU76" s="98"/>
      <c r="PSV76" s="98"/>
      <c r="PSW76" s="98"/>
      <c r="PSX76" s="98"/>
      <c r="PSY76" s="98"/>
      <c r="PSZ76" s="98"/>
      <c r="PTA76" s="98"/>
      <c r="PTB76" s="98"/>
      <c r="PTC76" s="98"/>
      <c r="PTF76" s="98"/>
      <c r="PTI76" s="98"/>
      <c r="PTL76" s="98"/>
      <c r="PTO76" s="98"/>
      <c r="PWC76" s="98"/>
      <c r="PWE76" s="98"/>
      <c r="PWH76" s="98"/>
      <c r="PWK76" s="98"/>
      <c r="PWN76" s="98"/>
      <c r="PWQ76" s="98"/>
      <c r="PWT76" s="98"/>
      <c r="PWV76" s="98"/>
      <c r="PWX76" s="98"/>
      <c r="PXA76" s="98"/>
      <c r="PXD76" s="98"/>
      <c r="PXG76" s="98"/>
      <c r="PXJ76" s="98"/>
      <c r="PXM76" s="98"/>
      <c r="PXP76" s="98"/>
      <c r="PXS76" s="98"/>
      <c r="PXU76" s="98"/>
      <c r="PYP76" s="98"/>
      <c r="PYQ76" s="98"/>
      <c r="PYT76" s="98"/>
      <c r="PYW76" s="98"/>
      <c r="PYZ76" s="98"/>
      <c r="PZC76" s="98"/>
      <c r="PZD76" s="98"/>
      <c r="PZE76" s="98"/>
      <c r="PZH76" s="98"/>
      <c r="PZK76" s="98"/>
      <c r="PZN76" s="98"/>
      <c r="PZQ76" s="98"/>
      <c r="PZS76" s="98"/>
      <c r="QBK76" s="98"/>
      <c r="QBL76" s="98"/>
      <c r="QBM76" s="98"/>
      <c r="QBN76" s="98"/>
      <c r="QBO76" s="98"/>
      <c r="QBP76" s="98"/>
      <c r="QBQ76" s="98"/>
      <c r="QBR76" s="98"/>
      <c r="QBS76" s="98"/>
      <c r="QBT76" s="98"/>
      <c r="QBU76" s="98"/>
      <c r="QBV76" s="98"/>
      <c r="QBW76" s="98"/>
      <c r="QBX76" s="98"/>
      <c r="QBY76" s="98"/>
      <c r="QBZ76" s="98"/>
      <c r="QCA76" s="98"/>
      <c r="QCB76" s="98"/>
      <c r="QCC76" s="98"/>
      <c r="QCP76" s="98"/>
      <c r="QCQ76" s="98"/>
      <c r="QCR76" s="98"/>
      <c r="QCS76" s="98"/>
      <c r="QCT76" s="98"/>
      <c r="QCU76" s="98"/>
      <c r="QCV76" s="98"/>
      <c r="QCW76" s="98"/>
      <c r="QCX76" s="98"/>
      <c r="QCY76" s="98"/>
      <c r="QDB76" s="98"/>
      <c r="QDE76" s="98"/>
      <c r="QDH76" s="98"/>
      <c r="QDK76" s="98"/>
      <c r="QFY76" s="98"/>
      <c r="QGA76" s="98"/>
      <c r="QGD76" s="98"/>
      <c r="QGG76" s="98"/>
      <c r="QGJ76" s="98"/>
      <c r="QGM76" s="98"/>
      <c r="QGP76" s="98"/>
      <c r="QGR76" s="98"/>
      <c r="QGT76" s="98"/>
      <c r="QGW76" s="98"/>
      <c r="QGZ76" s="98"/>
      <c r="QHC76" s="98"/>
      <c r="QHF76" s="98"/>
      <c r="QHI76" s="98"/>
      <c r="QHL76" s="98"/>
      <c r="QHO76" s="98"/>
      <c r="QHQ76" s="98"/>
      <c r="QIL76" s="98"/>
      <c r="QIM76" s="98"/>
      <c r="QIP76" s="98"/>
      <c r="QIS76" s="98"/>
      <c r="QIV76" s="98"/>
      <c r="QIY76" s="98"/>
      <c r="QIZ76" s="98"/>
      <c r="QJA76" s="98"/>
      <c r="QJD76" s="98"/>
      <c r="QJG76" s="98"/>
      <c r="QJJ76" s="98"/>
      <c r="QJM76" s="98"/>
      <c r="QJO76" s="98"/>
      <c r="QLG76" s="98"/>
      <c r="QLH76" s="98"/>
      <c r="QLI76" s="98"/>
      <c r="QLJ76" s="98"/>
      <c r="QLK76" s="98"/>
      <c r="QLL76" s="98"/>
      <c r="QLM76" s="98"/>
      <c r="QLN76" s="98"/>
      <c r="QLO76" s="98"/>
      <c r="QLP76" s="98"/>
      <c r="QLQ76" s="98"/>
      <c r="QLR76" s="98"/>
      <c r="QLS76" s="98"/>
      <c r="QLT76" s="98"/>
      <c r="QLU76" s="98"/>
      <c r="QLV76" s="98"/>
      <c r="QLW76" s="98"/>
      <c r="QLX76" s="98"/>
      <c r="QLY76" s="98"/>
      <c r="QML76" s="98"/>
      <c r="QMM76" s="98"/>
      <c r="QMN76" s="98"/>
      <c r="QMO76" s="98"/>
      <c r="QMP76" s="98"/>
      <c r="QMQ76" s="98"/>
      <c r="QMR76" s="98"/>
      <c r="QMS76" s="98"/>
      <c r="QMT76" s="98"/>
      <c r="QMU76" s="98"/>
      <c r="QMX76" s="98"/>
      <c r="QNA76" s="98"/>
      <c r="QND76" s="98"/>
      <c r="QNG76" s="98"/>
      <c r="QPU76" s="98"/>
      <c r="QPW76" s="98"/>
      <c r="QPZ76" s="98"/>
      <c r="QQC76" s="98"/>
      <c r="QQF76" s="98"/>
      <c r="QQI76" s="98"/>
      <c r="QQL76" s="98"/>
      <c r="QQN76" s="98"/>
      <c r="QQP76" s="98"/>
      <c r="QQS76" s="98"/>
      <c r="QQV76" s="98"/>
      <c r="QQY76" s="98"/>
      <c r="QRB76" s="98"/>
      <c r="QRE76" s="98"/>
      <c r="QRH76" s="98"/>
      <c r="QRK76" s="98"/>
      <c r="QRM76" s="98"/>
      <c r="QSH76" s="98"/>
      <c r="QSI76" s="98"/>
      <c r="QSL76" s="98"/>
      <c r="QSO76" s="98"/>
      <c r="QSR76" s="98"/>
      <c r="QSU76" s="98"/>
      <c r="QSV76" s="98"/>
      <c r="QSW76" s="98"/>
      <c r="QSZ76" s="98"/>
      <c r="QTC76" s="98"/>
      <c r="QTF76" s="98"/>
      <c r="QTI76" s="98"/>
      <c r="QTK76" s="98"/>
      <c r="QVC76" s="98"/>
      <c r="QVD76" s="98"/>
      <c r="QVE76" s="98"/>
      <c r="QVF76" s="98"/>
      <c r="QVG76" s="98"/>
      <c r="QVH76" s="98"/>
      <c r="QVI76" s="98"/>
      <c r="QVJ76" s="98"/>
      <c r="QVK76" s="98"/>
      <c r="QVL76" s="98"/>
      <c r="QVM76" s="98"/>
      <c r="QVN76" s="98"/>
      <c r="QVO76" s="98"/>
      <c r="QVP76" s="98"/>
      <c r="QVQ76" s="98"/>
      <c r="QVR76" s="98"/>
      <c r="QVS76" s="98"/>
      <c r="QVT76" s="98"/>
      <c r="QVU76" s="98"/>
      <c r="QWH76" s="98"/>
      <c r="QWI76" s="98"/>
      <c r="QWJ76" s="98"/>
      <c r="QWK76" s="98"/>
      <c r="QWL76" s="98"/>
      <c r="QWM76" s="98"/>
      <c r="QWN76" s="98"/>
      <c r="QWO76" s="98"/>
      <c r="QWP76" s="98"/>
      <c r="QWQ76" s="98"/>
      <c r="QWT76" s="98"/>
      <c r="QWW76" s="98"/>
      <c r="QWZ76" s="98"/>
      <c r="QXC76" s="98"/>
      <c r="QZQ76" s="98"/>
      <c r="QZS76" s="98"/>
      <c r="QZV76" s="98"/>
      <c r="QZY76" s="98"/>
      <c r="RAB76" s="98"/>
      <c r="RAE76" s="98"/>
      <c r="RAH76" s="98"/>
      <c r="RAJ76" s="98"/>
      <c r="RAL76" s="98"/>
      <c r="RAO76" s="98"/>
      <c r="RAR76" s="98"/>
      <c r="RAU76" s="98"/>
      <c r="RAX76" s="98"/>
      <c r="RBA76" s="98"/>
      <c r="RBD76" s="98"/>
      <c r="RBG76" s="98"/>
      <c r="RBI76" s="98"/>
      <c r="RCD76" s="98"/>
      <c r="RCE76" s="98"/>
      <c r="RCH76" s="98"/>
      <c r="RCK76" s="98"/>
      <c r="RCN76" s="98"/>
      <c r="RCQ76" s="98"/>
      <c r="RCR76" s="98"/>
      <c r="RCS76" s="98"/>
      <c r="RCV76" s="98"/>
      <c r="RCY76" s="98"/>
      <c r="RDB76" s="98"/>
      <c r="RDE76" s="98"/>
      <c r="RDG76" s="98"/>
      <c r="REY76" s="98"/>
      <c r="REZ76" s="98"/>
      <c r="RFA76" s="98"/>
      <c r="RFB76" s="98"/>
      <c r="RFC76" s="98"/>
      <c r="RFD76" s="98"/>
      <c r="RFE76" s="98"/>
      <c r="RFF76" s="98"/>
      <c r="RFG76" s="98"/>
      <c r="RFH76" s="98"/>
      <c r="RFI76" s="98"/>
      <c r="RFJ76" s="98"/>
      <c r="RFK76" s="98"/>
      <c r="RFL76" s="98"/>
      <c r="RFM76" s="98"/>
      <c r="RFN76" s="98"/>
      <c r="RFO76" s="98"/>
      <c r="RFP76" s="98"/>
      <c r="RFQ76" s="98"/>
      <c r="RGD76" s="98"/>
      <c r="RGE76" s="98"/>
      <c r="RGF76" s="98"/>
      <c r="RGG76" s="98"/>
      <c r="RGH76" s="98"/>
      <c r="RGI76" s="98"/>
      <c r="RGJ76" s="98"/>
      <c r="RGK76" s="98"/>
      <c r="RGL76" s="98"/>
      <c r="RGM76" s="98"/>
      <c r="RGP76" s="98"/>
      <c r="RGS76" s="98"/>
      <c r="RGV76" s="98"/>
      <c r="RGY76" s="98"/>
      <c r="RJM76" s="98"/>
      <c r="RJO76" s="98"/>
      <c r="RJR76" s="98"/>
      <c r="RJU76" s="98"/>
      <c r="RJX76" s="98"/>
      <c r="RKA76" s="98"/>
      <c r="RKD76" s="98"/>
      <c r="RKF76" s="98"/>
      <c r="RKH76" s="98"/>
      <c r="RKK76" s="98"/>
      <c r="RKN76" s="98"/>
      <c r="RKQ76" s="98"/>
      <c r="RKT76" s="98"/>
      <c r="RKW76" s="98"/>
      <c r="RKZ76" s="98"/>
      <c r="RLC76" s="98"/>
      <c r="RLE76" s="98"/>
      <c r="RLZ76" s="98"/>
      <c r="RMA76" s="98"/>
      <c r="RMD76" s="98"/>
      <c r="RMG76" s="98"/>
      <c r="RMJ76" s="98"/>
      <c r="RMM76" s="98"/>
      <c r="RMN76" s="98"/>
      <c r="RMO76" s="98"/>
      <c r="RMR76" s="98"/>
      <c r="RMU76" s="98"/>
      <c r="RMX76" s="98"/>
      <c r="RNA76" s="98"/>
      <c r="RNC76" s="98"/>
      <c r="ROU76" s="98"/>
      <c r="ROV76" s="98"/>
      <c r="ROW76" s="98"/>
      <c r="ROX76" s="98"/>
      <c r="ROY76" s="98"/>
      <c r="ROZ76" s="98"/>
      <c r="RPA76" s="98"/>
      <c r="RPB76" s="98"/>
      <c r="RPC76" s="98"/>
      <c r="RPD76" s="98"/>
      <c r="RPE76" s="98"/>
      <c r="RPF76" s="98"/>
      <c r="RPG76" s="98"/>
      <c r="RPH76" s="98"/>
      <c r="RPI76" s="98"/>
      <c r="RPJ76" s="98"/>
      <c r="RPK76" s="98"/>
      <c r="RPL76" s="98"/>
      <c r="RPM76" s="98"/>
      <c r="RPZ76" s="98"/>
      <c r="RQA76" s="98"/>
      <c r="RQB76" s="98"/>
      <c r="RQC76" s="98"/>
      <c r="RQD76" s="98"/>
      <c r="RQE76" s="98"/>
      <c r="RQF76" s="98"/>
      <c r="RQG76" s="98"/>
      <c r="RQH76" s="98"/>
      <c r="RQI76" s="98"/>
      <c r="RQL76" s="98"/>
      <c r="RQO76" s="98"/>
      <c r="RQR76" s="98"/>
      <c r="RQU76" s="98"/>
      <c r="RTI76" s="98"/>
      <c r="RTK76" s="98"/>
      <c r="RTN76" s="98"/>
      <c r="RTQ76" s="98"/>
      <c r="RTT76" s="98"/>
      <c r="RTW76" s="98"/>
      <c r="RTZ76" s="98"/>
      <c r="RUB76" s="98"/>
      <c r="RUD76" s="98"/>
      <c r="RUG76" s="98"/>
      <c r="RUJ76" s="98"/>
      <c r="RUM76" s="98"/>
      <c r="RUP76" s="98"/>
      <c r="RUS76" s="98"/>
      <c r="RUV76" s="98"/>
      <c r="RUY76" s="98"/>
      <c r="RVA76" s="98"/>
      <c r="RVV76" s="98"/>
      <c r="RVW76" s="98"/>
      <c r="RVZ76" s="98"/>
      <c r="RWC76" s="98"/>
      <c r="RWF76" s="98"/>
      <c r="RWI76" s="98"/>
      <c r="RWJ76" s="98"/>
      <c r="RWK76" s="98"/>
      <c r="RWN76" s="98"/>
      <c r="RWQ76" s="98"/>
      <c r="RWT76" s="98"/>
      <c r="RWW76" s="98"/>
      <c r="RWY76" s="98"/>
      <c r="RYQ76" s="98"/>
      <c r="RYR76" s="98"/>
      <c r="RYS76" s="98"/>
      <c r="RYT76" s="98"/>
      <c r="RYU76" s="98"/>
      <c r="RYV76" s="98"/>
      <c r="RYW76" s="98"/>
      <c r="RYX76" s="98"/>
      <c r="RYY76" s="98"/>
      <c r="RYZ76" s="98"/>
      <c r="RZA76" s="98"/>
      <c r="RZB76" s="98"/>
      <c r="RZC76" s="98"/>
      <c r="RZD76" s="98"/>
      <c r="RZE76" s="98"/>
      <c r="RZF76" s="98"/>
      <c r="RZG76" s="98"/>
      <c r="RZH76" s="98"/>
      <c r="RZI76" s="98"/>
      <c r="RZV76" s="98"/>
      <c r="RZW76" s="98"/>
      <c r="RZX76" s="98"/>
      <c r="RZY76" s="98"/>
      <c r="RZZ76" s="98"/>
      <c r="SAA76" s="98"/>
      <c r="SAB76" s="98"/>
      <c r="SAC76" s="98"/>
      <c r="SAD76" s="98"/>
      <c r="SAE76" s="98"/>
      <c r="SAH76" s="98"/>
      <c r="SAK76" s="98"/>
      <c r="SAN76" s="98"/>
      <c r="SAQ76" s="98"/>
      <c r="SDE76" s="98"/>
      <c r="SDG76" s="98"/>
      <c r="SDJ76" s="98"/>
      <c r="SDM76" s="98"/>
      <c r="SDP76" s="98"/>
      <c r="SDS76" s="98"/>
      <c r="SDV76" s="98"/>
      <c r="SDX76" s="98"/>
      <c r="SDZ76" s="98"/>
      <c r="SEC76" s="98"/>
      <c r="SEF76" s="98"/>
      <c r="SEI76" s="98"/>
      <c r="SEL76" s="98"/>
      <c r="SEO76" s="98"/>
      <c r="SER76" s="98"/>
      <c r="SEU76" s="98"/>
      <c r="SEW76" s="98"/>
      <c r="SFR76" s="98"/>
      <c r="SFS76" s="98"/>
      <c r="SFV76" s="98"/>
      <c r="SFY76" s="98"/>
      <c r="SGB76" s="98"/>
      <c r="SGE76" s="98"/>
      <c r="SGF76" s="98"/>
      <c r="SGG76" s="98"/>
      <c r="SGJ76" s="98"/>
      <c r="SGM76" s="98"/>
      <c r="SGP76" s="98"/>
      <c r="SGS76" s="98"/>
      <c r="SGU76" s="98"/>
      <c r="SIM76" s="98"/>
      <c r="SIN76" s="98"/>
      <c r="SIO76" s="98"/>
      <c r="SIP76" s="98"/>
      <c r="SIQ76" s="98"/>
      <c r="SIR76" s="98"/>
      <c r="SIS76" s="98"/>
      <c r="SIT76" s="98"/>
      <c r="SIU76" s="98"/>
      <c r="SIV76" s="98"/>
      <c r="SIW76" s="98"/>
      <c r="SIX76" s="98"/>
      <c r="SIY76" s="98"/>
      <c r="SIZ76" s="98"/>
      <c r="SJA76" s="98"/>
      <c r="SJB76" s="98"/>
      <c r="SJC76" s="98"/>
      <c r="SJD76" s="98"/>
      <c r="SJE76" s="98"/>
      <c r="SJR76" s="98"/>
      <c r="SJS76" s="98"/>
      <c r="SJT76" s="98"/>
      <c r="SJU76" s="98"/>
      <c r="SJV76" s="98"/>
      <c r="SJW76" s="98"/>
      <c r="SJX76" s="98"/>
      <c r="SJY76" s="98"/>
      <c r="SJZ76" s="98"/>
      <c r="SKA76" s="98"/>
      <c r="SKD76" s="98"/>
      <c r="SKG76" s="98"/>
      <c r="SKJ76" s="98"/>
      <c r="SKM76" s="98"/>
      <c r="SNA76" s="98"/>
      <c r="SNC76" s="98"/>
      <c r="SNF76" s="98"/>
      <c r="SNI76" s="98"/>
      <c r="SNL76" s="98"/>
      <c r="SNO76" s="98"/>
      <c r="SNR76" s="98"/>
      <c r="SNT76" s="98"/>
      <c r="SNV76" s="98"/>
      <c r="SNY76" s="98"/>
      <c r="SOB76" s="98"/>
      <c r="SOE76" s="98"/>
      <c r="SOH76" s="98"/>
      <c r="SOK76" s="98"/>
      <c r="SON76" s="98"/>
      <c r="SOQ76" s="98"/>
      <c r="SOS76" s="98"/>
      <c r="SPN76" s="98"/>
      <c r="SPO76" s="98"/>
      <c r="SPR76" s="98"/>
      <c r="SPU76" s="98"/>
      <c r="SPX76" s="98"/>
      <c r="SQA76" s="98"/>
      <c r="SQB76" s="98"/>
      <c r="SQC76" s="98"/>
      <c r="SQF76" s="98"/>
      <c r="SQI76" s="98"/>
      <c r="SQL76" s="98"/>
      <c r="SQO76" s="98"/>
      <c r="SQQ76" s="98"/>
      <c r="SSI76" s="98"/>
      <c r="SSJ76" s="98"/>
      <c r="SSK76" s="98"/>
      <c r="SSL76" s="98"/>
      <c r="SSM76" s="98"/>
      <c r="SSN76" s="98"/>
      <c r="SSO76" s="98"/>
      <c r="SSP76" s="98"/>
      <c r="SSQ76" s="98"/>
      <c r="SSR76" s="98"/>
      <c r="SSS76" s="98"/>
      <c r="SST76" s="98"/>
      <c r="SSU76" s="98"/>
      <c r="SSV76" s="98"/>
      <c r="SSW76" s="98"/>
      <c r="SSX76" s="98"/>
      <c r="SSY76" s="98"/>
      <c r="SSZ76" s="98"/>
      <c r="STA76" s="98"/>
      <c r="STN76" s="98"/>
      <c r="STO76" s="98"/>
      <c r="STP76" s="98"/>
      <c r="STQ76" s="98"/>
      <c r="STR76" s="98"/>
      <c r="STS76" s="98"/>
      <c r="STT76" s="98"/>
      <c r="STU76" s="98"/>
      <c r="STV76" s="98"/>
      <c r="STW76" s="98"/>
      <c r="STZ76" s="98"/>
      <c r="SUC76" s="98"/>
      <c r="SUF76" s="98"/>
      <c r="SUI76" s="98"/>
      <c r="SWW76" s="98"/>
      <c r="SWY76" s="98"/>
      <c r="SXB76" s="98"/>
      <c r="SXE76" s="98"/>
      <c r="SXH76" s="98"/>
      <c r="SXK76" s="98"/>
      <c r="SXN76" s="98"/>
      <c r="SXP76" s="98"/>
      <c r="SXR76" s="98"/>
      <c r="SXU76" s="98"/>
      <c r="SXX76" s="98"/>
      <c r="SYA76" s="98"/>
      <c r="SYD76" s="98"/>
      <c r="SYG76" s="98"/>
      <c r="SYJ76" s="98"/>
      <c r="SYM76" s="98"/>
      <c r="SYO76" s="98"/>
      <c r="SZJ76" s="98"/>
      <c r="SZK76" s="98"/>
      <c r="SZN76" s="98"/>
      <c r="SZQ76" s="98"/>
      <c r="SZT76" s="98"/>
      <c r="SZW76" s="98"/>
      <c r="SZX76" s="98"/>
      <c r="SZY76" s="98"/>
      <c r="TAB76" s="98"/>
      <c r="TAE76" s="98"/>
      <c r="TAH76" s="98"/>
      <c r="TAK76" s="98"/>
      <c r="TAM76" s="98"/>
      <c r="TCE76" s="98"/>
      <c r="TCF76" s="98"/>
      <c r="TCG76" s="98"/>
      <c r="TCH76" s="98"/>
      <c r="TCI76" s="98"/>
      <c r="TCJ76" s="98"/>
      <c r="TCK76" s="98"/>
      <c r="TCL76" s="98"/>
      <c r="TCM76" s="98"/>
      <c r="TCN76" s="98"/>
      <c r="TCO76" s="98"/>
      <c r="TCP76" s="98"/>
      <c r="TCQ76" s="98"/>
      <c r="TCR76" s="98"/>
      <c r="TCS76" s="98"/>
      <c r="TCT76" s="98"/>
      <c r="TCU76" s="98"/>
      <c r="TCV76" s="98"/>
      <c r="TCW76" s="98"/>
      <c r="TDJ76" s="98"/>
      <c r="TDK76" s="98"/>
      <c r="TDL76" s="98"/>
      <c r="TDM76" s="98"/>
      <c r="TDN76" s="98"/>
      <c r="TDO76" s="98"/>
      <c r="TDP76" s="98"/>
      <c r="TDQ76" s="98"/>
      <c r="TDR76" s="98"/>
      <c r="TDS76" s="98"/>
      <c r="TDV76" s="98"/>
      <c r="TDY76" s="98"/>
      <c r="TEB76" s="98"/>
      <c r="TEE76" s="98"/>
      <c r="TGS76" s="98"/>
      <c r="TGU76" s="98"/>
      <c r="TGX76" s="98"/>
      <c r="THA76" s="98"/>
      <c r="THD76" s="98"/>
      <c r="THG76" s="98"/>
      <c r="THJ76" s="98"/>
      <c r="THL76" s="98"/>
      <c r="THN76" s="98"/>
      <c r="THQ76" s="98"/>
      <c r="THT76" s="98"/>
      <c r="THW76" s="98"/>
      <c r="THZ76" s="98"/>
      <c r="TIC76" s="98"/>
      <c r="TIF76" s="98"/>
      <c r="TII76" s="98"/>
      <c r="TIK76" s="98"/>
      <c r="TJF76" s="98"/>
      <c r="TJG76" s="98"/>
      <c r="TJJ76" s="98"/>
      <c r="TJM76" s="98"/>
      <c r="TJP76" s="98"/>
      <c r="TJS76" s="98"/>
      <c r="TJT76" s="98"/>
      <c r="TJU76" s="98"/>
      <c r="TJX76" s="98"/>
      <c r="TKA76" s="98"/>
      <c r="TKD76" s="98"/>
      <c r="TKG76" s="98"/>
      <c r="TKI76" s="98"/>
      <c r="TMA76" s="98"/>
      <c r="TMB76" s="98"/>
      <c r="TMC76" s="98"/>
      <c r="TMD76" s="98"/>
      <c r="TME76" s="98"/>
      <c r="TMF76" s="98"/>
      <c r="TMG76" s="98"/>
      <c r="TMH76" s="98"/>
      <c r="TMI76" s="98"/>
      <c r="TMJ76" s="98"/>
      <c r="TMK76" s="98"/>
      <c r="TML76" s="98"/>
      <c r="TMM76" s="98"/>
      <c r="TMN76" s="98"/>
      <c r="TMO76" s="98"/>
      <c r="TMP76" s="98"/>
      <c r="TMQ76" s="98"/>
      <c r="TMR76" s="98"/>
      <c r="TMS76" s="98"/>
      <c r="TNF76" s="98"/>
      <c r="TNG76" s="98"/>
      <c r="TNH76" s="98"/>
      <c r="TNI76" s="98"/>
      <c r="TNJ76" s="98"/>
      <c r="TNK76" s="98"/>
      <c r="TNL76" s="98"/>
      <c r="TNM76" s="98"/>
      <c r="TNN76" s="98"/>
      <c r="TNO76" s="98"/>
      <c r="TNR76" s="98"/>
      <c r="TNU76" s="98"/>
      <c r="TNX76" s="98"/>
      <c r="TOA76" s="98"/>
      <c r="TQO76" s="98"/>
      <c r="TQQ76" s="98"/>
      <c r="TQT76" s="98"/>
      <c r="TQW76" s="98"/>
      <c r="TQZ76" s="98"/>
      <c r="TRC76" s="98"/>
      <c r="TRF76" s="98"/>
      <c r="TRH76" s="98"/>
      <c r="TRJ76" s="98"/>
      <c r="TRM76" s="98"/>
      <c r="TRP76" s="98"/>
      <c r="TRS76" s="98"/>
      <c r="TRV76" s="98"/>
      <c r="TRY76" s="98"/>
      <c r="TSB76" s="98"/>
      <c r="TSE76" s="98"/>
      <c r="TSG76" s="98"/>
      <c r="TTB76" s="98"/>
      <c r="TTC76" s="98"/>
      <c r="TTF76" s="98"/>
      <c r="TTI76" s="98"/>
      <c r="TTL76" s="98"/>
      <c r="TTO76" s="98"/>
      <c r="TTP76" s="98"/>
      <c r="TTQ76" s="98"/>
      <c r="TTT76" s="98"/>
      <c r="TTW76" s="98"/>
      <c r="TTZ76" s="98"/>
      <c r="TUC76" s="98"/>
      <c r="TUE76" s="98"/>
      <c r="TVW76" s="98"/>
      <c r="TVX76" s="98"/>
      <c r="TVY76" s="98"/>
      <c r="TVZ76" s="98"/>
      <c r="TWA76" s="98"/>
      <c r="TWB76" s="98"/>
      <c r="TWC76" s="98"/>
      <c r="TWD76" s="98"/>
      <c r="TWE76" s="98"/>
      <c r="TWF76" s="98"/>
      <c r="TWG76" s="98"/>
      <c r="TWH76" s="98"/>
      <c r="TWI76" s="98"/>
      <c r="TWJ76" s="98"/>
      <c r="TWK76" s="98"/>
      <c r="TWL76" s="98"/>
      <c r="TWM76" s="98"/>
      <c r="TWN76" s="98"/>
      <c r="TWO76" s="98"/>
      <c r="TXB76" s="98"/>
      <c r="TXC76" s="98"/>
      <c r="TXD76" s="98"/>
      <c r="TXE76" s="98"/>
      <c r="TXF76" s="98"/>
      <c r="TXG76" s="98"/>
      <c r="TXH76" s="98"/>
      <c r="TXI76" s="98"/>
      <c r="TXJ76" s="98"/>
      <c r="TXK76" s="98"/>
      <c r="TXN76" s="98"/>
      <c r="TXQ76" s="98"/>
      <c r="TXT76" s="98"/>
      <c r="TXW76" s="98"/>
      <c r="UAK76" s="98"/>
      <c r="UAM76" s="98"/>
      <c r="UAP76" s="98"/>
      <c r="UAS76" s="98"/>
      <c r="UAV76" s="98"/>
      <c r="UAY76" s="98"/>
      <c r="UBB76" s="98"/>
      <c r="UBD76" s="98"/>
      <c r="UBF76" s="98"/>
      <c r="UBI76" s="98"/>
      <c r="UBL76" s="98"/>
      <c r="UBO76" s="98"/>
      <c r="UBR76" s="98"/>
      <c r="UBU76" s="98"/>
      <c r="UBX76" s="98"/>
      <c r="UCA76" s="98"/>
      <c r="UCC76" s="98"/>
      <c r="UCX76" s="98"/>
      <c r="UCY76" s="98"/>
      <c r="UDB76" s="98"/>
      <c r="UDE76" s="98"/>
      <c r="UDH76" s="98"/>
      <c r="UDK76" s="98"/>
      <c r="UDL76" s="98"/>
      <c r="UDM76" s="98"/>
      <c r="UDP76" s="98"/>
      <c r="UDS76" s="98"/>
      <c r="UDV76" s="98"/>
      <c r="UDY76" s="98"/>
      <c r="UEA76" s="98"/>
      <c r="UFS76" s="98"/>
      <c r="UFT76" s="98"/>
      <c r="UFU76" s="98"/>
      <c r="UFV76" s="98"/>
      <c r="UFW76" s="98"/>
      <c r="UFX76" s="98"/>
      <c r="UFY76" s="98"/>
      <c r="UFZ76" s="98"/>
      <c r="UGA76" s="98"/>
      <c r="UGB76" s="98"/>
      <c r="UGC76" s="98"/>
      <c r="UGD76" s="98"/>
      <c r="UGE76" s="98"/>
      <c r="UGF76" s="98"/>
      <c r="UGG76" s="98"/>
      <c r="UGH76" s="98"/>
      <c r="UGI76" s="98"/>
      <c r="UGJ76" s="98"/>
      <c r="UGK76" s="98"/>
      <c r="UGX76" s="98"/>
      <c r="UGY76" s="98"/>
      <c r="UGZ76" s="98"/>
      <c r="UHA76" s="98"/>
      <c r="UHB76" s="98"/>
      <c r="UHC76" s="98"/>
      <c r="UHD76" s="98"/>
      <c r="UHE76" s="98"/>
      <c r="UHF76" s="98"/>
      <c r="UHG76" s="98"/>
      <c r="UHJ76" s="98"/>
      <c r="UHM76" s="98"/>
      <c r="UHP76" s="98"/>
      <c r="UHS76" s="98"/>
      <c r="UKG76" s="98"/>
      <c r="UKI76" s="98"/>
      <c r="UKL76" s="98"/>
      <c r="UKO76" s="98"/>
      <c r="UKR76" s="98"/>
      <c r="UKU76" s="98"/>
      <c r="UKX76" s="98"/>
      <c r="UKZ76" s="98"/>
      <c r="ULB76" s="98"/>
      <c r="ULE76" s="98"/>
      <c r="ULH76" s="98"/>
      <c r="ULK76" s="98"/>
      <c r="ULN76" s="98"/>
      <c r="ULQ76" s="98"/>
      <c r="ULT76" s="98"/>
      <c r="ULW76" s="98"/>
      <c r="ULY76" s="98"/>
      <c r="UMT76" s="98"/>
      <c r="UMU76" s="98"/>
      <c r="UMX76" s="98"/>
      <c r="UNA76" s="98"/>
      <c r="UND76" s="98"/>
      <c r="UNG76" s="98"/>
      <c r="UNH76" s="98"/>
      <c r="UNI76" s="98"/>
      <c r="UNL76" s="98"/>
      <c r="UNO76" s="98"/>
      <c r="UNR76" s="98"/>
      <c r="UNU76" s="98"/>
      <c r="UNW76" s="98"/>
      <c r="UPO76" s="98"/>
      <c r="UPP76" s="98"/>
      <c r="UPQ76" s="98"/>
      <c r="UPR76" s="98"/>
      <c r="UPS76" s="98"/>
      <c r="UPT76" s="98"/>
      <c r="UPU76" s="98"/>
      <c r="UPV76" s="98"/>
      <c r="UPW76" s="98"/>
      <c r="UPX76" s="98"/>
      <c r="UPY76" s="98"/>
      <c r="UPZ76" s="98"/>
      <c r="UQA76" s="98"/>
      <c r="UQB76" s="98"/>
      <c r="UQC76" s="98"/>
      <c r="UQD76" s="98"/>
      <c r="UQE76" s="98"/>
      <c r="UQF76" s="98"/>
      <c r="UQG76" s="98"/>
      <c r="UQT76" s="98"/>
      <c r="UQU76" s="98"/>
      <c r="UQV76" s="98"/>
      <c r="UQW76" s="98"/>
      <c r="UQX76" s="98"/>
      <c r="UQY76" s="98"/>
      <c r="UQZ76" s="98"/>
      <c r="URA76" s="98"/>
      <c r="URB76" s="98"/>
      <c r="URC76" s="98"/>
      <c r="URF76" s="98"/>
      <c r="URI76" s="98"/>
      <c r="URL76" s="98"/>
      <c r="URO76" s="98"/>
      <c r="UUC76" s="98"/>
      <c r="UUE76" s="98"/>
      <c r="UUH76" s="98"/>
      <c r="UUK76" s="98"/>
      <c r="UUN76" s="98"/>
      <c r="UUQ76" s="98"/>
      <c r="UUT76" s="98"/>
      <c r="UUV76" s="98"/>
      <c r="UUX76" s="98"/>
      <c r="UVA76" s="98"/>
      <c r="UVD76" s="98"/>
      <c r="UVG76" s="98"/>
      <c r="UVJ76" s="98"/>
      <c r="UVM76" s="98"/>
      <c r="UVP76" s="98"/>
      <c r="UVS76" s="98"/>
      <c r="UVU76" s="98"/>
      <c r="UWP76" s="98"/>
      <c r="UWQ76" s="98"/>
      <c r="UWT76" s="98"/>
      <c r="UWW76" s="98"/>
      <c r="UWZ76" s="98"/>
      <c r="UXC76" s="98"/>
      <c r="UXD76" s="98"/>
      <c r="UXE76" s="98"/>
      <c r="UXH76" s="98"/>
      <c r="UXK76" s="98"/>
      <c r="UXN76" s="98"/>
      <c r="UXQ76" s="98"/>
      <c r="UXS76" s="98"/>
      <c r="UZK76" s="98"/>
      <c r="UZL76" s="98"/>
      <c r="UZM76" s="98"/>
      <c r="UZN76" s="98"/>
      <c r="UZO76" s="98"/>
      <c r="UZP76" s="98"/>
      <c r="UZQ76" s="98"/>
      <c r="UZR76" s="98"/>
      <c r="UZS76" s="98"/>
      <c r="UZT76" s="98"/>
      <c r="UZU76" s="98"/>
      <c r="UZV76" s="98"/>
      <c r="UZW76" s="98"/>
      <c r="UZX76" s="98"/>
      <c r="UZY76" s="98"/>
      <c r="UZZ76" s="98"/>
      <c r="VAA76" s="98"/>
      <c r="VAB76" s="98"/>
      <c r="VAC76" s="98"/>
      <c r="VAP76" s="98"/>
      <c r="VAQ76" s="98"/>
      <c r="VAR76" s="98"/>
      <c r="VAS76" s="98"/>
      <c r="VAT76" s="98"/>
      <c r="VAU76" s="98"/>
      <c r="VAV76" s="98"/>
      <c r="VAW76" s="98"/>
      <c r="VAX76" s="98"/>
      <c r="VAY76" s="98"/>
      <c r="VBB76" s="98"/>
      <c r="VBE76" s="98"/>
      <c r="VBH76" s="98"/>
      <c r="VBK76" s="98"/>
      <c r="VDY76" s="98"/>
      <c r="VEA76" s="98"/>
      <c r="VED76" s="98"/>
      <c r="VEG76" s="98"/>
      <c r="VEJ76" s="98"/>
      <c r="VEM76" s="98"/>
      <c r="VEP76" s="98"/>
      <c r="VER76" s="98"/>
      <c r="VET76" s="98"/>
      <c r="VEW76" s="98"/>
      <c r="VEZ76" s="98"/>
      <c r="VFC76" s="98"/>
      <c r="VFF76" s="98"/>
      <c r="VFI76" s="98"/>
      <c r="VFL76" s="98"/>
      <c r="VFO76" s="98"/>
      <c r="VFQ76" s="98"/>
      <c r="VGL76" s="98"/>
      <c r="VGM76" s="98"/>
      <c r="VGP76" s="98"/>
      <c r="VGS76" s="98"/>
      <c r="VGV76" s="98"/>
      <c r="VGY76" s="98"/>
      <c r="VGZ76" s="98"/>
      <c r="VHA76" s="98"/>
      <c r="VHD76" s="98"/>
      <c r="VHG76" s="98"/>
      <c r="VHJ76" s="98"/>
      <c r="VHM76" s="98"/>
      <c r="VHO76" s="98"/>
      <c r="VJG76" s="98"/>
      <c r="VJH76" s="98"/>
      <c r="VJI76" s="98"/>
      <c r="VJJ76" s="98"/>
      <c r="VJK76" s="98"/>
      <c r="VJL76" s="98"/>
      <c r="VJM76" s="98"/>
      <c r="VJN76" s="98"/>
      <c r="VJO76" s="98"/>
      <c r="VJP76" s="98"/>
      <c r="VJQ76" s="98"/>
      <c r="VJR76" s="98"/>
      <c r="VJS76" s="98"/>
      <c r="VJT76" s="98"/>
      <c r="VJU76" s="98"/>
      <c r="VJV76" s="98"/>
      <c r="VJW76" s="98"/>
      <c r="VJX76" s="98"/>
      <c r="VJY76" s="98"/>
      <c r="VKL76" s="98"/>
      <c r="VKM76" s="98"/>
      <c r="VKN76" s="98"/>
      <c r="VKO76" s="98"/>
      <c r="VKP76" s="98"/>
      <c r="VKQ76" s="98"/>
      <c r="VKR76" s="98"/>
      <c r="VKS76" s="98"/>
      <c r="VKT76" s="98"/>
      <c r="VKU76" s="98"/>
      <c r="VKX76" s="98"/>
      <c r="VLA76" s="98"/>
      <c r="VLD76" s="98"/>
      <c r="VLG76" s="98"/>
      <c r="VNU76" s="98"/>
      <c r="VNW76" s="98"/>
      <c r="VNZ76" s="98"/>
      <c r="VOC76" s="98"/>
      <c r="VOF76" s="98"/>
      <c r="VOI76" s="98"/>
      <c r="VOL76" s="98"/>
      <c r="VON76" s="98"/>
      <c r="VOP76" s="98"/>
      <c r="VOS76" s="98"/>
      <c r="VOV76" s="98"/>
      <c r="VOY76" s="98"/>
      <c r="VPB76" s="98"/>
      <c r="VPE76" s="98"/>
      <c r="VPH76" s="98"/>
      <c r="VPK76" s="98"/>
      <c r="VPM76" s="98"/>
      <c r="VQH76" s="98"/>
      <c r="VQI76" s="98"/>
      <c r="VQL76" s="98"/>
      <c r="VQO76" s="98"/>
      <c r="VQR76" s="98"/>
      <c r="VQU76" s="98"/>
      <c r="VQV76" s="98"/>
      <c r="VQW76" s="98"/>
      <c r="VQZ76" s="98"/>
      <c r="VRC76" s="98"/>
      <c r="VRF76" s="98"/>
      <c r="VRI76" s="98"/>
      <c r="VRK76" s="98"/>
      <c r="VTC76" s="98"/>
      <c r="VTD76" s="98"/>
      <c r="VTE76" s="98"/>
      <c r="VTF76" s="98"/>
      <c r="VTG76" s="98"/>
      <c r="VTH76" s="98"/>
      <c r="VTI76" s="98"/>
      <c r="VTJ76" s="98"/>
      <c r="VTK76" s="98"/>
      <c r="VTL76" s="98"/>
      <c r="VTM76" s="98"/>
      <c r="VTN76" s="98"/>
      <c r="VTO76" s="98"/>
      <c r="VTP76" s="98"/>
      <c r="VTQ76" s="98"/>
      <c r="VTR76" s="98"/>
      <c r="VTS76" s="98"/>
      <c r="VTT76" s="98"/>
      <c r="VTU76" s="98"/>
      <c r="VUH76" s="98"/>
      <c r="VUI76" s="98"/>
      <c r="VUJ76" s="98"/>
      <c r="VUK76" s="98"/>
      <c r="VUL76" s="98"/>
      <c r="VUM76" s="98"/>
      <c r="VUN76" s="98"/>
      <c r="VUO76" s="98"/>
      <c r="VUP76" s="98"/>
      <c r="VUQ76" s="98"/>
      <c r="VUT76" s="98"/>
      <c r="VUW76" s="98"/>
      <c r="VUZ76" s="98"/>
      <c r="VVC76" s="98"/>
      <c r="VXQ76" s="98"/>
      <c r="VXS76" s="98"/>
      <c r="VXV76" s="98"/>
      <c r="VXY76" s="98"/>
      <c r="VYB76" s="98"/>
      <c r="VYE76" s="98"/>
      <c r="VYH76" s="98"/>
      <c r="VYJ76" s="98"/>
      <c r="VYL76" s="98"/>
      <c r="VYO76" s="98"/>
      <c r="VYR76" s="98"/>
      <c r="VYU76" s="98"/>
      <c r="VYX76" s="98"/>
      <c r="VZA76" s="98"/>
      <c r="VZD76" s="98"/>
      <c r="VZG76" s="98"/>
      <c r="VZI76" s="98"/>
      <c r="WAD76" s="98"/>
      <c r="WAE76" s="98"/>
      <c r="WAH76" s="98"/>
      <c r="WAK76" s="98"/>
      <c r="WAN76" s="98"/>
      <c r="WAQ76" s="98"/>
      <c r="WAR76" s="98"/>
      <c r="WAS76" s="98"/>
      <c r="WAV76" s="98"/>
      <c r="WAY76" s="98"/>
      <c r="WBB76" s="98"/>
      <c r="WBE76" s="98"/>
      <c r="WBG76" s="98"/>
      <c r="WCY76" s="98"/>
      <c r="WCZ76" s="98"/>
      <c r="WDA76" s="98"/>
      <c r="WDB76" s="98"/>
      <c r="WDC76" s="98"/>
      <c r="WDD76" s="98"/>
      <c r="WDE76" s="98"/>
      <c r="WDF76" s="98"/>
      <c r="WDG76" s="98"/>
      <c r="WDH76" s="98"/>
      <c r="WDI76" s="98"/>
      <c r="WDJ76" s="98"/>
      <c r="WDK76" s="98"/>
      <c r="WDL76" s="98"/>
      <c r="WDM76" s="98"/>
      <c r="WDN76" s="98"/>
      <c r="WDO76" s="98"/>
      <c r="WDP76" s="98"/>
      <c r="WDQ76" s="98"/>
      <c r="WED76" s="98"/>
      <c r="WEE76" s="98"/>
      <c r="WEF76" s="98"/>
      <c r="WEG76" s="98"/>
      <c r="WEH76" s="98"/>
      <c r="WEI76" s="98"/>
      <c r="WEJ76" s="98"/>
      <c r="WEK76" s="98"/>
      <c r="WEL76" s="98"/>
      <c r="WEM76" s="98"/>
      <c r="WEP76" s="98"/>
      <c r="WES76" s="98"/>
      <c r="WEV76" s="98"/>
      <c r="WEY76" s="98"/>
      <c r="WHM76" s="98"/>
      <c r="WHO76" s="98"/>
      <c r="WHR76" s="98"/>
      <c r="WHU76" s="98"/>
      <c r="WHX76" s="98"/>
      <c r="WIA76" s="98"/>
      <c r="WID76" s="98"/>
      <c r="WIF76" s="98"/>
      <c r="WIH76" s="98"/>
      <c r="WIK76" s="98"/>
      <c r="WIN76" s="98"/>
      <c r="WIQ76" s="98"/>
      <c r="WIT76" s="98"/>
      <c r="WIW76" s="98"/>
      <c r="WIZ76" s="98"/>
      <c r="WJC76" s="98"/>
      <c r="WJE76" s="98"/>
      <c r="WJZ76" s="98"/>
      <c r="WKA76" s="98"/>
      <c r="WKD76" s="98"/>
      <c r="WKG76" s="98"/>
      <c r="WKJ76" s="98"/>
      <c r="WKM76" s="98"/>
      <c r="WKN76" s="98"/>
      <c r="WKO76" s="98"/>
      <c r="WKR76" s="98"/>
      <c r="WKU76" s="98"/>
      <c r="WKX76" s="98"/>
      <c r="WLA76" s="98"/>
      <c r="WLC76" s="98"/>
      <c r="WMU76" s="98"/>
      <c r="WMV76" s="98"/>
      <c r="WMW76" s="98"/>
      <c r="WMX76" s="98"/>
      <c r="WMY76" s="98"/>
      <c r="WMZ76" s="98"/>
      <c r="WNA76" s="98"/>
      <c r="WNB76" s="98"/>
      <c r="WNC76" s="98"/>
      <c r="WND76" s="98"/>
      <c r="WNE76" s="98"/>
      <c r="WNF76" s="98"/>
      <c r="WNG76" s="98"/>
      <c r="WNH76" s="98"/>
      <c r="WNI76" s="98"/>
      <c r="WNJ76" s="98"/>
      <c r="WNK76" s="98"/>
      <c r="WNL76" s="98"/>
      <c r="WNM76" s="98"/>
      <c r="WNZ76" s="98"/>
      <c r="WOA76" s="98"/>
      <c r="WOB76" s="98"/>
      <c r="WOC76" s="98"/>
      <c r="WOD76" s="98"/>
      <c r="WOE76" s="98"/>
      <c r="WOF76" s="98"/>
      <c r="WOG76" s="98"/>
      <c r="WOH76" s="98"/>
      <c r="WOI76" s="98"/>
      <c r="WOL76" s="98"/>
      <c r="WOO76" s="98"/>
      <c r="WOR76" s="98"/>
      <c r="WOU76" s="98"/>
      <c r="WRI76" s="98"/>
      <c r="WRK76" s="98"/>
      <c r="WRN76" s="98"/>
      <c r="WRQ76" s="98"/>
      <c r="WRT76" s="98"/>
      <c r="WRW76" s="98"/>
      <c r="WRZ76" s="98"/>
      <c r="WSB76" s="98"/>
      <c r="WSD76" s="98"/>
      <c r="WSG76" s="98"/>
      <c r="WSJ76" s="98"/>
      <c r="WSM76" s="98"/>
      <c r="WSP76" s="98"/>
      <c r="WSS76" s="98"/>
      <c r="WSV76" s="98"/>
      <c r="WSY76" s="98"/>
      <c r="WTA76" s="98"/>
      <c r="WTV76" s="98"/>
      <c r="WTW76" s="98"/>
      <c r="WTZ76" s="98"/>
      <c r="WUC76" s="98"/>
      <c r="WUF76" s="98"/>
      <c r="WUI76" s="98"/>
      <c r="WUJ76" s="98"/>
      <c r="WUK76" s="98"/>
      <c r="WUN76" s="98"/>
      <c r="WUQ76" s="98"/>
      <c r="WUT76" s="98"/>
      <c r="WUW76" s="98"/>
      <c r="WUY76" s="98"/>
    </row>
    <row r="77" spans="1:1015 1059:2039 2083:3063 3107:4087 4131:5111 5155:6135 6179:7159 7203:8183 8227:9207 9251:10231 10275:11255 11299:12279 12323:13303 13347:14327 14371:15351 15395:16119" s="94" customFormat="1" ht="21" hidden="1" customHeight="1" x14ac:dyDescent="0.3">
      <c r="A77" s="10" t="s">
        <v>172</v>
      </c>
      <c r="B77" s="93" t="s">
        <v>412</v>
      </c>
      <c r="C77" s="7"/>
      <c r="D77" s="126"/>
      <c r="E77" s="126"/>
    </row>
    <row r="78" spans="1:1015 1059:2039 2083:3063 3107:4087 4131:5111 5155:6135 6179:7159 7203:8183 8227:9207 9251:10231 10275:11255 11299:12279 12323:13303 13347:14327 14371:15351 15395:16119" s="94" customFormat="1" ht="21" hidden="1" customHeight="1" x14ac:dyDescent="0.3">
      <c r="A78" s="5" t="s">
        <v>10</v>
      </c>
      <c r="B78" s="93" t="s">
        <v>412</v>
      </c>
      <c r="C78" s="12"/>
      <c r="D78" s="126"/>
      <c r="E78" s="126"/>
    </row>
    <row r="79" spans="1:1015 1059:2039 2083:3063 3107:4087 4131:5111 5155:6135 6179:7159 7203:8183 8227:9207 9251:10231 10275:11255 11299:12279 12323:13303 13347:14327 14371:15351 15395:16119" s="94" customFormat="1" ht="21" hidden="1" customHeight="1" x14ac:dyDescent="0.3">
      <c r="A79" s="5" t="s">
        <v>11</v>
      </c>
      <c r="B79" s="93" t="s">
        <v>412</v>
      </c>
      <c r="C79" s="12"/>
      <c r="D79" s="126"/>
      <c r="E79" s="126"/>
    </row>
    <row r="80" spans="1:1015 1059:2039 2083:3063 3107:4087 4131:5111 5155:6135 6179:7159 7203:8183 8227:9207 9251:10231 10275:11255 11299:12279 12323:13303 13347:14327 14371:15351 15395:16119" s="94" customFormat="1" ht="21" hidden="1" customHeight="1" x14ac:dyDescent="0.3">
      <c r="A80" s="5" t="s">
        <v>12</v>
      </c>
      <c r="B80" s="93" t="s">
        <v>417</v>
      </c>
      <c r="C80" s="12"/>
      <c r="D80" s="126"/>
      <c r="E80" s="126"/>
    </row>
    <row r="81" spans="1:32" s="94" customFormat="1" ht="21" hidden="1" customHeight="1" x14ac:dyDescent="0.3">
      <c r="A81" s="10" t="s">
        <v>82</v>
      </c>
      <c r="B81" s="93" t="s">
        <v>412</v>
      </c>
      <c r="C81" s="7"/>
      <c r="D81" s="126"/>
      <c r="E81" s="126"/>
    </row>
    <row r="82" spans="1:32" s="94" customFormat="1" ht="21" hidden="1" customHeight="1" x14ac:dyDescent="0.3">
      <c r="A82" s="10" t="s">
        <v>83</v>
      </c>
      <c r="B82" s="93" t="s">
        <v>412</v>
      </c>
      <c r="C82" s="7"/>
      <c r="D82" s="126"/>
      <c r="E82" s="126"/>
    </row>
    <row r="83" spans="1:32" s="94" customFormat="1" ht="21" hidden="1" customHeight="1" x14ac:dyDescent="0.3">
      <c r="A83" s="10" t="s">
        <v>84</v>
      </c>
      <c r="B83" s="93" t="s">
        <v>416</v>
      </c>
      <c r="C83" s="7"/>
      <c r="D83" s="126"/>
      <c r="E83" s="126"/>
    </row>
    <row r="84" spans="1:32" s="94" customFormat="1" ht="21" hidden="1" customHeight="1" x14ac:dyDescent="0.3">
      <c r="A84" s="10" t="s">
        <v>85</v>
      </c>
      <c r="B84" s="93" t="s">
        <v>412</v>
      </c>
      <c r="C84" s="7"/>
      <c r="D84" s="126"/>
      <c r="E84" s="126"/>
    </row>
    <row r="85" spans="1:32" s="94" customFormat="1" ht="21" hidden="1" customHeight="1" x14ac:dyDescent="0.3">
      <c r="A85" s="10" t="s">
        <v>86</v>
      </c>
      <c r="B85" s="93" t="s">
        <v>416</v>
      </c>
      <c r="C85" s="7"/>
      <c r="D85" s="126"/>
      <c r="E85" s="126"/>
    </row>
    <row r="86" spans="1:32" s="94" customFormat="1" ht="21" hidden="1" customHeight="1" x14ac:dyDescent="0.3">
      <c r="A86" s="10" t="s">
        <v>194</v>
      </c>
      <c r="B86" s="93" t="s">
        <v>412</v>
      </c>
      <c r="C86" s="7"/>
      <c r="D86" s="126"/>
      <c r="E86" s="126"/>
    </row>
    <row r="87" spans="1:32" s="94" customFormat="1" ht="21" hidden="1" customHeight="1" x14ac:dyDescent="0.3">
      <c r="A87" s="13" t="s">
        <v>195</v>
      </c>
      <c r="B87" s="93" t="s">
        <v>414</v>
      </c>
      <c r="C87" s="7"/>
      <c r="D87" s="126"/>
      <c r="E87" s="126"/>
    </row>
    <row r="88" spans="1:32" s="94" customFormat="1" ht="21" hidden="1" customHeight="1" x14ac:dyDescent="0.3">
      <c r="A88" s="13" t="s">
        <v>177</v>
      </c>
      <c r="B88" s="93" t="s">
        <v>419</v>
      </c>
      <c r="C88" s="7"/>
      <c r="D88" s="126"/>
      <c r="E88" s="126"/>
    </row>
    <row r="89" spans="1:32" s="95" customFormat="1" ht="21" hidden="1" customHeight="1" x14ac:dyDescent="0.3">
      <c r="A89" s="13" t="s">
        <v>178</v>
      </c>
      <c r="B89" s="93" t="s">
        <v>419</v>
      </c>
      <c r="C89" s="7"/>
      <c r="D89" s="126"/>
      <c r="E89" s="126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</row>
    <row r="90" spans="1:32" s="95" customFormat="1" ht="21" hidden="1" customHeight="1" x14ac:dyDescent="0.3">
      <c r="A90" s="8" t="s">
        <v>179</v>
      </c>
      <c r="B90" s="93" t="s">
        <v>412</v>
      </c>
      <c r="C90" s="7"/>
      <c r="D90" s="126"/>
      <c r="E90" s="126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</row>
    <row r="91" spans="1:32" s="94" customFormat="1" ht="21" hidden="1" customHeight="1" x14ac:dyDescent="0.3">
      <c r="A91" s="24" t="s">
        <v>173</v>
      </c>
      <c r="B91" s="93" t="s">
        <v>417</v>
      </c>
      <c r="C91" s="7"/>
      <c r="D91" s="126"/>
      <c r="E91" s="126"/>
    </row>
    <row r="92" spans="1:32" s="94" customFormat="1" ht="21" hidden="1" customHeight="1" x14ac:dyDescent="0.3">
      <c r="A92" s="10" t="s">
        <v>13</v>
      </c>
      <c r="B92" s="93" t="s">
        <v>412</v>
      </c>
      <c r="C92" s="7"/>
      <c r="D92" s="126"/>
      <c r="E92" s="126"/>
    </row>
    <row r="93" spans="1:32" s="94" customFormat="1" ht="21" hidden="1" customHeight="1" x14ac:dyDescent="0.3">
      <c r="A93" s="10" t="s">
        <v>14</v>
      </c>
      <c r="B93" s="93" t="s">
        <v>416</v>
      </c>
      <c r="C93" s="7"/>
      <c r="D93" s="126"/>
      <c r="E93" s="126"/>
    </row>
    <row r="94" spans="1:32" s="94" customFormat="1" ht="21" hidden="1" customHeight="1" x14ac:dyDescent="0.3">
      <c r="A94" s="8" t="s">
        <v>348</v>
      </c>
      <c r="B94" s="93" t="s">
        <v>416</v>
      </c>
      <c r="C94" s="7"/>
      <c r="D94" s="126"/>
      <c r="E94" s="126"/>
    </row>
    <row r="95" spans="1:32" s="94" customFormat="1" ht="21" hidden="1" customHeight="1" x14ac:dyDescent="0.3">
      <c r="A95" s="10" t="s">
        <v>15</v>
      </c>
      <c r="B95" s="93" t="s">
        <v>412</v>
      </c>
      <c r="C95" s="12"/>
      <c r="D95" s="126"/>
      <c r="E95" s="126"/>
    </row>
    <row r="96" spans="1:32" s="94" customFormat="1" ht="21" hidden="1" customHeight="1" x14ac:dyDescent="0.3">
      <c r="A96" s="8" t="s">
        <v>16</v>
      </c>
      <c r="B96" s="93" t="s">
        <v>416</v>
      </c>
      <c r="C96" s="7"/>
      <c r="D96" s="126"/>
      <c r="E96" s="126"/>
    </row>
    <row r="97" spans="1:5" s="94" customFormat="1" ht="21" hidden="1" customHeight="1" x14ac:dyDescent="0.3">
      <c r="A97" s="13" t="s">
        <v>17</v>
      </c>
      <c r="B97" s="93" t="s">
        <v>416</v>
      </c>
      <c r="C97" s="7"/>
      <c r="D97" s="126"/>
      <c r="E97" s="126"/>
    </row>
    <row r="98" spans="1:5" s="94" customFormat="1" ht="21" hidden="1" customHeight="1" x14ac:dyDescent="0.3">
      <c r="A98" s="8" t="s">
        <v>297</v>
      </c>
      <c r="B98" s="93" t="s">
        <v>412</v>
      </c>
      <c r="C98" s="7"/>
      <c r="D98" s="126"/>
      <c r="E98" s="126"/>
    </row>
    <row r="99" spans="1:5" s="94" customFormat="1" ht="21" hidden="1" customHeight="1" x14ac:dyDescent="0.3">
      <c r="A99" s="10" t="s">
        <v>47</v>
      </c>
      <c r="B99" s="93" t="s">
        <v>412</v>
      </c>
      <c r="C99" s="7"/>
      <c r="D99" s="126"/>
      <c r="E99" s="126"/>
    </row>
    <row r="100" spans="1:5" s="94" customFormat="1" ht="21" hidden="1" customHeight="1" x14ac:dyDescent="0.3">
      <c r="A100" s="14" t="s">
        <v>48</v>
      </c>
      <c r="B100" s="93" t="s">
        <v>413</v>
      </c>
      <c r="C100" s="7"/>
      <c r="D100" s="126"/>
      <c r="E100" s="126"/>
    </row>
    <row r="101" spans="1:5" s="94" customFormat="1" ht="21" hidden="1" customHeight="1" x14ac:dyDescent="0.3">
      <c r="A101" s="10" t="s">
        <v>192</v>
      </c>
      <c r="B101" s="93" t="s">
        <v>412</v>
      </c>
      <c r="C101" s="7"/>
      <c r="D101" s="126"/>
      <c r="E101" s="126"/>
    </row>
    <row r="102" spans="1:5" s="94" customFormat="1" ht="21" hidden="1" customHeight="1" x14ac:dyDescent="0.3">
      <c r="A102" s="10" t="s">
        <v>193</v>
      </c>
      <c r="B102" s="93" t="s">
        <v>413</v>
      </c>
      <c r="C102" s="7"/>
      <c r="D102" s="126"/>
      <c r="E102" s="126"/>
    </row>
    <row r="103" spans="1:5" s="94" customFormat="1" ht="21" hidden="1" customHeight="1" x14ac:dyDescent="0.3">
      <c r="A103" s="42" t="s">
        <v>49</v>
      </c>
      <c r="B103" s="93" t="s">
        <v>412</v>
      </c>
      <c r="C103" s="7"/>
      <c r="D103" s="126"/>
      <c r="E103" s="126"/>
    </row>
    <row r="104" spans="1:5" s="94" customFormat="1" ht="21" hidden="1" customHeight="1" x14ac:dyDescent="0.3">
      <c r="A104" s="43" t="s">
        <v>298</v>
      </c>
      <c r="B104" s="93" t="s">
        <v>421</v>
      </c>
      <c r="C104" s="7"/>
      <c r="D104" s="126"/>
      <c r="E104" s="126"/>
    </row>
    <row r="105" spans="1:5" s="94" customFormat="1" ht="21" hidden="1" customHeight="1" x14ac:dyDescent="0.3">
      <c r="A105" s="28" t="s">
        <v>50</v>
      </c>
      <c r="B105" s="93" t="s">
        <v>412</v>
      </c>
      <c r="C105" s="7"/>
      <c r="D105" s="126"/>
      <c r="E105" s="126"/>
    </row>
    <row r="106" spans="1:5" s="94" customFormat="1" ht="21" hidden="1" customHeight="1" x14ac:dyDescent="0.3">
      <c r="A106" s="10" t="s">
        <v>20</v>
      </c>
      <c r="B106" s="93" t="s">
        <v>412</v>
      </c>
      <c r="C106" s="7"/>
      <c r="D106" s="126"/>
      <c r="E106" s="126"/>
    </row>
    <row r="107" spans="1:5" s="94" customFormat="1" ht="21" hidden="1" customHeight="1" x14ac:dyDescent="0.3">
      <c r="A107" s="10" t="s">
        <v>21</v>
      </c>
      <c r="B107" s="93" t="s">
        <v>412</v>
      </c>
      <c r="C107" s="7"/>
      <c r="D107" s="126"/>
      <c r="E107" s="126"/>
    </row>
    <row r="108" spans="1:5" s="94" customFormat="1" ht="21" hidden="1" customHeight="1" x14ac:dyDescent="0.3">
      <c r="A108" s="10" t="s">
        <v>22</v>
      </c>
      <c r="B108" s="93" t="s">
        <v>418</v>
      </c>
      <c r="C108" s="7"/>
      <c r="D108" s="126"/>
      <c r="E108" s="126"/>
    </row>
    <row r="109" spans="1:5" s="94" customFormat="1" ht="21" hidden="1" customHeight="1" x14ac:dyDescent="0.3">
      <c r="A109" s="10" t="s">
        <v>208</v>
      </c>
      <c r="B109" s="93" t="s">
        <v>412</v>
      </c>
      <c r="C109" s="7"/>
      <c r="D109" s="126"/>
      <c r="E109" s="126"/>
    </row>
    <row r="110" spans="1:5" s="94" customFormat="1" ht="21" hidden="1" customHeight="1" x14ac:dyDescent="0.3">
      <c r="A110" s="10" t="s">
        <v>209</v>
      </c>
      <c r="B110" s="93" t="s">
        <v>412</v>
      </c>
      <c r="C110" s="7"/>
      <c r="D110" s="126"/>
      <c r="E110" s="126"/>
    </row>
    <row r="111" spans="1:5" s="94" customFormat="1" ht="21" hidden="1" customHeight="1" x14ac:dyDescent="0.3">
      <c r="A111" s="10" t="s">
        <v>210</v>
      </c>
      <c r="B111" s="93" t="s">
        <v>417</v>
      </c>
      <c r="C111" s="7"/>
      <c r="D111" s="126"/>
      <c r="E111" s="126"/>
    </row>
    <row r="112" spans="1:5" s="94" customFormat="1" ht="21" hidden="1" customHeight="1" x14ac:dyDescent="0.3">
      <c r="A112" s="10" t="s">
        <v>211</v>
      </c>
      <c r="B112" s="93" t="s">
        <v>412</v>
      </c>
      <c r="C112" s="7"/>
      <c r="D112" s="126"/>
      <c r="E112" s="126"/>
    </row>
    <row r="113" spans="1:1015 1059:2039 2083:3063 3107:4087 4131:5111 5155:6135 6179:7159 7203:8183 8227:9207 9251:10231 10275:11255 11299:12279 12323:13303 13347:14327 14371:15351 15395:16119" s="94" customFormat="1" ht="21" hidden="1" customHeight="1" x14ac:dyDescent="0.3">
      <c r="A113" s="8" t="s">
        <v>18</v>
      </c>
      <c r="B113" s="93" t="s">
        <v>412</v>
      </c>
      <c r="C113" s="7"/>
      <c r="D113" s="126"/>
      <c r="E113" s="126"/>
    </row>
    <row r="114" spans="1:1015 1059:2039 2083:3063 3107:4087 4131:5111 5155:6135 6179:7159 7203:8183 8227:9207 9251:10231 10275:11255 11299:12279 12323:13303 13347:14327 14371:15351 15395:16119" s="94" customFormat="1" ht="21" hidden="1" customHeight="1" x14ac:dyDescent="0.3">
      <c r="A114" s="13" t="s">
        <v>19</v>
      </c>
      <c r="B114" s="93" t="s">
        <v>415</v>
      </c>
      <c r="C114" s="7"/>
      <c r="D114" s="126"/>
      <c r="E114" s="126"/>
    </row>
    <row r="115" spans="1:1015 1059:2039 2083:3063 3107:4087 4131:5111 5155:6135 6179:7159 7203:8183 8227:9207 9251:10231 10275:11255 11299:12279 12323:13303 13347:14327 14371:15351 15395:16119" s="94" customFormat="1" ht="21" hidden="1" customHeight="1" x14ac:dyDescent="0.3">
      <c r="A115" s="10" t="s">
        <v>299</v>
      </c>
      <c r="B115" s="93" t="s">
        <v>422</v>
      </c>
      <c r="C115" s="7"/>
      <c r="D115" s="126"/>
      <c r="E115" s="126"/>
    </row>
    <row r="116" spans="1:1015 1059:2039 2083:3063 3107:4087 4131:5111 5155:6135 6179:7159 7203:8183 8227:9207 9251:10231 10275:11255 11299:12279 12323:13303 13347:14327 14371:15351 15395:16119" s="94" customFormat="1" ht="21" hidden="1" customHeight="1" x14ac:dyDescent="0.3">
      <c r="A116" s="8" t="s">
        <v>300</v>
      </c>
      <c r="B116" s="93" t="s">
        <v>422</v>
      </c>
      <c r="C116" s="7"/>
      <c r="D116" s="126"/>
      <c r="E116" s="126"/>
    </row>
    <row r="117" spans="1:1015 1059:2039 2083:3063 3107:4087 4131:5111 5155:6135 6179:7159 7203:8183 8227:9207 9251:10231 10275:11255 11299:12279 12323:13303 13347:14327 14371:15351 15395:16119" s="94" customFormat="1" ht="21" hidden="1" customHeight="1" x14ac:dyDescent="0.3">
      <c r="A117" s="8" t="s">
        <v>301</v>
      </c>
      <c r="B117" s="93" t="s">
        <v>422</v>
      </c>
      <c r="C117" s="7"/>
      <c r="D117" s="126"/>
      <c r="E117" s="126"/>
    </row>
    <row r="118" spans="1:1015 1059:2039 2083:3063 3107:4087 4131:5111 5155:6135 6179:7159 7203:8183 8227:9207 9251:10231 10275:11255 11299:12279 12323:13303 13347:14327 14371:15351 15395:16119" s="94" customFormat="1" ht="21" hidden="1" customHeight="1" x14ac:dyDescent="0.3">
      <c r="A118" s="10" t="s">
        <v>95</v>
      </c>
      <c r="B118" s="93" t="s">
        <v>412</v>
      </c>
      <c r="C118" s="7"/>
      <c r="D118" s="126"/>
      <c r="E118" s="126"/>
    </row>
    <row r="119" spans="1:1015 1059:2039 2083:3063 3107:4087 4131:5111 5155:6135 6179:7159 7203:8183 8227:9207 9251:10231 10275:11255 11299:12279 12323:13303 13347:14327 14371:15351 15395:16119" s="94" customFormat="1" ht="21" hidden="1" customHeight="1" x14ac:dyDescent="0.3">
      <c r="A119" s="10" t="s">
        <v>212</v>
      </c>
      <c r="B119" s="93" t="s">
        <v>417</v>
      </c>
      <c r="C119" s="7"/>
      <c r="D119" s="126"/>
      <c r="E119" s="126"/>
    </row>
    <row r="120" spans="1:1015 1059:2039 2083:3063 3107:4087 4131:5111 5155:6135 6179:7159 7203:8183 8227:9207 9251:10231 10275:11255 11299:12279 12323:13303 13347:14327 14371:15351 15395:16119" s="94" customFormat="1" ht="21" hidden="1" customHeight="1" x14ac:dyDescent="0.3">
      <c r="A120" s="29" t="s">
        <v>124</v>
      </c>
      <c r="B120" s="93" t="s">
        <v>412</v>
      </c>
      <c r="C120" s="7"/>
      <c r="D120" s="126"/>
      <c r="E120" s="126"/>
    </row>
    <row r="121" spans="1:1015 1059:2039 2083:3063 3107:4087 4131:5111 5155:6135 6179:7159 7203:8183 8227:9207 9251:10231 10275:11255 11299:12279 12323:13303 13347:14327 14371:15351 15395:16119" s="94" customFormat="1" ht="21" customHeight="1" x14ac:dyDescent="0.3">
      <c r="A121" s="24" t="s">
        <v>125</v>
      </c>
      <c r="B121" s="169" t="s">
        <v>419</v>
      </c>
      <c r="C121" s="170">
        <v>3</v>
      </c>
      <c r="D121" s="185">
        <v>9000</v>
      </c>
      <c r="E121" s="169">
        <v>27000</v>
      </c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98"/>
      <c r="BZ121" s="98"/>
      <c r="CC121" s="98"/>
      <c r="CF121" s="98"/>
      <c r="CI121" s="98"/>
      <c r="EW121" s="98"/>
      <c r="EY121" s="98"/>
      <c r="FB121" s="98"/>
      <c r="FE121" s="98"/>
      <c r="FH121" s="98"/>
      <c r="FK121" s="98"/>
      <c r="FN121" s="98"/>
      <c r="FP121" s="98"/>
      <c r="FR121" s="98"/>
      <c r="FU121" s="98"/>
      <c r="FX121" s="98"/>
      <c r="GA121" s="98"/>
      <c r="GD121" s="98"/>
      <c r="GG121" s="98"/>
      <c r="GJ121" s="98"/>
      <c r="GM121" s="98"/>
      <c r="GO121" s="98"/>
      <c r="HJ121" s="98"/>
      <c r="HK121" s="98"/>
      <c r="HN121" s="98"/>
      <c r="HQ121" s="98"/>
      <c r="HT121" s="98"/>
      <c r="HW121" s="98"/>
      <c r="HX121" s="98"/>
      <c r="HY121" s="98"/>
      <c r="IB121" s="98"/>
      <c r="IE121" s="98"/>
      <c r="IH121" s="98"/>
      <c r="IK121" s="98"/>
      <c r="IM121" s="98"/>
      <c r="KE121" s="98"/>
      <c r="KF121" s="98"/>
      <c r="KG121" s="98"/>
      <c r="KH121" s="98"/>
      <c r="KI121" s="98"/>
      <c r="KJ121" s="98"/>
      <c r="KK121" s="98"/>
      <c r="KL121" s="98"/>
      <c r="KM121" s="98"/>
      <c r="KN121" s="98"/>
      <c r="KO121" s="98"/>
      <c r="KP121" s="98"/>
      <c r="KQ121" s="98"/>
      <c r="KR121" s="98"/>
      <c r="KS121" s="98"/>
      <c r="KT121" s="98"/>
      <c r="KU121" s="98"/>
      <c r="KV121" s="98"/>
      <c r="KW121" s="98"/>
      <c r="LJ121" s="98"/>
      <c r="LK121" s="98"/>
      <c r="LL121" s="98"/>
      <c r="LM121" s="98"/>
      <c r="LN121" s="98"/>
      <c r="LO121" s="98"/>
      <c r="LP121" s="98"/>
      <c r="LQ121" s="98"/>
      <c r="LR121" s="98"/>
      <c r="LS121" s="98"/>
      <c r="LV121" s="98"/>
      <c r="LY121" s="98"/>
      <c r="MB121" s="98"/>
      <c r="ME121" s="98"/>
      <c r="OS121" s="98"/>
      <c r="OU121" s="98"/>
      <c r="OX121" s="98"/>
      <c r="PA121" s="98"/>
      <c r="PD121" s="98"/>
      <c r="PG121" s="98"/>
      <c r="PJ121" s="98"/>
      <c r="PL121" s="98"/>
      <c r="PN121" s="98"/>
      <c r="PQ121" s="98"/>
      <c r="PT121" s="98"/>
      <c r="PW121" s="98"/>
      <c r="PZ121" s="98"/>
      <c r="QC121" s="98"/>
      <c r="QF121" s="98"/>
      <c r="QI121" s="98"/>
      <c r="QK121" s="98"/>
      <c r="RF121" s="98"/>
      <c r="RG121" s="98"/>
      <c r="RJ121" s="98"/>
      <c r="RM121" s="98"/>
      <c r="RP121" s="98"/>
      <c r="RS121" s="98"/>
      <c r="RT121" s="98"/>
      <c r="RU121" s="98"/>
      <c r="RX121" s="98"/>
      <c r="SA121" s="98"/>
      <c r="SD121" s="98"/>
      <c r="SG121" s="98"/>
      <c r="SI121" s="98"/>
      <c r="UA121" s="98"/>
      <c r="UB121" s="98"/>
      <c r="UC121" s="98"/>
      <c r="UD121" s="98"/>
      <c r="UE121" s="98"/>
      <c r="UF121" s="98"/>
      <c r="UG121" s="98"/>
      <c r="UH121" s="98"/>
      <c r="UI121" s="98"/>
      <c r="UJ121" s="98"/>
      <c r="UK121" s="98"/>
      <c r="UL121" s="98"/>
      <c r="UM121" s="98"/>
      <c r="UN121" s="98"/>
      <c r="UO121" s="98"/>
      <c r="UP121" s="98"/>
      <c r="UQ121" s="98"/>
      <c r="UR121" s="98"/>
      <c r="US121" s="98"/>
      <c r="VF121" s="98"/>
      <c r="VG121" s="98"/>
      <c r="VH121" s="98"/>
      <c r="VI121" s="98"/>
      <c r="VJ121" s="98"/>
      <c r="VK121" s="98"/>
      <c r="VL121" s="98"/>
      <c r="VM121" s="98"/>
      <c r="VN121" s="98"/>
      <c r="VO121" s="98"/>
      <c r="VR121" s="98"/>
      <c r="VU121" s="98"/>
      <c r="VX121" s="98"/>
      <c r="WA121" s="98"/>
      <c r="YO121" s="98"/>
      <c r="YQ121" s="98"/>
      <c r="YT121" s="98"/>
      <c r="YW121" s="98"/>
      <c r="YZ121" s="98"/>
      <c r="ZC121" s="98"/>
      <c r="ZF121" s="98"/>
      <c r="ZH121" s="98"/>
      <c r="ZJ121" s="98"/>
      <c r="ZM121" s="98"/>
      <c r="ZP121" s="98"/>
      <c r="ZS121" s="98"/>
      <c r="ZV121" s="98"/>
      <c r="ZY121" s="98"/>
      <c r="AAB121" s="98"/>
      <c r="AAE121" s="98"/>
      <c r="AAG121" s="98"/>
      <c r="ABB121" s="98"/>
      <c r="ABC121" s="98"/>
      <c r="ABF121" s="98"/>
      <c r="ABI121" s="98"/>
      <c r="ABL121" s="98"/>
      <c r="ABO121" s="98"/>
      <c r="ABP121" s="98"/>
      <c r="ABQ121" s="98"/>
      <c r="ABT121" s="98"/>
      <c r="ABW121" s="98"/>
      <c r="ABZ121" s="98"/>
      <c r="ACC121" s="98"/>
      <c r="ACE121" s="98"/>
      <c r="ADW121" s="98"/>
      <c r="ADX121" s="98"/>
      <c r="ADY121" s="98"/>
      <c r="ADZ121" s="98"/>
      <c r="AEA121" s="98"/>
      <c r="AEB121" s="98"/>
      <c r="AEC121" s="98"/>
      <c r="AED121" s="98"/>
      <c r="AEE121" s="98"/>
      <c r="AEF121" s="98"/>
      <c r="AEG121" s="98"/>
      <c r="AEH121" s="98"/>
      <c r="AEI121" s="98"/>
      <c r="AEJ121" s="98"/>
      <c r="AEK121" s="98"/>
      <c r="AEL121" s="98"/>
      <c r="AEM121" s="98"/>
      <c r="AEN121" s="98"/>
      <c r="AEO121" s="98"/>
      <c r="AFB121" s="98"/>
      <c r="AFC121" s="98"/>
      <c r="AFD121" s="98"/>
      <c r="AFE121" s="98"/>
      <c r="AFF121" s="98"/>
      <c r="AFG121" s="98"/>
      <c r="AFH121" s="98"/>
      <c r="AFI121" s="98"/>
      <c r="AFJ121" s="98"/>
      <c r="AFK121" s="98"/>
      <c r="AFN121" s="98"/>
      <c r="AFQ121" s="98"/>
      <c r="AFT121" s="98"/>
      <c r="AFW121" s="98"/>
      <c r="AIK121" s="98"/>
      <c r="AIM121" s="98"/>
      <c r="AIP121" s="98"/>
      <c r="AIS121" s="98"/>
      <c r="AIV121" s="98"/>
      <c r="AIY121" s="98"/>
      <c r="AJB121" s="98"/>
      <c r="AJD121" s="98"/>
      <c r="AJF121" s="98"/>
      <c r="AJI121" s="98"/>
      <c r="AJL121" s="98"/>
      <c r="AJO121" s="98"/>
      <c r="AJR121" s="98"/>
      <c r="AJU121" s="98"/>
      <c r="AJX121" s="98"/>
      <c r="AKA121" s="98"/>
      <c r="AKC121" s="98"/>
      <c r="AKX121" s="98"/>
      <c r="AKY121" s="98"/>
      <c r="ALB121" s="98"/>
      <c r="ALE121" s="98"/>
      <c r="ALH121" s="98"/>
      <c r="ALK121" s="98"/>
      <c r="ALL121" s="98"/>
      <c r="ALM121" s="98"/>
      <c r="ALP121" s="98"/>
      <c r="ALS121" s="98"/>
      <c r="ALV121" s="98"/>
      <c r="ALY121" s="98"/>
      <c r="AMA121" s="98"/>
      <c r="ANS121" s="98"/>
      <c r="ANT121" s="98"/>
      <c r="ANU121" s="98"/>
      <c r="ANV121" s="98"/>
      <c r="ANW121" s="98"/>
      <c r="ANX121" s="98"/>
      <c r="ANY121" s="98"/>
      <c r="ANZ121" s="98"/>
      <c r="AOA121" s="98"/>
      <c r="AOB121" s="98"/>
      <c r="AOC121" s="98"/>
      <c r="AOD121" s="98"/>
      <c r="AOE121" s="98"/>
      <c r="AOF121" s="98"/>
      <c r="AOG121" s="98"/>
      <c r="AOH121" s="98"/>
      <c r="AOI121" s="98"/>
      <c r="AOJ121" s="98"/>
      <c r="AOK121" s="98"/>
      <c r="AOX121" s="98"/>
      <c r="AOY121" s="98"/>
      <c r="AOZ121" s="98"/>
      <c r="APA121" s="98"/>
      <c r="APB121" s="98"/>
      <c r="APC121" s="98"/>
      <c r="APD121" s="98"/>
      <c r="APE121" s="98"/>
      <c r="APF121" s="98"/>
      <c r="APG121" s="98"/>
      <c r="APJ121" s="98"/>
      <c r="APM121" s="98"/>
      <c r="APP121" s="98"/>
      <c r="APS121" s="98"/>
      <c r="ASG121" s="98"/>
      <c r="ASI121" s="98"/>
      <c r="ASL121" s="98"/>
      <c r="ASO121" s="98"/>
      <c r="ASR121" s="98"/>
      <c r="ASU121" s="98"/>
      <c r="ASX121" s="98"/>
      <c r="ASZ121" s="98"/>
      <c r="ATB121" s="98"/>
      <c r="ATE121" s="98"/>
      <c r="ATH121" s="98"/>
      <c r="ATK121" s="98"/>
      <c r="ATN121" s="98"/>
      <c r="ATQ121" s="98"/>
      <c r="ATT121" s="98"/>
      <c r="ATW121" s="98"/>
      <c r="ATY121" s="98"/>
      <c r="AUT121" s="98"/>
      <c r="AUU121" s="98"/>
      <c r="AUX121" s="98"/>
      <c r="AVA121" s="98"/>
      <c r="AVD121" s="98"/>
      <c r="AVG121" s="98"/>
      <c r="AVH121" s="98"/>
      <c r="AVI121" s="98"/>
      <c r="AVL121" s="98"/>
      <c r="AVO121" s="98"/>
      <c r="AVR121" s="98"/>
      <c r="AVU121" s="98"/>
      <c r="AVW121" s="98"/>
      <c r="AXO121" s="98"/>
      <c r="AXP121" s="98"/>
      <c r="AXQ121" s="98"/>
      <c r="AXR121" s="98"/>
      <c r="AXS121" s="98"/>
      <c r="AXT121" s="98"/>
      <c r="AXU121" s="98"/>
      <c r="AXV121" s="98"/>
      <c r="AXW121" s="98"/>
      <c r="AXX121" s="98"/>
      <c r="AXY121" s="98"/>
      <c r="AXZ121" s="98"/>
      <c r="AYA121" s="98"/>
      <c r="AYB121" s="98"/>
      <c r="AYC121" s="98"/>
      <c r="AYD121" s="98"/>
      <c r="AYE121" s="98"/>
      <c r="AYF121" s="98"/>
      <c r="AYG121" s="98"/>
      <c r="AYT121" s="98"/>
      <c r="AYU121" s="98"/>
      <c r="AYV121" s="98"/>
      <c r="AYW121" s="98"/>
      <c r="AYX121" s="98"/>
      <c r="AYY121" s="98"/>
      <c r="AYZ121" s="98"/>
      <c r="AZA121" s="98"/>
      <c r="AZB121" s="98"/>
      <c r="AZC121" s="98"/>
      <c r="AZF121" s="98"/>
      <c r="AZI121" s="98"/>
      <c r="AZL121" s="98"/>
      <c r="AZO121" s="98"/>
      <c r="BCC121" s="98"/>
      <c r="BCE121" s="98"/>
      <c r="BCH121" s="98"/>
      <c r="BCK121" s="98"/>
      <c r="BCN121" s="98"/>
      <c r="BCQ121" s="98"/>
      <c r="BCT121" s="98"/>
      <c r="BCV121" s="98"/>
      <c r="BCX121" s="98"/>
      <c r="BDA121" s="98"/>
      <c r="BDD121" s="98"/>
      <c r="BDG121" s="98"/>
      <c r="BDJ121" s="98"/>
      <c r="BDM121" s="98"/>
      <c r="BDP121" s="98"/>
      <c r="BDS121" s="98"/>
      <c r="BDU121" s="98"/>
      <c r="BEP121" s="98"/>
      <c r="BEQ121" s="98"/>
      <c r="BET121" s="98"/>
      <c r="BEW121" s="98"/>
      <c r="BEZ121" s="98"/>
      <c r="BFC121" s="98"/>
      <c r="BFD121" s="98"/>
      <c r="BFE121" s="98"/>
      <c r="BFH121" s="98"/>
      <c r="BFK121" s="98"/>
      <c r="BFN121" s="98"/>
      <c r="BFQ121" s="98"/>
      <c r="BFS121" s="98"/>
      <c r="BHK121" s="98"/>
      <c r="BHL121" s="98"/>
      <c r="BHM121" s="98"/>
      <c r="BHN121" s="98"/>
      <c r="BHO121" s="98"/>
      <c r="BHP121" s="98"/>
      <c r="BHQ121" s="98"/>
      <c r="BHR121" s="98"/>
      <c r="BHS121" s="98"/>
      <c r="BHT121" s="98"/>
      <c r="BHU121" s="98"/>
      <c r="BHV121" s="98"/>
      <c r="BHW121" s="98"/>
      <c r="BHX121" s="98"/>
      <c r="BHY121" s="98"/>
      <c r="BHZ121" s="98"/>
      <c r="BIA121" s="98"/>
      <c r="BIB121" s="98"/>
      <c r="BIC121" s="98"/>
      <c r="BIP121" s="98"/>
      <c r="BIQ121" s="98"/>
      <c r="BIR121" s="98"/>
      <c r="BIS121" s="98"/>
      <c r="BIT121" s="98"/>
      <c r="BIU121" s="98"/>
      <c r="BIV121" s="98"/>
      <c r="BIW121" s="98"/>
      <c r="BIX121" s="98"/>
      <c r="BIY121" s="98"/>
      <c r="BJB121" s="98"/>
      <c r="BJE121" s="98"/>
      <c r="BJH121" s="98"/>
      <c r="BJK121" s="98"/>
      <c r="BLY121" s="98"/>
      <c r="BMA121" s="98"/>
      <c r="BMD121" s="98"/>
      <c r="BMG121" s="98"/>
      <c r="BMJ121" s="98"/>
      <c r="BMM121" s="98"/>
      <c r="BMP121" s="98"/>
      <c r="BMR121" s="98"/>
      <c r="BMT121" s="98"/>
      <c r="BMW121" s="98"/>
      <c r="BMZ121" s="98"/>
      <c r="BNC121" s="98"/>
      <c r="BNF121" s="98"/>
      <c r="BNI121" s="98"/>
      <c r="BNL121" s="98"/>
      <c r="BNO121" s="98"/>
      <c r="BNQ121" s="98"/>
      <c r="BOL121" s="98"/>
      <c r="BOM121" s="98"/>
      <c r="BOP121" s="98"/>
      <c r="BOS121" s="98"/>
      <c r="BOV121" s="98"/>
      <c r="BOY121" s="98"/>
      <c r="BOZ121" s="98"/>
      <c r="BPA121" s="98"/>
      <c r="BPD121" s="98"/>
      <c r="BPG121" s="98"/>
      <c r="BPJ121" s="98"/>
      <c r="BPM121" s="98"/>
      <c r="BPO121" s="98"/>
      <c r="BRG121" s="98"/>
      <c r="BRH121" s="98"/>
      <c r="BRI121" s="98"/>
      <c r="BRJ121" s="98"/>
      <c r="BRK121" s="98"/>
      <c r="BRL121" s="98"/>
      <c r="BRM121" s="98"/>
      <c r="BRN121" s="98"/>
      <c r="BRO121" s="98"/>
      <c r="BRP121" s="98"/>
      <c r="BRQ121" s="98"/>
      <c r="BRR121" s="98"/>
      <c r="BRS121" s="98"/>
      <c r="BRT121" s="98"/>
      <c r="BRU121" s="98"/>
      <c r="BRV121" s="98"/>
      <c r="BRW121" s="98"/>
      <c r="BRX121" s="98"/>
      <c r="BRY121" s="98"/>
      <c r="BSL121" s="98"/>
      <c r="BSM121" s="98"/>
      <c r="BSN121" s="98"/>
      <c r="BSO121" s="98"/>
      <c r="BSP121" s="98"/>
      <c r="BSQ121" s="98"/>
      <c r="BSR121" s="98"/>
      <c r="BSS121" s="98"/>
      <c r="BST121" s="98"/>
      <c r="BSU121" s="98"/>
      <c r="BSX121" s="98"/>
      <c r="BTA121" s="98"/>
      <c r="BTD121" s="98"/>
      <c r="BTG121" s="98"/>
      <c r="BVU121" s="98"/>
      <c r="BVW121" s="98"/>
      <c r="BVZ121" s="98"/>
      <c r="BWC121" s="98"/>
      <c r="BWF121" s="98"/>
      <c r="BWI121" s="98"/>
      <c r="BWL121" s="98"/>
      <c r="BWN121" s="98"/>
      <c r="BWP121" s="98"/>
      <c r="BWS121" s="98"/>
      <c r="BWV121" s="98"/>
      <c r="BWY121" s="98"/>
      <c r="BXB121" s="98"/>
      <c r="BXE121" s="98"/>
      <c r="BXH121" s="98"/>
      <c r="BXK121" s="98"/>
      <c r="BXM121" s="98"/>
      <c r="BYH121" s="98"/>
      <c r="BYI121" s="98"/>
      <c r="BYL121" s="98"/>
      <c r="BYO121" s="98"/>
      <c r="BYR121" s="98"/>
      <c r="BYU121" s="98"/>
      <c r="BYV121" s="98"/>
      <c r="BYW121" s="98"/>
      <c r="BYZ121" s="98"/>
      <c r="BZC121" s="98"/>
      <c r="BZF121" s="98"/>
      <c r="BZI121" s="98"/>
      <c r="BZK121" s="98"/>
      <c r="CBC121" s="98"/>
      <c r="CBD121" s="98"/>
      <c r="CBE121" s="98"/>
      <c r="CBF121" s="98"/>
      <c r="CBG121" s="98"/>
      <c r="CBH121" s="98"/>
      <c r="CBI121" s="98"/>
      <c r="CBJ121" s="98"/>
      <c r="CBK121" s="98"/>
      <c r="CBL121" s="98"/>
      <c r="CBM121" s="98"/>
      <c r="CBN121" s="98"/>
      <c r="CBO121" s="98"/>
      <c r="CBP121" s="98"/>
      <c r="CBQ121" s="98"/>
      <c r="CBR121" s="98"/>
      <c r="CBS121" s="98"/>
      <c r="CBT121" s="98"/>
      <c r="CBU121" s="98"/>
      <c r="CCH121" s="98"/>
      <c r="CCI121" s="98"/>
      <c r="CCJ121" s="98"/>
      <c r="CCK121" s="98"/>
      <c r="CCL121" s="98"/>
      <c r="CCM121" s="98"/>
      <c r="CCN121" s="98"/>
      <c r="CCO121" s="98"/>
      <c r="CCP121" s="98"/>
      <c r="CCQ121" s="98"/>
      <c r="CCT121" s="98"/>
      <c r="CCW121" s="98"/>
      <c r="CCZ121" s="98"/>
      <c r="CDC121" s="98"/>
      <c r="CFQ121" s="98"/>
      <c r="CFS121" s="98"/>
      <c r="CFV121" s="98"/>
      <c r="CFY121" s="98"/>
      <c r="CGB121" s="98"/>
      <c r="CGE121" s="98"/>
      <c r="CGH121" s="98"/>
      <c r="CGJ121" s="98"/>
      <c r="CGL121" s="98"/>
      <c r="CGO121" s="98"/>
      <c r="CGR121" s="98"/>
      <c r="CGU121" s="98"/>
      <c r="CGX121" s="98"/>
      <c r="CHA121" s="98"/>
      <c r="CHD121" s="98"/>
      <c r="CHG121" s="98"/>
      <c r="CHI121" s="98"/>
      <c r="CID121" s="98"/>
      <c r="CIE121" s="98"/>
      <c r="CIH121" s="98"/>
      <c r="CIK121" s="98"/>
      <c r="CIN121" s="98"/>
      <c r="CIQ121" s="98"/>
      <c r="CIR121" s="98"/>
      <c r="CIS121" s="98"/>
      <c r="CIV121" s="98"/>
      <c r="CIY121" s="98"/>
      <c r="CJB121" s="98"/>
      <c r="CJE121" s="98"/>
      <c r="CJG121" s="98"/>
      <c r="CKY121" s="98"/>
      <c r="CKZ121" s="98"/>
      <c r="CLA121" s="98"/>
      <c r="CLB121" s="98"/>
      <c r="CLC121" s="98"/>
      <c r="CLD121" s="98"/>
      <c r="CLE121" s="98"/>
      <c r="CLF121" s="98"/>
      <c r="CLG121" s="98"/>
      <c r="CLH121" s="98"/>
      <c r="CLI121" s="98"/>
      <c r="CLJ121" s="98"/>
      <c r="CLK121" s="98"/>
      <c r="CLL121" s="98"/>
      <c r="CLM121" s="98"/>
      <c r="CLN121" s="98"/>
      <c r="CLO121" s="98"/>
      <c r="CLP121" s="98"/>
      <c r="CLQ121" s="98"/>
      <c r="CMD121" s="98"/>
      <c r="CME121" s="98"/>
      <c r="CMF121" s="98"/>
      <c r="CMG121" s="98"/>
      <c r="CMH121" s="98"/>
      <c r="CMI121" s="98"/>
      <c r="CMJ121" s="98"/>
      <c r="CMK121" s="98"/>
      <c r="CML121" s="98"/>
      <c r="CMM121" s="98"/>
      <c r="CMP121" s="98"/>
      <c r="CMS121" s="98"/>
      <c r="CMV121" s="98"/>
      <c r="CMY121" s="98"/>
      <c r="CPM121" s="98"/>
      <c r="CPO121" s="98"/>
      <c r="CPR121" s="98"/>
      <c r="CPU121" s="98"/>
      <c r="CPX121" s="98"/>
      <c r="CQA121" s="98"/>
      <c r="CQD121" s="98"/>
      <c r="CQF121" s="98"/>
      <c r="CQH121" s="98"/>
      <c r="CQK121" s="98"/>
      <c r="CQN121" s="98"/>
      <c r="CQQ121" s="98"/>
      <c r="CQT121" s="98"/>
      <c r="CQW121" s="98"/>
      <c r="CQZ121" s="98"/>
      <c r="CRC121" s="98"/>
      <c r="CRE121" s="98"/>
      <c r="CRZ121" s="98"/>
      <c r="CSA121" s="98"/>
      <c r="CSD121" s="98"/>
      <c r="CSG121" s="98"/>
      <c r="CSJ121" s="98"/>
      <c r="CSM121" s="98"/>
      <c r="CSN121" s="98"/>
      <c r="CSO121" s="98"/>
      <c r="CSR121" s="98"/>
      <c r="CSU121" s="98"/>
      <c r="CSX121" s="98"/>
      <c r="CTA121" s="98"/>
      <c r="CTC121" s="98"/>
      <c r="CUU121" s="98"/>
      <c r="CUV121" s="98"/>
      <c r="CUW121" s="98"/>
      <c r="CUX121" s="98"/>
      <c r="CUY121" s="98"/>
      <c r="CUZ121" s="98"/>
      <c r="CVA121" s="98"/>
      <c r="CVB121" s="98"/>
      <c r="CVC121" s="98"/>
      <c r="CVD121" s="98"/>
      <c r="CVE121" s="98"/>
      <c r="CVF121" s="98"/>
      <c r="CVG121" s="98"/>
      <c r="CVH121" s="98"/>
      <c r="CVI121" s="98"/>
      <c r="CVJ121" s="98"/>
      <c r="CVK121" s="98"/>
      <c r="CVL121" s="98"/>
      <c r="CVM121" s="98"/>
      <c r="CVZ121" s="98"/>
      <c r="CWA121" s="98"/>
      <c r="CWB121" s="98"/>
      <c r="CWC121" s="98"/>
      <c r="CWD121" s="98"/>
      <c r="CWE121" s="98"/>
      <c r="CWF121" s="98"/>
      <c r="CWG121" s="98"/>
      <c r="CWH121" s="98"/>
      <c r="CWI121" s="98"/>
      <c r="CWL121" s="98"/>
      <c r="CWO121" s="98"/>
      <c r="CWR121" s="98"/>
      <c r="CWU121" s="98"/>
      <c r="CZI121" s="98"/>
      <c r="CZK121" s="98"/>
      <c r="CZN121" s="98"/>
      <c r="CZQ121" s="98"/>
      <c r="CZT121" s="98"/>
      <c r="CZW121" s="98"/>
      <c r="CZZ121" s="98"/>
      <c r="DAB121" s="98"/>
      <c r="DAD121" s="98"/>
      <c r="DAG121" s="98"/>
      <c r="DAJ121" s="98"/>
      <c r="DAM121" s="98"/>
      <c r="DAP121" s="98"/>
      <c r="DAS121" s="98"/>
      <c r="DAV121" s="98"/>
      <c r="DAY121" s="98"/>
      <c r="DBA121" s="98"/>
      <c r="DBV121" s="98"/>
      <c r="DBW121" s="98"/>
      <c r="DBZ121" s="98"/>
      <c r="DCC121" s="98"/>
      <c r="DCF121" s="98"/>
      <c r="DCI121" s="98"/>
      <c r="DCJ121" s="98"/>
      <c r="DCK121" s="98"/>
      <c r="DCN121" s="98"/>
      <c r="DCQ121" s="98"/>
      <c r="DCT121" s="98"/>
      <c r="DCW121" s="98"/>
      <c r="DCY121" s="98"/>
      <c r="DEQ121" s="98"/>
      <c r="DER121" s="98"/>
      <c r="DES121" s="98"/>
      <c r="DET121" s="98"/>
      <c r="DEU121" s="98"/>
      <c r="DEV121" s="98"/>
      <c r="DEW121" s="98"/>
      <c r="DEX121" s="98"/>
      <c r="DEY121" s="98"/>
      <c r="DEZ121" s="98"/>
      <c r="DFA121" s="98"/>
      <c r="DFB121" s="98"/>
      <c r="DFC121" s="98"/>
      <c r="DFD121" s="98"/>
      <c r="DFE121" s="98"/>
      <c r="DFF121" s="98"/>
      <c r="DFG121" s="98"/>
      <c r="DFH121" s="98"/>
      <c r="DFI121" s="98"/>
      <c r="DFV121" s="98"/>
      <c r="DFW121" s="98"/>
      <c r="DFX121" s="98"/>
      <c r="DFY121" s="98"/>
      <c r="DFZ121" s="98"/>
      <c r="DGA121" s="98"/>
      <c r="DGB121" s="98"/>
      <c r="DGC121" s="98"/>
      <c r="DGD121" s="98"/>
      <c r="DGE121" s="98"/>
      <c r="DGH121" s="98"/>
      <c r="DGK121" s="98"/>
      <c r="DGN121" s="98"/>
      <c r="DGQ121" s="98"/>
      <c r="DJE121" s="98"/>
      <c r="DJG121" s="98"/>
      <c r="DJJ121" s="98"/>
      <c r="DJM121" s="98"/>
      <c r="DJP121" s="98"/>
      <c r="DJS121" s="98"/>
      <c r="DJV121" s="98"/>
      <c r="DJX121" s="98"/>
      <c r="DJZ121" s="98"/>
      <c r="DKC121" s="98"/>
      <c r="DKF121" s="98"/>
      <c r="DKI121" s="98"/>
      <c r="DKL121" s="98"/>
      <c r="DKO121" s="98"/>
      <c r="DKR121" s="98"/>
      <c r="DKU121" s="98"/>
      <c r="DKW121" s="98"/>
      <c r="DLR121" s="98"/>
      <c r="DLS121" s="98"/>
      <c r="DLV121" s="98"/>
      <c r="DLY121" s="98"/>
      <c r="DMB121" s="98"/>
      <c r="DME121" s="98"/>
      <c r="DMF121" s="98"/>
      <c r="DMG121" s="98"/>
      <c r="DMJ121" s="98"/>
      <c r="DMM121" s="98"/>
      <c r="DMP121" s="98"/>
      <c r="DMS121" s="98"/>
      <c r="DMU121" s="98"/>
      <c r="DOM121" s="98"/>
      <c r="DON121" s="98"/>
      <c r="DOO121" s="98"/>
      <c r="DOP121" s="98"/>
      <c r="DOQ121" s="98"/>
      <c r="DOR121" s="98"/>
      <c r="DOS121" s="98"/>
      <c r="DOT121" s="98"/>
      <c r="DOU121" s="98"/>
      <c r="DOV121" s="98"/>
      <c r="DOW121" s="98"/>
      <c r="DOX121" s="98"/>
      <c r="DOY121" s="98"/>
      <c r="DOZ121" s="98"/>
      <c r="DPA121" s="98"/>
      <c r="DPB121" s="98"/>
      <c r="DPC121" s="98"/>
      <c r="DPD121" s="98"/>
      <c r="DPE121" s="98"/>
      <c r="DPR121" s="98"/>
      <c r="DPS121" s="98"/>
      <c r="DPT121" s="98"/>
      <c r="DPU121" s="98"/>
      <c r="DPV121" s="98"/>
      <c r="DPW121" s="98"/>
      <c r="DPX121" s="98"/>
      <c r="DPY121" s="98"/>
      <c r="DPZ121" s="98"/>
      <c r="DQA121" s="98"/>
      <c r="DQD121" s="98"/>
      <c r="DQG121" s="98"/>
      <c r="DQJ121" s="98"/>
      <c r="DQM121" s="98"/>
      <c r="DTA121" s="98"/>
      <c r="DTC121" s="98"/>
      <c r="DTF121" s="98"/>
      <c r="DTI121" s="98"/>
      <c r="DTL121" s="98"/>
      <c r="DTO121" s="98"/>
      <c r="DTR121" s="98"/>
      <c r="DTT121" s="98"/>
      <c r="DTV121" s="98"/>
      <c r="DTY121" s="98"/>
      <c r="DUB121" s="98"/>
      <c r="DUE121" s="98"/>
      <c r="DUH121" s="98"/>
      <c r="DUK121" s="98"/>
      <c r="DUN121" s="98"/>
      <c r="DUQ121" s="98"/>
      <c r="DUS121" s="98"/>
      <c r="DVN121" s="98"/>
      <c r="DVO121" s="98"/>
      <c r="DVR121" s="98"/>
      <c r="DVU121" s="98"/>
      <c r="DVX121" s="98"/>
      <c r="DWA121" s="98"/>
      <c r="DWB121" s="98"/>
      <c r="DWC121" s="98"/>
      <c r="DWF121" s="98"/>
      <c r="DWI121" s="98"/>
      <c r="DWL121" s="98"/>
      <c r="DWO121" s="98"/>
      <c r="DWQ121" s="98"/>
      <c r="DYI121" s="98"/>
      <c r="DYJ121" s="98"/>
      <c r="DYK121" s="98"/>
      <c r="DYL121" s="98"/>
      <c r="DYM121" s="98"/>
      <c r="DYN121" s="98"/>
      <c r="DYO121" s="98"/>
      <c r="DYP121" s="98"/>
      <c r="DYQ121" s="98"/>
      <c r="DYR121" s="98"/>
      <c r="DYS121" s="98"/>
      <c r="DYT121" s="98"/>
      <c r="DYU121" s="98"/>
      <c r="DYV121" s="98"/>
      <c r="DYW121" s="98"/>
      <c r="DYX121" s="98"/>
      <c r="DYY121" s="98"/>
      <c r="DYZ121" s="98"/>
      <c r="DZA121" s="98"/>
      <c r="DZN121" s="98"/>
      <c r="DZO121" s="98"/>
      <c r="DZP121" s="98"/>
      <c r="DZQ121" s="98"/>
      <c r="DZR121" s="98"/>
      <c r="DZS121" s="98"/>
      <c r="DZT121" s="98"/>
      <c r="DZU121" s="98"/>
      <c r="DZV121" s="98"/>
      <c r="DZW121" s="98"/>
      <c r="DZZ121" s="98"/>
      <c r="EAC121" s="98"/>
      <c r="EAF121" s="98"/>
      <c r="EAI121" s="98"/>
      <c r="ECW121" s="98"/>
      <c r="ECY121" s="98"/>
      <c r="EDB121" s="98"/>
      <c r="EDE121" s="98"/>
      <c r="EDH121" s="98"/>
      <c r="EDK121" s="98"/>
      <c r="EDN121" s="98"/>
      <c r="EDP121" s="98"/>
      <c r="EDR121" s="98"/>
      <c r="EDU121" s="98"/>
      <c r="EDX121" s="98"/>
      <c r="EEA121" s="98"/>
      <c r="EED121" s="98"/>
      <c r="EEG121" s="98"/>
      <c r="EEJ121" s="98"/>
      <c r="EEM121" s="98"/>
      <c r="EEO121" s="98"/>
      <c r="EFJ121" s="98"/>
      <c r="EFK121" s="98"/>
      <c r="EFN121" s="98"/>
      <c r="EFQ121" s="98"/>
      <c r="EFT121" s="98"/>
      <c r="EFW121" s="98"/>
      <c r="EFX121" s="98"/>
      <c r="EFY121" s="98"/>
      <c r="EGB121" s="98"/>
      <c r="EGE121" s="98"/>
      <c r="EGH121" s="98"/>
      <c r="EGK121" s="98"/>
      <c r="EGM121" s="98"/>
      <c r="EIE121" s="98"/>
      <c r="EIF121" s="98"/>
      <c r="EIG121" s="98"/>
      <c r="EIH121" s="98"/>
      <c r="EII121" s="98"/>
      <c r="EIJ121" s="98"/>
      <c r="EIK121" s="98"/>
      <c r="EIL121" s="98"/>
      <c r="EIM121" s="98"/>
      <c r="EIN121" s="98"/>
      <c r="EIO121" s="98"/>
      <c r="EIP121" s="98"/>
      <c r="EIQ121" s="98"/>
      <c r="EIR121" s="98"/>
      <c r="EIS121" s="98"/>
      <c r="EIT121" s="98"/>
      <c r="EIU121" s="98"/>
      <c r="EIV121" s="98"/>
      <c r="EIW121" s="98"/>
      <c r="EJJ121" s="98"/>
      <c r="EJK121" s="98"/>
      <c r="EJL121" s="98"/>
      <c r="EJM121" s="98"/>
      <c r="EJN121" s="98"/>
      <c r="EJO121" s="98"/>
      <c r="EJP121" s="98"/>
      <c r="EJQ121" s="98"/>
      <c r="EJR121" s="98"/>
      <c r="EJS121" s="98"/>
      <c r="EJV121" s="98"/>
      <c r="EJY121" s="98"/>
      <c r="EKB121" s="98"/>
      <c r="EKE121" s="98"/>
      <c r="EMS121" s="98"/>
      <c r="EMU121" s="98"/>
      <c r="EMX121" s="98"/>
      <c r="ENA121" s="98"/>
      <c r="END121" s="98"/>
      <c r="ENG121" s="98"/>
      <c r="ENJ121" s="98"/>
      <c r="ENL121" s="98"/>
      <c r="ENN121" s="98"/>
      <c r="ENQ121" s="98"/>
      <c r="ENT121" s="98"/>
      <c r="ENW121" s="98"/>
      <c r="ENZ121" s="98"/>
      <c r="EOC121" s="98"/>
      <c r="EOF121" s="98"/>
      <c r="EOI121" s="98"/>
      <c r="EOK121" s="98"/>
      <c r="EPF121" s="98"/>
      <c r="EPG121" s="98"/>
      <c r="EPJ121" s="98"/>
      <c r="EPM121" s="98"/>
      <c r="EPP121" s="98"/>
      <c r="EPS121" s="98"/>
      <c r="EPT121" s="98"/>
      <c r="EPU121" s="98"/>
      <c r="EPX121" s="98"/>
      <c r="EQA121" s="98"/>
      <c r="EQD121" s="98"/>
      <c r="EQG121" s="98"/>
      <c r="EQI121" s="98"/>
      <c r="ESA121" s="98"/>
      <c r="ESB121" s="98"/>
      <c r="ESC121" s="98"/>
      <c r="ESD121" s="98"/>
      <c r="ESE121" s="98"/>
      <c r="ESF121" s="98"/>
      <c r="ESG121" s="98"/>
      <c r="ESH121" s="98"/>
      <c r="ESI121" s="98"/>
      <c r="ESJ121" s="98"/>
      <c r="ESK121" s="98"/>
      <c r="ESL121" s="98"/>
      <c r="ESM121" s="98"/>
      <c r="ESN121" s="98"/>
      <c r="ESO121" s="98"/>
      <c r="ESP121" s="98"/>
      <c r="ESQ121" s="98"/>
      <c r="ESR121" s="98"/>
      <c r="ESS121" s="98"/>
      <c r="ETF121" s="98"/>
      <c r="ETG121" s="98"/>
      <c r="ETH121" s="98"/>
      <c r="ETI121" s="98"/>
      <c r="ETJ121" s="98"/>
      <c r="ETK121" s="98"/>
      <c r="ETL121" s="98"/>
      <c r="ETM121" s="98"/>
      <c r="ETN121" s="98"/>
      <c r="ETO121" s="98"/>
      <c r="ETR121" s="98"/>
      <c r="ETU121" s="98"/>
      <c r="ETX121" s="98"/>
      <c r="EUA121" s="98"/>
      <c r="EWO121" s="98"/>
      <c r="EWQ121" s="98"/>
      <c r="EWT121" s="98"/>
      <c r="EWW121" s="98"/>
      <c r="EWZ121" s="98"/>
      <c r="EXC121" s="98"/>
      <c r="EXF121" s="98"/>
      <c r="EXH121" s="98"/>
      <c r="EXJ121" s="98"/>
      <c r="EXM121" s="98"/>
      <c r="EXP121" s="98"/>
      <c r="EXS121" s="98"/>
      <c r="EXV121" s="98"/>
      <c r="EXY121" s="98"/>
      <c r="EYB121" s="98"/>
      <c r="EYE121" s="98"/>
      <c r="EYG121" s="98"/>
      <c r="EZB121" s="98"/>
      <c r="EZC121" s="98"/>
      <c r="EZF121" s="98"/>
      <c r="EZI121" s="98"/>
      <c r="EZL121" s="98"/>
      <c r="EZO121" s="98"/>
      <c r="EZP121" s="98"/>
      <c r="EZQ121" s="98"/>
      <c r="EZT121" s="98"/>
      <c r="EZW121" s="98"/>
      <c r="EZZ121" s="98"/>
      <c r="FAC121" s="98"/>
      <c r="FAE121" s="98"/>
      <c r="FBW121" s="98"/>
      <c r="FBX121" s="98"/>
      <c r="FBY121" s="98"/>
      <c r="FBZ121" s="98"/>
      <c r="FCA121" s="98"/>
      <c r="FCB121" s="98"/>
      <c r="FCC121" s="98"/>
      <c r="FCD121" s="98"/>
      <c r="FCE121" s="98"/>
      <c r="FCF121" s="98"/>
      <c r="FCG121" s="98"/>
      <c r="FCH121" s="98"/>
      <c r="FCI121" s="98"/>
      <c r="FCJ121" s="98"/>
      <c r="FCK121" s="98"/>
      <c r="FCL121" s="98"/>
      <c r="FCM121" s="98"/>
      <c r="FCN121" s="98"/>
      <c r="FCO121" s="98"/>
      <c r="FDB121" s="98"/>
      <c r="FDC121" s="98"/>
      <c r="FDD121" s="98"/>
      <c r="FDE121" s="98"/>
      <c r="FDF121" s="98"/>
      <c r="FDG121" s="98"/>
      <c r="FDH121" s="98"/>
      <c r="FDI121" s="98"/>
      <c r="FDJ121" s="98"/>
      <c r="FDK121" s="98"/>
      <c r="FDN121" s="98"/>
      <c r="FDQ121" s="98"/>
      <c r="FDT121" s="98"/>
      <c r="FDW121" s="98"/>
      <c r="FGK121" s="98"/>
      <c r="FGM121" s="98"/>
      <c r="FGP121" s="98"/>
      <c r="FGS121" s="98"/>
      <c r="FGV121" s="98"/>
      <c r="FGY121" s="98"/>
      <c r="FHB121" s="98"/>
      <c r="FHD121" s="98"/>
      <c r="FHF121" s="98"/>
      <c r="FHI121" s="98"/>
      <c r="FHL121" s="98"/>
      <c r="FHO121" s="98"/>
      <c r="FHR121" s="98"/>
      <c r="FHU121" s="98"/>
      <c r="FHX121" s="98"/>
      <c r="FIA121" s="98"/>
      <c r="FIC121" s="98"/>
      <c r="FIX121" s="98"/>
      <c r="FIY121" s="98"/>
      <c r="FJB121" s="98"/>
      <c r="FJE121" s="98"/>
      <c r="FJH121" s="98"/>
      <c r="FJK121" s="98"/>
      <c r="FJL121" s="98"/>
      <c r="FJM121" s="98"/>
      <c r="FJP121" s="98"/>
      <c r="FJS121" s="98"/>
      <c r="FJV121" s="98"/>
      <c r="FJY121" s="98"/>
      <c r="FKA121" s="98"/>
      <c r="FLS121" s="98"/>
      <c r="FLT121" s="98"/>
      <c r="FLU121" s="98"/>
      <c r="FLV121" s="98"/>
      <c r="FLW121" s="98"/>
      <c r="FLX121" s="98"/>
      <c r="FLY121" s="98"/>
      <c r="FLZ121" s="98"/>
      <c r="FMA121" s="98"/>
      <c r="FMB121" s="98"/>
      <c r="FMC121" s="98"/>
      <c r="FMD121" s="98"/>
      <c r="FME121" s="98"/>
      <c r="FMF121" s="98"/>
      <c r="FMG121" s="98"/>
      <c r="FMH121" s="98"/>
      <c r="FMI121" s="98"/>
      <c r="FMJ121" s="98"/>
      <c r="FMK121" s="98"/>
      <c r="FMX121" s="98"/>
      <c r="FMY121" s="98"/>
      <c r="FMZ121" s="98"/>
      <c r="FNA121" s="98"/>
      <c r="FNB121" s="98"/>
      <c r="FNC121" s="98"/>
      <c r="FND121" s="98"/>
      <c r="FNE121" s="98"/>
      <c r="FNF121" s="98"/>
      <c r="FNG121" s="98"/>
      <c r="FNJ121" s="98"/>
      <c r="FNM121" s="98"/>
      <c r="FNP121" s="98"/>
      <c r="FNS121" s="98"/>
      <c r="FQG121" s="98"/>
      <c r="FQI121" s="98"/>
      <c r="FQL121" s="98"/>
      <c r="FQO121" s="98"/>
      <c r="FQR121" s="98"/>
      <c r="FQU121" s="98"/>
      <c r="FQX121" s="98"/>
      <c r="FQZ121" s="98"/>
      <c r="FRB121" s="98"/>
      <c r="FRE121" s="98"/>
      <c r="FRH121" s="98"/>
      <c r="FRK121" s="98"/>
      <c r="FRN121" s="98"/>
      <c r="FRQ121" s="98"/>
      <c r="FRT121" s="98"/>
      <c r="FRW121" s="98"/>
      <c r="FRY121" s="98"/>
      <c r="FST121" s="98"/>
      <c r="FSU121" s="98"/>
      <c r="FSX121" s="98"/>
      <c r="FTA121" s="98"/>
      <c r="FTD121" s="98"/>
      <c r="FTG121" s="98"/>
      <c r="FTH121" s="98"/>
      <c r="FTI121" s="98"/>
      <c r="FTL121" s="98"/>
      <c r="FTO121" s="98"/>
      <c r="FTR121" s="98"/>
      <c r="FTU121" s="98"/>
      <c r="FTW121" s="98"/>
      <c r="FVO121" s="98"/>
      <c r="FVP121" s="98"/>
      <c r="FVQ121" s="98"/>
      <c r="FVR121" s="98"/>
      <c r="FVS121" s="98"/>
      <c r="FVT121" s="98"/>
      <c r="FVU121" s="98"/>
      <c r="FVV121" s="98"/>
      <c r="FVW121" s="98"/>
      <c r="FVX121" s="98"/>
      <c r="FVY121" s="98"/>
      <c r="FVZ121" s="98"/>
      <c r="FWA121" s="98"/>
      <c r="FWB121" s="98"/>
      <c r="FWC121" s="98"/>
      <c r="FWD121" s="98"/>
      <c r="FWE121" s="98"/>
      <c r="FWF121" s="98"/>
      <c r="FWG121" s="98"/>
      <c r="FWT121" s="98"/>
      <c r="FWU121" s="98"/>
      <c r="FWV121" s="98"/>
      <c r="FWW121" s="98"/>
      <c r="FWX121" s="98"/>
      <c r="FWY121" s="98"/>
      <c r="FWZ121" s="98"/>
      <c r="FXA121" s="98"/>
      <c r="FXB121" s="98"/>
      <c r="FXC121" s="98"/>
      <c r="FXF121" s="98"/>
      <c r="FXI121" s="98"/>
      <c r="FXL121" s="98"/>
      <c r="FXO121" s="98"/>
      <c r="GAC121" s="98"/>
      <c r="GAE121" s="98"/>
      <c r="GAH121" s="98"/>
      <c r="GAK121" s="98"/>
      <c r="GAN121" s="98"/>
      <c r="GAQ121" s="98"/>
      <c r="GAT121" s="98"/>
      <c r="GAV121" s="98"/>
      <c r="GAX121" s="98"/>
      <c r="GBA121" s="98"/>
      <c r="GBD121" s="98"/>
      <c r="GBG121" s="98"/>
      <c r="GBJ121" s="98"/>
      <c r="GBM121" s="98"/>
      <c r="GBP121" s="98"/>
      <c r="GBS121" s="98"/>
      <c r="GBU121" s="98"/>
      <c r="GCP121" s="98"/>
      <c r="GCQ121" s="98"/>
      <c r="GCT121" s="98"/>
      <c r="GCW121" s="98"/>
      <c r="GCZ121" s="98"/>
      <c r="GDC121" s="98"/>
      <c r="GDD121" s="98"/>
      <c r="GDE121" s="98"/>
      <c r="GDH121" s="98"/>
      <c r="GDK121" s="98"/>
      <c r="GDN121" s="98"/>
      <c r="GDQ121" s="98"/>
      <c r="GDS121" s="98"/>
      <c r="GFK121" s="98"/>
      <c r="GFL121" s="98"/>
      <c r="GFM121" s="98"/>
      <c r="GFN121" s="98"/>
      <c r="GFO121" s="98"/>
      <c r="GFP121" s="98"/>
      <c r="GFQ121" s="98"/>
      <c r="GFR121" s="98"/>
      <c r="GFS121" s="98"/>
      <c r="GFT121" s="98"/>
      <c r="GFU121" s="98"/>
      <c r="GFV121" s="98"/>
      <c r="GFW121" s="98"/>
      <c r="GFX121" s="98"/>
      <c r="GFY121" s="98"/>
      <c r="GFZ121" s="98"/>
      <c r="GGA121" s="98"/>
      <c r="GGB121" s="98"/>
      <c r="GGC121" s="98"/>
      <c r="GGP121" s="98"/>
      <c r="GGQ121" s="98"/>
      <c r="GGR121" s="98"/>
      <c r="GGS121" s="98"/>
      <c r="GGT121" s="98"/>
      <c r="GGU121" s="98"/>
      <c r="GGV121" s="98"/>
      <c r="GGW121" s="98"/>
      <c r="GGX121" s="98"/>
      <c r="GGY121" s="98"/>
      <c r="GHB121" s="98"/>
      <c r="GHE121" s="98"/>
      <c r="GHH121" s="98"/>
      <c r="GHK121" s="98"/>
      <c r="GJY121" s="98"/>
      <c r="GKA121" s="98"/>
      <c r="GKD121" s="98"/>
      <c r="GKG121" s="98"/>
      <c r="GKJ121" s="98"/>
      <c r="GKM121" s="98"/>
      <c r="GKP121" s="98"/>
      <c r="GKR121" s="98"/>
      <c r="GKT121" s="98"/>
      <c r="GKW121" s="98"/>
      <c r="GKZ121" s="98"/>
      <c r="GLC121" s="98"/>
      <c r="GLF121" s="98"/>
      <c r="GLI121" s="98"/>
      <c r="GLL121" s="98"/>
      <c r="GLO121" s="98"/>
      <c r="GLQ121" s="98"/>
      <c r="GML121" s="98"/>
      <c r="GMM121" s="98"/>
      <c r="GMP121" s="98"/>
      <c r="GMS121" s="98"/>
      <c r="GMV121" s="98"/>
      <c r="GMY121" s="98"/>
      <c r="GMZ121" s="98"/>
      <c r="GNA121" s="98"/>
      <c r="GND121" s="98"/>
      <c r="GNG121" s="98"/>
      <c r="GNJ121" s="98"/>
      <c r="GNM121" s="98"/>
      <c r="GNO121" s="98"/>
      <c r="GPG121" s="98"/>
      <c r="GPH121" s="98"/>
      <c r="GPI121" s="98"/>
      <c r="GPJ121" s="98"/>
      <c r="GPK121" s="98"/>
      <c r="GPL121" s="98"/>
      <c r="GPM121" s="98"/>
      <c r="GPN121" s="98"/>
      <c r="GPO121" s="98"/>
      <c r="GPP121" s="98"/>
      <c r="GPQ121" s="98"/>
      <c r="GPR121" s="98"/>
      <c r="GPS121" s="98"/>
      <c r="GPT121" s="98"/>
      <c r="GPU121" s="98"/>
      <c r="GPV121" s="98"/>
      <c r="GPW121" s="98"/>
      <c r="GPX121" s="98"/>
      <c r="GPY121" s="98"/>
      <c r="GQL121" s="98"/>
      <c r="GQM121" s="98"/>
      <c r="GQN121" s="98"/>
      <c r="GQO121" s="98"/>
      <c r="GQP121" s="98"/>
      <c r="GQQ121" s="98"/>
      <c r="GQR121" s="98"/>
      <c r="GQS121" s="98"/>
      <c r="GQT121" s="98"/>
      <c r="GQU121" s="98"/>
      <c r="GQX121" s="98"/>
      <c r="GRA121" s="98"/>
      <c r="GRD121" s="98"/>
      <c r="GRG121" s="98"/>
      <c r="GTU121" s="98"/>
      <c r="GTW121" s="98"/>
      <c r="GTZ121" s="98"/>
      <c r="GUC121" s="98"/>
      <c r="GUF121" s="98"/>
      <c r="GUI121" s="98"/>
      <c r="GUL121" s="98"/>
      <c r="GUN121" s="98"/>
      <c r="GUP121" s="98"/>
      <c r="GUS121" s="98"/>
      <c r="GUV121" s="98"/>
      <c r="GUY121" s="98"/>
      <c r="GVB121" s="98"/>
      <c r="GVE121" s="98"/>
      <c r="GVH121" s="98"/>
      <c r="GVK121" s="98"/>
      <c r="GVM121" s="98"/>
      <c r="GWH121" s="98"/>
      <c r="GWI121" s="98"/>
      <c r="GWL121" s="98"/>
      <c r="GWO121" s="98"/>
      <c r="GWR121" s="98"/>
      <c r="GWU121" s="98"/>
      <c r="GWV121" s="98"/>
      <c r="GWW121" s="98"/>
      <c r="GWZ121" s="98"/>
      <c r="GXC121" s="98"/>
      <c r="GXF121" s="98"/>
      <c r="GXI121" s="98"/>
      <c r="GXK121" s="98"/>
      <c r="GZC121" s="98"/>
      <c r="GZD121" s="98"/>
      <c r="GZE121" s="98"/>
      <c r="GZF121" s="98"/>
      <c r="GZG121" s="98"/>
      <c r="GZH121" s="98"/>
      <c r="GZI121" s="98"/>
      <c r="GZJ121" s="98"/>
      <c r="GZK121" s="98"/>
      <c r="GZL121" s="98"/>
      <c r="GZM121" s="98"/>
      <c r="GZN121" s="98"/>
      <c r="GZO121" s="98"/>
      <c r="GZP121" s="98"/>
      <c r="GZQ121" s="98"/>
      <c r="GZR121" s="98"/>
      <c r="GZS121" s="98"/>
      <c r="GZT121" s="98"/>
      <c r="GZU121" s="98"/>
      <c r="HAH121" s="98"/>
      <c r="HAI121" s="98"/>
      <c r="HAJ121" s="98"/>
      <c r="HAK121" s="98"/>
      <c r="HAL121" s="98"/>
      <c r="HAM121" s="98"/>
      <c r="HAN121" s="98"/>
      <c r="HAO121" s="98"/>
      <c r="HAP121" s="98"/>
      <c r="HAQ121" s="98"/>
      <c r="HAT121" s="98"/>
      <c r="HAW121" s="98"/>
      <c r="HAZ121" s="98"/>
      <c r="HBC121" s="98"/>
      <c r="HDQ121" s="98"/>
      <c r="HDS121" s="98"/>
      <c r="HDV121" s="98"/>
      <c r="HDY121" s="98"/>
      <c r="HEB121" s="98"/>
      <c r="HEE121" s="98"/>
      <c r="HEH121" s="98"/>
      <c r="HEJ121" s="98"/>
      <c r="HEL121" s="98"/>
      <c r="HEO121" s="98"/>
      <c r="HER121" s="98"/>
      <c r="HEU121" s="98"/>
      <c r="HEX121" s="98"/>
      <c r="HFA121" s="98"/>
      <c r="HFD121" s="98"/>
      <c r="HFG121" s="98"/>
      <c r="HFI121" s="98"/>
      <c r="HGD121" s="98"/>
      <c r="HGE121" s="98"/>
      <c r="HGH121" s="98"/>
      <c r="HGK121" s="98"/>
      <c r="HGN121" s="98"/>
      <c r="HGQ121" s="98"/>
      <c r="HGR121" s="98"/>
      <c r="HGS121" s="98"/>
      <c r="HGV121" s="98"/>
      <c r="HGY121" s="98"/>
      <c r="HHB121" s="98"/>
      <c r="HHE121" s="98"/>
      <c r="HHG121" s="98"/>
      <c r="HIY121" s="98"/>
      <c r="HIZ121" s="98"/>
      <c r="HJA121" s="98"/>
      <c r="HJB121" s="98"/>
      <c r="HJC121" s="98"/>
      <c r="HJD121" s="98"/>
      <c r="HJE121" s="98"/>
      <c r="HJF121" s="98"/>
      <c r="HJG121" s="98"/>
      <c r="HJH121" s="98"/>
      <c r="HJI121" s="98"/>
      <c r="HJJ121" s="98"/>
      <c r="HJK121" s="98"/>
      <c r="HJL121" s="98"/>
      <c r="HJM121" s="98"/>
      <c r="HJN121" s="98"/>
      <c r="HJO121" s="98"/>
      <c r="HJP121" s="98"/>
      <c r="HJQ121" s="98"/>
      <c r="HKD121" s="98"/>
      <c r="HKE121" s="98"/>
      <c r="HKF121" s="98"/>
      <c r="HKG121" s="98"/>
      <c r="HKH121" s="98"/>
      <c r="HKI121" s="98"/>
      <c r="HKJ121" s="98"/>
      <c r="HKK121" s="98"/>
      <c r="HKL121" s="98"/>
      <c r="HKM121" s="98"/>
      <c r="HKP121" s="98"/>
      <c r="HKS121" s="98"/>
      <c r="HKV121" s="98"/>
      <c r="HKY121" s="98"/>
      <c r="HNM121" s="98"/>
      <c r="HNO121" s="98"/>
      <c r="HNR121" s="98"/>
      <c r="HNU121" s="98"/>
      <c r="HNX121" s="98"/>
      <c r="HOA121" s="98"/>
      <c r="HOD121" s="98"/>
      <c r="HOF121" s="98"/>
      <c r="HOH121" s="98"/>
      <c r="HOK121" s="98"/>
      <c r="HON121" s="98"/>
      <c r="HOQ121" s="98"/>
      <c r="HOT121" s="98"/>
      <c r="HOW121" s="98"/>
      <c r="HOZ121" s="98"/>
      <c r="HPC121" s="98"/>
      <c r="HPE121" s="98"/>
      <c r="HPZ121" s="98"/>
      <c r="HQA121" s="98"/>
      <c r="HQD121" s="98"/>
      <c r="HQG121" s="98"/>
      <c r="HQJ121" s="98"/>
      <c r="HQM121" s="98"/>
      <c r="HQN121" s="98"/>
      <c r="HQO121" s="98"/>
      <c r="HQR121" s="98"/>
      <c r="HQU121" s="98"/>
      <c r="HQX121" s="98"/>
      <c r="HRA121" s="98"/>
      <c r="HRC121" s="98"/>
      <c r="HSU121" s="98"/>
      <c r="HSV121" s="98"/>
      <c r="HSW121" s="98"/>
      <c r="HSX121" s="98"/>
      <c r="HSY121" s="98"/>
      <c r="HSZ121" s="98"/>
      <c r="HTA121" s="98"/>
      <c r="HTB121" s="98"/>
      <c r="HTC121" s="98"/>
      <c r="HTD121" s="98"/>
      <c r="HTE121" s="98"/>
      <c r="HTF121" s="98"/>
      <c r="HTG121" s="98"/>
      <c r="HTH121" s="98"/>
      <c r="HTI121" s="98"/>
      <c r="HTJ121" s="98"/>
      <c r="HTK121" s="98"/>
      <c r="HTL121" s="98"/>
      <c r="HTM121" s="98"/>
      <c r="HTZ121" s="98"/>
      <c r="HUA121" s="98"/>
      <c r="HUB121" s="98"/>
      <c r="HUC121" s="98"/>
      <c r="HUD121" s="98"/>
      <c r="HUE121" s="98"/>
      <c r="HUF121" s="98"/>
      <c r="HUG121" s="98"/>
      <c r="HUH121" s="98"/>
      <c r="HUI121" s="98"/>
      <c r="HUL121" s="98"/>
      <c r="HUO121" s="98"/>
      <c r="HUR121" s="98"/>
      <c r="HUU121" s="98"/>
      <c r="HXI121" s="98"/>
      <c r="HXK121" s="98"/>
      <c r="HXN121" s="98"/>
      <c r="HXQ121" s="98"/>
      <c r="HXT121" s="98"/>
      <c r="HXW121" s="98"/>
      <c r="HXZ121" s="98"/>
      <c r="HYB121" s="98"/>
      <c r="HYD121" s="98"/>
      <c r="HYG121" s="98"/>
      <c r="HYJ121" s="98"/>
      <c r="HYM121" s="98"/>
      <c r="HYP121" s="98"/>
      <c r="HYS121" s="98"/>
      <c r="HYV121" s="98"/>
      <c r="HYY121" s="98"/>
      <c r="HZA121" s="98"/>
      <c r="HZV121" s="98"/>
      <c r="HZW121" s="98"/>
      <c r="HZZ121" s="98"/>
      <c r="IAC121" s="98"/>
      <c r="IAF121" s="98"/>
      <c r="IAI121" s="98"/>
      <c r="IAJ121" s="98"/>
      <c r="IAK121" s="98"/>
      <c r="IAN121" s="98"/>
      <c r="IAQ121" s="98"/>
      <c r="IAT121" s="98"/>
      <c r="IAW121" s="98"/>
      <c r="IAY121" s="98"/>
      <c r="ICQ121" s="98"/>
      <c r="ICR121" s="98"/>
      <c r="ICS121" s="98"/>
      <c r="ICT121" s="98"/>
      <c r="ICU121" s="98"/>
      <c r="ICV121" s="98"/>
      <c r="ICW121" s="98"/>
      <c r="ICX121" s="98"/>
      <c r="ICY121" s="98"/>
      <c r="ICZ121" s="98"/>
      <c r="IDA121" s="98"/>
      <c r="IDB121" s="98"/>
      <c r="IDC121" s="98"/>
      <c r="IDD121" s="98"/>
      <c r="IDE121" s="98"/>
      <c r="IDF121" s="98"/>
      <c r="IDG121" s="98"/>
      <c r="IDH121" s="98"/>
      <c r="IDI121" s="98"/>
      <c r="IDV121" s="98"/>
      <c r="IDW121" s="98"/>
      <c r="IDX121" s="98"/>
      <c r="IDY121" s="98"/>
      <c r="IDZ121" s="98"/>
      <c r="IEA121" s="98"/>
      <c r="IEB121" s="98"/>
      <c r="IEC121" s="98"/>
      <c r="IED121" s="98"/>
      <c r="IEE121" s="98"/>
      <c r="IEH121" s="98"/>
      <c r="IEK121" s="98"/>
      <c r="IEN121" s="98"/>
      <c r="IEQ121" s="98"/>
      <c r="IHE121" s="98"/>
      <c r="IHG121" s="98"/>
      <c r="IHJ121" s="98"/>
      <c r="IHM121" s="98"/>
      <c r="IHP121" s="98"/>
      <c r="IHS121" s="98"/>
      <c r="IHV121" s="98"/>
      <c r="IHX121" s="98"/>
      <c r="IHZ121" s="98"/>
      <c r="IIC121" s="98"/>
      <c r="IIF121" s="98"/>
      <c r="III121" s="98"/>
      <c r="IIL121" s="98"/>
      <c r="IIO121" s="98"/>
      <c r="IIR121" s="98"/>
      <c r="IIU121" s="98"/>
      <c r="IIW121" s="98"/>
      <c r="IJR121" s="98"/>
      <c r="IJS121" s="98"/>
      <c r="IJV121" s="98"/>
      <c r="IJY121" s="98"/>
      <c r="IKB121" s="98"/>
      <c r="IKE121" s="98"/>
      <c r="IKF121" s="98"/>
      <c r="IKG121" s="98"/>
      <c r="IKJ121" s="98"/>
      <c r="IKM121" s="98"/>
      <c r="IKP121" s="98"/>
      <c r="IKS121" s="98"/>
      <c r="IKU121" s="98"/>
      <c r="IMM121" s="98"/>
      <c r="IMN121" s="98"/>
      <c r="IMO121" s="98"/>
      <c r="IMP121" s="98"/>
      <c r="IMQ121" s="98"/>
      <c r="IMR121" s="98"/>
      <c r="IMS121" s="98"/>
      <c r="IMT121" s="98"/>
      <c r="IMU121" s="98"/>
      <c r="IMV121" s="98"/>
      <c r="IMW121" s="98"/>
      <c r="IMX121" s="98"/>
      <c r="IMY121" s="98"/>
      <c r="IMZ121" s="98"/>
      <c r="INA121" s="98"/>
      <c r="INB121" s="98"/>
      <c r="INC121" s="98"/>
      <c r="IND121" s="98"/>
      <c r="INE121" s="98"/>
      <c r="INR121" s="98"/>
      <c r="INS121" s="98"/>
      <c r="INT121" s="98"/>
      <c r="INU121" s="98"/>
      <c r="INV121" s="98"/>
      <c r="INW121" s="98"/>
      <c r="INX121" s="98"/>
      <c r="INY121" s="98"/>
      <c r="INZ121" s="98"/>
      <c r="IOA121" s="98"/>
      <c r="IOD121" s="98"/>
      <c r="IOG121" s="98"/>
      <c r="IOJ121" s="98"/>
      <c r="IOM121" s="98"/>
      <c r="IRA121" s="98"/>
      <c r="IRC121" s="98"/>
      <c r="IRF121" s="98"/>
      <c r="IRI121" s="98"/>
      <c r="IRL121" s="98"/>
      <c r="IRO121" s="98"/>
      <c r="IRR121" s="98"/>
      <c r="IRT121" s="98"/>
      <c r="IRV121" s="98"/>
      <c r="IRY121" s="98"/>
      <c r="ISB121" s="98"/>
      <c r="ISE121" s="98"/>
      <c r="ISH121" s="98"/>
      <c r="ISK121" s="98"/>
      <c r="ISN121" s="98"/>
      <c r="ISQ121" s="98"/>
      <c r="ISS121" s="98"/>
      <c r="ITN121" s="98"/>
      <c r="ITO121" s="98"/>
      <c r="ITR121" s="98"/>
      <c r="ITU121" s="98"/>
      <c r="ITX121" s="98"/>
      <c r="IUA121" s="98"/>
      <c r="IUB121" s="98"/>
      <c r="IUC121" s="98"/>
      <c r="IUF121" s="98"/>
      <c r="IUI121" s="98"/>
      <c r="IUL121" s="98"/>
      <c r="IUO121" s="98"/>
      <c r="IUQ121" s="98"/>
      <c r="IWI121" s="98"/>
      <c r="IWJ121" s="98"/>
      <c r="IWK121" s="98"/>
      <c r="IWL121" s="98"/>
      <c r="IWM121" s="98"/>
      <c r="IWN121" s="98"/>
      <c r="IWO121" s="98"/>
      <c r="IWP121" s="98"/>
      <c r="IWQ121" s="98"/>
      <c r="IWR121" s="98"/>
      <c r="IWS121" s="98"/>
      <c r="IWT121" s="98"/>
      <c r="IWU121" s="98"/>
      <c r="IWV121" s="98"/>
      <c r="IWW121" s="98"/>
      <c r="IWX121" s="98"/>
      <c r="IWY121" s="98"/>
      <c r="IWZ121" s="98"/>
      <c r="IXA121" s="98"/>
      <c r="IXN121" s="98"/>
      <c r="IXO121" s="98"/>
      <c r="IXP121" s="98"/>
      <c r="IXQ121" s="98"/>
      <c r="IXR121" s="98"/>
      <c r="IXS121" s="98"/>
      <c r="IXT121" s="98"/>
      <c r="IXU121" s="98"/>
      <c r="IXV121" s="98"/>
      <c r="IXW121" s="98"/>
      <c r="IXZ121" s="98"/>
      <c r="IYC121" s="98"/>
      <c r="IYF121" s="98"/>
      <c r="IYI121" s="98"/>
      <c r="JAW121" s="98"/>
      <c r="JAY121" s="98"/>
      <c r="JBB121" s="98"/>
      <c r="JBE121" s="98"/>
      <c r="JBH121" s="98"/>
      <c r="JBK121" s="98"/>
      <c r="JBN121" s="98"/>
      <c r="JBP121" s="98"/>
      <c r="JBR121" s="98"/>
      <c r="JBU121" s="98"/>
      <c r="JBX121" s="98"/>
      <c r="JCA121" s="98"/>
      <c r="JCD121" s="98"/>
      <c r="JCG121" s="98"/>
      <c r="JCJ121" s="98"/>
      <c r="JCM121" s="98"/>
      <c r="JCO121" s="98"/>
      <c r="JDJ121" s="98"/>
      <c r="JDK121" s="98"/>
      <c r="JDN121" s="98"/>
      <c r="JDQ121" s="98"/>
      <c r="JDT121" s="98"/>
      <c r="JDW121" s="98"/>
      <c r="JDX121" s="98"/>
      <c r="JDY121" s="98"/>
      <c r="JEB121" s="98"/>
      <c r="JEE121" s="98"/>
      <c r="JEH121" s="98"/>
      <c r="JEK121" s="98"/>
      <c r="JEM121" s="98"/>
      <c r="JGE121" s="98"/>
      <c r="JGF121" s="98"/>
      <c r="JGG121" s="98"/>
      <c r="JGH121" s="98"/>
      <c r="JGI121" s="98"/>
      <c r="JGJ121" s="98"/>
      <c r="JGK121" s="98"/>
      <c r="JGL121" s="98"/>
      <c r="JGM121" s="98"/>
      <c r="JGN121" s="98"/>
      <c r="JGO121" s="98"/>
      <c r="JGP121" s="98"/>
      <c r="JGQ121" s="98"/>
      <c r="JGR121" s="98"/>
      <c r="JGS121" s="98"/>
      <c r="JGT121" s="98"/>
      <c r="JGU121" s="98"/>
      <c r="JGV121" s="98"/>
      <c r="JGW121" s="98"/>
      <c r="JHJ121" s="98"/>
      <c r="JHK121" s="98"/>
      <c r="JHL121" s="98"/>
      <c r="JHM121" s="98"/>
      <c r="JHN121" s="98"/>
      <c r="JHO121" s="98"/>
      <c r="JHP121" s="98"/>
      <c r="JHQ121" s="98"/>
      <c r="JHR121" s="98"/>
      <c r="JHS121" s="98"/>
      <c r="JHV121" s="98"/>
      <c r="JHY121" s="98"/>
      <c r="JIB121" s="98"/>
      <c r="JIE121" s="98"/>
      <c r="JKS121" s="98"/>
      <c r="JKU121" s="98"/>
      <c r="JKX121" s="98"/>
      <c r="JLA121" s="98"/>
      <c r="JLD121" s="98"/>
      <c r="JLG121" s="98"/>
      <c r="JLJ121" s="98"/>
      <c r="JLL121" s="98"/>
      <c r="JLN121" s="98"/>
      <c r="JLQ121" s="98"/>
      <c r="JLT121" s="98"/>
      <c r="JLW121" s="98"/>
      <c r="JLZ121" s="98"/>
      <c r="JMC121" s="98"/>
      <c r="JMF121" s="98"/>
      <c r="JMI121" s="98"/>
      <c r="JMK121" s="98"/>
      <c r="JNF121" s="98"/>
      <c r="JNG121" s="98"/>
      <c r="JNJ121" s="98"/>
      <c r="JNM121" s="98"/>
      <c r="JNP121" s="98"/>
      <c r="JNS121" s="98"/>
      <c r="JNT121" s="98"/>
      <c r="JNU121" s="98"/>
      <c r="JNX121" s="98"/>
      <c r="JOA121" s="98"/>
      <c r="JOD121" s="98"/>
      <c r="JOG121" s="98"/>
      <c r="JOI121" s="98"/>
      <c r="JQA121" s="98"/>
      <c r="JQB121" s="98"/>
      <c r="JQC121" s="98"/>
      <c r="JQD121" s="98"/>
      <c r="JQE121" s="98"/>
      <c r="JQF121" s="98"/>
      <c r="JQG121" s="98"/>
      <c r="JQH121" s="98"/>
      <c r="JQI121" s="98"/>
      <c r="JQJ121" s="98"/>
      <c r="JQK121" s="98"/>
      <c r="JQL121" s="98"/>
      <c r="JQM121" s="98"/>
      <c r="JQN121" s="98"/>
      <c r="JQO121" s="98"/>
      <c r="JQP121" s="98"/>
      <c r="JQQ121" s="98"/>
      <c r="JQR121" s="98"/>
      <c r="JQS121" s="98"/>
      <c r="JRF121" s="98"/>
      <c r="JRG121" s="98"/>
      <c r="JRH121" s="98"/>
      <c r="JRI121" s="98"/>
      <c r="JRJ121" s="98"/>
      <c r="JRK121" s="98"/>
      <c r="JRL121" s="98"/>
      <c r="JRM121" s="98"/>
      <c r="JRN121" s="98"/>
      <c r="JRO121" s="98"/>
      <c r="JRR121" s="98"/>
      <c r="JRU121" s="98"/>
      <c r="JRX121" s="98"/>
      <c r="JSA121" s="98"/>
      <c r="JUO121" s="98"/>
      <c r="JUQ121" s="98"/>
      <c r="JUT121" s="98"/>
      <c r="JUW121" s="98"/>
      <c r="JUZ121" s="98"/>
      <c r="JVC121" s="98"/>
      <c r="JVF121" s="98"/>
      <c r="JVH121" s="98"/>
      <c r="JVJ121" s="98"/>
      <c r="JVM121" s="98"/>
      <c r="JVP121" s="98"/>
      <c r="JVS121" s="98"/>
      <c r="JVV121" s="98"/>
      <c r="JVY121" s="98"/>
      <c r="JWB121" s="98"/>
      <c r="JWE121" s="98"/>
      <c r="JWG121" s="98"/>
      <c r="JXB121" s="98"/>
      <c r="JXC121" s="98"/>
      <c r="JXF121" s="98"/>
      <c r="JXI121" s="98"/>
      <c r="JXL121" s="98"/>
      <c r="JXO121" s="98"/>
      <c r="JXP121" s="98"/>
      <c r="JXQ121" s="98"/>
      <c r="JXT121" s="98"/>
      <c r="JXW121" s="98"/>
      <c r="JXZ121" s="98"/>
      <c r="JYC121" s="98"/>
      <c r="JYE121" s="98"/>
      <c r="JZW121" s="98"/>
      <c r="JZX121" s="98"/>
      <c r="JZY121" s="98"/>
      <c r="JZZ121" s="98"/>
      <c r="KAA121" s="98"/>
      <c r="KAB121" s="98"/>
      <c r="KAC121" s="98"/>
      <c r="KAD121" s="98"/>
      <c r="KAE121" s="98"/>
      <c r="KAF121" s="98"/>
      <c r="KAG121" s="98"/>
      <c r="KAH121" s="98"/>
      <c r="KAI121" s="98"/>
      <c r="KAJ121" s="98"/>
      <c r="KAK121" s="98"/>
      <c r="KAL121" s="98"/>
      <c r="KAM121" s="98"/>
      <c r="KAN121" s="98"/>
      <c r="KAO121" s="98"/>
      <c r="KBB121" s="98"/>
      <c r="KBC121" s="98"/>
      <c r="KBD121" s="98"/>
      <c r="KBE121" s="98"/>
      <c r="KBF121" s="98"/>
      <c r="KBG121" s="98"/>
      <c r="KBH121" s="98"/>
      <c r="KBI121" s="98"/>
      <c r="KBJ121" s="98"/>
      <c r="KBK121" s="98"/>
      <c r="KBN121" s="98"/>
      <c r="KBQ121" s="98"/>
      <c r="KBT121" s="98"/>
      <c r="KBW121" s="98"/>
      <c r="KEK121" s="98"/>
      <c r="KEM121" s="98"/>
      <c r="KEP121" s="98"/>
      <c r="KES121" s="98"/>
      <c r="KEV121" s="98"/>
      <c r="KEY121" s="98"/>
      <c r="KFB121" s="98"/>
      <c r="KFD121" s="98"/>
      <c r="KFF121" s="98"/>
      <c r="KFI121" s="98"/>
      <c r="KFL121" s="98"/>
      <c r="KFO121" s="98"/>
      <c r="KFR121" s="98"/>
      <c r="KFU121" s="98"/>
      <c r="KFX121" s="98"/>
      <c r="KGA121" s="98"/>
      <c r="KGC121" s="98"/>
      <c r="KGX121" s="98"/>
      <c r="KGY121" s="98"/>
      <c r="KHB121" s="98"/>
      <c r="KHE121" s="98"/>
      <c r="KHH121" s="98"/>
      <c r="KHK121" s="98"/>
      <c r="KHL121" s="98"/>
      <c r="KHM121" s="98"/>
      <c r="KHP121" s="98"/>
      <c r="KHS121" s="98"/>
      <c r="KHV121" s="98"/>
      <c r="KHY121" s="98"/>
      <c r="KIA121" s="98"/>
      <c r="KJS121" s="98"/>
      <c r="KJT121" s="98"/>
      <c r="KJU121" s="98"/>
      <c r="KJV121" s="98"/>
      <c r="KJW121" s="98"/>
      <c r="KJX121" s="98"/>
      <c r="KJY121" s="98"/>
      <c r="KJZ121" s="98"/>
      <c r="KKA121" s="98"/>
      <c r="KKB121" s="98"/>
      <c r="KKC121" s="98"/>
      <c r="KKD121" s="98"/>
      <c r="KKE121" s="98"/>
      <c r="KKF121" s="98"/>
      <c r="KKG121" s="98"/>
      <c r="KKH121" s="98"/>
      <c r="KKI121" s="98"/>
      <c r="KKJ121" s="98"/>
      <c r="KKK121" s="98"/>
      <c r="KKX121" s="98"/>
      <c r="KKY121" s="98"/>
      <c r="KKZ121" s="98"/>
      <c r="KLA121" s="98"/>
      <c r="KLB121" s="98"/>
      <c r="KLC121" s="98"/>
      <c r="KLD121" s="98"/>
      <c r="KLE121" s="98"/>
      <c r="KLF121" s="98"/>
      <c r="KLG121" s="98"/>
      <c r="KLJ121" s="98"/>
      <c r="KLM121" s="98"/>
      <c r="KLP121" s="98"/>
      <c r="KLS121" s="98"/>
      <c r="KOG121" s="98"/>
      <c r="KOI121" s="98"/>
      <c r="KOL121" s="98"/>
      <c r="KOO121" s="98"/>
      <c r="KOR121" s="98"/>
      <c r="KOU121" s="98"/>
      <c r="KOX121" s="98"/>
      <c r="KOZ121" s="98"/>
      <c r="KPB121" s="98"/>
      <c r="KPE121" s="98"/>
      <c r="KPH121" s="98"/>
      <c r="KPK121" s="98"/>
      <c r="KPN121" s="98"/>
      <c r="KPQ121" s="98"/>
      <c r="KPT121" s="98"/>
      <c r="KPW121" s="98"/>
      <c r="KPY121" s="98"/>
      <c r="KQT121" s="98"/>
      <c r="KQU121" s="98"/>
      <c r="KQX121" s="98"/>
      <c r="KRA121" s="98"/>
      <c r="KRD121" s="98"/>
      <c r="KRG121" s="98"/>
      <c r="KRH121" s="98"/>
      <c r="KRI121" s="98"/>
      <c r="KRL121" s="98"/>
      <c r="KRO121" s="98"/>
      <c r="KRR121" s="98"/>
      <c r="KRU121" s="98"/>
      <c r="KRW121" s="98"/>
      <c r="KTO121" s="98"/>
      <c r="KTP121" s="98"/>
      <c r="KTQ121" s="98"/>
      <c r="KTR121" s="98"/>
      <c r="KTS121" s="98"/>
      <c r="KTT121" s="98"/>
      <c r="KTU121" s="98"/>
      <c r="KTV121" s="98"/>
      <c r="KTW121" s="98"/>
      <c r="KTX121" s="98"/>
      <c r="KTY121" s="98"/>
      <c r="KTZ121" s="98"/>
      <c r="KUA121" s="98"/>
      <c r="KUB121" s="98"/>
      <c r="KUC121" s="98"/>
      <c r="KUD121" s="98"/>
      <c r="KUE121" s="98"/>
      <c r="KUF121" s="98"/>
      <c r="KUG121" s="98"/>
      <c r="KUT121" s="98"/>
      <c r="KUU121" s="98"/>
      <c r="KUV121" s="98"/>
      <c r="KUW121" s="98"/>
      <c r="KUX121" s="98"/>
      <c r="KUY121" s="98"/>
      <c r="KUZ121" s="98"/>
      <c r="KVA121" s="98"/>
      <c r="KVB121" s="98"/>
      <c r="KVC121" s="98"/>
      <c r="KVF121" s="98"/>
      <c r="KVI121" s="98"/>
      <c r="KVL121" s="98"/>
      <c r="KVO121" s="98"/>
      <c r="KYC121" s="98"/>
      <c r="KYE121" s="98"/>
      <c r="KYH121" s="98"/>
      <c r="KYK121" s="98"/>
      <c r="KYN121" s="98"/>
      <c r="KYQ121" s="98"/>
      <c r="KYT121" s="98"/>
      <c r="KYV121" s="98"/>
      <c r="KYX121" s="98"/>
      <c r="KZA121" s="98"/>
      <c r="KZD121" s="98"/>
      <c r="KZG121" s="98"/>
      <c r="KZJ121" s="98"/>
      <c r="KZM121" s="98"/>
      <c r="KZP121" s="98"/>
      <c r="KZS121" s="98"/>
      <c r="KZU121" s="98"/>
      <c r="LAP121" s="98"/>
      <c r="LAQ121" s="98"/>
      <c r="LAT121" s="98"/>
      <c r="LAW121" s="98"/>
      <c r="LAZ121" s="98"/>
      <c r="LBC121" s="98"/>
      <c r="LBD121" s="98"/>
      <c r="LBE121" s="98"/>
      <c r="LBH121" s="98"/>
      <c r="LBK121" s="98"/>
      <c r="LBN121" s="98"/>
      <c r="LBQ121" s="98"/>
      <c r="LBS121" s="98"/>
      <c r="LDK121" s="98"/>
      <c r="LDL121" s="98"/>
      <c r="LDM121" s="98"/>
      <c r="LDN121" s="98"/>
      <c r="LDO121" s="98"/>
      <c r="LDP121" s="98"/>
      <c r="LDQ121" s="98"/>
      <c r="LDR121" s="98"/>
      <c r="LDS121" s="98"/>
      <c r="LDT121" s="98"/>
      <c r="LDU121" s="98"/>
      <c r="LDV121" s="98"/>
      <c r="LDW121" s="98"/>
      <c r="LDX121" s="98"/>
      <c r="LDY121" s="98"/>
      <c r="LDZ121" s="98"/>
      <c r="LEA121" s="98"/>
      <c r="LEB121" s="98"/>
      <c r="LEC121" s="98"/>
      <c r="LEP121" s="98"/>
      <c r="LEQ121" s="98"/>
      <c r="LER121" s="98"/>
      <c r="LES121" s="98"/>
      <c r="LET121" s="98"/>
      <c r="LEU121" s="98"/>
      <c r="LEV121" s="98"/>
      <c r="LEW121" s="98"/>
      <c r="LEX121" s="98"/>
      <c r="LEY121" s="98"/>
      <c r="LFB121" s="98"/>
      <c r="LFE121" s="98"/>
      <c r="LFH121" s="98"/>
      <c r="LFK121" s="98"/>
      <c r="LHY121" s="98"/>
      <c r="LIA121" s="98"/>
      <c r="LID121" s="98"/>
      <c r="LIG121" s="98"/>
      <c r="LIJ121" s="98"/>
      <c r="LIM121" s="98"/>
      <c r="LIP121" s="98"/>
      <c r="LIR121" s="98"/>
      <c r="LIT121" s="98"/>
      <c r="LIW121" s="98"/>
      <c r="LIZ121" s="98"/>
      <c r="LJC121" s="98"/>
      <c r="LJF121" s="98"/>
      <c r="LJI121" s="98"/>
      <c r="LJL121" s="98"/>
      <c r="LJO121" s="98"/>
      <c r="LJQ121" s="98"/>
      <c r="LKL121" s="98"/>
      <c r="LKM121" s="98"/>
      <c r="LKP121" s="98"/>
      <c r="LKS121" s="98"/>
      <c r="LKV121" s="98"/>
      <c r="LKY121" s="98"/>
      <c r="LKZ121" s="98"/>
      <c r="LLA121" s="98"/>
      <c r="LLD121" s="98"/>
      <c r="LLG121" s="98"/>
      <c r="LLJ121" s="98"/>
      <c r="LLM121" s="98"/>
      <c r="LLO121" s="98"/>
      <c r="LNG121" s="98"/>
      <c r="LNH121" s="98"/>
      <c r="LNI121" s="98"/>
      <c r="LNJ121" s="98"/>
      <c r="LNK121" s="98"/>
      <c r="LNL121" s="98"/>
      <c r="LNM121" s="98"/>
      <c r="LNN121" s="98"/>
      <c r="LNO121" s="98"/>
      <c r="LNP121" s="98"/>
      <c r="LNQ121" s="98"/>
      <c r="LNR121" s="98"/>
      <c r="LNS121" s="98"/>
      <c r="LNT121" s="98"/>
      <c r="LNU121" s="98"/>
      <c r="LNV121" s="98"/>
      <c r="LNW121" s="98"/>
      <c r="LNX121" s="98"/>
      <c r="LNY121" s="98"/>
      <c r="LOL121" s="98"/>
      <c r="LOM121" s="98"/>
      <c r="LON121" s="98"/>
      <c r="LOO121" s="98"/>
      <c r="LOP121" s="98"/>
      <c r="LOQ121" s="98"/>
      <c r="LOR121" s="98"/>
      <c r="LOS121" s="98"/>
      <c r="LOT121" s="98"/>
      <c r="LOU121" s="98"/>
      <c r="LOX121" s="98"/>
      <c r="LPA121" s="98"/>
      <c r="LPD121" s="98"/>
      <c r="LPG121" s="98"/>
      <c r="LRU121" s="98"/>
      <c r="LRW121" s="98"/>
      <c r="LRZ121" s="98"/>
      <c r="LSC121" s="98"/>
      <c r="LSF121" s="98"/>
      <c r="LSI121" s="98"/>
      <c r="LSL121" s="98"/>
      <c r="LSN121" s="98"/>
      <c r="LSP121" s="98"/>
      <c r="LSS121" s="98"/>
      <c r="LSV121" s="98"/>
      <c r="LSY121" s="98"/>
      <c r="LTB121" s="98"/>
      <c r="LTE121" s="98"/>
      <c r="LTH121" s="98"/>
      <c r="LTK121" s="98"/>
      <c r="LTM121" s="98"/>
      <c r="LUH121" s="98"/>
      <c r="LUI121" s="98"/>
      <c r="LUL121" s="98"/>
      <c r="LUO121" s="98"/>
      <c r="LUR121" s="98"/>
      <c r="LUU121" s="98"/>
      <c r="LUV121" s="98"/>
      <c r="LUW121" s="98"/>
      <c r="LUZ121" s="98"/>
      <c r="LVC121" s="98"/>
      <c r="LVF121" s="98"/>
      <c r="LVI121" s="98"/>
      <c r="LVK121" s="98"/>
      <c r="LXC121" s="98"/>
      <c r="LXD121" s="98"/>
      <c r="LXE121" s="98"/>
      <c r="LXF121" s="98"/>
      <c r="LXG121" s="98"/>
      <c r="LXH121" s="98"/>
      <c r="LXI121" s="98"/>
      <c r="LXJ121" s="98"/>
      <c r="LXK121" s="98"/>
      <c r="LXL121" s="98"/>
      <c r="LXM121" s="98"/>
      <c r="LXN121" s="98"/>
      <c r="LXO121" s="98"/>
      <c r="LXP121" s="98"/>
      <c r="LXQ121" s="98"/>
      <c r="LXR121" s="98"/>
      <c r="LXS121" s="98"/>
      <c r="LXT121" s="98"/>
      <c r="LXU121" s="98"/>
      <c r="LYH121" s="98"/>
      <c r="LYI121" s="98"/>
      <c r="LYJ121" s="98"/>
      <c r="LYK121" s="98"/>
      <c r="LYL121" s="98"/>
      <c r="LYM121" s="98"/>
      <c r="LYN121" s="98"/>
      <c r="LYO121" s="98"/>
      <c r="LYP121" s="98"/>
      <c r="LYQ121" s="98"/>
      <c r="LYT121" s="98"/>
      <c r="LYW121" s="98"/>
      <c r="LYZ121" s="98"/>
      <c r="LZC121" s="98"/>
      <c r="MBQ121" s="98"/>
      <c r="MBS121" s="98"/>
      <c r="MBV121" s="98"/>
      <c r="MBY121" s="98"/>
      <c r="MCB121" s="98"/>
      <c r="MCE121" s="98"/>
      <c r="MCH121" s="98"/>
      <c r="MCJ121" s="98"/>
      <c r="MCL121" s="98"/>
      <c r="MCO121" s="98"/>
      <c r="MCR121" s="98"/>
      <c r="MCU121" s="98"/>
      <c r="MCX121" s="98"/>
      <c r="MDA121" s="98"/>
      <c r="MDD121" s="98"/>
      <c r="MDG121" s="98"/>
      <c r="MDI121" s="98"/>
      <c r="MED121" s="98"/>
      <c r="MEE121" s="98"/>
      <c r="MEH121" s="98"/>
      <c r="MEK121" s="98"/>
      <c r="MEN121" s="98"/>
      <c r="MEQ121" s="98"/>
      <c r="MER121" s="98"/>
      <c r="MES121" s="98"/>
      <c r="MEV121" s="98"/>
      <c r="MEY121" s="98"/>
      <c r="MFB121" s="98"/>
      <c r="MFE121" s="98"/>
      <c r="MFG121" s="98"/>
      <c r="MGY121" s="98"/>
      <c r="MGZ121" s="98"/>
      <c r="MHA121" s="98"/>
      <c r="MHB121" s="98"/>
      <c r="MHC121" s="98"/>
      <c r="MHD121" s="98"/>
      <c r="MHE121" s="98"/>
      <c r="MHF121" s="98"/>
      <c r="MHG121" s="98"/>
      <c r="MHH121" s="98"/>
      <c r="MHI121" s="98"/>
      <c r="MHJ121" s="98"/>
      <c r="MHK121" s="98"/>
      <c r="MHL121" s="98"/>
      <c r="MHM121" s="98"/>
      <c r="MHN121" s="98"/>
      <c r="MHO121" s="98"/>
      <c r="MHP121" s="98"/>
      <c r="MHQ121" s="98"/>
      <c r="MID121" s="98"/>
      <c r="MIE121" s="98"/>
      <c r="MIF121" s="98"/>
      <c r="MIG121" s="98"/>
      <c r="MIH121" s="98"/>
      <c r="MII121" s="98"/>
      <c r="MIJ121" s="98"/>
      <c r="MIK121" s="98"/>
      <c r="MIL121" s="98"/>
      <c r="MIM121" s="98"/>
      <c r="MIP121" s="98"/>
      <c r="MIS121" s="98"/>
      <c r="MIV121" s="98"/>
      <c r="MIY121" s="98"/>
      <c r="MLM121" s="98"/>
      <c r="MLO121" s="98"/>
      <c r="MLR121" s="98"/>
      <c r="MLU121" s="98"/>
      <c r="MLX121" s="98"/>
      <c r="MMA121" s="98"/>
      <c r="MMD121" s="98"/>
      <c r="MMF121" s="98"/>
      <c r="MMH121" s="98"/>
      <c r="MMK121" s="98"/>
      <c r="MMN121" s="98"/>
      <c r="MMQ121" s="98"/>
      <c r="MMT121" s="98"/>
      <c r="MMW121" s="98"/>
      <c r="MMZ121" s="98"/>
      <c r="MNC121" s="98"/>
      <c r="MNE121" s="98"/>
      <c r="MNZ121" s="98"/>
      <c r="MOA121" s="98"/>
      <c r="MOD121" s="98"/>
      <c r="MOG121" s="98"/>
      <c r="MOJ121" s="98"/>
      <c r="MOM121" s="98"/>
      <c r="MON121" s="98"/>
      <c r="MOO121" s="98"/>
      <c r="MOR121" s="98"/>
      <c r="MOU121" s="98"/>
      <c r="MOX121" s="98"/>
      <c r="MPA121" s="98"/>
      <c r="MPC121" s="98"/>
      <c r="MQU121" s="98"/>
      <c r="MQV121" s="98"/>
      <c r="MQW121" s="98"/>
      <c r="MQX121" s="98"/>
      <c r="MQY121" s="98"/>
      <c r="MQZ121" s="98"/>
      <c r="MRA121" s="98"/>
      <c r="MRB121" s="98"/>
      <c r="MRC121" s="98"/>
      <c r="MRD121" s="98"/>
      <c r="MRE121" s="98"/>
      <c r="MRF121" s="98"/>
      <c r="MRG121" s="98"/>
      <c r="MRH121" s="98"/>
      <c r="MRI121" s="98"/>
      <c r="MRJ121" s="98"/>
      <c r="MRK121" s="98"/>
      <c r="MRL121" s="98"/>
      <c r="MRM121" s="98"/>
      <c r="MRZ121" s="98"/>
      <c r="MSA121" s="98"/>
      <c r="MSB121" s="98"/>
      <c r="MSC121" s="98"/>
      <c r="MSD121" s="98"/>
      <c r="MSE121" s="98"/>
      <c r="MSF121" s="98"/>
      <c r="MSG121" s="98"/>
      <c r="MSH121" s="98"/>
      <c r="MSI121" s="98"/>
      <c r="MSL121" s="98"/>
      <c r="MSO121" s="98"/>
      <c r="MSR121" s="98"/>
      <c r="MSU121" s="98"/>
      <c r="MVI121" s="98"/>
      <c r="MVK121" s="98"/>
      <c r="MVN121" s="98"/>
      <c r="MVQ121" s="98"/>
      <c r="MVT121" s="98"/>
      <c r="MVW121" s="98"/>
      <c r="MVZ121" s="98"/>
      <c r="MWB121" s="98"/>
      <c r="MWD121" s="98"/>
      <c r="MWG121" s="98"/>
      <c r="MWJ121" s="98"/>
      <c r="MWM121" s="98"/>
      <c r="MWP121" s="98"/>
      <c r="MWS121" s="98"/>
      <c r="MWV121" s="98"/>
      <c r="MWY121" s="98"/>
      <c r="MXA121" s="98"/>
      <c r="MXV121" s="98"/>
      <c r="MXW121" s="98"/>
      <c r="MXZ121" s="98"/>
      <c r="MYC121" s="98"/>
      <c r="MYF121" s="98"/>
      <c r="MYI121" s="98"/>
      <c r="MYJ121" s="98"/>
      <c r="MYK121" s="98"/>
      <c r="MYN121" s="98"/>
      <c r="MYQ121" s="98"/>
      <c r="MYT121" s="98"/>
      <c r="MYW121" s="98"/>
      <c r="MYY121" s="98"/>
      <c r="NAQ121" s="98"/>
      <c r="NAR121" s="98"/>
      <c r="NAS121" s="98"/>
      <c r="NAT121" s="98"/>
      <c r="NAU121" s="98"/>
      <c r="NAV121" s="98"/>
      <c r="NAW121" s="98"/>
      <c r="NAX121" s="98"/>
      <c r="NAY121" s="98"/>
      <c r="NAZ121" s="98"/>
      <c r="NBA121" s="98"/>
      <c r="NBB121" s="98"/>
      <c r="NBC121" s="98"/>
      <c r="NBD121" s="98"/>
      <c r="NBE121" s="98"/>
      <c r="NBF121" s="98"/>
      <c r="NBG121" s="98"/>
      <c r="NBH121" s="98"/>
      <c r="NBI121" s="98"/>
      <c r="NBV121" s="98"/>
      <c r="NBW121" s="98"/>
      <c r="NBX121" s="98"/>
      <c r="NBY121" s="98"/>
      <c r="NBZ121" s="98"/>
      <c r="NCA121" s="98"/>
      <c r="NCB121" s="98"/>
      <c r="NCC121" s="98"/>
      <c r="NCD121" s="98"/>
      <c r="NCE121" s="98"/>
      <c r="NCH121" s="98"/>
      <c r="NCK121" s="98"/>
      <c r="NCN121" s="98"/>
      <c r="NCQ121" s="98"/>
      <c r="NFE121" s="98"/>
      <c r="NFG121" s="98"/>
      <c r="NFJ121" s="98"/>
      <c r="NFM121" s="98"/>
      <c r="NFP121" s="98"/>
      <c r="NFS121" s="98"/>
      <c r="NFV121" s="98"/>
      <c r="NFX121" s="98"/>
      <c r="NFZ121" s="98"/>
      <c r="NGC121" s="98"/>
      <c r="NGF121" s="98"/>
      <c r="NGI121" s="98"/>
      <c r="NGL121" s="98"/>
      <c r="NGO121" s="98"/>
      <c r="NGR121" s="98"/>
      <c r="NGU121" s="98"/>
      <c r="NGW121" s="98"/>
      <c r="NHR121" s="98"/>
      <c r="NHS121" s="98"/>
      <c r="NHV121" s="98"/>
      <c r="NHY121" s="98"/>
      <c r="NIB121" s="98"/>
      <c r="NIE121" s="98"/>
      <c r="NIF121" s="98"/>
      <c r="NIG121" s="98"/>
      <c r="NIJ121" s="98"/>
      <c r="NIM121" s="98"/>
      <c r="NIP121" s="98"/>
      <c r="NIS121" s="98"/>
      <c r="NIU121" s="98"/>
      <c r="NKM121" s="98"/>
      <c r="NKN121" s="98"/>
      <c r="NKO121" s="98"/>
      <c r="NKP121" s="98"/>
      <c r="NKQ121" s="98"/>
      <c r="NKR121" s="98"/>
      <c r="NKS121" s="98"/>
      <c r="NKT121" s="98"/>
      <c r="NKU121" s="98"/>
      <c r="NKV121" s="98"/>
      <c r="NKW121" s="98"/>
      <c r="NKX121" s="98"/>
      <c r="NKY121" s="98"/>
      <c r="NKZ121" s="98"/>
      <c r="NLA121" s="98"/>
      <c r="NLB121" s="98"/>
      <c r="NLC121" s="98"/>
      <c r="NLD121" s="98"/>
      <c r="NLE121" s="98"/>
      <c r="NLR121" s="98"/>
      <c r="NLS121" s="98"/>
      <c r="NLT121" s="98"/>
      <c r="NLU121" s="98"/>
      <c r="NLV121" s="98"/>
      <c r="NLW121" s="98"/>
      <c r="NLX121" s="98"/>
      <c r="NLY121" s="98"/>
      <c r="NLZ121" s="98"/>
      <c r="NMA121" s="98"/>
      <c r="NMD121" s="98"/>
      <c r="NMG121" s="98"/>
      <c r="NMJ121" s="98"/>
      <c r="NMM121" s="98"/>
      <c r="NPA121" s="98"/>
      <c r="NPC121" s="98"/>
      <c r="NPF121" s="98"/>
      <c r="NPI121" s="98"/>
      <c r="NPL121" s="98"/>
      <c r="NPO121" s="98"/>
      <c r="NPR121" s="98"/>
      <c r="NPT121" s="98"/>
      <c r="NPV121" s="98"/>
      <c r="NPY121" s="98"/>
      <c r="NQB121" s="98"/>
      <c r="NQE121" s="98"/>
      <c r="NQH121" s="98"/>
      <c r="NQK121" s="98"/>
      <c r="NQN121" s="98"/>
      <c r="NQQ121" s="98"/>
      <c r="NQS121" s="98"/>
      <c r="NRN121" s="98"/>
      <c r="NRO121" s="98"/>
      <c r="NRR121" s="98"/>
      <c r="NRU121" s="98"/>
      <c r="NRX121" s="98"/>
      <c r="NSA121" s="98"/>
      <c r="NSB121" s="98"/>
      <c r="NSC121" s="98"/>
      <c r="NSF121" s="98"/>
      <c r="NSI121" s="98"/>
      <c r="NSL121" s="98"/>
      <c r="NSO121" s="98"/>
      <c r="NSQ121" s="98"/>
      <c r="NUI121" s="98"/>
      <c r="NUJ121" s="98"/>
      <c r="NUK121" s="98"/>
      <c r="NUL121" s="98"/>
      <c r="NUM121" s="98"/>
      <c r="NUN121" s="98"/>
      <c r="NUO121" s="98"/>
      <c r="NUP121" s="98"/>
      <c r="NUQ121" s="98"/>
      <c r="NUR121" s="98"/>
      <c r="NUS121" s="98"/>
      <c r="NUT121" s="98"/>
      <c r="NUU121" s="98"/>
      <c r="NUV121" s="98"/>
      <c r="NUW121" s="98"/>
      <c r="NUX121" s="98"/>
      <c r="NUY121" s="98"/>
      <c r="NUZ121" s="98"/>
      <c r="NVA121" s="98"/>
      <c r="NVN121" s="98"/>
      <c r="NVO121" s="98"/>
      <c r="NVP121" s="98"/>
      <c r="NVQ121" s="98"/>
      <c r="NVR121" s="98"/>
      <c r="NVS121" s="98"/>
      <c r="NVT121" s="98"/>
      <c r="NVU121" s="98"/>
      <c r="NVV121" s="98"/>
      <c r="NVW121" s="98"/>
      <c r="NVZ121" s="98"/>
      <c r="NWC121" s="98"/>
      <c r="NWF121" s="98"/>
      <c r="NWI121" s="98"/>
      <c r="NYW121" s="98"/>
      <c r="NYY121" s="98"/>
      <c r="NZB121" s="98"/>
      <c r="NZE121" s="98"/>
      <c r="NZH121" s="98"/>
      <c r="NZK121" s="98"/>
      <c r="NZN121" s="98"/>
      <c r="NZP121" s="98"/>
      <c r="NZR121" s="98"/>
      <c r="NZU121" s="98"/>
      <c r="NZX121" s="98"/>
      <c r="OAA121" s="98"/>
      <c r="OAD121" s="98"/>
      <c r="OAG121" s="98"/>
      <c r="OAJ121" s="98"/>
      <c r="OAM121" s="98"/>
      <c r="OAO121" s="98"/>
      <c r="OBJ121" s="98"/>
      <c r="OBK121" s="98"/>
      <c r="OBN121" s="98"/>
      <c r="OBQ121" s="98"/>
      <c r="OBT121" s="98"/>
      <c r="OBW121" s="98"/>
      <c r="OBX121" s="98"/>
      <c r="OBY121" s="98"/>
      <c r="OCB121" s="98"/>
      <c r="OCE121" s="98"/>
      <c r="OCH121" s="98"/>
      <c r="OCK121" s="98"/>
      <c r="OCM121" s="98"/>
      <c r="OEE121" s="98"/>
      <c r="OEF121" s="98"/>
      <c r="OEG121" s="98"/>
      <c r="OEH121" s="98"/>
      <c r="OEI121" s="98"/>
      <c r="OEJ121" s="98"/>
      <c r="OEK121" s="98"/>
      <c r="OEL121" s="98"/>
      <c r="OEM121" s="98"/>
      <c r="OEN121" s="98"/>
      <c r="OEO121" s="98"/>
      <c r="OEP121" s="98"/>
      <c r="OEQ121" s="98"/>
      <c r="OER121" s="98"/>
      <c r="OES121" s="98"/>
      <c r="OET121" s="98"/>
      <c r="OEU121" s="98"/>
      <c r="OEV121" s="98"/>
      <c r="OEW121" s="98"/>
      <c r="OFJ121" s="98"/>
      <c r="OFK121" s="98"/>
      <c r="OFL121" s="98"/>
      <c r="OFM121" s="98"/>
      <c r="OFN121" s="98"/>
      <c r="OFO121" s="98"/>
      <c r="OFP121" s="98"/>
      <c r="OFQ121" s="98"/>
      <c r="OFR121" s="98"/>
      <c r="OFS121" s="98"/>
      <c r="OFV121" s="98"/>
      <c r="OFY121" s="98"/>
      <c r="OGB121" s="98"/>
      <c r="OGE121" s="98"/>
      <c r="OIS121" s="98"/>
      <c r="OIU121" s="98"/>
      <c r="OIX121" s="98"/>
      <c r="OJA121" s="98"/>
      <c r="OJD121" s="98"/>
      <c r="OJG121" s="98"/>
      <c r="OJJ121" s="98"/>
      <c r="OJL121" s="98"/>
      <c r="OJN121" s="98"/>
      <c r="OJQ121" s="98"/>
      <c r="OJT121" s="98"/>
      <c r="OJW121" s="98"/>
      <c r="OJZ121" s="98"/>
      <c r="OKC121" s="98"/>
      <c r="OKF121" s="98"/>
      <c r="OKI121" s="98"/>
      <c r="OKK121" s="98"/>
      <c r="OLF121" s="98"/>
      <c r="OLG121" s="98"/>
      <c r="OLJ121" s="98"/>
      <c r="OLM121" s="98"/>
      <c r="OLP121" s="98"/>
      <c r="OLS121" s="98"/>
      <c r="OLT121" s="98"/>
      <c r="OLU121" s="98"/>
      <c r="OLX121" s="98"/>
      <c r="OMA121" s="98"/>
      <c r="OMD121" s="98"/>
      <c r="OMG121" s="98"/>
      <c r="OMI121" s="98"/>
      <c r="OOA121" s="98"/>
      <c r="OOB121" s="98"/>
      <c r="OOC121" s="98"/>
      <c r="OOD121" s="98"/>
      <c r="OOE121" s="98"/>
      <c r="OOF121" s="98"/>
      <c r="OOG121" s="98"/>
      <c r="OOH121" s="98"/>
      <c r="OOI121" s="98"/>
      <c r="OOJ121" s="98"/>
      <c r="OOK121" s="98"/>
      <c r="OOL121" s="98"/>
      <c r="OOM121" s="98"/>
      <c r="OON121" s="98"/>
      <c r="OOO121" s="98"/>
      <c r="OOP121" s="98"/>
      <c r="OOQ121" s="98"/>
      <c r="OOR121" s="98"/>
      <c r="OOS121" s="98"/>
      <c r="OPF121" s="98"/>
      <c r="OPG121" s="98"/>
      <c r="OPH121" s="98"/>
      <c r="OPI121" s="98"/>
      <c r="OPJ121" s="98"/>
      <c r="OPK121" s="98"/>
      <c r="OPL121" s="98"/>
      <c r="OPM121" s="98"/>
      <c r="OPN121" s="98"/>
      <c r="OPO121" s="98"/>
      <c r="OPR121" s="98"/>
      <c r="OPU121" s="98"/>
      <c r="OPX121" s="98"/>
      <c r="OQA121" s="98"/>
      <c r="OSO121" s="98"/>
      <c r="OSQ121" s="98"/>
      <c r="OST121" s="98"/>
      <c r="OSW121" s="98"/>
      <c r="OSZ121" s="98"/>
      <c r="OTC121" s="98"/>
      <c r="OTF121" s="98"/>
      <c r="OTH121" s="98"/>
      <c r="OTJ121" s="98"/>
      <c r="OTM121" s="98"/>
      <c r="OTP121" s="98"/>
      <c r="OTS121" s="98"/>
      <c r="OTV121" s="98"/>
      <c r="OTY121" s="98"/>
      <c r="OUB121" s="98"/>
      <c r="OUE121" s="98"/>
      <c r="OUG121" s="98"/>
      <c r="OVB121" s="98"/>
      <c r="OVC121" s="98"/>
      <c r="OVF121" s="98"/>
      <c r="OVI121" s="98"/>
      <c r="OVL121" s="98"/>
      <c r="OVO121" s="98"/>
      <c r="OVP121" s="98"/>
      <c r="OVQ121" s="98"/>
      <c r="OVT121" s="98"/>
      <c r="OVW121" s="98"/>
      <c r="OVZ121" s="98"/>
      <c r="OWC121" s="98"/>
      <c r="OWE121" s="98"/>
      <c r="OXW121" s="98"/>
      <c r="OXX121" s="98"/>
      <c r="OXY121" s="98"/>
      <c r="OXZ121" s="98"/>
      <c r="OYA121" s="98"/>
      <c r="OYB121" s="98"/>
      <c r="OYC121" s="98"/>
      <c r="OYD121" s="98"/>
      <c r="OYE121" s="98"/>
      <c r="OYF121" s="98"/>
      <c r="OYG121" s="98"/>
      <c r="OYH121" s="98"/>
      <c r="OYI121" s="98"/>
      <c r="OYJ121" s="98"/>
      <c r="OYK121" s="98"/>
      <c r="OYL121" s="98"/>
      <c r="OYM121" s="98"/>
      <c r="OYN121" s="98"/>
      <c r="OYO121" s="98"/>
      <c r="OZB121" s="98"/>
      <c r="OZC121" s="98"/>
      <c r="OZD121" s="98"/>
      <c r="OZE121" s="98"/>
      <c r="OZF121" s="98"/>
      <c r="OZG121" s="98"/>
      <c r="OZH121" s="98"/>
      <c r="OZI121" s="98"/>
      <c r="OZJ121" s="98"/>
      <c r="OZK121" s="98"/>
      <c r="OZN121" s="98"/>
      <c r="OZQ121" s="98"/>
      <c r="OZT121" s="98"/>
      <c r="OZW121" s="98"/>
      <c r="PCK121" s="98"/>
      <c r="PCM121" s="98"/>
      <c r="PCP121" s="98"/>
      <c r="PCS121" s="98"/>
      <c r="PCV121" s="98"/>
      <c r="PCY121" s="98"/>
      <c r="PDB121" s="98"/>
      <c r="PDD121" s="98"/>
      <c r="PDF121" s="98"/>
      <c r="PDI121" s="98"/>
      <c r="PDL121" s="98"/>
      <c r="PDO121" s="98"/>
      <c r="PDR121" s="98"/>
      <c r="PDU121" s="98"/>
      <c r="PDX121" s="98"/>
      <c r="PEA121" s="98"/>
      <c r="PEC121" s="98"/>
      <c r="PEX121" s="98"/>
      <c r="PEY121" s="98"/>
      <c r="PFB121" s="98"/>
      <c r="PFE121" s="98"/>
      <c r="PFH121" s="98"/>
      <c r="PFK121" s="98"/>
      <c r="PFL121" s="98"/>
      <c r="PFM121" s="98"/>
      <c r="PFP121" s="98"/>
      <c r="PFS121" s="98"/>
      <c r="PFV121" s="98"/>
      <c r="PFY121" s="98"/>
      <c r="PGA121" s="98"/>
      <c r="PHS121" s="98"/>
      <c r="PHT121" s="98"/>
      <c r="PHU121" s="98"/>
      <c r="PHV121" s="98"/>
      <c r="PHW121" s="98"/>
      <c r="PHX121" s="98"/>
      <c r="PHY121" s="98"/>
      <c r="PHZ121" s="98"/>
      <c r="PIA121" s="98"/>
      <c r="PIB121" s="98"/>
      <c r="PIC121" s="98"/>
      <c r="PID121" s="98"/>
      <c r="PIE121" s="98"/>
      <c r="PIF121" s="98"/>
      <c r="PIG121" s="98"/>
      <c r="PIH121" s="98"/>
      <c r="PII121" s="98"/>
      <c r="PIJ121" s="98"/>
      <c r="PIK121" s="98"/>
      <c r="PIX121" s="98"/>
      <c r="PIY121" s="98"/>
      <c r="PIZ121" s="98"/>
      <c r="PJA121" s="98"/>
      <c r="PJB121" s="98"/>
      <c r="PJC121" s="98"/>
      <c r="PJD121" s="98"/>
      <c r="PJE121" s="98"/>
      <c r="PJF121" s="98"/>
      <c r="PJG121" s="98"/>
      <c r="PJJ121" s="98"/>
      <c r="PJM121" s="98"/>
      <c r="PJP121" s="98"/>
      <c r="PJS121" s="98"/>
      <c r="PMG121" s="98"/>
      <c r="PMI121" s="98"/>
      <c r="PML121" s="98"/>
      <c r="PMO121" s="98"/>
      <c r="PMR121" s="98"/>
      <c r="PMU121" s="98"/>
      <c r="PMX121" s="98"/>
      <c r="PMZ121" s="98"/>
      <c r="PNB121" s="98"/>
      <c r="PNE121" s="98"/>
      <c r="PNH121" s="98"/>
      <c r="PNK121" s="98"/>
      <c r="PNN121" s="98"/>
      <c r="PNQ121" s="98"/>
      <c r="PNT121" s="98"/>
      <c r="PNW121" s="98"/>
      <c r="PNY121" s="98"/>
      <c r="POT121" s="98"/>
      <c r="POU121" s="98"/>
      <c r="POX121" s="98"/>
      <c r="PPA121" s="98"/>
      <c r="PPD121" s="98"/>
      <c r="PPG121" s="98"/>
      <c r="PPH121" s="98"/>
      <c r="PPI121" s="98"/>
      <c r="PPL121" s="98"/>
      <c r="PPO121" s="98"/>
      <c r="PPR121" s="98"/>
      <c r="PPU121" s="98"/>
      <c r="PPW121" s="98"/>
      <c r="PRO121" s="98"/>
      <c r="PRP121" s="98"/>
      <c r="PRQ121" s="98"/>
      <c r="PRR121" s="98"/>
      <c r="PRS121" s="98"/>
      <c r="PRT121" s="98"/>
      <c r="PRU121" s="98"/>
      <c r="PRV121" s="98"/>
      <c r="PRW121" s="98"/>
      <c r="PRX121" s="98"/>
      <c r="PRY121" s="98"/>
      <c r="PRZ121" s="98"/>
      <c r="PSA121" s="98"/>
      <c r="PSB121" s="98"/>
      <c r="PSC121" s="98"/>
      <c r="PSD121" s="98"/>
      <c r="PSE121" s="98"/>
      <c r="PSF121" s="98"/>
      <c r="PSG121" s="98"/>
      <c r="PST121" s="98"/>
      <c r="PSU121" s="98"/>
      <c r="PSV121" s="98"/>
      <c r="PSW121" s="98"/>
      <c r="PSX121" s="98"/>
      <c r="PSY121" s="98"/>
      <c r="PSZ121" s="98"/>
      <c r="PTA121" s="98"/>
      <c r="PTB121" s="98"/>
      <c r="PTC121" s="98"/>
      <c r="PTF121" s="98"/>
      <c r="PTI121" s="98"/>
      <c r="PTL121" s="98"/>
      <c r="PTO121" s="98"/>
      <c r="PWC121" s="98"/>
      <c r="PWE121" s="98"/>
      <c r="PWH121" s="98"/>
      <c r="PWK121" s="98"/>
      <c r="PWN121" s="98"/>
      <c r="PWQ121" s="98"/>
      <c r="PWT121" s="98"/>
      <c r="PWV121" s="98"/>
      <c r="PWX121" s="98"/>
      <c r="PXA121" s="98"/>
      <c r="PXD121" s="98"/>
      <c r="PXG121" s="98"/>
      <c r="PXJ121" s="98"/>
      <c r="PXM121" s="98"/>
      <c r="PXP121" s="98"/>
      <c r="PXS121" s="98"/>
      <c r="PXU121" s="98"/>
      <c r="PYP121" s="98"/>
      <c r="PYQ121" s="98"/>
      <c r="PYT121" s="98"/>
      <c r="PYW121" s="98"/>
      <c r="PYZ121" s="98"/>
      <c r="PZC121" s="98"/>
      <c r="PZD121" s="98"/>
      <c r="PZE121" s="98"/>
      <c r="PZH121" s="98"/>
      <c r="PZK121" s="98"/>
      <c r="PZN121" s="98"/>
      <c r="PZQ121" s="98"/>
      <c r="PZS121" s="98"/>
      <c r="QBK121" s="98"/>
      <c r="QBL121" s="98"/>
      <c r="QBM121" s="98"/>
      <c r="QBN121" s="98"/>
      <c r="QBO121" s="98"/>
      <c r="QBP121" s="98"/>
      <c r="QBQ121" s="98"/>
      <c r="QBR121" s="98"/>
      <c r="QBS121" s="98"/>
      <c r="QBT121" s="98"/>
      <c r="QBU121" s="98"/>
      <c r="QBV121" s="98"/>
      <c r="QBW121" s="98"/>
      <c r="QBX121" s="98"/>
      <c r="QBY121" s="98"/>
      <c r="QBZ121" s="98"/>
      <c r="QCA121" s="98"/>
      <c r="QCB121" s="98"/>
      <c r="QCC121" s="98"/>
      <c r="QCP121" s="98"/>
      <c r="QCQ121" s="98"/>
      <c r="QCR121" s="98"/>
      <c r="QCS121" s="98"/>
      <c r="QCT121" s="98"/>
      <c r="QCU121" s="98"/>
      <c r="QCV121" s="98"/>
      <c r="QCW121" s="98"/>
      <c r="QCX121" s="98"/>
      <c r="QCY121" s="98"/>
      <c r="QDB121" s="98"/>
      <c r="QDE121" s="98"/>
      <c r="QDH121" s="98"/>
      <c r="QDK121" s="98"/>
      <c r="QFY121" s="98"/>
      <c r="QGA121" s="98"/>
      <c r="QGD121" s="98"/>
      <c r="QGG121" s="98"/>
      <c r="QGJ121" s="98"/>
      <c r="QGM121" s="98"/>
      <c r="QGP121" s="98"/>
      <c r="QGR121" s="98"/>
      <c r="QGT121" s="98"/>
      <c r="QGW121" s="98"/>
      <c r="QGZ121" s="98"/>
      <c r="QHC121" s="98"/>
      <c r="QHF121" s="98"/>
      <c r="QHI121" s="98"/>
      <c r="QHL121" s="98"/>
      <c r="QHO121" s="98"/>
      <c r="QHQ121" s="98"/>
      <c r="QIL121" s="98"/>
      <c r="QIM121" s="98"/>
      <c r="QIP121" s="98"/>
      <c r="QIS121" s="98"/>
      <c r="QIV121" s="98"/>
      <c r="QIY121" s="98"/>
      <c r="QIZ121" s="98"/>
      <c r="QJA121" s="98"/>
      <c r="QJD121" s="98"/>
      <c r="QJG121" s="98"/>
      <c r="QJJ121" s="98"/>
      <c r="QJM121" s="98"/>
      <c r="QJO121" s="98"/>
      <c r="QLG121" s="98"/>
      <c r="QLH121" s="98"/>
      <c r="QLI121" s="98"/>
      <c r="QLJ121" s="98"/>
      <c r="QLK121" s="98"/>
      <c r="QLL121" s="98"/>
      <c r="QLM121" s="98"/>
      <c r="QLN121" s="98"/>
      <c r="QLO121" s="98"/>
      <c r="QLP121" s="98"/>
      <c r="QLQ121" s="98"/>
      <c r="QLR121" s="98"/>
      <c r="QLS121" s="98"/>
      <c r="QLT121" s="98"/>
      <c r="QLU121" s="98"/>
      <c r="QLV121" s="98"/>
      <c r="QLW121" s="98"/>
      <c r="QLX121" s="98"/>
      <c r="QLY121" s="98"/>
      <c r="QML121" s="98"/>
      <c r="QMM121" s="98"/>
      <c r="QMN121" s="98"/>
      <c r="QMO121" s="98"/>
      <c r="QMP121" s="98"/>
      <c r="QMQ121" s="98"/>
      <c r="QMR121" s="98"/>
      <c r="QMS121" s="98"/>
      <c r="QMT121" s="98"/>
      <c r="QMU121" s="98"/>
      <c r="QMX121" s="98"/>
      <c r="QNA121" s="98"/>
      <c r="QND121" s="98"/>
      <c r="QNG121" s="98"/>
      <c r="QPU121" s="98"/>
      <c r="QPW121" s="98"/>
      <c r="QPZ121" s="98"/>
      <c r="QQC121" s="98"/>
      <c r="QQF121" s="98"/>
      <c r="QQI121" s="98"/>
      <c r="QQL121" s="98"/>
      <c r="QQN121" s="98"/>
      <c r="QQP121" s="98"/>
      <c r="QQS121" s="98"/>
      <c r="QQV121" s="98"/>
      <c r="QQY121" s="98"/>
      <c r="QRB121" s="98"/>
      <c r="QRE121" s="98"/>
      <c r="QRH121" s="98"/>
      <c r="QRK121" s="98"/>
      <c r="QRM121" s="98"/>
      <c r="QSH121" s="98"/>
      <c r="QSI121" s="98"/>
      <c r="QSL121" s="98"/>
      <c r="QSO121" s="98"/>
      <c r="QSR121" s="98"/>
      <c r="QSU121" s="98"/>
      <c r="QSV121" s="98"/>
      <c r="QSW121" s="98"/>
      <c r="QSZ121" s="98"/>
      <c r="QTC121" s="98"/>
      <c r="QTF121" s="98"/>
      <c r="QTI121" s="98"/>
      <c r="QTK121" s="98"/>
      <c r="QVC121" s="98"/>
      <c r="QVD121" s="98"/>
      <c r="QVE121" s="98"/>
      <c r="QVF121" s="98"/>
      <c r="QVG121" s="98"/>
      <c r="QVH121" s="98"/>
      <c r="QVI121" s="98"/>
      <c r="QVJ121" s="98"/>
      <c r="QVK121" s="98"/>
      <c r="QVL121" s="98"/>
      <c r="QVM121" s="98"/>
      <c r="QVN121" s="98"/>
      <c r="QVO121" s="98"/>
      <c r="QVP121" s="98"/>
      <c r="QVQ121" s="98"/>
      <c r="QVR121" s="98"/>
      <c r="QVS121" s="98"/>
      <c r="QVT121" s="98"/>
      <c r="QVU121" s="98"/>
      <c r="QWH121" s="98"/>
      <c r="QWI121" s="98"/>
      <c r="QWJ121" s="98"/>
      <c r="QWK121" s="98"/>
      <c r="QWL121" s="98"/>
      <c r="QWM121" s="98"/>
      <c r="QWN121" s="98"/>
      <c r="QWO121" s="98"/>
      <c r="QWP121" s="98"/>
      <c r="QWQ121" s="98"/>
      <c r="QWT121" s="98"/>
      <c r="QWW121" s="98"/>
      <c r="QWZ121" s="98"/>
      <c r="QXC121" s="98"/>
      <c r="QZQ121" s="98"/>
      <c r="QZS121" s="98"/>
      <c r="QZV121" s="98"/>
      <c r="QZY121" s="98"/>
      <c r="RAB121" s="98"/>
      <c r="RAE121" s="98"/>
      <c r="RAH121" s="98"/>
      <c r="RAJ121" s="98"/>
      <c r="RAL121" s="98"/>
      <c r="RAO121" s="98"/>
      <c r="RAR121" s="98"/>
      <c r="RAU121" s="98"/>
      <c r="RAX121" s="98"/>
      <c r="RBA121" s="98"/>
      <c r="RBD121" s="98"/>
      <c r="RBG121" s="98"/>
      <c r="RBI121" s="98"/>
      <c r="RCD121" s="98"/>
      <c r="RCE121" s="98"/>
      <c r="RCH121" s="98"/>
      <c r="RCK121" s="98"/>
      <c r="RCN121" s="98"/>
      <c r="RCQ121" s="98"/>
      <c r="RCR121" s="98"/>
      <c r="RCS121" s="98"/>
      <c r="RCV121" s="98"/>
      <c r="RCY121" s="98"/>
      <c r="RDB121" s="98"/>
      <c r="RDE121" s="98"/>
      <c r="RDG121" s="98"/>
      <c r="REY121" s="98"/>
      <c r="REZ121" s="98"/>
      <c r="RFA121" s="98"/>
      <c r="RFB121" s="98"/>
      <c r="RFC121" s="98"/>
      <c r="RFD121" s="98"/>
      <c r="RFE121" s="98"/>
      <c r="RFF121" s="98"/>
      <c r="RFG121" s="98"/>
      <c r="RFH121" s="98"/>
      <c r="RFI121" s="98"/>
      <c r="RFJ121" s="98"/>
      <c r="RFK121" s="98"/>
      <c r="RFL121" s="98"/>
      <c r="RFM121" s="98"/>
      <c r="RFN121" s="98"/>
      <c r="RFO121" s="98"/>
      <c r="RFP121" s="98"/>
      <c r="RFQ121" s="98"/>
      <c r="RGD121" s="98"/>
      <c r="RGE121" s="98"/>
      <c r="RGF121" s="98"/>
      <c r="RGG121" s="98"/>
      <c r="RGH121" s="98"/>
      <c r="RGI121" s="98"/>
      <c r="RGJ121" s="98"/>
      <c r="RGK121" s="98"/>
      <c r="RGL121" s="98"/>
      <c r="RGM121" s="98"/>
      <c r="RGP121" s="98"/>
      <c r="RGS121" s="98"/>
      <c r="RGV121" s="98"/>
      <c r="RGY121" s="98"/>
      <c r="RJM121" s="98"/>
      <c r="RJO121" s="98"/>
      <c r="RJR121" s="98"/>
      <c r="RJU121" s="98"/>
      <c r="RJX121" s="98"/>
      <c r="RKA121" s="98"/>
      <c r="RKD121" s="98"/>
      <c r="RKF121" s="98"/>
      <c r="RKH121" s="98"/>
      <c r="RKK121" s="98"/>
      <c r="RKN121" s="98"/>
      <c r="RKQ121" s="98"/>
      <c r="RKT121" s="98"/>
      <c r="RKW121" s="98"/>
      <c r="RKZ121" s="98"/>
      <c r="RLC121" s="98"/>
      <c r="RLE121" s="98"/>
      <c r="RLZ121" s="98"/>
      <c r="RMA121" s="98"/>
      <c r="RMD121" s="98"/>
      <c r="RMG121" s="98"/>
      <c r="RMJ121" s="98"/>
      <c r="RMM121" s="98"/>
      <c r="RMN121" s="98"/>
      <c r="RMO121" s="98"/>
      <c r="RMR121" s="98"/>
      <c r="RMU121" s="98"/>
      <c r="RMX121" s="98"/>
      <c r="RNA121" s="98"/>
      <c r="RNC121" s="98"/>
      <c r="ROU121" s="98"/>
      <c r="ROV121" s="98"/>
      <c r="ROW121" s="98"/>
      <c r="ROX121" s="98"/>
      <c r="ROY121" s="98"/>
      <c r="ROZ121" s="98"/>
      <c r="RPA121" s="98"/>
      <c r="RPB121" s="98"/>
      <c r="RPC121" s="98"/>
      <c r="RPD121" s="98"/>
      <c r="RPE121" s="98"/>
      <c r="RPF121" s="98"/>
      <c r="RPG121" s="98"/>
      <c r="RPH121" s="98"/>
      <c r="RPI121" s="98"/>
      <c r="RPJ121" s="98"/>
      <c r="RPK121" s="98"/>
      <c r="RPL121" s="98"/>
      <c r="RPM121" s="98"/>
      <c r="RPZ121" s="98"/>
      <c r="RQA121" s="98"/>
      <c r="RQB121" s="98"/>
      <c r="RQC121" s="98"/>
      <c r="RQD121" s="98"/>
      <c r="RQE121" s="98"/>
      <c r="RQF121" s="98"/>
      <c r="RQG121" s="98"/>
      <c r="RQH121" s="98"/>
      <c r="RQI121" s="98"/>
      <c r="RQL121" s="98"/>
      <c r="RQO121" s="98"/>
      <c r="RQR121" s="98"/>
      <c r="RQU121" s="98"/>
      <c r="RTI121" s="98"/>
      <c r="RTK121" s="98"/>
      <c r="RTN121" s="98"/>
      <c r="RTQ121" s="98"/>
      <c r="RTT121" s="98"/>
      <c r="RTW121" s="98"/>
      <c r="RTZ121" s="98"/>
      <c r="RUB121" s="98"/>
      <c r="RUD121" s="98"/>
      <c r="RUG121" s="98"/>
      <c r="RUJ121" s="98"/>
      <c r="RUM121" s="98"/>
      <c r="RUP121" s="98"/>
      <c r="RUS121" s="98"/>
      <c r="RUV121" s="98"/>
      <c r="RUY121" s="98"/>
      <c r="RVA121" s="98"/>
      <c r="RVV121" s="98"/>
      <c r="RVW121" s="98"/>
      <c r="RVZ121" s="98"/>
      <c r="RWC121" s="98"/>
      <c r="RWF121" s="98"/>
      <c r="RWI121" s="98"/>
      <c r="RWJ121" s="98"/>
      <c r="RWK121" s="98"/>
      <c r="RWN121" s="98"/>
      <c r="RWQ121" s="98"/>
      <c r="RWT121" s="98"/>
      <c r="RWW121" s="98"/>
      <c r="RWY121" s="98"/>
      <c r="RYQ121" s="98"/>
      <c r="RYR121" s="98"/>
      <c r="RYS121" s="98"/>
      <c r="RYT121" s="98"/>
      <c r="RYU121" s="98"/>
      <c r="RYV121" s="98"/>
      <c r="RYW121" s="98"/>
      <c r="RYX121" s="98"/>
      <c r="RYY121" s="98"/>
      <c r="RYZ121" s="98"/>
      <c r="RZA121" s="98"/>
      <c r="RZB121" s="98"/>
      <c r="RZC121" s="98"/>
      <c r="RZD121" s="98"/>
      <c r="RZE121" s="98"/>
      <c r="RZF121" s="98"/>
      <c r="RZG121" s="98"/>
      <c r="RZH121" s="98"/>
      <c r="RZI121" s="98"/>
      <c r="RZV121" s="98"/>
      <c r="RZW121" s="98"/>
      <c r="RZX121" s="98"/>
      <c r="RZY121" s="98"/>
      <c r="RZZ121" s="98"/>
      <c r="SAA121" s="98"/>
      <c r="SAB121" s="98"/>
      <c r="SAC121" s="98"/>
      <c r="SAD121" s="98"/>
      <c r="SAE121" s="98"/>
      <c r="SAH121" s="98"/>
      <c r="SAK121" s="98"/>
      <c r="SAN121" s="98"/>
      <c r="SAQ121" s="98"/>
      <c r="SDE121" s="98"/>
      <c r="SDG121" s="98"/>
      <c r="SDJ121" s="98"/>
      <c r="SDM121" s="98"/>
      <c r="SDP121" s="98"/>
      <c r="SDS121" s="98"/>
      <c r="SDV121" s="98"/>
      <c r="SDX121" s="98"/>
      <c r="SDZ121" s="98"/>
      <c r="SEC121" s="98"/>
      <c r="SEF121" s="98"/>
      <c r="SEI121" s="98"/>
      <c r="SEL121" s="98"/>
      <c r="SEO121" s="98"/>
      <c r="SER121" s="98"/>
      <c r="SEU121" s="98"/>
      <c r="SEW121" s="98"/>
      <c r="SFR121" s="98"/>
      <c r="SFS121" s="98"/>
      <c r="SFV121" s="98"/>
      <c r="SFY121" s="98"/>
      <c r="SGB121" s="98"/>
      <c r="SGE121" s="98"/>
      <c r="SGF121" s="98"/>
      <c r="SGG121" s="98"/>
      <c r="SGJ121" s="98"/>
      <c r="SGM121" s="98"/>
      <c r="SGP121" s="98"/>
      <c r="SGS121" s="98"/>
      <c r="SGU121" s="98"/>
      <c r="SIM121" s="98"/>
      <c r="SIN121" s="98"/>
      <c r="SIO121" s="98"/>
      <c r="SIP121" s="98"/>
      <c r="SIQ121" s="98"/>
      <c r="SIR121" s="98"/>
      <c r="SIS121" s="98"/>
      <c r="SIT121" s="98"/>
      <c r="SIU121" s="98"/>
      <c r="SIV121" s="98"/>
      <c r="SIW121" s="98"/>
      <c r="SIX121" s="98"/>
      <c r="SIY121" s="98"/>
      <c r="SIZ121" s="98"/>
      <c r="SJA121" s="98"/>
      <c r="SJB121" s="98"/>
      <c r="SJC121" s="98"/>
      <c r="SJD121" s="98"/>
      <c r="SJE121" s="98"/>
      <c r="SJR121" s="98"/>
      <c r="SJS121" s="98"/>
      <c r="SJT121" s="98"/>
      <c r="SJU121" s="98"/>
      <c r="SJV121" s="98"/>
      <c r="SJW121" s="98"/>
      <c r="SJX121" s="98"/>
      <c r="SJY121" s="98"/>
      <c r="SJZ121" s="98"/>
      <c r="SKA121" s="98"/>
      <c r="SKD121" s="98"/>
      <c r="SKG121" s="98"/>
      <c r="SKJ121" s="98"/>
      <c r="SKM121" s="98"/>
      <c r="SNA121" s="98"/>
      <c r="SNC121" s="98"/>
      <c r="SNF121" s="98"/>
      <c r="SNI121" s="98"/>
      <c r="SNL121" s="98"/>
      <c r="SNO121" s="98"/>
      <c r="SNR121" s="98"/>
      <c r="SNT121" s="98"/>
      <c r="SNV121" s="98"/>
      <c r="SNY121" s="98"/>
      <c r="SOB121" s="98"/>
      <c r="SOE121" s="98"/>
      <c r="SOH121" s="98"/>
      <c r="SOK121" s="98"/>
      <c r="SON121" s="98"/>
      <c r="SOQ121" s="98"/>
      <c r="SOS121" s="98"/>
      <c r="SPN121" s="98"/>
      <c r="SPO121" s="98"/>
      <c r="SPR121" s="98"/>
      <c r="SPU121" s="98"/>
      <c r="SPX121" s="98"/>
      <c r="SQA121" s="98"/>
      <c r="SQB121" s="98"/>
      <c r="SQC121" s="98"/>
      <c r="SQF121" s="98"/>
      <c r="SQI121" s="98"/>
      <c r="SQL121" s="98"/>
      <c r="SQO121" s="98"/>
      <c r="SQQ121" s="98"/>
      <c r="SSI121" s="98"/>
      <c r="SSJ121" s="98"/>
      <c r="SSK121" s="98"/>
      <c r="SSL121" s="98"/>
      <c r="SSM121" s="98"/>
      <c r="SSN121" s="98"/>
      <c r="SSO121" s="98"/>
      <c r="SSP121" s="98"/>
      <c r="SSQ121" s="98"/>
      <c r="SSR121" s="98"/>
      <c r="SSS121" s="98"/>
      <c r="SST121" s="98"/>
      <c r="SSU121" s="98"/>
      <c r="SSV121" s="98"/>
      <c r="SSW121" s="98"/>
      <c r="SSX121" s="98"/>
      <c r="SSY121" s="98"/>
      <c r="SSZ121" s="98"/>
      <c r="STA121" s="98"/>
      <c r="STN121" s="98"/>
      <c r="STO121" s="98"/>
      <c r="STP121" s="98"/>
      <c r="STQ121" s="98"/>
      <c r="STR121" s="98"/>
      <c r="STS121" s="98"/>
      <c r="STT121" s="98"/>
      <c r="STU121" s="98"/>
      <c r="STV121" s="98"/>
      <c r="STW121" s="98"/>
      <c r="STZ121" s="98"/>
      <c r="SUC121" s="98"/>
      <c r="SUF121" s="98"/>
      <c r="SUI121" s="98"/>
      <c r="SWW121" s="98"/>
      <c r="SWY121" s="98"/>
      <c r="SXB121" s="98"/>
      <c r="SXE121" s="98"/>
      <c r="SXH121" s="98"/>
      <c r="SXK121" s="98"/>
      <c r="SXN121" s="98"/>
      <c r="SXP121" s="98"/>
      <c r="SXR121" s="98"/>
      <c r="SXU121" s="98"/>
      <c r="SXX121" s="98"/>
      <c r="SYA121" s="98"/>
      <c r="SYD121" s="98"/>
      <c r="SYG121" s="98"/>
      <c r="SYJ121" s="98"/>
      <c r="SYM121" s="98"/>
      <c r="SYO121" s="98"/>
      <c r="SZJ121" s="98"/>
      <c r="SZK121" s="98"/>
      <c r="SZN121" s="98"/>
      <c r="SZQ121" s="98"/>
      <c r="SZT121" s="98"/>
      <c r="SZW121" s="98"/>
      <c r="SZX121" s="98"/>
      <c r="SZY121" s="98"/>
      <c r="TAB121" s="98"/>
      <c r="TAE121" s="98"/>
      <c r="TAH121" s="98"/>
      <c r="TAK121" s="98"/>
      <c r="TAM121" s="98"/>
      <c r="TCE121" s="98"/>
      <c r="TCF121" s="98"/>
      <c r="TCG121" s="98"/>
      <c r="TCH121" s="98"/>
      <c r="TCI121" s="98"/>
      <c r="TCJ121" s="98"/>
      <c r="TCK121" s="98"/>
      <c r="TCL121" s="98"/>
      <c r="TCM121" s="98"/>
      <c r="TCN121" s="98"/>
      <c r="TCO121" s="98"/>
      <c r="TCP121" s="98"/>
      <c r="TCQ121" s="98"/>
      <c r="TCR121" s="98"/>
      <c r="TCS121" s="98"/>
      <c r="TCT121" s="98"/>
      <c r="TCU121" s="98"/>
      <c r="TCV121" s="98"/>
      <c r="TCW121" s="98"/>
      <c r="TDJ121" s="98"/>
      <c r="TDK121" s="98"/>
      <c r="TDL121" s="98"/>
      <c r="TDM121" s="98"/>
      <c r="TDN121" s="98"/>
      <c r="TDO121" s="98"/>
      <c r="TDP121" s="98"/>
      <c r="TDQ121" s="98"/>
      <c r="TDR121" s="98"/>
      <c r="TDS121" s="98"/>
      <c r="TDV121" s="98"/>
      <c r="TDY121" s="98"/>
      <c r="TEB121" s="98"/>
      <c r="TEE121" s="98"/>
      <c r="TGS121" s="98"/>
      <c r="TGU121" s="98"/>
      <c r="TGX121" s="98"/>
      <c r="THA121" s="98"/>
      <c r="THD121" s="98"/>
      <c r="THG121" s="98"/>
      <c r="THJ121" s="98"/>
      <c r="THL121" s="98"/>
      <c r="THN121" s="98"/>
      <c r="THQ121" s="98"/>
      <c r="THT121" s="98"/>
      <c r="THW121" s="98"/>
      <c r="THZ121" s="98"/>
      <c r="TIC121" s="98"/>
      <c r="TIF121" s="98"/>
      <c r="TII121" s="98"/>
      <c r="TIK121" s="98"/>
      <c r="TJF121" s="98"/>
      <c r="TJG121" s="98"/>
      <c r="TJJ121" s="98"/>
      <c r="TJM121" s="98"/>
      <c r="TJP121" s="98"/>
      <c r="TJS121" s="98"/>
      <c r="TJT121" s="98"/>
      <c r="TJU121" s="98"/>
      <c r="TJX121" s="98"/>
      <c r="TKA121" s="98"/>
      <c r="TKD121" s="98"/>
      <c r="TKG121" s="98"/>
      <c r="TKI121" s="98"/>
      <c r="TMA121" s="98"/>
      <c r="TMB121" s="98"/>
      <c r="TMC121" s="98"/>
      <c r="TMD121" s="98"/>
      <c r="TME121" s="98"/>
      <c r="TMF121" s="98"/>
      <c r="TMG121" s="98"/>
      <c r="TMH121" s="98"/>
      <c r="TMI121" s="98"/>
      <c r="TMJ121" s="98"/>
      <c r="TMK121" s="98"/>
      <c r="TML121" s="98"/>
      <c r="TMM121" s="98"/>
      <c r="TMN121" s="98"/>
      <c r="TMO121" s="98"/>
      <c r="TMP121" s="98"/>
      <c r="TMQ121" s="98"/>
      <c r="TMR121" s="98"/>
      <c r="TMS121" s="98"/>
      <c r="TNF121" s="98"/>
      <c r="TNG121" s="98"/>
      <c r="TNH121" s="98"/>
      <c r="TNI121" s="98"/>
      <c r="TNJ121" s="98"/>
      <c r="TNK121" s="98"/>
      <c r="TNL121" s="98"/>
      <c r="TNM121" s="98"/>
      <c r="TNN121" s="98"/>
      <c r="TNO121" s="98"/>
      <c r="TNR121" s="98"/>
      <c r="TNU121" s="98"/>
      <c r="TNX121" s="98"/>
      <c r="TOA121" s="98"/>
      <c r="TQO121" s="98"/>
      <c r="TQQ121" s="98"/>
      <c r="TQT121" s="98"/>
      <c r="TQW121" s="98"/>
      <c r="TQZ121" s="98"/>
      <c r="TRC121" s="98"/>
      <c r="TRF121" s="98"/>
      <c r="TRH121" s="98"/>
      <c r="TRJ121" s="98"/>
      <c r="TRM121" s="98"/>
      <c r="TRP121" s="98"/>
      <c r="TRS121" s="98"/>
      <c r="TRV121" s="98"/>
      <c r="TRY121" s="98"/>
      <c r="TSB121" s="98"/>
      <c r="TSE121" s="98"/>
      <c r="TSG121" s="98"/>
      <c r="TTB121" s="98"/>
      <c r="TTC121" s="98"/>
      <c r="TTF121" s="98"/>
      <c r="TTI121" s="98"/>
      <c r="TTL121" s="98"/>
      <c r="TTO121" s="98"/>
      <c r="TTP121" s="98"/>
      <c r="TTQ121" s="98"/>
      <c r="TTT121" s="98"/>
      <c r="TTW121" s="98"/>
      <c r="TTZ121" s="98"/>
      <c r="TUC121" s="98"/>
      <c r="TUE121" s="98"/>
      <c r="TVW121" s="98"/>
      <c r="TVX121" s="98"/>
      <c r="TVY121" s="98"/>
      <c r="TVZ121" s="98"/>
      <c r="TWA121" s="98"/>
      <c r="TWB121" s="98"/>
      <c r="TWC121" s="98"/>
      <c r="TWD121" s="98"/>
      <c r="TWE121" s="98"/>
      <c r="TWF121" s="98"/>
      <c r="TWG121" s="98"/>
      <c r="TWH121" s="98"/>
      <c r="TWI121" s="98"/>
      <c r="TWJ121" s="98"/>
      <c r="TWK121" s="98"/>
      <c r="TWL121" s="98"/>
      <c r="TWM121" s="98"/>
      <c r="TWN121" s="98"/>
      <c r="TWO121" s="98"/>
      <c r="TXB121" s="98"/>
      <c r="TXC121" s="98"/>
      <c r="TXD121" s="98"/>
      <c r="TXE121" s="98"/>
      <c r="TXF121" s="98"/>
      <c r="TXG121" s="98"/>
      <c r="TXH121" s="98"/>
      <c r="TXI121" s="98"/>
      <c r="TXJ121" s="98"/>
      <c r="TXK121" s="98"/>
      <c r="TXN121" s="98"/>
      <c r="TXQ121" s="98"/>
      <c r="TXT121" s="98"/>
      <c r="TXW121" s="98"/>
      <c r="UAK121" s="98"/>
      <c r="UAM121" s="98"/>
      <c r="UAP121" s="98"/>
      <c r="UAS121" s="98"/>
      <c r="UAV121" s="98"/>
      <c r="UAY121" s="98"/>
      <c r="UBB121" s="98"/>
      <c r="UBD121" s="98"/>
      <c r="UBF121" s="98"/>
      <c r="UBI121" s="98"/>
      <c r="UBL121" s="98"/>
      <c r="UBO121" s="98"/>
      <c r="UBR121" s="98"/>
      <c r="UBU121" s="98"/>
      <c r="UBX121" s="98"/>
      <c r="UCA121" s="98"/>
      <c r="UCC121" s="98"/>
      <c r="UCX121" s="98"/>
      <c r="UCY121" s="98"/>
      <c r="UDB121" s="98"/>
      <c r="UDE121" s="98"/>
      <c r="UDH121" s="98"/>
      <c r="UDK121" s="98"/>
      <c r="UDL121" s="98"/>
      <c r="UDM121" s="98"/>
      <c r="UDP121" s="98"/>
      <c r="UDS121" s="98"/>
      <c r="UDV121" s="98"/>
      <c r="UDY121" s="98"/>
      <c r="UEA121" s="98"/>
      <c r="UFS121" s="98"/>
      <c r="UFT121" s="98"/>
      <c r="UFU121" s="98"/>
      <c r="UFV121" s="98"/>
      <c r="UFW121" s="98"/>
      <c r="UFX121" s="98"/>
      <c r="UFY121" s="98"/>
      <c r="UFZ121" s="98"/>
      <c r="UGA121" s="98"/>
      <c r="UGB121" s="98"/>
      <c r="UGC121" s="98"/>
      <c r="UGD121" s="98"/>
      <c r="UGE121" s="98"/>
      <c r="UGF121" s="98"/>
      <c r="UGG121" s="98"/>
      <c r="UGH121" s="98"/>
      <c r="UGI121" s="98"/>
      <c r="UGJ121" s="98"/>
      <c r="UGK121" s="98"/>
      <c r="UGX121" s="98"/>
      <c r="UGY121" s="98"/>
      <c r="UGZ121" s="98"/>
      <c r="UHA121" s="98"/>
      <c r="UHB121" s="98"/>
      <c r="UHC121" s="98"/>
      <c r="UHD121" s="98"/>
      <c r="UHE121" s="98"/>
      <c r="UHF121" s="98"/>
      <c r="UHG121" s="98"/>
      <c r="UHJ121" s="98"/>
      <c r="UHM121" s="98"/>
      <c r="UHP121" s="98"/>
      <c r="UHS121" s="98"/>
      <c r="UKG121" s="98"/>
      <c r="UKI121" s="98"/>
      <c r="UKL121" s="98"/>
      <c r="UKO121" s="98"/>
      <c r="UKR121" s="98"/>
      <c r="UKU121" s="98"/>
      <c r="UKX121" s="98"/>
      <c r="UKZ121" s="98"/>
      <c r="ULB121" s="98"/>
      <c r="ULE121" s="98"/>
      <c r="ULH121" s="98"/>
      <c r="ULK121" s="98"/>
      <c r="ULN121" s="98"/>
      <c r="ULQ121" s="98"/>
      <c r="ULT121" s="98"/>
      <c r="ULW121" s="98"/>
      <c r="ULY121" s="98"/>
      <c r="UMT121" s="98"/>
      <c r="UMU121" s="98"/>
      <c r="UMX121" s="98"/>
      <c r="UNA121" s="98"/>
      <c r="UND121" s="98"/>
      <c r="UNG121" s="98"/>
      <c r="UNH121" s="98"/>
      <c r="UNI121" s="98"/>
      <c r="UNL121" s="98"/>
      <c r="UNO121" s="98"/>
      <c r="UNR121" s="98"/>
      <c r="UNU121" s="98"/>
      <c r="UNW121" s="98"/>
      <c r="UPO121" s="98"/>
      <c r="UPP121" s="98"/>
      <c r="UPQ121" s="98"/>
      <c r="UPR121" s="98"/>
      <c r="UPS121" s="98"/>
      <c r="UPT121" s="98"/>
      <c r="UPU121" s="98"/>
      <c r="UPV121" s="98"/>
      <c r="UPW121" s="98"/>
      <c r="UPX121" s="98"/>
      <c r="UPY121" s="98"/>
      <c r="UPZ121" s="98"/>
      <c r="UQA121" s="98"/>
      <c r="UQB121" s="98"/>
      <c r="UQC121" s="98"/>
      <c r="UQD121" s="98"/>
      <c r="UQE121" s="98"/>
      <c r="UQF121" s="98"/>
      <c r="UQG121" s="98"/>
      <c r="UQT121" s="98"/>
      <c r="UQU121" s="98"/>
      <c r="UQV121" s="98"/>
      <c r="UQW121" s="98"/>
      <c r="UQX121" s="98"/>
      <c r="UQY121" s="98"/>
      <c r="UQZ121" s="98"/>
      <c r="URA121" s="98"/>
      <c r="URB121" s="98"/>
      <c r="URC121" s="98"/>
      <c r="URF121" s="98"/>
      <c r="URI121" s="98"/>
      <c r="URL121" s="98"/>
      <c r="URO121" s="98"/>
      <c r="UUC121" s="98"/>
      <c r="UUE121" s="98"/>
      <c r="UUH121" s="98"/>
      <c r="UUK121" s="98"/>
      <c r="UUN121" s="98"/>
      <c r="UUQ121" s="98"/>
      <c r="UUT121" s="98"/>
      <c r="UUV121" s="98"/>
      <c r="UUX121" s="98"/>
      <c r="UVA121" s="98"/>
      <c r="UVD121" s="98"/>
      <c r="UVG121" s="98"/>
      <c r="UVJ121" s="98"/>
      <c r="UVM121" s="98"/>
      <c r="UVP121" s="98"/>
      <c r="UVS121" s="98"/>
      <c r="UVU121" s="98"/>
      <c r="UWP121" s="98"/>
      <c r="UWQ121" s="98"/>
      <c r="UWT121" s="98"/>
      <c r="UWW121" s="98"/>
      <c r="UWZ121" s="98"/>
      <c r="UXC121" s="98"/>
      <c r="UXD121" s="98"/>
      <c r="UXE121" s="98"/>
      <c r="UXH121" s="98"/>
      <c r="UXK121" s="98"/>
      <c r="UXN121" s="98"/>
      <c r="UXQ121" s="98"/>
      <c r="UXS121" s="98"/>
      <c r="UZK121" s="98"/>
      <c r="UZL121" s="98"/>
      <c r="UZM121" s="98"/>
      <c r="UZN121" s="98"/>
      <c r="UZO121" s="98"/>
      <c r="UZP121" s="98"/>
      <c r="UZQ121" s="98"/>
      <c r="UZR121" s="98"/>
      <c r="UZS121" s="98"/>
      <c r="UZT121" s="98"/>
      <c r="UZU121" s="98"/>
      <c r="UZV121" s="98"/>
      <c r="UZW121" s="98"/>
      <c r="UZX121" s="98"/>
      <c r="UZY121" s="98"/>
      <c r="UZZ121" s="98"/>
      <c r="VAA121" s="98"/>
      <c r="VAB121" s="98"/>
      <c r="VAC121" s="98"/>
      <c r="VAP121" s="98"/>
      <c r="VAQ121" s="98"/>
      <c r="VAR121" s="98"/>
      <c r="VAS121" s="98"/>
      <c r="VAT121" s="98"/>
      <c r="VAU121" s="98"/>
      <c r="VAV121" s="98"/>
      <c r="VAW121" s="98"/>
      <c r="VAX121" s="98"/>
      <c r="VAY121" s="98"/>
      <c r="VBB121" s="98"/>
      <c r="VBE121" s="98"/>
      <c r="VBH121" s="98"/>
      <c r="VBK121" s="98"/>
      <c r="VDY121" s="98"/>
      <c r="VEA121" s="98"/>
      <c r="VED121" s="98"/>
      <c r="VEG121" s="98"/>
      <c r="VEJ121" s="98"/>
      <c r="VEM121" s="98"/>
      <c r="VEP121" s="98"/>
      <c r="VER121" s="98"/>
      <c r="VET121" s="98"/>
      <c r="VEW121" s="98"/>
      <c r="VEZ121" s="98"/>
      <c r="VFC121" s="98"/>
      <c r="VFF121" s="98"/>
      <c r="VFI121" s="98"/>
      <c r="VFL121" s="98"/>
      <c r="VFO121" s="98"/>
      <c r="VFQ121" s="98"/>
      <c r="VGL121" s="98"/>
      <c r="VGM121" s="98"/>
      <c r="VGP121" s="98"/>
      <c r="VGS121" s="98"/>
      <c r="VGV121" s="98"/>
      <c r="VGY121" s="98"/>
      <c r="VGZ121" s="98"/>
      <c r="VHA121" s="98"/>
      <c r="VHD121" s="98"/>
      <c r="VHG121" s="98"/>
      <c r="VHJ121" s="98"/>
      <c r="VHM121" s="98"/>
      <c r="VHO121" s="98"/>
      <c r="VJG121" s="98"/>
      <c r="VJH121" s="98"/>
      <c r="VJI121" s="98"/>
      <c r="VJJ121" s="98"/>
      <c r="VJK121" s="98"/>
      <c r="VJL121" s="98"/>
      <c r="VJM121" s="98"/>
      <c r="VJN121" s="98"/>
      <c r="VJO121" s="98"/>
      <c r="VJP121" s="98"/>
      <c r="VJQ121" s="98"/>
      <c r="VJR121" s="98"/>
      <c r="VJS121" s="98"/>
      <c r="VJT121" s="98"/>
      <c r="VJU121" s="98"/>
      <c r="VJV121" s="98"/>
      <c r="VJW121" s="98"/>
      <c r="VJX121" s="98"/>
      <c r="VJY121" s="98"/>
      <c r="VKL121" s="98"/>
      <c r="VKM121" s="98"/>
      <c r="VKN121" s="98"/>
      <c r="VKO121" s="98"/>
      <c r="VKP121" s="98"/>
      <c r="VKQ121" s="98"/>
      <c r="VKR121" s="98"/>
      <c r="VKS121" s="98"/>
      <c r="VKT121" s="98"/>
      <c r="VKU121" s="98"/>
      <c r="VKX121" s="98"/>
      <c r="VLA121" s="98"/>
      <c r="VLD121" s="98"/>
      <c r="VLG121" s="98"/>
      <c r="VNU121" s="98"/>
      <c r="VNW121" s="98"/>
      <c r="VNZ121" s="98"/>
      <c r="VOC121" s="98"/>
      <c r="VOF121" s="98"/>
      <c r="VOI121" s="98"/>
      <c r="VOL121" s="98"/>
      <c r="VON121" s="98"/>
      <c r="VOP121" s="98"/>
      <c r="VOS121" s="98"/>
      <c r="VOV121" s="98"/>
      <c r="VOY121" s="98"/>
      <c r="VPB121" s="98"/>
      <c r="VPE121" s="98"/>
      <c r="VPH121" s="98"/>
      <c r="VPK121" s="98"/>
      <c r="VPM121" s="98"/>
      <c r="VQH121" s="98"/>
      <c r="VQI121" s="98"/>
      <c r="VQL121" s="98"/>
      <c r="VQO121" s="98"/>
      <c r="VQR121" s="98"/>
      <c r="VQU121" s="98"/>
      <c r="VQV121" s="98"/>
      <c r="VQW121" s="98"/>
      <c r="VQZ121" s="98"/>
      <c r="VRC121" s="98"/>
      <c r="VRF121" s="98"/>
      <c r="VRI121" s="98"/>
      <c r="VRK121" s="98"/>
      <c r="VTC121" s="98"/>
      <c r="VTD121" s="98"/>
      <c r="VTE121" s="98"/>
      <c r="VTF121" s="98"/>
      <c r="VTG121" s="98"/>
      <c r="VTH121" s="98"/>
      <c r="VTI121" s="98"/>
      <c r="VTJ121" s="98"/>
      <c r="VTK121" s="98"/>
      <c r="VTL121" s="98"/>
      <c r="VTM121" s="98"/>
      <c r="VTN121" s="98"/>
      <c r="VTO121" s="98"/>
      <c r="VTP121" s="98"/>
      <c r="VTQ121" s="98"/>
      <c r="VTR121" s="98"/>
      <c r="VTS121" s="98"/>
      <c r="VTT121" s="98"/>
      <c r="VTU121" s="98"/>
      <c r="VUH121" s="98"/>
      <c r="VUI121" s="98"/>
      <c r="VUJ121" s="98"/>
      <c r="VUK121" s="98"/>
      <c r="VUL121" s="98"/>
      <c r="VUM121" s="98"/>
      <c r="VUN121" s="98"/>
      <c r="VUO121" s="98"/>
      <c r="VUP121" s="98"/>
      <c r="VUQ121" s="98"/>
      <c r="VUT121" s="98"/>
      <c r="VUW121" s="98"/>
      <c r="VUZ121" s="98"/>
      <c r="VVC121" s="98"/>
      <c r="VXQ121" s="98"/>
      <c r="VXS121" s="98"/>
      <c r="VXV121" s="98"/>
      <c r="VXY121" s="98"/>
      <c r="VYB121" s="98"/>
      <c r="VYE121" s="98"/>
      <c r="VYH121" s="98"/>
      <c r="VYJ121" s="98"/>
      <c r="VYL121" s="98"/>
      <c r="VYO121" s="98"/>
      <c r="VYR121" s="98"/>
      <c r="VYU121" s="98"/>
      <c r="VYX121" s="98"/>
      <c r="VZA121" s="98"/>
      <c r="VZD121" s="98"/>
      <c r="VZG121" s="98"/>
      <c r="VZI121" s="98"/>
      <c r="WAD121" s="98"/>
      <c r="WAE121" s="98"/>
      <c r="WAH121" s="98"/>
      <c r="WAK121" s="98"/>
      <c r="WAN121" s="98"/>
      <c r="WAQ121" s="98"/>
      <c r="WAR121" s="98"/>
      <c r="WAS121" s="98"/>
      <c r="WAV121" s="98"/>
      <c r="WAY121" s="98"/>
      <c r="WBB121" s="98"/>
      <c r="WBE121" s="98"/>
      <c r="WBG121" s="98"/>
      <c r="WCY121" s="98"/>
      <c r="WCZ121" s="98"/>
      <c r="WDA121" s="98"/>
      <c r="WDB121" s="98"/>
      <c r="WDC121" s="98"/>
      <c r="WDD121" s="98"/>
      <c r="WDE121" s="98"/>
      <c r="WDF121" s="98"/>
      <c r="WDG121" s="98"/>
      <c r="WDH121" s="98"/>
      <c r="WDI121" s="98"/>
      <c r="WDJ121" s="98"/>
      <c r="WDK121" s="98"/>
      <c r="WDL121" s="98"/>
      <c r="WDM121" s="98"/>
      <c r="WDN121" s="98"/>
      <c r="WDO121" s="98"/>
      <c r="WDP121" s="98"/>
      <c r="WDQ121" s="98"/>
      <c r="WED121" s="98"/>
      <c r="WEE121" s="98"/>
      <c r="WEF121" s="98"/>
      <c r="WEG121" s="98"/>
      <c r="WEH121" s="98"/>
      <c r="WEI121" s="98"/>
      <c r="WEJ121" s="98"/>
      <c r="WEK121" s="98"/>
      <c r="WEL121" s="98"/>
      <c r="WEM121" s="98"/>
      <c r="WEP121" s="98"/>
      <c r="WES121" s="98"/>
      <c r="WEV121" s="98"/>
      <c r="WEY121" s="98"/>
      <c r="WHM121" s="98"/>
      <c r="WHO121" s="98"/>
      <c r="WHR121" s="98"/>
      <c r="WHU121" s="98"/>
      <c r="WHX121" s="98"/>
      <c r="WIA121" s="98"/>
      <c r="WID121" s="98"/>
      <c r="WIF121" s="98"/>
      <c r="WIH121" s="98"/>
      <c r="WIK121" s="98"/>
      <c r="WIN121" s="98"/>
      <c r="WIQ121" s="98"/>
      <c r="WIT121" s="98"/>
      <c r="WIW121" s="98"/>
      <c r="WIZ121" s="98"/>
      <c r="WJC121" s="98"/>
      <c r="WJE121" s="98"/>
      <c r="WJZ121" s="98"/>
      <c r="WKA121" s="98"/>
      <c r="WKD121" s="98"/>
      <c r="WKG121" s="98"/>
      <c r="WKJ121" s="98"/>
      <c r="WKM121" s="98"/>
      <c r="WKN121" s="98"/>
      <c r="WKO121" s="98"/>
      <c r="WKR121" s="98"/>
      <c r="WKU121" s="98"/>
      <c r="WKX121" s="98"/>
      <c r="WLA121" s="98"/>
      <c r="WLC121" s="98"/>
      <c r="WMU121" s="98"/>
      <c r="WMV121" s="98"/>
      <c r="WMW121" s="98"/>
      <c r="WMX121" s="98"/>
      <c r="WMY121" s="98"/>
      <c r="WMZ121" s="98"/>
      <c r="WNA121" s="98"/>
      <c r="WNB121" s="98"/>
      <c r="WNC121" s="98"/>
      <c r="WND121" s="98"/>
      <c r="WNE121" s="98"/>
      <c r="WNF121" s="98"/>
      <c r="WNG121" s="98"/>
      <c r="WNH121" s="98"/>
      <c r="WNI121" s="98"/>
      <c r="WNJ121" s="98"/>
      <c r="WNK121" s="98"/>
      <c r="WNL121" s="98"/>
      <c r="WNM121" s="98"/>
      <c r="WNZ121" s="98"/>
      <c r="WOA121" s="98"/>
      <c r="WOB121" s="98"/>
      <c r="WOC121" s="98"/>
      <c r="WOD121" s="98"/>
      <c r="WOE121" s="98"/>
      <c r="WOF121" s="98"/>
      <c r="WOG121" s="98"/>
      <c r="WOH121" s="98"/>
      <c r="WOI121" s="98"/>
      <c r="WOL121" s="98"/>
      <c r="WOO121" s="98"/>
      <c r="WOR121" s="98"/>
      <c r="WOU121" s="98"/>
      <c r="WRI121" s="98"/>
      <c r="WRK121" s="98"/>
      <c r="WRN121" s="98"/>
      <c r="WRQ121" s="98"/>
      <c r="WRT121" s="98"/>
      <c r="WRW121" s="98"/>
      <c r="WRZ121" s="98"/>
      <c r="WSB121" s="98"/>
      <c r="WSD121" s="98"/>
      <c r="WSG121" s="98"/>
      <c r="WSJ121" s="98"/>
      <c r="WSM121" s="98"/>
      <c r="WSP121" s="98"/>
      <c r="WSS121" s="98"/>
      <c r="WSV121" s="98"/>
      <c r="WSY121" s="98"/>
      <c r="WTA121" s="98"/>
      <c r="WTV121" s="98"/>
      <c r="WTW121" s="98"/>
      <c r="WTZ121" s="98"/>
      <c r="WUC121" s="98"/>
      <c r="WUF121" s="98"/>
      <c r="WUI121" s="98"/>
      <c r="WUJ121" s="98"/>
      <c r="WUK121" s="98"/>
      <c r="WUN121" s="98"/>
      <c r="WUQ121" s="98"/>
      <c r="WUT121" s="98"/>
      <c r="WUW121" s="98"/>
      <c r="WUY121" s="98"/>
    </row>
    <row r="122" spans="1:1015 1059:2039 2083:3063 3107:4087 4131:5111 5155:6135 6179:7159 7203:8183 8227:9207 9251:10231 10275:11255 11299:12279 12323:13303 13347:14327 14371:15351 15395:16119" s="94" customFormat="1" ht="21" hidden="1" customHeight="1" x14ac:dyDescent="0.3">
      <c r="A122" s="5" t="s">
        <v>126</v>
      </c>
      <c r="B122" s="93" t="s">
        <v>419</v>
      </c>
      <c r="C122" s="12"/>
      <c r="D122" s="126"/>
      <c r="E122" s="126"/>
    </row>
    <row r="123" spans="1:1015 1059:2039 2083:3063 3107:4087 4131:5111 5155:6135 6179:7159 7203:8183 8227:9207 9251:10231 10275:11255 11299:12279 12323:13303 13347:14327 14371:15351 15395:16119" s="94" customFormat="1" ht="21" hidden="1" customHeight="1" x14ac:dyDescent="0.3">
      <c r="A123" s="5" t="s">
        <v>127</v>
      </c>
      <c r="B123" s="93" t="s">
        <v>412</v>
      </c>
      <c r="C123" s="12"/>
      <c r="D123" s="126"/>
      <c r="E123" s="126"/>
    </row>
    <row r="124" spans="1:1015 1059:2039 2083:3063 3107:4087 4131:5111 5155:6135 6179:7159 7203:8183 8227:9207 9251:10231 10275:11255 11299:12279 12323:13303 13347:14327 14371:15351 15395:16119" s="94" customFormat="1" ht="21" hidden="1" customHeight="1" x14ac:dyDescent="0.3">
      <c r="A124" s="5" t="s">
        <v>128</v>
      </c>
      <c r="B124" s="93" t="s">
        <v>412</v>
      </c>
      <c r="C124" s="12"/>
      <c r="D124" s="126"/>
      <c r="E124" s="126"/>
    </row>
    <row r="125" spans="1:1015 1059:2039 2083:3063 3107:4087 4131:5111 5155:6135 6179:7159 7203:8183 8227:9207 9251:10231 10275:11255 11299:12279 12323:13303 13347:14327 14371:15351 15395:16119" s="94" customFormat="1" ht="21" hidden="1" customHeight="1" x14ac:dyDescent="0.3">
      <c r="A125" s="5" t="s">
        <v>129</v>
      </c>
      <c r="B125" s="93" t="s">
        <v>412</v>
      </c>
      <c r="C125" s="31"/>
      <c r="D125" s="126"/>
      <c r="E125" s="126"/>
    </row>
    <row r="126" spans="1:1015 1059:2039 2083:3063 3107:4087 4131:5111 5155:6135 6179:7159 7203:8183 8227:9207 9251:10231 10275:11255 11299:12279 12323:13303 13347:14327 14371:15351 15395:16119" s="94" customFormat="1" ht="21" hidden="1" customHeight="1" x14ac:dyDescent="0.3">
      <c r="A126" s="33" t="s">
        <v>280</v>
      </c>
      <c r="B126" s="93" t="s">
        <v>417</v>
      </c>
      <c r="C126" s="7"/>
      <c r="D126" s="126"/>
      <c r="E126" s="126"/>
    </row>
    <row r="127" spans="1:1015 1059:2039 2083:3063 3107:4087 4131:5111 5155:6135 6179:7159 7203:8183 8227:9207 9251:10231 10275:11255 11299:12279 12323:13303 13347:14327 14371:15351 15395:16119" s="94" customFormat="1" ht="21" hidden="1" customHeight="1" x14ac:dyDescent="0.3">
      <c r="A127" s="5" t="s">
        <v>281</v>
      </c>
      <c r="B127" s="93" t="s">
        <v>412</v>
      </c>
      <c r="C127" s="12"/>
      <c r="D127" s="126"/>
      <c r="E127" s="126"/>
    </row>
    <row r="128" spans="1:1015 1059:2039 2083:3063 3107:4087 4131:5111 5155:6135 6179:7159 7203:8183 8227:9207 9251:10231 10275:11255 11299:12279 12323:13303 13347:14327 14371:15351 15395:16119" s="94" customFormat="1" ht="21" customHeight="1" x14ac:dyDescent="0.3">
      <c r="A128" s="13" t="s">
        <v>282</v>
      </c>
      <c r="B128" s="169" t="s">
        <v>412</v>
      </c>
      <c r="C128" s="170">
        <v>3</v>
      </c>
      <c r="D128" s="185">
        <v>4500</v>
      </c>
      <c r="E128" s="169">
        <v>13500</v>
      </c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N128" s="98"/>
      <c r="BO128" s="98"/>
      <c r="BP128" s="98"/>
      <c r="BQ128" s="98"/>
      <c r="BR128" s="98"/>
      <c r="BS128" s="98"/>
      <c r="BT128" s="98"/>
      <c r="BU128" s="98"/>
      <c r="BV128" s="98"/>
      <c r="BW128" s="98"/>
      <c r="BZ128" s="98"/>
      <c r="CC128" s="98"/>
      <c r="CF128" s="98"/>
      <c r="CI128" s="98"/>
      <c r="EW128" s="98"/>
      <c r="EY128" s="98"/>
      <c r="FB128" s="98"/>
      <c r="FE128" s="98"/>
      <c r="FH128" s="98"/>
      <c r="FK128" s="98"/>
      <c r="FN128" s="98"/>
      <c r="FP128" s="98"/>
      <c r="FR128" s="98"/>
      <c r="FU128" s="98"/>
      <c r="FX128" s="98"/>
      <c r="GA128" s="98"/>
      <c r="GD128" s="98"/>
      <c r="GG128" s="98"/>
      <c r="GJ128" s="98"/>
      <c r="GM128" s="98"/>
      <c r="GO128" s="98"/>
      <c r="HJ128" s="98"/>
      <c r="HK128" s="98"/>
      <c r="HN128" s="98"/>
      <c r="HQ128" s="98"/>
      <c r="HT128" s="98"/>
      <c r="HW128" s="98"/>
      <c r="HX128" s="98"/>
      <c r="HY128" s="98"/>
      <c r="IB128" s="98"/>
      <c r="IE128" s="98"/>
      <c r="IH128" s="98"/>
      <c r="IK128" s="98"/>
      <c r="IM128" s="98"/>
      <c r="KE128" s="98"/>
      <c r="KF128" s="98"/>
      <c r="KG128" s="98"/>
      <c r="KH128" s="98"/>
      <c r="KI128" s="98"/>
      <c r="KJ128" s="98"/>
      <c r="KK128" s="98"/>
      <c r="KL128" s="98"/>
      <c r="KM128" s="98"/>
      <c r="KN128" s="98"/>
      <c r="KO128" s="98"/>
      <c r="KP128" s="98"/>
      <c r="KQ128" s="98"/>
      <c r="KR128" s="98"/>
      <c r="KS128" s="98"/>
      <c r="KT128" s="98"/>
      <c r="KU128" s="98"/>
      <c r="KV128" s="98"/>
      <c r="KW128" s="98"/>
      <c r="LJ128" s="98"/>
      <c r="LK128" s="98"/>
      <c r="LL128" s="98"/>
      <c r="LM128" s="98"/>
      <c r="LN128" s="98"/>
      <c r="LO128" s="98"/>
      <c r="LP128" s="98"/>
      <c r="LQ128" s="98"/>
      <c r="LR128" s="98"/>
      <c r="LS128" s="98"/>
      <c r="LV128" s="98"/>
      <c r="LY128" s="98"/>
      <c r="MB128" s="98"/>
      <c r="ME128" s="98"/>
      <c r="OS128" s="98"/>
      <c r="OU128" s="98"/>
      <c r="OX128" s="98"/>
      <c r="PA128" s="98"/>
      <c r="PD128" s="98"/>
      <c r="PG128" s="98"/>
      <c r="PJ128" s="98"/>
      <c r="PL128" s="98"/>
      <c r="PN128" s="98"/>
      <c r="PQ128" s="98"/>
      <c r="PT128" s="98"/>
      <c r="PW128" s="98"/>
      <c r="PZ128" s="98"/>
      <c r="QC128" s="98"/>
      <c r="QF128" s="98"/>
      <c r="QI128" s="98"/>
      <c r="QK128" s="98"/>
      <c r="RF128" s="98"/>
      <c r="RG128" s="98"/>
      <c r="RJ128" s="98"/>
      <c r="RM128" s="98"/>
      <c r="RP128" s="98"/>
      <c r="RS128" s="98"/>
      <c r="RT128" s="98"/>
      <c r="RU128" s="98"/>
      <c r="RX128" s="98"/>
      <c r="SA128" s="98"/>
      <c r="SD128" s="98"/>
      <c r="SG128" s="98"/>
      <c r="SI128" s="98"/>
      <c r="UA128" s="98"/>
      <c r="UB128" s="98"/>
      <c r="UC128" s="98"/>
      <c r="UD128" s="98"/>
      <c r="UE128" s="98"/>
      <c r="UF128" s="98"/>
      <c r="UG128" s="98"/>
      <c r="UH128" s="98"/>
      <c r="UI128" s="98"/>
      <c r="UJ128" s="98"/>
      <c r="UK128" s="98"/>
      <c r="UL128" s="98"/>
      <c r="UM128" s="98"/>
      <c r="UN128" s="98"/>
      <c r="UO128" s="98"/>
      <c r="UP128" s="98"/>
      <c r="UQ128" s="98"/>
      <c r="UR128" s="98"/>
      <c r="US128" s="98"/>
      <c r="VF128" s="98"/>
      <c r="VG128" s="98"/>
      <c r="VH128" s="98"/>
      <c r="VI128" s="98"/>
      <c r="VJ128" s="98"/>
      <c r="VK128" s="98"/>
      <c r="VL128" s="98"/>
      <c r="VM128" s="98"/>
      <c r="VN128" s="98"/>
      <c r="VO128" s="98"/>
      <c r="VR128" s="98"/>
      <c r="VU128" s="98"/>
      <c r="VX128" s="98"/>
      <c r="WA128" s="98"/>
      <c r="YO128" s="98"/>
      <c r="YQ128" s="98"/>
      <c r="YT128" s="98"/>
      <c r="YW128" s="98"/>
      <c r="YZ128" s="98"/>
      <c r="ZC128" s="98"/>
      <c r="ZF128" s="98"/>
      <c r="ZH128" s="98"/>
      <c r="ZJ128" s="98"/>
      <c r="ZM128" s="98"/>
      <c r="ZP128" s="98"/>
      <c r="ZS128" s="98"/>
      <c r="ZV128" s="98"/>
      <c r="ZY128" s="98"/>
      <c r="AAB128" s="98"/>
      <c r="AAE128" s="98"/>
      <c r="AAG128" s="98"/>
      <c r="ABB128" s="98"/>
      <c r="ABC128" s="98"/>
      <c r="ABF128" s="98"/>
      <c r="ABI128" s="98"/>
      <c r="ABL128" s="98"/>
      <c r="ABO128" s="98"/>
      <c r="ABP128" s="98"/>
      <c r="ABQ128" s="98"/>
      <c r="ABT128" s="98"/>
      <c r="ABW128" s="98"/>
      <c r="ABZ128" s="98"/>
      <c r="ACC128" s="98"/>
      <c r="ACE128" s="98"/>
      <c r="ADW128" s="98"/>
      <c r="ADX128" s="98"/>
      <c r="ADY128" s="98"/>
      <c r="ADZ128" s="98"/>
      <c r="AEA128" s="98"/>
      <c r="AEB128" s="98"/>
      <c r="AEC128" s="98"/>
      <c r="AED128" s="98"/>
      <c r="AEE128" s="98"/>
      <c r="AEF128" s="98"/>
      <c r="AEG128" s="98"/>
      <c r="AEH128" s="98"/>
      <c r="AEI128" s="98"/>
      <c r="AEJ128" s="98"/>
      <c r="AEK128" s="98"/>
      <c r="AEL128" s="98"/>
      <c r="AEM128" s="98"/>
      <c r="AEN128" s="98"/>
      <c r="AEO128" s="98"/>
      <c r="AFB128" s="98"/>
      <c r="AFC128" s="98"/>
      <c r="AFD128" s="98"/>
      <c r="AFE128" s="98"/>
      <c r="AFF128" s="98"/>
      <c r="AFG128" s="98"/>
      <c r="AFH128" s="98"/>
      <c r="AFI128" s="98"/>
      <c r="AFJ128" s="98"/>
      <c r="AFK128" s="98"/>
      <c r="AFN128" s="98"/>
      <c r="AFQ128" s="98"/>
      <c r="AFT128" s="98"/>
      <c r="AFW128" s="98"/>
      <c r="AIK128" s="98"/>
      <c r="AIM128" s="98"/>
      <c r="AIP128" s="98"/>
      <c r="AIS128" s="98"/>
      <c r="AIV128" s="98"/>
      <c r="AIY128" s="98"/>
      <c r="AJB128" s="98"/>
      <c r="AJD128" s="98"/>
      <c r="AJF128" s="98"/>
      <c r="AJI128" s="98"/>
      <c r="AJL128" s="98"/>
      <c r="AJO128" s="98"/>
      <c r="AJR128" s="98"/>
      <c r="AJU128" s="98"/>
      <c r="AJX128" s="98"/>
      <c r="AKA128" s="98"/>
      <c r="AKC128" s="98"/>
      <c r="AKX128" s="98"/>
      <c r="AKY128" s="98"/>
      <c r="ALB128" s="98"/>
      <c r="ALE128" s="98"/>
      <c r="ALH128" s="98"/>
      <c r="ALK128" s="98"/>
      <c r="ALL128" s="98"/>
      <c r="ALM128" s="98"/>
      <c r="ALP128" s="98"/>
      <c r="ALS128" s="98"/>
      <c r="ALV128" s="98"/>
      <c r="ALY128" s="98"/>
      <c r="AMA128" s="98"/>
      <c r="ANS128" s="98"/>
      <c r="ANT128" s="98"/>
      <c r="ANU128" s="98"/>
      <c r="ANV128" s="98"/>
      <c r="ANW128" s="98"/>
      <c r="ANX128" s="98"/>
      <c r="ANY128" s="98"/>
      <c r="ANZ128" s="98"/>
      <c r="AOA128" s="98"/>
      <c r="AOB128" s="98"/>
      <c r="AOC128" s="98"/>
      <c r="AOD128" s="98"/>
      <c r="AOE128" s="98"/>
      <c r="AOF128" s="98"/>
      <c r="AOG128" s="98"/>
      <c r="AOH128" s="98"/>
      <c r="AOI128" s="98"/>
      <c r="AOJ128" s="98"/>
      <c r="AOK128" s="98"/>
      <c r="AOX128" s="98"/>
      <c r="AOY128" s="98"/>
      <c r="AOZ128" s="98"/>
      <c r="APA128" s="98"/>
      <c r="APB128" s="98"/>
      <c r="APC128" s="98"/>
      <c r="APD128" s="98"/>
      <c r="APE128" s="98"/>
      <c r="APF128" s="98"/>
      <c r="APG128" s="98"/>
      <c r="APJ128" s="98"/>
      <c r="APM128" s="98"/>
      <c r="APP128" s="98"/>
      <c r="APS128" s="98"/>
      <c r="ASG128" s="98"/>
      <c r="ASI128" s="98"/>
      <c r="ASL128" s="98"/>
      <c r="ASO128" s="98"/>
      <c r="ASR128" s="98"/>
      <c r="ASU128" s="98"/>
      <c r="ASX128" s="98"/>
      <c r="ASZ128" s="98"/>
      <c r="ATB128" s="98"/>
      <c r="ATE128" s="98"/>
      <c r="ATH128" s="98"/>
      <c r="ATK128" s="98"/>
      <c r="ATN128" s="98"/>
      <c r="ATQ128" s="98"/>
      <c r="ATT128" s="98"/>
      <c r="ATW128" s="98"/>
      <c r="ATY128" s="98"/>
      <c r="AUT128" s="98"/>
      <c r="AUU128" s="98"/>
      <c r="AUX128" s="98"/>
      <c r="AVA128" s="98"/>
      <c r="AVD128" s="98"/>
      <c r="AVG128" s="98"/>
      <c r="AVH128" s="98"/>
      <c r="AVI128" s="98"/>
      <c r="AVL128" s="98"/>
      <c r="AVO128" s="98"/>
      <c r="AVR128" s="98"/>
      <c r="AVU128" s="98"/>
      <c r="AVW128" s="98"/>
      <c r="AXO128" s="98"/>
      <c r="AXP128" s="98"/>
      <c r="AXQ128" s="98"/>
      <c r="AXR128" s="98"/>
      <c r="AXS128" s="98"/>
      <c r="AXT128" s="98"/>
      <c r="AXU128" s="98"/>
      <c r="AXV128" s="98"/>
      <c r="AXW128" s="98"/>
      <c r="AXX128" s="98"/>
      <c r="AXY128" s="98"/>
      <c r="AXZ128" s="98"/>
      <c r="AYA128" s="98"/>
      <c r="AYB128" s="98"/>
      <c r="AYC128" s="98"/>
      <c r="AYD128" s="98"/>
      <c r="AYE128" s="98"/>
      <c r="AYF128" s="98"/>
      <c r="AYG128" s="98"/>
      <c r="AYT128" s="98"/>
      <c r="AYU128" s="98"/>
      <c r="AYV128" s="98"/>
      <c r="AYW128" s="98"/>
      <c r="AYX128" s="98"/>
      <c r="AYY128" s="98"/>
      <c r="AYZ128" s="98"/>
      <c r="AZA128" s="98"/>
      <c r="AZB128" s="98"/>
      <c r="AZC128" s="98"/>
      <c r="AZF128" s="98"/>
      <c r="AZI128" s="98"/>
      <c r="AZL128" s="98"/>
      <c r="AZO128" s="98"/>
      <c r="BCC128" s="98"/>
      <c r="BCE128" s="98"/>
      <c r="BCH128" s="98"/>
      <c r="BCK128" s="98"/>
      <c r="BCN128" s="98"/>
      <c r="BCQ128" s="98"/>
      <c r="BCT128" s="98"/>
      <c r="BCV128" s="98"/>
      <c r="BCX128" s="98"/>
      <c r="BDA128" s="98"/>
      <c r="BDD128" s="98"/>
      <c r="BDG128" s="98"/>
      <c r="BDJ128" s="98"/>
      <c r="BDM128" s="98"/>
      <c r="BDP128" s="98"/>
      <c r="BDS128" s="98"/>
      <c r="BDU128" s="98"/>
      <c r="BEP128" s="98"/>
      <c r="BEQ128" s="98"/>
      <c r="BET128" s="98"/>
      <c r="BEW128" s="98"/>
      <c r="BEZ128" s="98"/>
      <c r="BFC128" s="98"/>
      <c r="BFD128" s="98"/>
      <c r="BFE128" s="98"/>
      <c r="BFH128" s="98"/>
      <c r="BFK128" s="98"/>
      <c r="BFN128" s="98"/>
      <c r="BFQ128" s="98"/>
      <c r="BFS128" s="98"/>
      <c r="BHK128" s="98"/>
      <c r="BHL128" s="98"/>
      <c r="BHM128" s="98"/>
      <c r="BHN128" s="98"/>
      <c r="BHO128" s="98"/>
      <c r="BHP128" s="98"/>
      <c r="BHQ128" s="98"/>
      <c r="BHR128" s="98"/>
      <c r="BHS128" s="98"/>
      <c r="BHT128" s="98"/>
      <c r="BHU128" s="98"/>
      <c r="BHV128" s="98"/>
      <c r="BHW128" s="98"/>
      <c r="BHX128" s="98"/>
      <c r="BHY128" s="98"/>
      <c r="BHZ128" s="98"/>
      <c r="BIA128" s="98"/>
      <c r="BIB128" s="98"/>
      <c r="BIC128" s="98"/>
      <c r="BIP128" s="98"/>
      <c r="BIQ128" s="98"/>
      <c r="BIR128" s="98"/>
      <c r="BIS128" s="98"/>
      <c r="BIT128" s="98"/>
      <c r="BIU128" s="98"/>
      <c r="BIV128" s="98"/>
      <c r="BIW128" s="98"/>
      <c r="BIX128" s="98"/>
      <c r="BIY128" s="98"/>
      <c r="BJB128" s="98"/>
      <c r="BJE128" s="98"/>
      <c r="BJH128" s="98"/>
      <c r="BJK128" s="98"/>
      <c r="BLY128" s="98"/>
      <c r="BMA128" s="98"/>
      <c r="BMD128" s="98"/>
      <c r="BMG128" s="98"/>
      <c r="BMJ128" s="98"/>
      <c r="BMM128" s="98"/>
      <c r="BMP128" s="98"/>
      <c r="BMR128" s="98"/>
      <c r="BMT128" s="98"/>
      <c r="BMW128" s="98"/>
      <c r="BMZ128" s="98"/>
      <c r="BNC128" s="98"/>
      <c r="BNF128" s="98"/>
      <c r="BNI128" s="98"/>
      <c r="BNL128" s="98"/>
      <c r="BNO128" s="98"/>
      <c r="BNQ128" s="98"/>
      <c r="BOL128" s="98"/>
      <c r="BOM128" s="98"/>
      <c r="BOP128" s="98"/>
      <c r="BOS128" s="98"/>
      <c r="BOV128" s="98"/>
      <c r="BOY128" s="98"/>
      <c r="BOZ128" s="98"/>
      <c r="BPA128" s="98"/>
      <c r="BPD128" s="98"/>
      <c r="BPG128" s="98"/>
      <c r="BPJ128" s="98"/>
      <c r="BPM128" s="98"/>
      <c r="BPO128" s="98"/>
      <c r="BRG128" s="98"/>
      <c r="BRH128" s="98"/>
      <c r="BRI128" s="98"/>
      <c r="BRJ128" s="98"/>
      <c r="BRK128" s="98"/>
      <c r="BRL128" s="98"/>
      <c r="BRM128" s="98"/>
      <c r="BRN128" s="98"/>
      <c r="BRO128" s="98"/>
      <c r="BRP128" s="98"/>
      <c r="BRQ128" s="98"/>
      <c r="BRR128" s="98"/>
      <c r="BRS128" s="98"/>
      <c r="BRT128" s="98"/>
      <c r="BRU128" s="98"/>
      <c r="BRV128" s="98"/>
      <c r="BRW128" s="98"/>
      <c r="BRX128" s="98"/>
      <c r="BRY128" s="98"/>
      <c r="BSL128" s="98"/>
      <c r="BSM128" s="98"/>
      <c r="BSN128" s="98"/>
      <c r="BSO128" s="98"/>
      <c r="BSP128" s="98"/>
      <c r="BSQ128" s="98"/>
      <c r="BSR128" s="98"/>
      <c r="BSS128" s="98"/>
      <c r="BST128" s="98"/>
      <c r="BSU128" s="98"/>
      <c r="BSX128" s="98"/>
      <c r="BTA128" s="98"/>
      <c r="BTD128" s="98"/>
      <c r="BTG128" s="98"/>
      <c r="BVU128" s="98"/>
      <c r="BVW128" s="98"/>
      <c r="BVZ128" s="98"/>
      <c r="BWC128" s="98"/>
      <c r="BWF128" s="98"/>
      <c r="BWI128" s="98"/>
      <c r="BWL128" s="98"/>
      <c r="BWN128" s="98"/>
      <c r="BWP128" s="98"/>
      <c r="BWS128" s="98"/>
      <c r="BWV128" s="98"/>
      <c r="BWY128" s="98"/>
      <c r="BXB128" s="98"/>
      <c r="BXE128" s="98"/>
      <c r="BXH128" s="98"/>
      <c r="BXK128" s="98"/>
      <c r="BXM128" s="98"/>
      <c r="BYH128" s="98"/>
      <c r="BYI128" s="98"/>
      <c r="BYL128" s="98"/>
      <c r="BYO128" s="98"/>
      <c r="BYR128" s="98"/>
      <c r="BYU128" s="98"/>
      <c r="BYV128" s="98"/>
      <c r="BYW128" s="98"/>
      <c r="BYZ128" s="98"/>
      <c r="BZC128" s="98"/>
      <c r="BZF128" s="98"/>
      <c r="BZI128" s="98"/>
      <c r="BZK128" s="98"/>
      <c r="CBC128" s="98"/>
      <c r="CBD128" s="98"/>
      <c r="CBE128" s="98"/>
      <c r="CBF128" s="98"/>
      <c r="CBG128" s="98"/>
      <c r="CBH128" s="98"/>
      <c r="CBI128" s="98"/>
      <c r="CBJ128" s="98"/>
      <c r="CBK128" s="98"/>
      <c r="CBL128" s="98"/>
      <c r="CBM128" s="98"/>
      <c r="CBN128" s="98"/>
      <c r="CBO128" s="98"/>
      <c r="CBP128" s="98"/>
      <c r="CBQ128" s="98"/>
      <c r="CBR128" s="98"/>
      <c r="CBS128" s="98"/>
      <c r="CBT128" s="98"/>
      <c r="CBU128" s="98"/>
      <c r="CCH128" s="98"/>
      <c r="CCI128" s="98"/>
      <c r="CCJ128" s="98"/>
      <c r="CCK128" s="98"/>
      <c r="CCL128" s="98"/>
      <c r="CCM128" s="98"/>
      <c r="CCN128" s="98"/>
      <c r="CCO128" s="98"/>
      <c r="CCP128" s="98"/>
      <c r="CCQ128" s="98"/>
      <c r="CCT128" s="98"/>
      <c r="CCW128" s="98"/>
      <c r="CCZ128" s="98"/>
      <c r="CDC128" s="98"/>
      <c r="CFQ128" s="98"/>
      <c r="CFS128" s="98"/>
      <c r="CFV128" s="98"/>
      <c r="CFY128" s="98"/>
      <c r="CGB128" s="98"/>
      <c r="CGE128" s="98"/>
      <c r="CGH128" s="98"/>
      <c r="CGJ128" s="98"/>
      <c r="CGL128" s="98"/>
      <c r="CGO128" s="98"/>
      <c r="CGR128" s="98"/>
      <c r="CGU128" s="98"/>
      <c r="CGX128" s="98"/>
      <c r="CHA128" s="98"/>
      <c r="CHD128" s="98"/>
      <c r="CHG128" s="98"/>
      <c r="CHI128" s="98"/>
      <c r="CID128" s="98"/>
      <c r="CIE128" s="98"/>
      <c r="CIH128" s="98"/>
      <c r="CIK128" s="98"/>
      <c r="CIN128" s="98"/>
      <c r="CIQ128" s="98"/>
      <c r="CIR128" s="98"/>
      <c r="CIS128" s="98"/>
      <c r="CIV128" s="98"/>
      <c r="CIY128" s="98"/>
      <c r="CJB128" s="98"/>
      <c r="CJE128" s="98"/>
      <c r="CJG128" s="98"/>
      <c r="CKY128" s="98"/>
      <c r="CKZ128" s="98"/>
      <c r="CLA128" s="98"/>
      <c r="CLB128" s="98"/>
      <c r="CLC128" s="98"/>
      <c r="CLD128" s="98"/>
      <c r="CLE128" s="98"/>
      <c r="CLF128" s="98"/>
      <c r="CLG128" s="98"/>
      <c r="CLH128" s="98"/>
      <c r="CLI128" s="98"/>
      <c r="CLJ128" s="98"/>
      <c r="CLK128" s="98"/>
      <c r="CLL128" s="98"/>
      <c r="CLM128" s="98"/>
      <c r="CLN128" s="98"/>
      <c r="CLO128" s="98"/>
      <c r="CLP128" s="98"/>
      <c r="CLQ128" s="98"/>
      <c r="CMD128" s="98"/>
      <c r="CME128" s="98"/>
      <c r="CMF128" s="98"/>
      <c r="CMG128" s="98"/>
      <c r="CMH128" s="98"/>
      <c r="CMI128" s="98"/>
      <c r="CMJ128" s="98"/>
      <c r="CMK128" s="98"/>
      <c r="CML128" s="98"/>
      <c r="CMM128" s="98"/>
      <c r="CMP128" s="98"/>
      <c r="CMS128" s="98"/>
      <c r="CMV128" s="98"/>
      <c r="CMY128" s="98"/>
      <c r="CPM128" s="98"/>
      <c r="CPO128" s="98"/>
      <c r="CPR128" s="98"/>
      <c r="CPU128" s="98"/>
      <c r="CPX128" s="98"/>
      <c r="CQA128" s="98"/>
      <c r="CQD128" s="98"/>
      <c r="CQF128" s="98"/>
      <c r="CQH128" s="98"/>
      <c r="CQK128" s="98"/>
      <c r="CQN128" s="98"/>
      <c r="CQQ128" s="98"/>
      <c r="CQT128" s="98"/>
      <c r="CQW128" s="98"/>
      <c r="CQZ128" s="98"/>
      <c r="CRC128" s="98"/>
      <c r="CRE128" s="98"/>
      <c r="CRZ128" s="98"/>
      <c r="CSA128" s="98"/>
      <c r="CSD128" s="98"/>
      <c r="CSG128" s="98"/>
      <c r="CSJ128" s="98"/>
      <c r="CSM128" s="98"/>
      <c r="CSN128" s="98"/>
      <c r="CSO128" s="98"/>
      <c r="CSR128" s="98"/>
      <c r="CSU128" s="98"/>
      <c r="CSX128" s="98"/>
      <c r="CTA128" s="98"/>
      <c r="CTC128" s="98"/>
      <c r="CUU128" s="98"/>
      <c r="CUV128" s="98"/>
      <c r="CUW128" s="98"/>
      <c r="CUX128" s="98"/>
      <c r="CUY128" s="98"/>
      <c r="CUZ128" s="98"/>
      <c r="CVA128" s="98"/>
      <c r="CVB128" s="98"/>
      <c r="CVC128" s="98"/>
      <c r="CVD128" s="98"/>
      <c r="CVE128" s="98"/>
      <c r="CVF128" s="98"/>
      <c r="CVG128" s="98"/>
      <c r="CVH128" s="98"/>
      <c r="CVI128" s="98"/>
      <c r="CVJ128" s="98"/>
      <c r="CVK128" s="98"/>
      <c r="CVL128" s="98"/>
      <c r="CVM128" s="98"/>
      <c r="CVZ128" s="98"/>
      <c r="CWA128" s="98"/>
      <c r="CWB128" s="98"/>
      <c r="CWC128" s="98"/>
      <c r="CWD128" s="98"/>
      <c r="CWE128" s="98"/>
      <c r="CWF128" s="98"/>
      <c r="CWG128" s="98"/>
      <c r="CWH128" s="98"/>
      <c r="CWI128" s="98"/>
      <c r="CWL128" s="98"/>
      <c r="CWO128" s="98"/>
      <c r="CWR128" s="98"/>
      <c r="CWU128" s="98"/>
      <c r="CZI128" s="98"/>
      <c r="CZK128" s="98"/>
      <c r="CZN128" s="98"/>
      <c r="CZQ128" s="98"/>
      <c r="CZT128" s="98"/>
      <c r="CZW128" s="98"/>
      <c r="CZZ128" s="98"/>
      <c r="DAB128" s="98"/>
      <c r="DAD128" s="98"/>
      <c r="DAG128" s="98"/>
      <c r="DAJ128" s="98"/>
      <c r="DAM128" s="98"/>
      <c r="DAP128" s="98"/>
      <c r="DAS128" s="98"/>
      <c r="DAV128" s="98"/>
      <c r="DAY128" s="98"/>
      <c r="DBA128" s="98"/>
      <c r="DBV128" s="98"/>
      <c r="DBW128" s="98"/>
      <c r="DBZ128" s="98"/>
      <c r="DCC128" s="98"/>
      <c r="DCF128" s="98"/>
      <c r="DCI128" s="98"/>
      <c r="DCJ128" s="98"/>
      <c r="DCK128" s="98"/>
      <c r="DCN128" s="98"/>
      <c r="DCQ128" s="98"/>
      <c r="DCT128" s="98"/>
      <c r="DCW128" s="98"/>
      <c r="DCY128" s="98"/>
      <c r="DEQ128" s="98"/>
      <c r="DER128" s="98"/>
      <c r="DES128" s="98"/>
      <c r="DET128" s="98"/>
      <c r="DEU128" s="98"/>
      <c r="DEV128" s="98"/>
      <c r="DEW128" s="98"/>
      <c r="DEX128" s="98"/>
      <c r="DEY128" s="98"/>
      <c r="DEZ128" s="98"/>
      <c r="DFA128" s="98"/>
      <c r="DFB128" s="98"/>
      <c r="DFC128" s="98"/>
      <c r="DFD128" s="98"/>
      <c r="DFE128" s="98"/>
      <c r="DFF128" s="98"/>
      <c r="DFG128" s="98"/>
      <c r="DFH128" s="98"/>
      <c r="DFI128" s="98"/>
      <c r="DFV128" s="98"/>
      <c r="DFW128" s="98"/>
      <c r="DFX128" s="98"/>
      <c r="DFY128" s="98"/>
      <c r="DFZ128" s="98"/>
      <c r="DGA128" s="98"/>
      <c r="DGB128" s="98"/>
      <c r="DGC128" s="98"/>
      <c r="DGD128" s="98"/>
      <c r="DGE128" s="98"/>
      <c r="DGH128" s="98"/>
      <c r="DGK128" s="98"/>
      <c r="DGN128" s="98"/>
      <c r="DGQ128" s="98"/>
      <c r="DJE128" s="98"/>
      <c r="DJG128" s="98"/>
      <c r="DJJ128" s="98"/>
      <c r="DJM128" s="98"/>
      <c r="DJP128" s="98"/>
      <c r="DJS128" s="98"/>
      <c r="DJV128" s="98"/>
      <c r="DJX128" s="98"/>
      <c r="DJZ128" s="98"/>
      <c r="DKC128" s="98"/>
      <c r="DKF128" s="98"/>
      <c r="DKI128" s="98"/>
      <c r="DKL128" s="98"/>
      <c r="DKO128" s="98"/>
      <c r="DKR128" s="98"/>
      <c r="DKU128" s="98"/>
      <c r="DKW128" s="98"/>
      <c r="DLR128" s="98"/>
      <c r="DLS128" s="98"/>
      <c r="DLV128" s="98"/>
      <c r="DLY128" s="98"/>
      <c r="DMB128" s="98"/>
      <c r="DME128" s="98"/>
      <c r="DMF128" s="98"/>
      <c r="DMG128" s="98"/>
      <c r="DMJ128" s="98"/>
      <c r="DMM128" s="98"/>
      <c r="DMP128" s="98"/>
      <c r="DMS128" s="98"/>
      <c r="DMU128" s="98"/>
      <c r="DOM128" s="98"/>
      <c r="DON128" s="98"/>
      <c r="DOO128" s="98"/>
      <c r="DOP128" s="98"/>
      <c r="DOQ128" s="98"/>
      <c r="DOR128" s="98"/>
      <c r="DOS128" s="98"/>
      <c r="DOT128" s="98"/>
      <c r="DOU128" s="98"/>
      <c r="DOV128" s="98"/>
      <c r="DOW128" s="98"/>
      <c r="DOX128" s="98"/>
      <c r="DOY128" s="98"/>
      <c r="DOZ128" s="98"/>
      <c r="DPA128" s="98"/>
      <c r="DPB128" s="98"/>
      <c r="DPC128" s="98"/>
      <c r="DPD128" s="98"/>
      <c r="DPE128" s="98"/>
      <c r="DPR128" s="98"/>
      <c r="DPS128" s="98"/>
      <c r="DPT128" s="98"/>
      <c r="DPU128" s="98"/>
      <c r="DPV128" s="98"/>
      <c r="DPW128" s="98"/>
      <c r="DPX128" s="98"/>
      <c r="DPY128" s="98"/>
      <c r="DPZ128" s="98"/>
      <c r="DQA128" s="98"/>
      <c r="DQD128" s="98"/>
      <c r="DQG128" s="98"/>
      <c r="DQJ128" s="98"/>
      <c r="DQM128" s="98"/>
      <c r="DTA128" s="98"/>
      <c r="DTC128" s="98"/>
      <c r="DTF128" s="98"/>
      <c r="DTI128" s="98"/>
      <c r="DTL128" s="98"/>
      <c r="DTO128" s="98"/>
      <c r="DTR128" s="98"/>
      <c r="DTT128" s="98"/>
      <c r="DTV128" s="98"/>
      <c r="DTY128" s="98"/>
      <c r="DUB128" s="98"/>
      <c r="DUE128" s="98"/>
      <c r="DUH128" s="98"/>
      <c r="DUK128" s="98"/>
      <c r="DUN128" s="98"/>
      <c r="DUQ128" s="98"/>
      <c r="DUS128" s="98"/>
      <c r="DVN128" s="98"/>
      <c r="DVO128" s="98"/>
      <c r="DVR128" s="98"/>
      <c r="DVU128" s="98"/>
      <c r="DVX128" s="98"/>
      <c r="DWA128" s="98"/>
      <c r="DWB128" s="98"/>
      <c r="DWC128" s="98"/>
      <c r="DWF128" s="98"/>
      <c r="DWI128" s="98"/>
      <c r="DWL128" s="98"/>
      <c r="DWO128" s="98"/>
      <c r="DWQ128" s="98"/>
      <c r="DYI128" s="98"/>
      <c r="DYJ128" s="98"/>
      <c r="DYK128" s="98"/>
      <c r="DYL128" s="98"/>
      <c r="DYM128" s="98"/>
      <c r="DYN128" s="98"/>
      <c r="DYO128" s="98"/>
      <c r="DYP128" s="98"/>
      <c r="DYQ128" s="98"/>
      <c r="DYR128" s="98"/>
      <c r="DYS128" s="98"/>
      <c r="DYT128" s="98"/>
      <c r="DYU128" s="98"/>
      <c r="DYV128" s="98"/>
      <c r="DYW128" s="98"/>
      <c r="DYX128" s="98"/>
      <c r="DYY128" s="98"/>
      <c r="DYZ128" s="98"/>
      <c r="DZA128" s="98"/>
      <c r="DZN128" s="98"/>
      <c r="DZO128" s="98"/>
      <c r="DZP128" s="98"/>
      <c r="DZQ128" s="98"/>
      <c r="DZR128" s="98"/>
      <c r="DZS128" s="98"/>
      <c r="DZT128" s="98"/>
      <c r="DZU128" s="98"/>
      <c r="DZV128" s="98"/>
      <c r="DZW128" s="98"/>
      <c r="DZZ128" s="98"/>
      <c r="EAC128" s="98"/>
      <c r="EAF128" s="98"/>
      <c r="EAI128" s="98"/>
      <c r="ECW128" s="98"/>
      <c r="ECY128" s="98"/>
      <c r="EDB128" s="98"/>
      <c r="EDE128" s="98"/>
      <c r="EDH128" s="98"/>
      <c r="EDK128" s="98"/>
      <c r="EDN128" s="98"/>
      <c r="EDP128" s="98"/>
      <c r="EDR128" s="98"/>
      <c r="EDU128" s="98"/>
      <c r="EDX128" s="98"/>
      <c r="EEA128" s="98"/>
      <c r="EED128" s="98"/>
      <c r="EEG128" s="98"/>
      <c r="EEJ128" s="98"/>
      <c r="EEM128" s="98"/>
      <c r="EEO128" s="98"/>
      <c r="EFJ128" s="98"/>
      <c r="EFK128" s="98"/>
      <c r="EFN128" s="98"/>
      <c r="EFQ128" s="98"/>
      <c r="EFT128" s="98"/>
      <c r="EFW128" s="98"/>
      <c r="EFX128" s="98"/>
      <c r="EFY128" s="98"/>
      <c r="EGB128" s="98"/>
      <c r="EGE128" s="98"/>
      <c r="EGH128" s="98"/>
      <c r="EGK128" s="98"/>
      <c r="EGM128" s="98"/>
      <c r="EIE128" s="98"/>
      <c r="EIF128" s="98"/>
      <c r="EIG128" s="98"/>
      <c r="EIH128" s="98"/>
      <c r="EII128" s="98"/>
      <c r="EIJ128" s="98"/>
      <c r="EIK128" s="98"/>
      <c r="EIL128" s="98"/>
      <c r="EIM128" s="98"/>
      <c r="EIN128" s="98"/>
      <c r="EIO128" s="98"/>
      <c r="EIP128" s="98"/>
      <c r="EIQ128" s="98"/>
      <c r="EIR128" s="98"/>
      <c r="EIS128" s="98"/>
      <c r="EIT128" s="98"/>
      <c r="EIU128" s="98"/>
      <c r="EIV128" s="98"/>
      <c r="EIW128" s="98"/>
      <c r="EJJ128" s="98"/>
      <c r="EJK128" s="98"/>
      <c r="EJL128" s="98"/>
      <c r="EJM128" s="98"/>
      <c r="EJN128" s="98"/>
      <c r="EJO128" s="98"/>
      <c r="EJP128" s="98"/>
      <c r="EJQ128" s="98"/>
      <c r="EJR128" s="98"/>
      <c r="EJS128" s="98"/>
      <c r="EJV128" s="98"/>
      <c r="EJY128" s="98"/>
      <c r="EKB128" s="98"/>
      <c r="EKE128" s="98"/>
      <c r="EMS128" s="98"/>
      <c r="EMU128" s="98"/>
      <c r="EMX128" s="98"/>
      <c r="ENA128" s="98"/>
      <c r="END128" s="98"/>
      <c r="ENG128" s="98"/>
      <c r="ENJ128" s="98"/>
      <c r="ENL128" s="98"/>
      <c r="ENN128" s="98"/>
      <c r="ENQ128" s="98"/>
      <c r="ENT128" s="98"/>
      <c r="ENW128" s="98"/>
      <c r="ENZ128" s="98"/>
      <c r="EOC128" s="98"/>
      <c r="EOF128" s="98"/>
      <c r="EOI128" s="98"/>
      <c r="EOK128" s="98"/>
      <c r="EPF128" s="98"/>
      <c r="EPG128" s="98"/>
      <c r="EPJ128" s="98"/>
      <c r="EPM128" s="98"/>
      <c r="EPP128" s="98"/>
      <c r="EPS128" s="98"/>
      <c r="EPT128" s="98"/>
      <c r="EPU128" s="98"/>
      <c r="EPX128" s="98"/>
      <c r="EQA128" s="98"/>
      <c r="EQD128" s="98"/>
      <c r="EQG128" s="98"/>
      <c r="EQI128" s="98"/>
      <c r="ESA128" s="98"/>
      <c r="ESB128" s="98"/>
      <c r="ESC128" s="98"/>
      <c r="ESD128" s="98"/>
      <c r="ESE128" s="98"/>
      <c r="ESF128" s="98"/>
      <c r="ESG128" s="98"/>
      <c r="ESH128" s="98"/>
      <c r="ESI128" s="98"/>
      <c r="ESJ128" s="98"/>
      <c r="ESK128" s="98"/>
      <c r="ESL128" s="98"/>
      <c r="ESM128" s="98"/>
      <c r="ESN128" s="98"/>
      <c r="ESO128" s="98"/>
      <c r="ESP128" s="98"/>
      <c r="ESQ128" s="98"/>
      <c r="ESR128" s="98"/>
      <c r="ESS128" s="98"/>
      <c r="ETF128" s="98"/>
      <c r="ETG128" s="98"/>
      <c r="ETH128" s="98"/>
      <c r="ETI128" s="98"/>
      <c r="ETJ128" s="98"/>
      <c r="ETK128" s="98"/>
      <c r="ETL128" s="98"/>
      <c r="ETM128" s="98"/>
      <c r="ETN128" s="98"/>
      <c r="ETO128" s="98"/>
      <c r="ETR128" s="98"/>
      <c r="ETU128" s="98"/>
      <c r="ETX128" s="98"/>
      <c r="EUA128" s="98"/>
      <c r="EWO128" s="98"/>
      <c r="EWQ128" s="98"/>
      <c r="EWT128" s="98"/>
      <c r="EWW128" s="98"/>
      <c r="EWZ128" s="98"/>
      <c r="EXC128" s="98"/>
      <c r="EXF128" s="98"/>
      <c r="EXH128" s="98"/>
      <c r="EXJ128" s="98"/>
      <c r="EXM128" s="98"/>
      <c r="EXP128" s="98"/>
      <c r="EXS128" s="98"/>
      <c r="EXV128" s="98"/>
      <c r="EXY128" s="98"/>
      <c r="EYB128" s="98"/>
      <c r="EYE128" s="98"/>
      <c r="EYG128" s="98"/>
      <c r="EZB128" s="98"/>
      <c r="EZC128" s="98"/>
      <c r="EZF128" s="98"/>
      <c r="EZI128" s="98"/>
      <c r="EZL128" s="98"/>
      <c r="EZO128" s="98"/>
      <c r="EZP128" s="98"/>
      <c r="EZQ128" s="98"/>
      <c r="EZT128" s="98"/>
      <c r="EZW128" s="98"/>
      <c r="EZZ128" s="98"/>
      <c r="FAC128" s="98"/>
      <c r="FAE128" s="98"/>
      <c r="FBW128" s="98"/>
      <c r="FBX128" s="98"/>
      <c r="FBY128" s="98"/>
      <c r="FBZ128" s="98"/>
      <c r="FCA128" s="98"/>
      <c r="FCB128" s="98"/>
      <c r="FCC128" s="98"/>
      <c r="FCD128" s="98"/>
      <c r="FCE128" s="98"/>
      <c r="FCF128" s="98"/>
      <c r="FCG128" s="98"/>
      <c r="FCH128" s="98"/>
      <c r="FCI128" s="98"/>
      <c r="FCJ128" s="98"/>
      <c r="FCK128" s="98"/>
      <c r="FCL128" s="98"/>
      <c r="FCM128" s="98"/>
      <c r="FCN128" s="98"/>
      <c r="FCO128" s="98"/>
      <c r="FDB128" s="98"/>
      <c r="FDC128" s="98"/>
      <c r="FDD128" s="98"/>
      <c r="FDE128" s="98"/>
      <c r="FDF128" s="98"/>
      <c r="FDG128" s="98"/>
      <c r="FDH128" s="98"/>
      <c r="FDI128" s="98"/>
      <c r="FDJ128" s="98"/>
      <c r="FDK128" s="98"/>
      <c r="FDN128" s="98"/>
      <c r="FDQ128" s="98"/>
      <c r="FDT128" s="98"/>
      <c r="FDW128" s="98"/>
      <c r="FGK128" s="98"/>
      <c r="FGM128" s="98"/>
      <c r="FGP128" s="98"/>
      <c r="FGS128" s="98"/>
      <c r="FGV128" s="98"/>
      <c r="FGY128" s="98"/>
      <c r="FHB128" s="98"/>
      <c r="FHD128" s="98"/>
      <c r="FHF128" s="98"/>
      <c r="FHI128" s="98"/>
      <c r="FHL128" s="98"/>
      <c r="FHO128" s="98"/>
      <c r="FHR128" s="98"/>
      <c r="FHU128" s="98"/>
      <c r="FHX128" s="98"/>
      <c r="FIA128" s="98"/>
      <c r="FIC128" s="98"/>
      <c r="FIX128" s="98"/>
      <c r="FIY128" s="98"/>
      <c r="FJB128" s="98"/>
      <c r="FJE128" s="98"/>
      <c r="FJH128" s="98"/>
      <c r="FJK128" s="98"/>
      <c r="FJL128" s="98"/>
      <c r="FJM128" s="98"/>
      <c r="FJP128" s="98"/>
      <c r="FJS128" s="98"/>
      <c r="FJV128" s="98"/>
      <c r="FJY128" s="98"/>
      <c r="FKA128" s="98"/>
      <c r="FLS128" s="98"/>
      <c r="FLT128" s="98"/>
      <c r="FLU128" s="98"/>
      <c r="FLV128" s="98"/>
      <c r="FLW128" s="98"/>
      <c r="FLX128" s="98"/>
      <c r="FLY128" s="98"/>
      <c r="FLZ128" s="98"/>
      <c r="FMA128" s="98"/>
      <c r="FMB128" s="98"/>
      <c r="FMC128" s="98"/>
      <c r="FMD128" s="98"/>
      <c r="FME128" s="98"/>
      <c r="FMF128" s="98"/>
      <c r="FMG128" s="98"/>
      <c r="FMH128" s="98"/>
      <c r="FMI128" s="98"/>
      <c r="FMJ128" s="98"/>
      <c r="FMK128" s="98"/>
      <c r="FMX128" s="98"/>
      <c r="FMY128" s="98"/>
      <c r="FMZ128" s="98"/>
      <c r="FNA128" s="98"/>
      <c r="FNB128" s="98"/>
      <c r="FNC128" s="98"/>
      <c r="FND128" s="98"/>
      <c r="FNE128" s="98"/>
      <c r="FNF128" s="98"/>
      <c r="FNG128" s="98"/>
      <c r="FNJ128" s="98"/>
      <c r="FNM128" s="98"/>
      <c r="FNP128" s="98"/>
      <c r="FNS128" s="98"/>
      <c r="FQG128" s="98"/>
      <c r="FQI128" s="98"/>
      <c r="FQL128" s="98"/>
      <c r="FQO128" s="98"/>
      <c r="FQR128" s="98"/>
      <c r="FQU128" s="98"/>
      <c r="FQX128" s="98"/>
      <c r="FQZ128" s="98"/>
      <c r="FRB128" s="98"/>
      <c r="FRE128" s="98"/>
      <c r="FRH128" s="98"/>
      <c r="FRK128" s="98"/>
      <c r="FRN128" s="98"/>
      <c r="FRQ128" s="98"/>
      <c r="FRT128" s="98"/>
      <c r="FRW128" s="98"/>
      <c r="FRY128" s="98"/>
      <c r="FST128" s="98"/>
      <c r="FSU128" s="98"/>
      <c r="FSX128" s="98"/>
      <c r="FTA128" s="98"/>
      <c r="FTD128" s="98"/>
      <c r="FTG128" s="98"/>
      <c r="FTH128" s="98"/>
      <c r="FTI128" s="98"/>
      <c r="FTL128" s="98"/>
      <c r="FTO128" s="98"/>
      <c r="FTR128" s="98"/>
      <c r="FTU128" s="98"/>
      <c r="FTW128" s="98"/>
      <c r="FVO128" s="98"/>
      <c r="FVP128" s="98"/>
      <c r="FVQ128" s="98"/>
      <c r="FVR128" s="98"/>
      <c r="FVS128" s="98"/>
      <c r="FVT128" s="98"/>
      <c r="FVU128" s="98"/>
      <c r="FVV128" s="98"/>
      <c r="FVW128" s="98"/>
      <c r="FVX128" s="98"/>
      <c r="FVY128" s="98"/>
      <c r="FVZ128" s="98"/>
      <c r="FWA128" s="98"/>
      <c r="FWB128" s="98"/>
      <c r="FWC128" s="98"/>
      <c r="FWD128" s="98"/>
      <c r="FWE128" s="98"/>
      <c r="FWF128" s="98"/>
      <c r="FWG128" s="98"/>
      <c r="FWT128" s="98"/>
      <c r="FWU128" s="98"/>
      <c r="FWV128" s="98"/>
      <c r="FWW128" s="98"/>
      <c r="FWX128" s="98"/>
      <c r="FWY128" s="98"/>
      <c r="FWZ128" s="98"/>
      <c r="FXA128" s="98"/>
      <c r="FXB128" s="98"/>
      <c r="FXC128" s="98"/>
      <c r="FXF128" s="98"/>
      <c r="FXI128" s="98"/>
      <c r="FXL128" s="98"/>
      <c r="FXO128" s="98"/>
      <c r="GAC128" s="98"/>
      <c r="GAE128" s="98"/>
      <c r="GAH128" s="98"/>
      <c r="GAK128" s="98"/>
      <c r="GAN128" s="98"/>
      <c r="GAQ128" s="98"/>
      <c r="GAT128" s="98"/>
      <c r="GAV128" s="98"/>
      <c r="GAX128" s="98"/>
      <c r="GBA128" s="98"/>
      <c r="GBD128" s="98"/>
      <c r="GBG128" s="98"/>
      <c r="GBJ128" s="98"/>
      <c r="GBM128" s="98"/>
      <c r="GBP128" s="98"/>
      <c r="GBS128" s="98"/>
      <c r="GBU128" s="98"/>
      <c r="GCP128" s="98"/>
      <c r="GCQ128" s="98"/>
      <c r="GCT128" s="98"/>
      <c r="GCW128" s="98"/>
      <c r="GCZ128" s="98"/>
      <c r="GDC128" s="98"/>
      <c r="GDD128" s="98"/>
      <c r="GDE128" s="98"/>
      <c r="GDH128" s="98"/>
      <c r="GDK128" s="98"/>
      <c r="GDN128" s="98"/>
      <c r="GDQ128" s="98"/>
      <c r="GDS128" s="98"/>
      <c r="GFK128" s="98"/>
      <c r="GFL128" s="98"/>
      <c r="GFM128" s="98"/>
      <c r="GFN128" s="98"/>
      <c r="GFO128" s="98"/>
      <c r="GFP128" s="98"/>
      <c r="GFQ128" s="98"/>
      <c r="GFR128" s="98"/>
      <c r="GFS128" s="98"/>
      <c r="GFT128" s="98"/>
      <c r="GFU128" s="98"/>
      <c r="GFV128" s="98"/>
      <c r="GFW128" s="98"/>
      <c r="GFX128" s="98"/>
      <c r="GFY128" s="98"/>
      <c r="GFZ128" s="98"/>
      <c r="GGA128" s="98"/>
      <c r="GGB128" s="98"/>
      <c r="GGC128" s="98"/>
      <c r="GGP128" s="98"/>
      <c r="GGQ128" s="98"/>
      <c r="GGR128" s="98"/>
      <c r="GGS128" s="98"/>
      <c r="GGT128" s="98"/>
      <c r="GGU128" s="98"/>
      <c r="GGV128" s="98"/>
      <c r="GGW128" s="98"/>
      <c r="GGX128" s="98"/>
      <c r="GGY128" s="98"/>
      <c r="GHB128" s="98"/>
      <c r="GHE128" s="98"/>
      <c r="GHH128" s="98"/>
      <c r="GHK128" s="98"/>
      <c r="GJY128" s="98"/>
      <c r="GKA128" s="98"/>
      <c r="GKD128" s="98"/>
      <c r="GKG128" s="98"/>
      <c r="GKJ128" s="98"/>
      <c r="GKM128" s="98"/>
      <c r="GKP128" s="98"/>
      <c r="GKR128" s="98"/>
      <c r="GKT128" s="98"/>
      <c r="GKW128" s="98"/>
      <c r="GKZ128" s="98"/>
      <c r="GLC128" s="98"/>
      <c r="GLF128" s="98"/>
      <c r="GLI128" s="98"/>
      <c r="GLL128" s="98"/>
      <c r="GLO128" s="98"/>
      <c r="GLQ128" s="98"/>
      <c r="GML128" s="98"/>
      <c r="GMM128" s="98"/>
      <c r="GMP128" s="98"/>
      <c r="GMS128" s="98"/>
      <c r="GMV128" s="98"/>
      <c r="GMY128" s="98"/>
      <c r="GMZ128" s="98"/>
      <c r="GNA128" s="98"/>
      <c r="GND128" s="98"/>
      <c r="GNG128" s="98"/>
      <c r="GNJ128" s="98"/>
      <c r="GNM128" s="98"/>
      <c r="GNO128" s="98"/>
      <c r="GPG128" s="98"/>
      <c r="GPH128" s="98"/>
      <c r="GPI128" s="98"/>
      <c r="GPJ128" s="98"/>
      <c r="GPK128" s="98"/>
      <c r="GPL128" s="98"/>
      <c r="GPM128" s="98"/>
      <c r="GPN128" s="98"/>
      <c r="GPO128" s="98"/>
      <c r="GPP128" s="98"/>
      <c r="GPQ128" s="98"/>
      <c r="GPR128" s="98"/>
      <c r="GPS128" s="98"/>
      <c r="GPT128" s="98"/>
      <c r="GPU128" s="98"/>
      <c r="GPV128" s="98"/>
      <c r="GPW128" s="98"/>
      <c r="GPX128" s="98"/>
      <c r="GPY128" s="98"/>
      <c r="GQL128" s="98"/>
      <c r="GQM128" s="98"/>
      <c r="GQN128" s="98"/>
      <c r="GQO128" s="98"/>
      <c r="GQP128" s="98"/>
      <c r="GQQ128" s="98"/>
      <c r="GQR128" s="98"/>
      <c r="GQS128" s="98"/>
      <c r="GQT128" s="98"/>
      <c r="GQU128" s="98"/>
      <c r="GQX128" s="98"/>
      <c r="GRA128" s="98"/>
      <c r="GRD128" s="98"/>
      <c r="GRG128" s="98"/>
      <c r="GTU128" s="98"/>
      <c r="GTW128" s="98"/>
      <c r="GTZ128" s="98"/>
      <c r="GUC128" s="98"/>
      <c r="GUF128" s="98"/>
      <c r="GUI128" s="98"/>
      <c r="GUL128" s="98"/>
      <c r="GUN128" s="98"/>
      <c r="GUP128" s="98"/>
      <c r="GUS128" s="98"/>
      <c r="GUV128" s="98"/>
      <c r="GUY128" s="98"/>
      <c r="GVB128" s="98"/>
      <c r="GVE128" s="98"/>
      <c r="GVH128" s="98"/>
      <c r="GVK128" s="98"/>
      <c r="GVM128" s="98"/>
      <c r="GWH128" s="98"/>
      <c r="GWI128" s="98"/>
      <c r="GWL128" s="98"/>
      <c r="GWO128" s="98"/>
      <c r="GWR128" s="98"/>
      <c r="GWU128" s="98"/>
      <c r="GWV128" s="98"/>
      <c r="GWW128" s="98"/>
      <c r="GWZ128" s="98"/>
      <c r="GXC128" s="98"/>
      <c r="GXF128" s="98"/>
      <c r="GXI128" s="98"/>
      <c r="GXK128" s="98"/>
      <c r="GZC128" s="98"/>
      <c r="GZD128" s="98"/>
      <c r="GZE128" s="98"/>
      <c r="GZF128" s="98"/>
      <c r="GZG128" s="98"/>
      <c r="GZH128" s="98"/>
      <c r="GZI128" s="98"/>
      <c r="GZJ128" s="98"/>
      <c r="GZK128" s="98"/>
      <c r="GZL128" s="98"/>
      <c r="GZM128" s="98"/>
      <c r="GZN128" s="98"/>
      <c r="GZO128" s="98"/>
      <c r="GZP128" s="98"/>
      <c r="GZQ128" s="98"/>
      <c r="GZR128" s="98"/>
      <c r="GZS128" s="98"/>
      <c r="GZT128" s="98"/>
      <c r="GZU128" s="98"/>
      <c r="HAH128" s="98"/>
      <c r="HAI128" s="98"/>
      <c r="HAJ128" s="98"/>
      <c r="HAK128" s="98"/>
      <c r="HAL128" s="98"/>
      <c r="HAM128" s="98"/>
      <c r="HAN128" s="98"/>
      <c r="HAO128" s="98"/>
      <c r="HAP128" s="98"/>
      <c r="HAQ128" s="98"/>
      <c r="HAT128" s="98"/>
      <c r="HAW128" s="98"/>
      <c r="HAZ128" s="98"/>
      <c r="HBC128" s="98"/>
      <c r="HDQ128" s="98"/>
      <c r="HDS128" s="98"/>
      <c r="HDV128" s="98"/>
      <c r="HDY128" s="98"/>
      <c r="HEB128" s="98"/>
      <c r="HEE128" s="98"/>
      <c r="HEH128" s="98"/>
      <c r="HEJ128" s="98"/>
      <c r="HEL128" s="98"/>
      <c r="HEO128" s="98"/>
      <c r="HER128" s="98"/>
      <c r="HEU128" s="98"/>
      <c r="HEX128" s="98"/>
      <c r="HFA128" s="98"/>
      <c r="HFD128" s="98"/>
      <c r="HFG128" s="98"/>
      <c r="HFI128" s="98"/>
      <c r="HGD128" s="98"/>
      <c r="HGE128" s="98"/>
      <c r="HGH128" s="98"/>
      <c r="HGK128" s="98"/>
      <c r="HGN128" s="98"/>
      <c r="HGQ128" s="98"/>
      <c r="HGR128" s="98"/>
      <c r="HGS128" s="98"/>
      <c r="HGV128" s="98"/>
      <c r="HGY128" s="98"/>
      <c r="HHB128" s="98"/>
      <c r="HHE128" s="98"/>
      <c r="HHG128" s="98"/>
      <c r="HIY128" s="98"/>
      <c r="HIZ128" s="98"/>
      <c r="HJA128" s="98"/>
      <c r="HJB128" s="98"/>
      <c r="HJC128" s="98"/>
      <c r="HJD128" s="98"/>
      <c r="HJE128" s="98"/>
      <c r="HJF128" s="98"/>
      <c r="HJG128" s="98"/>
      <c r="HJH128" s="98"/>
      <c r="HJI128" s="98"/>
      <c r="HJJ128" s="98"/>
      <c r="HJK128" s="98"/>
      <c r="HJL128" s="98"/>
      <c r="HJM128" s="98"/>
      <c r="HJN128" s="98"/>
      <c r="HJO128" s="98"/>
      <c r="HJP128" s="98"/>
      <c r="HJQ128" s="98"/>
      <c r="HKD128" s="98"/>
      <c r="HKE128" s="98"/>
      <c r="HKF128" s="98"/>
      <c r="HKG128" s="98"/>
      <c r="HKH128" s="98"/>
      <c r="HKI128" s="98"/>
      <c r="HKJ128" s="98"/>
      <c r="HKK128" s="98"/>
      <c r="HKL128" s="98"/>
      <c r="HKM128" s="98"/>
      <c r="HKP128" s="98"/>
      <c r="HKS128" s="98"/>
      <c r="HKV128" s="98"/>
      <c r="HKY128" s="98"/>
      <c r="HNM128" s="98"/>
      <c r="HNO128" s="98"/>
      <c r="HNR128" s="98"/>
      <c r="HNU128" s="98"/>
      <c r="HNX128" s="98"/>
      <c r="HOA128" s="98"/>
      <c r="HOD128" s="98"/>
      <c r="HOF128" s="98"/>
      <c r="HOH128" s="98"/>
      <c r="HOK128" s="98"/>
      <c r="HON128" s="98"/>
      <c r="HOQ128" s="98"/>
      <c r="HOT128" s="98"/>
      <c r="HOW128" s="98"/>
      <c r="HOZ128" s="98"/>
      <c r="HPC128" s="98"/>
      <c r="HPE128" s="98"/>
      <c r="HPZ128" s="98"/>
      <c r="HQA128" s="98"/>
      <c r="HQD128" s="98"/>
      <c r="HQG128" s="98"/>
      <c r="HQJ128" s="98"/>
      <c r="HQM128" s="98"/>
      <c r="HQN128" s="98"/>
      <c r="HQO128" s="98"/>
      <c r="HQR128" s="98"/>
      <c r="HQU128" s="98"/>
      <c r="HQX128" s="98"/>
      <c r="HRA128" s="98"/>
      <c r="HRC128" s="98"/>
      <c r="HSU128" s="98"/>
      <c r="HSV128" s="98"/>
      <c r="HSW128" s="98"/>
      <c r="HSX128" s="98"/>
      <c r="HSY128" s="98"/>
      <c r="HSZ128" s="98"/>
      <c r="HTA128" s="98"/>
      <c r="HTB128" s="98"/>
      <c r="HTC128" s="98"/>
      <c r="HTD128" s="98"/>
      <c r="HTE128" s="98"/>
      <c r="HTF128" s="98"/>
      <c r="HTG128" s="98"/>
      <c r="HTH128" s="98"/>
      <c r="HTI128" s="98"/>
      <c r="HTJ128" s="98"/>
      <c r="HTK128" s="98"/>
      <c r="HTL128" s="98"/>
      <c r="HTM128" s="98"/>
      <c r="HTZ128" s="98"/>
      <c r="HUA128" s="98"/>
      <c r="HUB128" s="98"/>
      <c r="HUC128" s="98"/>
      <c r="HUD128" s="98"/>
      <c r="HUE128" s="98"/>
      <c r="HUF128" s="98"/>
      <c r="HUG128" s="98"/>
      <c r="HUH128" s="98"/>
      <c r="HUI128" s="98"/>
      <c r="HUL128" s="98"/>
      <c r="HUO128" s="98"/>
      <c r="HUR128" s="98"/>
      <c r="HUU128" s="98"/>
      <c r="HXI128" s="98"/>
      <c r="HXK128" s="98"/>
      <c r="HXN128" s="98"/>
      <c r="HXQ128" s="98"/>
      <c r="HXT128" s="98"/>
      <c r="HXW128" s="98"/>
      <c r="HXZ128" s="98"/>
      <c r="HYB128" s="98"/>
      <c r="HYD128" s="98"/>
      <c r="HYG128" s="98"/>
      <c r="HYJ128" s="98"/>
      <c r="HYM128" s="98"/>
      <c r="HYP128" s="98"/>
      <c r="HYS128" s="98"/>
      <c r="HYV128" s="98"/>
      <c r="HYY128" s="98"/>
      <c r="HZA128" s="98"/>
      <c r="HZV128" s="98"/>
      <c r="HZW128" s="98"/>
      <c r="HZZ128" s="98"/>
      <c r="IAC128" s="98"/>
      <c r="IAF128" s="98"/>
      <c r="IAI128" s="98"/>
      <c r="IAJ128" s="98"/>
      <c r="IAK128" s="98"/>
      <c r="IAN128" s="98"/>
      <c r="IAQ128" s="98"/>
      <c r="IAT128" s="98"/>
      <c r="IAW128" s="98"/>
      <c r="IAY128" s="98"/>
      <c r="ICQ128" s="98"/>
      <c r="ICR128" s="98"/>
      <c r="ICS128" s="98"/>
      <c r="ICT128" s="98"/>
      <c r="ICU128" s="98"/>
      <c r="ICV128" s="98"/>
      <c r="ICW128" s="98"/>
      <c r="ICX128" s="98"/>
      <c r="ICY128" s="98"/>
      <c r="ICZ128" s="98"/>
      <c r="IDA128" s="98"/>
      <c r="IDB128" s="98"/>
      <c r="IDC128" s="98"/>
      <c r="IDD128" s="98"/>
      <c r="IDE128" s="98"/>
      <c r="IDF128" s="98"/>
      <c r="IDG128" s="98"/>
      <c r="IDH128" s="98"/>
      <c r="IDI128" s="98"/>
      <c r="IDV128" s="98"/>
      <c r="IDW128" s="98"/>
      <c r="IDX128" s="98"/>
      <c r="IDY128" s="98"/>
      <c r="IDZ128" s="98"/>
      <c r="IEA128" s="98"/>
      <c r="IEB128" s="98"/>
      <c r="IEC128" s="98"/>
      <c r="IED128" s="98"/>
      <c r="IEE128" s="98"/>
      <c r="IEH128" s="98"/>
      <c r="IEK128" s="98"/>
      <c r="IEN128" s="98"/>
      <c r="IEQ128" s="98"/>
      <c r="IHE128" s="98"/>
      <c r="IHG128" s="98"/>
      <c r="IHJ128" s="98"/>
      <c r="IHM128" s="98"/>
      <c r="IHP128" s="98"/>
      <c r="IHS128" s="98"/>
      <c r="IHV128" s="98"/>
      <c r="IHX128" s="98"/>
      <c r="IHZ128" s="98"/>
      <c r="IIC128" s="98"/>
      <c r="IIF128" s="98"/>
      <c r="III128" s="98"/>
      <c r="IIL128" s="98"/>
      <c r="IIO128" s="98"/>
      <c r="IIR128" s="98"/>
      <c r="IIU128" s="98"/>
      <c r="IIW128" s="98"/>
      <c r="IJR128" s="98"/>
      <c r="IJS128" s="98"/>
      <c r="IJV128" s="98"/>
      <c r="IJY128" s="98"/>
      <c r="IKB128" s="98"/>
      <c r="IKE128" s="98"/>
      <c r="IKF128" s="98"/>
      <c r="IKG128" s="98"/>
      <c r="IKJ128" s="98"/>
      <c r="IKM128" s="98"/>
      <c r="IKP128" s="98"/>
      <c r="IKS128" s="98"/>
      <c r="IKU128" s="98"/>
      <c r="IMM128" s="98"/>
      <c r="IMN128" s="98"/>
      <c r="IMO128" s="98"/>
      <c r="IMP128" s="98"/>
      <c r="IMQ128" s="98"/>
      <c r="IMR128" s="98"/>
      <c r="IMS128" s="98"/>
      <c r="IMT128" s="98"/>
      <c r="IMU128" s="98"/>
      <c r="IMV128" s="98"/>
      <c r="IMW128" s="98"/>
      <c r="IMX128" s="98"/>
      <c r="IMY128" s="98"/>
      <c r="IMZ128" s="98"/>
      <c r="INA128" s="98"/>
      <c r="INB128" s="98"/>
      <c r="INC128" s="98"/>
      <c r="IND128" s="98"/>
      <c r="INE128" s="98"/>
      <c r="INR128" s="98"/>
      <c r="INS128" s="98"/>
      <c r="INT128" s="98"/>
      <c r="INU128" s="98"/>
      <c r="INV128" s="98"/>
      <c r="INW128" s="98"/>
      <c r="INX128" s="98"/>
      <c r="INY128" s="98"/>
      <c r="INZ128" s="98"/>
      <c r="IOA128" s="98"/>
      <c r="IOD128" s="98"/>
      <c r="IOG128" s="98"/>
      <c r="IOJ128" s="98"/>
      <c r="IOM128" s="98"/>
      <c r="IRA128" s="98"/>
      <c r="IRC128" s="98"/>
      <c r="IRF128" s="98"/>
      <c r="IRI128" s="98"/>
      <c r="IRL128" s="98"/>
      <c r="IRO128" s="98"/>
      <c r="IRR128" s="98"/>
      <c r="IRT128" s="98"/>
      <c r="IRV128" s="98"/>
      <c r="IRY128" s="98"/>
      <c r="ISB128" s="98"/>
      <c r="ISE128" s="98"/>
      <c r="ISH128" s="98"/>
      <c r="ISK128" s="98"/>
      <c r="ISN128" s="98"/>
      <c r="ISQ128" s="98"/>
      <c r="ISS128" s="98"/>
      <c r="ITN128" s="98"/>
      <c r="ITO128" s="98"/>
      <c r="ITR128" s="98"/>
      <c r="ITU128" s="98"/>
      <c r="ITX128" s="98"/>
      <c r="IUA128" s="98"/>
      <c r="IUB128" s="98"/>
      <c r="IUC128" s="98"/>
      <c r="IUF128" s="98"/>
      <c r="IUI128" s="98"/>
      <c r="IUL128" s="98"/>
      <c r="IUO128" s="98"/>
      <c r="IUQ128" s="98"/>
      <c r="IWI128" s="98"/>
      <c r="IWJ128" s="98"/>
      <c r="IWK128" s="98"/>
      <c r="IWL128" s="98"/>
      <c r="IWM128" s="98"/>
      <c r="IWN128" s="98"/>
      <c r="IWO128" s="98"/>
      <c r="IWP128" s="98"/>
      <c r="IWQ128" s="98"/>
      <c r="IWR128" s="98"/>
      <c r="IWS128" s="98"/>
      <c r="IWT128" s="98"/>
      <c r="IWU128" s="98"/>
      <c r="IWV128" s="98"/>
      <c r="IWW128" s="98"/>
      <c r="IWX128" s="98"/>
      <c r="IWY128" s="98"/>
      <c r="IWZ128" s="98"/>
      <c r="IXA128" s="98"/>
      <c r="IXN128" s="98"/>
      <c r="IXO128" s="98"/>
      <c r="IXP128" s="98"/>
      <c r="IXQ128" s="98"/>
      <c r="IXR128" s="98"/>
      <c r="IXS128" s="98"/>
      <c r="IXT128" s="98"/>
      <c r="IXU128" s="98"/>
      <c r="IXV128" s="98"/>
      <c r="IXW128" s="98"/>
      <c r="IXZ128" s="98"/>
      <c r="IYC128" s="98"/>
      <c r="IYF128" s="98"/>
      <c r="IYI128" s="98"/>
      <c r="JAW128" s="98"/>
      <c r="JAY128" s="98"/>
      <c r="JBB128" s="98"/>
      <c r="JBE128" s="98"/>
      <c r="JBH128" s="98"/>
      <c r="JBK128" s="98"/>
      <c r="JBN128" s="98"/>
      <c r="JBP128" s="98"/>
      <c r="JBR128" s="98"/>
      <c r="JBU128" s="98"/>
      <c r="JBX128" s="98"/>
      <c r="JCA128" s="98"/>
      <c r="JCD128" s="98"/>
      <c r="JCG128" s="98"/>
      <c r="JCJ128" s="98"/>
      <c r="JCM128" s="98"/>
      <c r="JCO128" s="98"/>
      <c r="JDJ128" s="98"/>
      <c r="JDK128" s="98"/>
      <c r="JDN128" s="98"/>
      <c r="JDQ128" s="98"/>
      <c r="JDT128" s="98"/>
      <c r="JDW128" s="98"/>
      <c r="JDX128" s="98"/>
      <c r="JDY128" s="98"/>
      <c r="JEB128" s="98"/>
      <c r="JEE128" s="98"/>
      <c r="JEH128" s="98"/>
      <c r="JEK128" s="98"/>
      <c r="JEM128" s="98"/>
      <c r="JGE128" s="98"/>
      <c r="JGF128" s="98"/>
      <c r="JGG128" s="98"/>
      <c r="JGH128" s="98"/>
      <c r="JGI128" s="98"/>
      <c r="JGJ128" s="98"/>
      <c r="JGK128" s="98"/>
      <c r="JGL128" s="98"/>
      <c r="JGM128" s="98"/>
      <c r="JGN128" s="98"/>
      <c r="JGO128" s="98"/>
      <c r="JGP128" s="98"/>
      <c r="JGQ128" s="98"/>
      <c r="JGR128" s="98"/>
      <c r="JGS128" s="98"/>
      <c r="JGT128" s="98"/>
      <c r="JGU128" s="98"/>
      <c r="JGV128" s="98"/>
      <c r="JGW128" s="98"/>
      <c r="JHJ128" s="98"/>
      <c r="JHK128" s="98"/>
      <c r="JHL128" s="98"/>
      <c r="JHM128" s="98"/>
      <c r="JHN128" s="98"/>
      <c r="JHO128" s="98"/>
      <c r="JHP128" s="98"/>
      <c r="JHQ128" s="98"/>
      <c r="JHR128" s="98"/>
      <c r="JHS128" s="98"/>
      <c r="JHV128" s="98"/>
      <c r="JHY128" s="98"/>
      <c r="JIB128" s="98"/>
      <c r="JIE128" s="98"/>
      <c r="JKS128" s="98"/>
      <c r="JKU128" s="98"/>
      <c r="JKX128" s="98"/>
      <c r="JLA128" s="98"/>
      <c r="JLD128" s="98"/>
      <c r="JLG128" s="98"/>
      <c r="JLJ128" s="98"/>
      <c r="JLL128" s="98"/>
      <c r="JLN128" s="98"/>
      <c r="JLQ128" s="98"/>
      <c r="JLT128" s="98"/>
      <c r="JLW128" s="98"/>
      <c r="JLZ128" s="98"/>
      <c r="JMC128" s="98"/>
      <c r="JMF128" s="98"/>
      <c r="JMI128" s="98"/>
      <c r="JMK128" s="98"/>
      <c r="JNF128" s="98"/>
      <c r="JNG128" s="98"/>
      <c r="JNJ128" s="98"/>
      <c r="JNM128" s="98"/>
      <c r="JNP128" s="98"/>
      <c r="JNS128" s="98"/>
      <c r="JNT128" s="98"/>
      <c r="JNU128" s="98"/>
      <c r="JNX128" s="98"/>
      <c r="JOA128" s="98"/>
      <c r="JOD128" s="98"/>
      <c r="JOG128" s="98"/>
      <c r="JOI128" s="98"/>
      <c r="JQA128" s="98"/>
      <c r="JQB128" s="98"/>
      <c r="JQC128" s="98"/>
      <c r="JQD128" s="98"/>
      <c r="JQE128" s="98"/>
      <c r="JQF128" s="98"/>
      <c r="JQG128" s="98"/>
      <c r="JQH128" s="98"/>
      <c r="JQI128" s="98"/>
      <c r="JQJ128" s="98"/>
      <c r="JQK128" s="98"/>
      <c r="JQL128" s="98"/>
      <c r="JQM128" s="98"/>
      <c r="JQN128" s="98"/>
      <c r="JQO128" s="98"/>
      <c r="JQP128" s="98"/>
      <c r="JQQ128" s="98"/>
      <c r="JQR128" s="98"/>
      <c r="JQS128" s="98"/>
      <c r="JRF128" s="98"/>
      <c r="JRG128" s="98"/>
      <c r="JRH128" s="98"/>
      <c r="JRI128" s="98"/>
      <c r="JRJ128" s="98"/>
      <c r="JRK128" s="98"/>
      <c r="JRL128" s="98"/>
      <c r="JRM128" s="98"/>
      <c r="JRN128" s="98"/>
      <c r="JRO128" s="98"/>
      <c r="JRR128" s="98"/>
      <c r="JRU128" s="98"/>
      <c r="JRX128" s="98"/>
      <c r="JSA128" s="98"/>
      <c r="JUO128" s="98"/>
      <c r="JUQ128" s="98"/>
      <c r="JUT128" s="98"/>
      <c r="JUW128" s="98"/>
      <c r="JUZ128" s="98"/>
      <c r="JVC128" s="98"/>
      <c r="JVF128" s="98"/>
      <c r="JVH128" s="98"/>
      <c r="JVJ128" s="98"/>
      <c r="JVM128" s="98"/>
      <c r="JVP128" s="98"/>
      <c r="JVS128" s="98"/>
      <c r="JVV128" s="98"/>
      <c r="JVY128" s="98"/>
      <c r="JWB128" s="98"/>
      <c r="JWE128" s="98"/>
      <c r="JWG128" s="98"/>
      <c r="JXB128" s="98"/>
      <c r="JXC128" s="98"/>
      <c r="JXF128" s="98"/>
      <c r="JXI128" s="98"/>
      <c r="JXL128" s="98"/>
      <c r="JXO128" s="98"/>
      <c r="JXP128" s="98"/>
      <c r="JXQ128" s="98"/>
      <c r="JXT128" s="98"/>
      <c r="JXW128" s="98"/>
      <c r="JXZ128" s="98"/>
      <c r="JYC128" s="98"/>
      <c r="JYE128" s="98"/>
      <c r="JZW128" s="98"/>
      <c r="JZX128" s="98"/>
      <c r="JZY128" s="98"/>
      <c r="JZZ128" s="98"/>
      <c r="KAA128" s="98"/>
      <c r="KAB128" s="98"/>
      <c r="KAC128" s="98"/>
      <c r="KAD128" s="98"/>
      <c r="KAE128" s="98"/>
      <c r="KAF128" s="98"/>
      <c r="KAG128" s="98"/>
      <c r="KAH128" s="98"/>
      <c r="KAI128" s="98"/>
      <c r="KAJ128" s="98"/>
      <c r="KAK128" s="98"/>
      <c r="KAL128" s="98"/>
      <c r="KAM128" s="98"/>
      <c r="KAN128" s="98"/>
      <c r="KAO128" s="98"/>
      <c r="KBB128" s="98"/>
      <c r="KBC128" s="98"/>
      <c r="KBD128" s="98"/>
      <c r="KBE128" s="98"/>
      <c r="KBF128" s="98"/>
      <c r="KBG128" s="98"/>
      <c r="KBH128" s="98"/>
      <c r="KBI128" s="98"/>
      <c r="KBJ128" s="98"/>
      <c r="KBK128" s="98"/>
      <c r="KBN128" s="98"/>
      <c r="KBQ128" s="98"/>
      <c r="KBT128" s="98"/>
      <c r="KBW128" s="98"/>
      <c r="KEK128" s="98"/>
      <c r="KEM128" s="98"/>
      <c r="KEP128" s="98"/>
      <c r="KES128" s="98"/>
      <c r="KEV128" s="98"/>
      <c r="KEY128" s="98"/>
      <c r="KFB128" s="98"/>
      <c r="KFD128" s="98"/>
      <c r="KFF128" s="98"/>
      <c r="KFI128" s="98"/>
      <c r="KFL128" s="98"/>
      <c r="KFO128" s="98"/>
      <c r="KFR128" s="98"/>
      <c r="KFU128" s="98"/>
      <c r="KFX128" s="98"/>
      <c r="KGA128" s="98"/>
      <c r="KGC128" s="98"/>
      <c r="KGX128" s="98"/>
      <c r="KGY128" s="98"/>
      <c r="KHB128" s="98"/>
      <c r="KHE128" s="98"/>
      <c r="KHH128" s="98"/>
      <c r="KHK128" s="98"/>
      <c r="KHL128" s="98"/>
      <c r="KHM128" s="98"/>
      <c r="KHP128" s="98"/>
      <c r="KHS128" s="98"/>
      <c r="KHV128" s="98"/>
      <c r="KHY128" s="98"/>
      <c r="KIA128" s="98"/>
      <c r="KJS128" s="98"/>
      <c r="KJT128" s="98"/>
      <c r="KJU128" s="98"/>
      <c r="KJV128" s="98"/>
      <c r="KJW128" s="98"/>
      <c r="KJX128" s="98"/>
      <c r="KJY128" s="98"/>
      <c r="KJZ128" s="98"/>
      <c r="KKA128" s="98"/>
      <c r="KKB128" s="98"/>
      <c r="KKC128" s="98"/>
      <c r="KKD128" s="98"/>
      <c r="KKE128" s="98"/>
      <c r="KKF128" s="98"/>
      <c r="KKG128" s="98"/>
      <c r="KKH128" s="98"/>
      <c r="KKI128" s="98"/>
      <c r="KKJ128" s="98"/>
      <c r="KKK128" s="98"/>
      <c r="KKX128" s="98"/>
      <c r="KKY128" s="98"/>
      <c r="KKZ128" s="98"/>
      <c r="KLA128" s="98"/>
      <c r="KLB128" s="98"/>
      <c r="KLC128" s="98"/>
      <c r="KLD128" s="98"/>
      <c r="KLE128" s="98"/>
      <c r="KLF128" s="98"/>
      <c r="KLG128" s="98"/>
      <c r="KLJ128" s="98"/>
      <c r="KLM128" s="98"/>
      <c r="KLP128" s="98"/>
      <c r="KLS128" s="98"/>
      <c r="KOG128" s="98"/>
      <c r="KOI128" s="98"/>
      <c r="KOL128" s="98"/>
      <c r="KOO128" s="98"/>
      <c r="KOR128" s="98"/>
      <c r="KOU128" s="98"/>
      <c r="KOX128" s="98"/>
      <c r="KOZ128" s="98"/>
      <c r="KPB128" s="98"/>
      <c r="KPE128" s="98"/>
      <c r="KPH128" s="98"/>
      <c r="KPK128" s="98"/>
      <c r="KPN128" s="98"/>
      <c r="KPQ128" s="98"/>
      <c r="KPT128" s="98"/>
      <c r="KPW128" s="98"/>
      <c r="KPY128" s="98"/>
      <c r="KQT128" s="98"/>
      <c r="KQU128" s="98"/>
      <c r="KQX128" s="98"/>
      <c r="KRA128" s="98"/>
      <c r="KRD128" s="98"/>
      <c r="KRG128" s="98"/>
      <c r="KRH128" s="98"/>
      <c r="KRI128" s="98"/>
      <c r="KRL128" s="98"/>
      <c r="KRO128" s="98"/>
      <c r="KRR128" s="98"/>
      <c r="KRU128" s="98"/>
      <c r="KRW128" s="98"/>
      <c r="KTO128" s="98"/>
      <c r="KTP128" s="98"/>
      <c r="KTQ128" s="98"/>
      <c r="KTR128" s="98"/>
      <c r="KTS128" s="98"/>
      <c r="KTT128" s="98"/>
      <c r="KTU128" s="98"/>
      <c r="KTV128" s="98"/>
      <c r="KTW128" s="98"/>
      <c r="KTX128" s="98"/>
      <c r="KTY128" s="98"/>
      <c r="KTZ128" s="98"/>
      <c r="KUA128" s="98"/>
      <c r="KUB128" s="98"/>
      <c r="KUC128" s="98"/>
      <c r="KUD128" s="98"/>
      <c r="KUE128" s="98"/>
      <c r="KUF128" s="98"/>
      <c r="KUG128" s="98"/>
      <c r="KUT128" s="98"/>
      <c r="KUU128" s="98"/>
      <c r="KUV128" s="98"/>
      <c r="KUW128" s="98"/>
      <c r="KUX128" s="98"/>
      <c r="KUY128" s="98"/>
      <c r="KUZ128" s="98"/>
      <c r="KVA128" s="98"/>
      <c r="KVB128" s="98"/>
      <c r="KVC128" s="98"/>
      <c r="KVF128" s="98"/>
      <c r="KVI128" s="98"/>
      <c r="KVL128" s="98"/>
      <c r="KVO128" s="98"/>
      <c r="KYC128" s="98"/>
      <c r="KYE128" s="98"/>
      <c r="KYH128" s="98"/>
      <c r="KYK128" s="98"/>
      <c r="KYN128" s="98"/>
      <c r="KYQ128" s="98"/>
      <c r="KYT128" s="98"/>
      <c r="KYV128" s="98"/>
      <c r="KYX128" s="98"/>
      <c r="KZA128" s="98"/>
      <c r="KZD128" s="98"/>
      <c r="KZG128" s="98"/>
      <c r="KZJ128" s="98"/>
      <c r="KZM128" s="98"/>
      <c r="KZP128" s="98"/>
      <c r="KZS128" s="98"/>
      <c r="KZU128" s="98"/>
      <c r="LAP128" s="98"/>
      <c r="LAQ128" s="98"/>
      <c r="LAT128" s="98"/>
      <c r="LAW128" s="98"/>
      <c r="LAZ128" s="98"/>
      <c r="LBC128" s="98"/>
      <c r="LBD128" s="98"/>
      <c r="LBE128" s="98"/>
      <c r="LBH128" s="98"/>
      <c r="LBK128" s="98"/>
      <c r="LBN128" s="98"/>
      <c r="LBQ128" s="98"/>
      <c r="LBS128" s="98"/>
      <c r="LDK128" s="98"/>
      <c r="LDL128" s="98"/>
      <c r="LDM128" s="98"/>
      <c r="LDN128" s="98"/>
      <c r="LDO128" s="98"/>
      <c r="LDP128" s="98"/>
      <c r="LDQ128" s="98"/>
      <c r="LDR128" s="98"/>
      <c r="LDS128" s="98"/>
      <c r="LDT128" s="98"/>
      <c r="LDU128" s="98"/>
      <c r="LDV128" s="98"/>
      <c r="LDW128" s="98"/>
      <c r="LDX128" s="98"/>
      <c r="LDY128" s="98"/>
      <c r="LDZ128" s="98"/>
      <c r="LEA128" s="98"/>
      <c r="LEB128" s="98"/>
      <c r="LEC128" s="98"/>
      <c r="LEP128" s="98"/>
      <c r="LEQ128" s="98"/>
      <c r="LER128" s="98"/>
      <c r="LES128" s="98"/>
      <c r="LET128" s="98"/>
      <c r="LEU128" s="98"/>
      <c r="LEV128" s="98"/>
      <c r="LEW128" s="98"/>
      <c r="LEX128" s="98"/>
      <c r="LEY128" s="98"/>
      <c r="LFB128" s="98"/>
      <c r="LFE128" s="98"/>
      <c r="LFH128" s="98"/>
      <c r="LFK128" s="98"/>
      <c r="LHY128" s="98"/>
      <c r="LIA128" s="98"/>
      <c r="LID128" s="98"/>
      <c r="LIG128" s="98"/>
      <c r="LIJ128" s="98"/>
      <c r="LIM128" s="98"/>
      <c r="LIP128" s="98"/>
      <c r="LIR128" s="98"/>
      <c r="LIT128" s="98"/>
      <c r="LIW128" s="98"/>
      <c r="LIZ128" s="98"/>
      <c r="LJC128" s="98"/>
      <c r="LJF128" s="98"/>
      <c r="LJI128" s="98"/>
      <c r="LJL128" s="98"/>
      <c r="LJO128" s="98"/>
      <c r="LJQ128" s="98"/>
      <c r="LKL128" s="98"/>
      <c r="LKM128" s="98"/>
      <c r="LKP128" s="98"/>
      <c r="LKS128" s="98"/>
      <c r="LKV128" s="98"/>
      <c r="LKY128" s="98"/>
      <c r="LKZ128" s="98"/>
      <c r="LLA128" s="98"/>
      <c r="LLD128" s="98"/>
      <c r="LLG128" s="98"/>
      <c r="LLJ128" s="98"/>
      <c r="LLM128" s="98"/>
      <c r="LLO128" s="98"/>
      <c r="LNG128" s="98"/>
      <c r="LNH128" s="98"/>
      <c r="LNI128" s="98"/>
      <c r="LNJ128" s="98"/>
      <c r="LNK128" s="98"/>
      <c r="LNL128" s="98"/>
      <c r="LNM128" s="98"/>
      <c r="LNN128" s="98"/>
      <c r="LNO128" s="98"/>
      <c r="LNP128" s="98"/>
      <c r="LNQ128" s="98"/>
      <c r="LNR128" s="98"/>
      <c r="LNS128" s="98"/>
      <c r="LNT128" s="98"/>
      <c r="LNU128" s="98"/>
      <c r="LNV128" s="98"/>
      <c r="LNW128" s="98"/>
      <c r="LNX128" s="98"/>
      <c r="LNY128" s="98"/>
      <c r="LOL128" s="98"/>
      <c r="LOM128" s="98"/>
      <c r="LON128" s="98"/>
      <c r="LOO128" s="98"/>
      <c r="LOP128" s="98"/>
      <c r="LOQ128" s="98"/>
      <c r="LOR128" s="98"/>
      <c r="LOS128" s="98"/>
      <c r="LOT128" s="98"/>
      <c r="LOU128" s="98"/>
      <c r="LOX128" s="98"/>
      <c r="LPA128" s="98"/>
      <c r="LPD128" s="98"/>
      <c r="LPG128" s="98"/>
      <c r="LRU128" s="98"/>
      <c r="LRW128" s="98"/>
      <c r="LRZ128" s="98"/>
      <c r="LSC128" s="98"/>
      <c r="LSF128" s="98"/>
      <c r="LSI128" s="98"/>
      <c r="LSL128" s="98"/>
      <c r="LSN128" s="98"/>
      <c r="LSP128" s="98"/>
      <c r="LSS128" s="98"/>
      <c r="LSV128" s="98"/>
      <c r="LSY128" s="98"/>
      <c r="LTB128" s="98"/>
      <c r="LTE128" s="98"/>
      <c r="LTH128" s="98"/>
      <c r="LTK128" s="98"/>
      <c r="LTM128" s="98"/>
      <c r="LUH128" s="98"/>
      <c r="LUI128" s="98"/>
      <c r="LUL128" s="98"/>
      <c r="LUO128" s="98"/>
      <c r="LUR128" s="98"/>
      <c r="LUU128" s="98"/>
      <c r="LUV128" s="98"/>
      <c r="LUW128" s="98"/>
      <c r="LUZ128" s="98"/>
      <c r="LVC128" s="98"/>
      <c r="LVF128" s="98"/>
      <c r="LVI128" s="98"/>
      <c r="LVK128" s="98"/>
      <c r="LXC128" s="98"/>
      <c r="LXD128" s="98"/>
      <c r="LXE128" s="98"/>
      <c r="LXF128" s="98"/>
      <c r="LXG128" s="98"/>
      <c r="LXH128" s="98"/>
      <c r="LXI128" s="98"/>
      <c r="LXJ128" s="98"/>
      <c r="LXK128" s="98"/>
      <c r="LXL128" s="98"/>
      <c r="LXM128" s="98"/>
      <c r="LXN128" s="98"/>
      <c r="LXO128" s="98"/>
      <c r="LXP128" s="98"/>
      <c r="LXQ128" s="98"/>
      <c r="LXR128" s="98"/>
      <c r="LXS128" s="98"/>
      <c r="LXT128" s="98"/>
      <c r="LXU128" s="98"/>
      <c r="LYH128" s="98"/>
      <c r="LYI128" s="98"/>
      <c r="LYJ128" s="98"/>
      <c r="LYK128" s="98"/>
      <c r="LYL128" s="98"/>
      <c r="LYM128" s="98"/>
      <c r="LYN128" s="98"/>
      <c r="LYO128" s="98"/>
      <c r="LYP128" s="98"/>
      <c r="LYQ128" s="98"/>
      <c r="LYT128" s="98"/>
      <c r="LYW128" s="98"/>
      <c r="LYZ128" s="98"/>
      <c r="LZC128" s="98"/>
      <c r="MBQ128" s="98"/>
      <c r="MBS128" s="98"/>
      <c r="MBV128" s="98"/>
      <c r="MBY128" s="98"/>
      <c r="MCB128" s="98"/>
      <c r="MCE128" s="98"/>
      <c r="MCH128" s="98"/>
      <c r="MCJ128" s="98"/>
      <c r="MCL128" s="98"/>
      <c r="MCO128" s="98"/>
      <c r="MCR128" s="98"/>
      <c r="MCU128" s="98"/>
      <c r="MCX128" s="98"/>
      <c r="MDA128" s="98"/>
      <c r="MDD128" s="98"/>
      <c r="MDG128" s="98"/>
      <c r="MDI128" s="98"/>
      <c r="MED128" s="98"/>
      <c r="MEE128" s="98"/>
      <c r="MEH128" s="98"/>
      <c r="MEK128" s="98"/>
      <c r="MEN128" s="98"/>
      <c r="MEQ128" s="98"/>
      <c r="MER128" s="98"/>
      <c r="MES128" s="98"/>
      <c r="MEV128" s="98"/>
      <c r="MEY128" s="98"/>
      <c r="MFB128" s="98"/>
      <c r="MFE128" s="98"/>
      <c r="MFG128" s="98"/>
      <c r="MGY128" s="98"/>
      <c r="MGZ128" s="98"/>
      <c r="MHA128" s="98"/>
      <c r="MHB128" s="98"/>
      <c r="MHC128" s="98"/>
      <c r="MHD128" s="98"/>
      <c r="MHE128" s="98"/>
      <c r="MHF128" s="98"/>
      <c r="MHG128" s="98"/>
      <c r="MHH128" s="98"/>
      <c r="MHI128" s="98"/>
      <c r="MHJ128" s="98"/>
      <c r="MHK128" s="98"/>
      <c r="MHL128" s="98"/>
      <c r="MHM128" s="98"/>
      <c r="MHN128" s="98"/>
      <c r="MHO128" s="98"/>
      <c r="MHP128" s="98"/>
      <c r="MHQ128" s="98"/>
      <c r="MID128" s="98"/>
      <c r="MIE128" s="98"/>
      <c r="MIF128" s="98"/>
      <c r="MIG128" s="98"/>
      <c r="MIH128" s="98"/>
      <c r="MII128" s="98"/>
      <c r="MIJ128" s="98"/>
      <c r="MIK128" s="98"/>
      <c r="MIL128" s="98"/>
      <c r="MIM128" s="98"/>
      <c r="MIP128" s="98"/>
      <c r="MIS128" s="98"/>
      <c r="MIV128" s="98"/>
      <c r="MIY128" s="98"/>
      <c r="MLM128" s="98"/>
      <c r="MLO128" s="98"/>
      <c r="MLR128" s="98"/>
      <c r="MLU128" s="98"/>
      <c r="MLX128" s="98"/>
      <c r="MMA128" s="98"/>
      <c r="MMD128" s="98"/>
      <c r="MMF128" s="98"/>
      <c r="MMH128" s="98"/>
      <c r="MMK128" s="98"/>
      <c r="MMN128" s="98"/>
      <c r="MMQ128" s="98"/>
      <c r="MMT128" s="98"/>
      <c r="MMW128" s="98"/>
      <c r="MMZ128" s="98"/>
      <c r="MNC128" s="98"/>
      <c r="MNE128" s="98"/>
      <c r="MNZ128" s="98"/>
      <c r="MOA128" s="98"/>
      <c r="MOD128" s="98"/>
      <c r="MOG128" s="98"/>
      <c r="MOJ128" s="98"/>
      <c r="MOM128" s="98"/>
      <c r="MON128" s="98"/>
      <c r="MOO128" s="98"/>
      <c r="MOR128" s="98"/>
      <c r="MOU128" s="98"/>
      <c r="MOX128" s="98"/>
      <c r="MPA128" s="98"/>
      <c r="MPC128" s="98"/>
      <c r="MQU128" s="98"/>
      <c r="MQV128" s="98"/>
      <c r="MQW128" s="98"/>
      <c r="MQX128" s="98"/>
      <c r="MQY128" s="98"/>
      <c r="MQZ128" s="98"/>
      <c r="MRA128" s="98"/>
      <c r="MRB128" s="98"/>
      <c r="MRC128" s="98"/>
      <c r="MRD128" s="98"/>
      <c r="MRE128" s="98"/>
      <c r="MRF128" s="98"/>
      <c r="MRG128" s="98"/>
      <c r="MRH128" s="98"/>
      <c r="MRI128" s="98"/>
      <c r="MRJ128" s="98"/>
      <c r="MRK128" s="98"/>
      <c r="MRL128" s="98"/>
      <c r="MRM128" s="98"/>
      <c r="MRZ128" s="98"/>
      <c r="MSA128" s="98"/>
      <c r="MSB128" s="98"/>
      <c r="MSC128" s="98"/>
      <c r="MSD128" s="98"/>
      <c r="MSE128" s="98"/>
      <c r="MSF128" s="98"/>
      <c r="MSG128" s="98"/>
      <c r="MSH128" s="98"/>
      <c r="MSI128" s="98"/>
      <c r="MSL128" s="98"/>
      <c r="MSO128" s="98"/>
      <c r="MSR128" s="98"/>
      <c r="MSU128" s="98"/>
      <c r="MVI128" s="98"/>
      <c r="MVK128" s="98"/>
      <c r="MVN128" s="98"/>
      <c r="MVQ128" s="98"/>
      <c r="MVT128" s="98"/>
      <c r="MVW128" s="98"/>
      <c r="MVZ128" s="98"/>
      <c r="MWB128" s="98"/>
      <c r="MWD128" s="98"/>
      <c r="MWG128" s="98"/>
      <c r="MWJ128" s="98"/>
      <c r="MWM128" s="98"/>
      <c r="MWP128" s="98"/>
      <c r="MWS128" s="98"/>
      <c r="MWV128" s="98"/>
      <c r="MWY128" s="98"/>
      <c r="MXA128" s="98"/>
      <c r="MXV128" s="98"/>
      <c r="MXW128" s="98"/>
      <c r="MXZ128" s="98"/>
      <c r="MYC128" s="98"/>
      <c r="MYF128" s="98"/>
      <c r="MYI128" s="98"/>
      <c r="MYJ128" s="98"/>
      <c r="MYK128" s="98"/>
      <c r="MYN128" s="98"/>
      <c r="MYQ128" s="98"/>
      <c r="MYT128" s="98"/>
      <c r="MYW128" s="98"/>
      <c r="MYY128" s="98"/>
      <c r="NAQ128" s="98"/>
      <c r="NAR128" s="98"/>
      <c r="NAS128" s="98"/>
      <c r="NAT128" s="98"/>
      <c r="NAU128" s="98"/>
      <c r="NAV128" s="98"/>
      <c r="NAW128" s="98"/>
      <c r="NAX128" s="98"/>
      <c r="NAY128" s="98"/>
      <c r="NAZ128" s="98"/>
      <c r="NBA128" s="98"/>
      <c r="NBB128" s="98"/>
      <c r="NBC128" s="98"/>
      <c r="NBD128" s="98"/>
      <c r="NBE128" s="98"/>
      <c r="NBF128" s="98"/>
      <c r="NBG128" s="98"/>
      <c r="NBH128" s="98"/>
      <c r="NBI128" s="98"/>
      <c r="NBV128" s="98"/>
      <c r="NBW128" s="98"/>
      <c r="NBX128" s="98"/>
      <c r="NBY128" s="98"/>
      <c r="NBZ128" s="98"/>
      <c r="NCA128" s="98"/>
      <c r="NCB128" s="98"/>
      <c r="NCC128" s="98"/>
      <c r="NCD128" s="98"/>
      <c r="NCE128" s="98"/>
      <c r="NCH128" s="98"/>
      <c r="NCK128" s="98"/>
      <c r="NCN128" s="98"/>
      <c r="NCQ128" s="98"/>
      <c r="NFE128" s="98"/>
      <c r="NFG128" s="98"/>
      <c r="NFJ128" s="98"/>
      <c r="NFM128" s="98"/>
      <c r="NFP128" s="98"/>
      <c r="NFS128" s="98"/>
      <c r="NFV128" s="98"/>
      <c r="NFX128" s="98"/>
      <c r="NFZ128" s="98"/>
      <c r="NGC128" s="98"/>
      <c r="NGF128" s="98"/>
      <c r="NGI128" s="98"/>
      <c r="NGL128" s="98"/>
      <c r="NGO128" s="98"/>
      <c r="NGR128" s="98"/>
      <c r="NGU128" s="98"/>
      <c r="NGW128" s="98"/>
      <c r="NHR128" s="98"/>
      <c r="NHS128" s="98"/>
      <c r="NHV128" s="98"/>
      <c r="NHY128" s="98"/>
      <c r="NIB128" s="98"/>
      <c r="NIE128" s="98"/>
      <c r="NIF128" s="98"/>
      <c r="NIG128" s="98"/>
      <c r="NIJ128" s="98"/>
      <c r="NIM128" s="98"/>
      <c r="NIP128" s="98"/>
      <c r="NIS128" s="98"/>
      <c r="NIU128" s="98"/>
      <c r="NKM128" s="98"/>
      <c r="NKN128" s="98"/>
      <c r="NKO128" s="98"/>
      <c r="NKP128" s="98"/>
      <c r="NKQ128" s="98"/>
      <c r="NKR128" s="98"/>
      <c r="NKS128" s="98"/>
      <c r="NKT128" s="98"/>
      <c r="NKU128" s="98"/>
      <c r="NKV128" s="98"/>
      <c r="NKW128" s="98"/>
      <c r="NKX128" s="98"/>
      <c r="NKY128" s="98"/>
      <c r="NKZ128" s="98"/>
      <c r="NLA128" s="98"/>
      <c r="NLB128" s="98"/>
      <c r="NLC128" s="98"/>
      <c r="NLD128" s="98"/>
      <c r="NLE128" s="98"/>
      <c r="NLR128" s="98"/>
      <c r="NLS128" s="98"/>
      <c r="NLT128" s="98"/>
      <c r="NLU128" s="98"/>
      <c r="NLV128" s="98"/>
      <c r="NLW128" s="98"/>
      <c r="NLX128" s="98"/>
      <c r="NLY128" s="98"/>
      <c r="NLZ128" s="98"/>
      <c r="NMA128" s="98"/>
      <c r="NMD128" s="98"/>
      <c r="NMG128" s="98"/>
      <c r="NMJ128" s="98"/>
      <c r="NMM128" s="98"/>
      <c r="NPA128" s="98"/>
      <c r="NPC128" s="98"/>
      <c r="NPF128" s="98"/>
      <c r="NPI128" s="98"/>
      <c r="NPL128" s="98"/>
      <c r="NPO128" s="98"/>
      <c r="NPR128" s="98"/>
      <c r="NPT128" s="98"/>
      <c r="NPV128" s="98"/>
      <c r="NPY128" s="98"/>
      <c r="NQB128" s="98"/>
      <c r="NQE128" s="98"/>
      <c r="NQH128" s="98"/>
      <c r="NQK128" s="98"/>
      <c r="NQN128" s="98"/>
      <c r="NQQ128" s="98"/>
      <c r="NQS128" s="98"/>
      <c r="NRN128" s="98"/>
      <c r="NRO128" s="98"/>
      <c r="NRR128" s="98"/>
      <c r="NRU128" s="98"/>
      <c r="NRX128" s="98"/>
      <c r="NSA128" s="98"/>
      <c r="NSB128" s="98"/>
      <c r="NSC128" s="98"/>
      <c r="NSF128" s="98"/>
      <c r="NSI128" s="98"/>
      <c r="NSL128" s="98"/>
      <c r="NSO128" s="98"/>
      <c r="NSQ128" s="98"/>
      <c r="NUI128" s="98"/>
      <c r="NUJ128" s="98"/>
      <c r="NUK128" s="98"/>
      <c r="NUL128" s="98"/>
      <c r="NUM128" s="98"/>
      <c r="NUN128" s="98"/>
      <c r="NUO128" s="98"/>
      <c r="NUP128" s="98"/>
      <c r="NUQ128" s="98"/>
      <c r="NUR128" s="98"/>
      <c r="NUS128" s="98"/>
      <c r="NUT128" s="98"/>
      <c r="NUU128" s="98"/>
      <c r="NUV128" s="98"/>
      <c r="NUW128" s="98"/>
      <c r="NUX128" s="98"/>
      <c r="NUY128" s="98"/>
      <c r="NUZ128" s="98"/>
      <c r="NVA128" s="98"/>
      <c r="NVN128" s="98"/>
      <c r="NVO128" s="98"/>
      <c r="NVP128" s="98"/>
      <c r="NVQ128" s="98"/>
      <c r="NVR128" s="98"/>
      <c r="NVS128" s="98"/>
      <c r="NVT128" s="98"/>
      <c r="NVU128" s="98"/>
      <c r="NVV128" s="98"/>
      <c r="NVW128" s="98"/>
      <c r="NVZ128" s="98"/>
      <c r="NWC128" s="98"/>
      <c r="NWF128" s="98"/>
      <c r="NWI128" s="98"/>
      <c r="NYW128" s="98"/>
      <c r="NYY128" s="98"/>
      <c r="NZB128" s="98"/>
      <c r="NZE128" s="98"/>
      <c r="NZH128" s="98"/>
      <c r="NZK128" s="98"/>
      <c r="NZN128" s="98"/>
      <c r="NZP128" s="98"/>
      <c r="NZR128" s="98"/>
      <c r="NZU128" s="98"/>
      <c r="NZX128" s="98"/>
      <c r="OAA128" s="98"/>
      <c r="OAD128" s="98"/>
      <c r="OAG128" s="98"/>
      <c r="OAJ128" s="98"/>
      <c r="OAM128" s="98"/>
      <c r="OAO128" s="98"/>
      <c r="OBJ128" s="98"/>
      <c r="OBK128" s="98"/>
      <c r="OBN128" s="98"/>
      <c r="OBQ128" s="98"/>
      <c r="OBT128" s="98"/>
      <c r="OBW128" s="98"/>
      <c r="OBX128" s="98"/>
      <c r="OBY128" s="98"/>
      <c r="OCB128" s="98"/>
      <c r="OCE128" s="98"/>
      <c r="OCH128" s="98"/>
      <c r="OCK128" s="98"/>
      <c r="OCM128" s="98"/>
      <c r="OEE128" s="98"/>
      <c r="OEF128" s="98"/>
      <c r="OEG128" s="98"/>
      <c r="OEH128" s="98"/>
      <c r="OEI128" s="98"/>
      <c r="OEJ128" s="98"/>
      <c r="OEK128" s="98"/>
      <c r="OEL128" s="98"/>
      <c r="OEM128" s="98"/>
      <c r="OEN128" s="98"/>
      <c r="OEO128" s="98"/>
      <c r="OEP128" s="98"/>
      <c r="OEQ128" s="98"/>
      <c r="OER128" s="98"/>
      <c r="OES128" s="98"/>
      <c r="OET128" s="98"/>
      <c r="OEU128" s="98"/>
      <c r="OEV128" s="98"/>
      <c r="OEW128" s="98"/>
      <c r="OFJ128" s="98"/>
      <c r="OFK128" s="98"/>
      <c r="OFL128" s="98"/>
      <c r="OFM128" s="98"/>
      <c r="OFN128" s="98"/>
      <c r="OFO128" s="98"/>
      <c r="OFP128" s="98"/>
      <c r="OFQ128" s="98"/>
      <c r="OFR128" s="98"/>
      <c r="OFS128" s="98"/>
      <c r="OFV128" s="98"/>
      <c r="OFY128" s="98"/>
      <c r="OGB128" s="98"/>
      <c r="OGE128" s="98"/>
      <c r="OIS128" s="98"/>
      <c r="OIU128" s="98"/>
      <c r="OIX128" s="98"/>
      <c r="OJA128" s="98"/>
      <c r="OJD128" s="98"/>
      <c r="OJG128" s="98"/>
      <c r="OJJ128" s="98"/>
      <c r="OJL128" s="98"/>
      <c r="OJN128" s="98"/>
      <c r="OJQ128" s="98"/>
      <c r="OJT128" s="98"/>
      <c r="OJW128" s="98"/>
      <c r="OJZ128" s="98"/>
      <c r="OKC128" s="98"/>
      <c r="OKF128" s="98"/>
      <c r="OKI128" s="98"/>
      <c r="OKK128" s="98"/>
      <c r="OLF128" s="98"/>
      <c r="OLG128" s="98"/>
      <c r="OLJ128" s="98"/>
      <c r="OLM128" s="98"/>
      <c r="OLP128" s="98"/>
      <c r="OLS128" s="98"/>
      <c r="OLT128" s="98"/>
      <c r="OLU128" s="98"/>
      <c r="OLX128" s="98"/>
      <c r="OMA128" s="98"/>
      <c r="OMD128" s="98"/>
      <c r="OMG128" s="98"/>
      <c r="OMI128" s="98"/>
      <c r="OOA128" s="98"/>
      <c r="OOB128" s="98"/>
      <c r="OOC128" s="98"/>
      <c r="OOD128" s="98"/>
      <c r="OOE128" s="98"/>
      <c r="OOF128" s="98"/>
      <c r="OOG128" s="98"/>
      <c r="OOH128" s="98"/>
      <c r="OOI128" s="98"/>
      <c r="OOJ128" s="98"/>
      <c r="OOK128" s="98"/>
      <c r="OOL128" s="98"/>
      <c r="OOM128" s="98"/>
      <c r="OON128" s="98"/>
      <c r="OOO128" s="98"/>
      <c r="OOP128" s="98"/>
      <c r="OOQ128" s="98"/>
      <c r="OOR128" s="98"/>
      <c r="OOS128" s="98"/>
      <c r="OPF128" s="98"/>
      <c r="OPG128" s="98"/>
      <c r="OPH128" s="98"/>
      <c r="OPI128" s="98"/>
      <c r="OPJ128" s="98"/>
      <c r="OPK128" s="98"/>
      <c r="OPL128" s="98"/>
      <c r="OPM128" s="98"/>
      <c r="OPN128" s="98"/>
      <c r="OPO128" s="98"/>
      <c r="OPR128" s="98"/>
      <c r="OPU128" s="98"/>
      <c r="OPX128" s="98"/>
      <c r="OQA128" s="98"/>
      <c r="OSO128" s="98"/>
      <c r="OSQ128" s="98"/>
      <c r="OST128" s="98"/>
      <c r="OSW128" s="98"/>
      <c r="OSZ128" s="98"/>
      <c r="OTC128" s="98"/>
      <c r="OTF128" s="98"/>
      <c r="OTH128" s="98"/>
      <c r="OTJ128" s="98"/>
      <c r="OTM128" s="98"/>
      <c r="OTP128" s="98"/>
      <c r="OTS128" s="98"/>
      <c r="OTV128" s="98"/>
      <c r="OTY128" s="98"/>
      <c r="OUB128" s="98"/>
      <c r="OUE128" s="98"/>
      <c r="OUG128" s="98"/>
      <c r="OVB128" s="98"/>
      <c r="OVC128" s="98"/>
      <c r="OVF128" s="98"/>
      <c r="OVI128" s="98"/>
      <c r="OVL128" s="98"/>
      <c r="OVO128" s="98"/>
      <c r="OVP128" s="98"/>
      <c r="OVQ128" s="98"/>
      <c r="OVT128" s="98"/>
      <c r="OVW128" s="98"/>
      <c r="OVZ128" s="98"/>
      <c r="OWC128" s="98"/>
      <c r="OWE128" s="98"/>
      <c r="OXW128" s="98"/>
      <c r="OXX128" s="98"/>
      <c r="OXY128" s="98"/>
      <c r="OXZ128" s="98"/>
      <c r="OYA128" s="98"/>
      <c r="OYB128" s="98"/>
      <c r="OYC128" s="98"/>
      <c r="OYD128" s="98"/>
      <c r="OYE128" s="98"/>
      <c r="OYF128" s="98"/>
      <c r="OYG128" s="98"/>
      <c r="OYH128" s="98"/>
      <c r="OYI128" s="98"/>
      <c r="OYJ128" s="98"/>
      <c r="OYK128" s="98"/>
      <c r="OYL128" s="98"/>
      <c r="OYM128" s="98"/>
      <c r="OYN128" s="98"/>
      <c r="OYO128" s="98"/>
      <c r="OZB128" s="98"/>
      <c r="OZC128" s="98"/>
      <c r="OZD128" s="98"/>
      <c r="OZE128" s="98"/>
      <c r="OZF128" s="98"/>
      <c r="OZG128" s="98"/>
      <c r="OZH128" s="98"/>
      <c r="OZI128" s="98"/>
      <c r="OZJ128" s="98"/>
      <c r="OZK128" s="98"/>
      <c r="OZN128" s="98"/>
      <c r="OZQ128" s="98"/>
      <c r="OZT128" s="98"/>
      <c r="OZW128" s="98"/>
      <c r="PCK128" s="98"/>
      <c r="PCM128" s="98"/>
      <c r="PCP128" s="98"/>
      <c r="PCS128" s="98"/>
      <c r="PCV128" s="98"/>
      <c r="PCY128" s="98"/>
      <c r="PDB128" s="98"/>
      <c r="PDD128" s="98"/>
      <c r="PDF128" s="98"/>
      <c r="PDI128" s="98"/>
      <c r="PDL128" s="98"/>
      <c r="PDO128" s="98"/>
      <c r="PDR128" s="98"/>
      <c r="PDU128" s="98"/>
      <c r="PDX128" s="98"/>
      <c r="PEA128" s="98"/>
      <c r="PEC128" s="98"/>
      <c r="PEX128" s="98"/>
      <c r="PEY128" s="98"/>
      <c r="PFB128" s="98"/>
      <c r="PFE128" s="98"/>
      <c r="PFH128" s="98"/>
      <c r="PFK128" s="98"/>
      <c r="PFL128" s="98"/>
      <c r="PFM128" s="98"/>
      <c r="PFP128" s="98"/>
      <c r="PFS128" s="98"/>
      <c r="PFV128" s="98"/>
      <c r="PFY128" s="98"/>
      <c r="PGA128" s="98"/>
      <c r="PHS128" s="98"/>
      <c r="PHT128" s="98"/>
      <c r="PHU128" s="98"/>
      <c r="PHV128" s="98"/>
      <c r="PHW128" s="98"/>
      <c r="PHX128" s="98"/>
      <c r="PHY128" s="98"/>
      <c r="PHZ128" s="98"/>
      <c r="PIA128" s="98"/>
      <c r="PIB128" s="98"/>
      <c r="PIC128" s="98"/>
      <c r="PID128" s="98"/>
      <c r="PIE128" s="98"/>
      <c r="PIF128" s="98"/>
      <c r="PIG128" s="98"/>
      <c r="PIH128" s="98"/>
      <c r="PII128" s="98"/>
      <c r="PIJ128" s="98"/>
      <c r="PIK128" s="98"/>
      <c r="PIX128" s="98"/>
      <c r="PIY128" s="98"/>
      <c r="PIZ128" s="98"/>
      <c r="PJA128" s="98"/>
      <c r="PJB128" s="98"/>
      <c r="PJC128" s="98"/>
      <c r="PJD128" s="98"/>
      <c r="PJE128" s="98"/>
      <c r="PJF128" s="98"/>
      <c r="PJG128" s="98"/>
      <c r="PJJ128" s="98"/>
      <c r="PJM128" s="98"/>
      <c r="PJP128" s="98"/>
      <c r="PJS128" s="98"/>
      <c r="PMG128" s="98"/>
      <c r="PMI128" s="98"/>
      <c r="PML128" s="98"/>
      <c r="PMO128" s="98"/>
      <c r="PMR128" s="98"/>
      <c r="PMU128" s="98"/>
      <c r="PMX128" s="98"/>
      <c r="PMZ128" s="98"/>
      <c r="PNB128" s="98"/>
      <c r="PNE128" s="98"/>
      <c r="PNH128" s="98"/>
      <c r="PNK128" s="98"/>
      <c r="PNN128" s="98"/>
      <c r="PNQ128" s="98"/>
      <c r="PNT128" s="98"/>
      <c r="PNW128" s="98"/>
      <c r="PNY128" s="98"/>
      <c r="POT128" s="98"/>
      <c r="POU128" s="98"/>
      <c r="POX128" s="98"/>
      <c r="PPA128" s="98"/>
      <c r="PPD128" s="98"/>
      <c r="PPG128" s="98"/>
      <c r="PPH128" s="98"/>
      <c r="PPI128" s="98"/>
      <c r="PPL128" s="98"/>
      <c r="PPO128" s="98"/>
      <c r="PPR128" s="98"/>
      <c r="PPU128" s="98"/>
      <c r="PPW128" s="98"/>
      <c r="PRO128" s="98"/>
      <c r="PRP128" s="98"/>
      <c r="PRQ128" s="98"/>
      <c r="PRR128" s="98"/>
      <c r="PRS128" s="98"/>
      <c r="PRT128" s="98"/>
      <c r="PRU128" s="98"/>
      <c r="PRV128" s="98"/>
      <c r="PRW128" s="98"/>
      <c r="PRX128" s="98"/>
      <c r="PRY128" s="98"/>
      <c r="PRZ128" s="98"/>
      <c r="PSA128" s="98"/>
      <c r="PSB128" s="98"/>
      <c r="PSC128" s="98"/>
      <c r="PSD128" s="98"/>
      <c r="PSE128" s="98"/>
      <c r="PSF128" s="98"/>
      <c r="PSG128" s="98"/>
      <c r="PST128" s="98"/>
      <c r="PSU128" s="98"/>
      <c r="PSV128" s="98"/>
      <c r="PSW128" s="98"/>
      <c r="PSX128" s="98"/>
      <c r="PSY128" s="98"/>
      <c r="PSZ128" s="98"/>
      <c r="PTA128" s="98"/>
      <c r="PTB128" s="98"/>
      <c r="PTC128" s="98"/>
      <c r="PTF128" s="98"/>
      <c r="PTI128" s="98"/>
      <c r="PTL128" s="98"/>
      <c r="PTO128" s="98"/>
      <c r="PWC128" s="98"/>
      <c r="PWE128" s="98"/>
      <c r="PWH128" s="98"/>
      <c r="PWK128" s="98"/>
      <c r="PWN128" s="98"/>
      <c r="PWQ128" s="98"/>
      <c r="PWT128" s="98"/>
      <c r="PWV128" s="98"/>
      <c r="PWX128" s="98"/>
      <c r="PXA128" s="98"/>
      <c r="PXD128" s="98"/>
      <c r="PXG128" s="98"/>
      <c r="PXJ128" s="98"/>
      <c r="PXM128" s="98"/>
      <c r="PXP128" s="98"/>
      <c r="PXS128" s="98"/>
      <c r="PXU128" s="98"/>
      <c r="PYP128" s="98"/>
      <c r="PYQ128" s="98"/>
      <c r="PYT128" s="98"/>
      <c r="PYW128" s="98"/>
      <c r="PYZ128" s="98"/>
      <c r="PZC128" s="98"/>
      <c r="PZD128" s="98"/>
      <c r="PZE128" s="98"/>
      <c r="PZH128" s="98"/>
      <c r="PZK128" s="98"/>
      <c r="PZN128" s="98"/>
      <c r="PZQ128" s="98"/>
      <c r="PZS128" s="98"/>
      <c r="QBK128" s="98"/>
      <c r="QBL128" s="98"/>
      <c r="QBM128" s="98"/>
      <c r="QBN128" s="98"/>
      <c r="QBO128" s="98"/>
      <c r="QBP128" s="98"/>
      <c r="QBQ128" s="98"/>
      <c r="QBR128" s="98"/>
      <c r="QBS128" s="98"/>
      <c r="QBT128" s="98"/>
      <c r="QBU128" s="98"/>
      <c r="QBV128" s="98"/>
      <c r="QBW128" s="98"/>
      <c r="QBX128" s="98"/>
      <c r="QBY128" s="98"/>
      <c r="QBZ128" s="98"/>
      <c r="QCA128" s="98"/>
      <c r="QCB128" s="98"/>
      <c r="QCC128" s="98"/>
      <c r="QCP128" s="98"/>
      <c r="QCQ128" s="98"/>
      <c r="QCR128" s="98"/>
      <c r="QCS128" s="98"/>
      <c r="QCT128" s="98"/>
      <c r="QCU128" s="98"/>
      <c r="QCV128" s="98"/>
      <c r="QCW128" s="98"/>
      <c r="QCX128" s="98"/>
      <c r="QCY128" s="98"/>
      <c r="QDB128" s="98"/>
      <c r="QDE128" s="98"/>
      <c r="QDH128" s="98"/>
      <c r="QDK128" s="98"/>
      <c r="QFY128" s="98"/>
      <c r="QGA128" s="98"/>
      <c r="QGD128" s="98"/>
      <c r="QGG128" s="98"/>
      <c r="QGJ128" s="98"/>
      <c r="QGM128" s="98"/>
      <c r="QGP128" s="98"/>
      <c r="QGR128" s="98"/>
      <c r="QGT128" s="98"/>
      <c r="QGW128" s="98"/>
      <c r="QGZ128" s="98"/>
      <c r="QHC128" s="98"/>
      <c r="QHF128" s="98"/>
      <c r="QHI128" s="98"/>
      <c r="QHL128" s="98"/>
      <c r="QHO128" s="98"/>
      <c r="QHQ128" s="98"/>
      <c r="QIL128" s="98"/>
      <c r="QIM128" s="98"/>
      <c r="QIP128" s="98"/>
      <c r="QIS128" s="98"/>
      <c r="QIV128" s="98"/>
      <c r="QIY128" s="98"/>
      <c r="QIZ128" s="98"/>
      <c r="QJA128" s="98"/>
      <c r="QJD128" s="98"/>
      <c r="QJG128" s="98"/>
      <c r="QJJ128" s="98"/>
      <c r="QJM128" s="98"/>
      <c r="QJO128" s="98"/>
      <c r="QLG128" s="98"/>
      <c r="QLH128" s="98"/>
      <c r="QLI128" s="98"/>
      <c r="QLJ128" s="98"/>
      <c r="QLK128" s="98"/>
      <c r="QLL128" s="98"/>
      <c r="QLM128" s="98"/>
      <c r="QLN128" s="98"/>
      <c r="QLO128" s="98"/>
      <c r="QLP128" s="98"/>
      <c r="QLQ128" s="98"/>
      <c r="QLR128" s="98"/>
      <c r="QLS128" s="98"/>
      <c r="QLT128" s="98"/>
      <c r="QLU128" s="98"/>
      <c r="QLV128" s="98"/>
      <c r="QLW128" s="98"/>
      <c r="QLX128" s="98"/>
      <c r="QLY128" s="98"/>
      <c r="QML128" s="98"/>
      <c r="QMM128" s="98"/>
      <c r="QMN128" s="98"/>
      <c r="QMO128" s="98"/>
      <c r="QMP128" s="98"/>
      <c r="QMQ128" s="98"/>
      <c r="QMR128" s="98"/>
      <c r="QMS128" s="98"/>
      <c r="QMT128" s="98"/>
      <c r="QMU128" s="98"/>
      <c r="QMX128" s="98"/>
      <c r="QNA128" s="98"/>
      <c r="QND128" s="98"/>
      <c r="QNG128" s="98"/>
      <c r="QPU128" s="98"/>
      <c r="QPW128" s="98"/>
      <c r="QPZ128" s="98"/>
      <c r="QQC128" s="98"/>
      <c r="QQF128" s="98"/>
      <c r="QQI128" s="98"/>
      <c r="QQL128" s="98"/>
      <c r="QQN128" s="98"/>
      <c r="QQP128" s="98"/>
      <c r="QQS128" s="98"/>
      <c r="QQV128" s="98"/>
      <c r="QQY128" s="98"/>
      <c r="QRB128" s="98"/>
      <c r="QRE128" s="98"/>
      <c r="QRH128" s="98"/>
      <c r="QRK128" s="98"/>
      <c r="QRM128" s="98"/>
      <c r="QSH128" s="98"/>
      <c r="QSI128" s="98"/>
      <c r="QSL128" s="98"/>
      <c r="QSO128" s="98"/>
      <c r="QSR128" s="98"/>
      <c r="QSU128" s="98"/>
      <c r="QSV128" s="98"/>
      <c r="QSW128" s="98"/>
      <c r="QSZ128" s="98"/>
      <c r="QTC128" s="98"/>
      <c r="QTF128" s="98"/>
      <c r="QTI128" s="98"/>
      <c r="QTK128" s="98"/>
      <c r="QVC128" s="98"/>
      <c r="QVD128" s="98"/>
      <c r="QVE128" s="98"/>
      <c r="QVF128" s="98"/>
      <c r="QVG128" s="98"/>
      <c r="QVH128" s="98"/>
      <c r="QVI128" s="98"/>
      <c r="QVJ128" s="98"/>
      <c r="QVK128" s="98"/>
      <c r="QVL128" s="98"/>
      <c r="QVM128" s="98"/>
      <c r="QVN128" s="98"/>
      <c r="QVO128" s="98"/>
      <c r="QVP128" s="98"/>
      <c r="QVQ128" s="98"/>
      <c r="QVR128" s="98"/>
      <c r="QVS128" s="98"/>
      <c r="QVT128" s="98"/>
      <c r="QVU128" s="98"/>
      <c r="QWH128" s="98"/>
      <c r="QWI128" s="98"/>
      <c r="QWJ128" s="98"/>
      <c r="QWK128" s="98"/>
      <c r="QWL128" s="98"/>
      <c r="QWM128" s="98"/>
      <c r="QWN128" s="98"/>
      <c r="QWO128" s="98"/>
      <c r="QWP128" s="98"/>
      <c r="QWQ128" s="98"/>
      <c r="QWT128" s="98"/>
      <c r="QWW128" s="98"/>
      <c r="QWZ128" s="98"/>
      <c r="QXC128" s="98"/>
      <c r="QZQ128" s="98"/>
      <c r="QZS128" s="98"/>
      <c r="QZV128" s="98"/>
      <c r="QZY128" s="98"/>
      <c r="RAB128" s="98"/>
      <c r="RAE128" s="98"/>
      <c r="RAH128" s="98"/>
      <c r="RAJ128" s="98"/>
      <c r="RAL128" s="98"/>
      <c r="RAO128" s="98"/>
      <c r="RAR128" s="98"/>
      <c r="RAU128" s="98"/>
      <c r="RAX128" s="98"/>
      <c r="RBA128" s="98"/>
      <c r="RBD128" s="98"/>
      <c r="RBG128" s="98"/>
      <c r="RBI128" s="98"/>
      <c r="RCD128" s="98"/>
      <c r="RCE128" s="98"/>
      <c r="RCH128" s="98"/>
      <c r="RCK128" s="98"/>
      <c r="RCN128" s="98"/>
      <c r="RCQ128" s="98"/>
      <c r="RCR128" s="98"/>
      <c r="RCS128" s="98"/>
      <c r="RCV128" s="98"/>
      <c r="RCY128" s="98"/>
      <c r="RDB128" s="98"/>
      <c r="RDE128" s="98"/>
      <c r="RDG128" s="98"/>
      <c r="REY128" s="98"/>
      <c r="REZ128" s="98"/>
      <c r="RFA128" s="98"/>
      <c r="RFB128" s="98"/>
      <c r="RFC128" s="98"/>
      <c r="RFD128" s="98"/>
      <c r="RFE128" s="98"/>
      <c r="RFF128" s="98"/>
      <c r="RFG128" s="98"/>
      <c r="RFH128" s="98"/>
      <c r="RFI128" s="98"/>
      <c r="RFJ128" s="98"/>
      <c r="RFK128" s="98"/>
      <c r="RFL128" s="98"/>
      <c r="RFM128" s="98"/>
      <c r="RFN128" s="98"/>
      <c r="RFO128" s="98"/>
      <c r="RFP128" s="98"/>
      <c r="RFQ128" s="98"/>
      <c r="RGD128" s="98"/>
      <c r="RGE128" s="98"/>
      <c r="RGF128" s="98"/>
      <c r="RGG128" s="98"/>
      <c r="RGH128" s="98"/>
      <c r="RGI128" s="98"/>
      <c r="RGJ128" s="98"/>
      <c r="RGK128" s="98"/>
      <c r="RGL128" s="98"/>
      <c r="RGM128" s="98"/>
      <c r="RGP128" s="98"/>
      <c r="RGS128" s="98"/>
      <c r="RGV128" s="98"/>
      <c r="RGY128" s="98"/>
      <c r="RJM128" s="98"/>
      <c r="RJO128" s="98"/>
      <c r="RJR128" s="98"/>
      <c r="RJU128" s="98"/>
      <c r="RJX128" s="98"/>
      <c r="RKA128" s="98"/>
      <c r="RKD128" s="98"/>
      <c r="RKF128" s="98"/>
      <c r="RKH128" s="98"/>
      <c r="RKK128" s="98"/>
      <c r="RKN128" s="98"/>
      <c r="RKQ128" s="98"/>
      <c r="RKT128" s="98"/>
      <c r="RKW128" s="98"/>
      <c r="RKZ128" s="98"/>
      <c r="RLC128" s="98"/>
      <c r="RLE128" s="98"/>
      <c r="RLZ128" s="98"/>
      <c r="RMA128" s="98"/>
      <c r="RMD128" s="98"/>
      <c r="RMG128" s="98"/>
      <c r="RMJ128" s="98"/>
      <c r="RMM128" s="98"/>
      <c r="RMN128" s="98"/>
      <c r="RMO128" s="98"/>
      <c r="RMR128" s="98"/>
      <c r="RMU128" s="98"/>
      <c r="RMX128" s="98"/>
      <c r="RNA128" s="98"/>
      <c r="RNC128" s="98"/>
      <c r="ROU128" s="98"/>
      <c r="ROV128" s="98"/>
      <c r="ROW128" s="98"/>
      <c r="ROX128" s="98"/>
      <c r="ROY128" s="98"/>
      <c r="ROZ128" s="98"/>
      <c r="RPA128" s="98"/>
      <c r="RPB128" s="98"/>
      <c r="RPC128" s="98"/>
      <c r="RPD128" s="98"/>
      <c r="RPE128" s="98"/>
      <c r="RPF128" s="98"/>
      <c r="RPG128" s="98"/>
      <c r="RPH128" s="98"/>
      <c r="RPI128" s="98"/>
      <c r="RPJ128" s="98"/>
      <c r="RPK128" s="98"/>
      <c r="RPL128" s="98"/>
      <c r="RPM128" s="98"/>
      <c r="RPZ128" s="98"/>
      <c r="RQA128" s="98"/>
      <c r="RQB128" s="98"/>
      <c r="RQC128" s="98"/>
      <c r="RQD128" s="98"/>
      <c r="RQE128" s="98"/>
      <c r="RQF128" s="98"/>
      <c r="RQG128" s="98"/>
      <c r="RQH128" s="98"/>
      <c r="RQI128" s="98"/>
      <c r="RQL128" s="98"/>
      <c r="RQO128" s="98"/>
      <c r="RQR128" s="98"/>
      <c r="RQU128" s="98"/>
      <c r="RTI128" s="98"/>
      <c r="RTK128" s="98"/>
      <c r="RTN128" s="98"/>
      <c r="RTQ128" s="98"/>
      <c r="RTT128" s="98"/>
      <c r="RTW128" s="98"/>
      <c r="RTZ128" s="98"/>
      <c r="RUB128" s="98"/>
      <c r="RUD128" s="98"/>
      <c r="RUG128" s="98"/>
      <c r="RUJ128" s="98"/>
      <c r="RUM128" s="98"/>
      <c r="RUP128" s="98"/>
      <c r="RUS128" s="98"/>
      <c r="RUV128" s="98"/>
      <c r="RUY128" s="98"/>
      <c r="RVA128" s="98"/>
      <c r="RVV128" s="98"/>
      <c r="RVW128" s="98"/>
      <c r="RVZ128" s="98"/>
      <c r="RWC128" s="98"/>
      <c r="RWF128" s="98"/>
      <c r="RWI128" s="98"/>
      <c r="RWJ128" s="98"/>
      <c r="RWK128" s="98"/>
      <c r="RWN128" s="98"/>
      <c r="RWQ128" s="98"/>
      <c r="RWT128" s="98"/>
      <c r="RWW128" s="98"/>
      <c r="RWY128" s="98"/>
      <c r="RYQ128" s="98"/>
      <c r="RYR128" s="98"/>
      <c r="RYS128" s="98"/>
      <c r="RYT128" s="98"/>
      <c r="RYU128" s="98"/>
      <c r="RYV128" s="98"/>
      <c r="RYW128" s="98"/>
      <c r="RYX128" s="98"/>
      <c r="RYY128" s="98"/>
      <c r="RYZ128" s="98"/>
      <c r="RZA128" s="98"/>
      <c r="RZB128" s="98"/>
      <c r="RZC128" s="98"/>
      <c r="RZD128" s="98"/>
      <c r="RZE128" s="98"/>
      <c r="RZF128" s="98"/>
      <c r="RZG128" s="98"/>
      <c r="RZH128" s="98"/>
      <c r="RZI128" s="98"/>
      <c r="RZV128" s="98"/>
      <c r="RZW128" s="98"/>
      <c r="RZX128" s="98"/>
      <c r="RZY128" s="98"/>
      <c r="RZZ128" s="98"/>
      <c r="SAA128" s="98"/>
      <c r="SAB128" s="98"/>
      <c r="SAC128" s="98"/>
      <c r="SAD128" s="98"/>
      <c r="SAE128" s="98"/>
      <c r="SAH128" s="98"/>
      <c r="SAK128" s="98"/>
      <c r="SAN128" s="98"/>
      <c r="SAQ128" s="98"/>
      <c r="SDE128" s="98"/>
      <c r="SDG128" s="98"/>
      <c r="SDJ128" s="98"/>
      <c r="SDM128" s="98"/>
      <c r="SDP128" s="98"/>
      <c r="SDS128" s="98"/>
      <c r="SDV128" s="98"/>
      <c r="SDX128" s="98"/>
      <c r="SDZ128" s="98"/>
      <c r="SEC128" s="98"/>
      <c r="SEF128" s="98"/>
      <c r="SEI128" s="98"/>
      <c r="SEL128" s="98"/>
      <c r="SEO128" s="98"/>
      <c r="SER128" s="98"/>
      <c r="SEU128" s="98"/>
      <c r="SEW128" s="98"/>
      <c r="SFR128" s="98"/>
      <c r="SFS128" s="98"/>
      <c r="SFV128" s="98"/>
      <c r="SFY128" s="98"/>
      <c r="SGB128" s="98"/>
      <c r="SGE128" s="98"/>
      <c r="SGF128" s="98"/>
      <c r="SGG128" s="98"/>
      <c r="SGJ128" s="98"/>
      <c r="SGM128" s="98"/>
      <c r="SGP128" s="98"/>
      <c r="SGS128" s="98"/>
      <c r="SGU128" s="98"/>
      <c r="SIM128" s="98"/>
      <c r="SIN128" s="98"/>
      <c r="SIO128" s="98"/>
      <c r="SIP128" s="98"/>
      <c r="SIQ128" s="98"/>
      <c r="SIR128" s="98"/>
      <c r="SIS128" s="98"/>
      <c r="SIT128" s="98"/>
      <c r="SIU128" s="98"/>
      <c r="SIV128" s="98"/>
      <c r="SIW128" s="98"/>
      <c r="SIX128" s="98"/>
      <c r="SIY128" s="98"/>
      <c r="SIZ128" s="98"/>
      <c r="SJA128" s="98"/>
      <c r="SJB128" s="98"/>
      <c r="SJC128" s="98"/>
      <c r="SJD128" s="98"/>
      <c r="SJE128" s="98"/>
      <c r="SJR128" s="98"/>
      <c r="SJS128" s="98"/>
      <c r="SJT128" s="98"/>
      <c r="SJU128" s="98"/>
      <c r="SJV128" s="98"/>
      <c r="SJW128" s="98"/>
      <c r="SJX128" s="98"/>
      <c r="SJY128" s="98"/>
      <c r="SJZ128" s="98"/>
      <c r="SKA128" s="98"/>
      <c r="SKD128" s="98"/>
      <c r="SKG128" s="98"/>
      <c r="SKJ128" s="98"/>
      <c r="SKM128" s="98"/>
      <c r="SNA128" s="98"/>
      <c r="SNC128" s="98"/>
      <c r="SNF128" s="98"/>
      <c r="SNI128" s="98"/>
      <c r="SNL128" s="98"/>
      <c r="SNO128" s="98"/>
      <c r="SNR128" s="98"/>
      <c r="SNT128" s="98"/>
      <c r="SNV128" s="98"/>
      <c r="SNY128" s="98"/>
      <c r="SOB128" s="98"/>
      <c r="SOE128" s="98"/>
      <c r="SOH128" s="98"/>
      <c r="SOK128" s="98"/>
      <c r="SON128" s="98"/>
      <c r="SOQ128" s="98"/>
      <c r="SOS128" s="98"/>
      <c r="SPN128" s="98"/>
      <c r="SPO128" s="98"/>
      <c r="SPR128" s="98"/>
      <c r="SPU128" s="98"/>
      <c r="SPX128" s="98"/>
      <c r="SQA128" s="98"/>
      <c r="SQB128" s="98"/>
      <c r="SQC128" s="98"/>
      <c r="SQF128" s="98"/>
      <c r="SQI128" s="98"/>
      <c r="SQL128" s="98"/>
      <c r="SQO128" s="98"/>
      <c r="SQQ128" s="98"/>
      <c r="SSI128" s="98"/>
      <c r="SSJ128" s="98"/>
      <c r="SSK128" s="98"/>
      <c r="SSL128" s="98"/>
      <c r="SSM128" s="98"/>
      <c r="SSN128" s="98"/>
      <c r="SSO128" s="98"/>
      <c r="SSP128" s="98"/>
      <c r="SSQ128" s="98"/>
      <c r="SSR128" s="98"/>
      <c r="SSS128" s="98"/>
      <c r="SST128" s="98"/>
      <c r="SSU128" s="98"/>
      <c r="SSV128" s="98"/>
      <c r="SSW128" s="98"/>
      <c r="SSX128" s="98"/>
      <c r="SSY128" s="98"/>
      <c r="SSZ128" s="98"/>
      <c r="STA128" s="98"/>
      <c r="STN128" s="98"/>
      <c r="STO128" s="98"/>
      <c r="STP128" s="98"/>
      <c r="STQ128" s="98"/>
      <c r="STR128" s="98"/>
      <c r="STS128" s="98"/>
      <c r="STT128" s="98"/>
      <c r="STU128" s="98"/>
      <c r="STV128" s="98"/>
      <c r="STW128" s="98"/>
      <c r="STZ128" s="98"/>
      <c r="SUC128" s="98"/>
      <c r="SUF128" s="98"/>
      <c r="SUI128" s="98"/>
      <c r="SWW128" s="98"/>
      <c r="SWY128" s="98"/>
      <c r="SXB128" s="98"/>
      <c r="SXE128" s="98"/>
      <c r="SXH128" s="98"/>
      <c r="SXK128" s="98"/>
      <c r="SXN128" s="98"/>
      <c r="SXP128" s="98"/>
      <c r="SXR128" s="98"/>
      <c r="SXU128" s="98"/>
      <c r="SXX128" s="98"/>
      <c r="SYA128" s="98"/>
      <c r="SYD128" s="98"/>
      <c r="SYG128" s="98"/>
      <c r="SYJ128" s="98"/>
      <c r="SYM128" s="98"/>
      <c r="SYO128" s="98"/>
      <c r="SZJ128" s="98"/>
      <c r="SZK128" s="98"/>
      <c r="SZN128" s="98"/>
      <c r="SZQ128" s="98"/>
      <c r="SZT128" s="98"/>
      <c r="SZW128" s="98"/>
      <c r="SZX128" s="98"/>
      <c r="SZY128" s="98"/>
      <c r="TAB128" s="98"/>
      <c r="TAE128" s="98"/>
      <c r="TAH128" s="98"/>
      <c r="TAK128" s="98"/>
      <c r="TAM128" s="98"/>
      <c r="TCE128" s="98"/>
      <c r="TCF128" s="98"/>
      <c r="TCG128" s="98"/>
      <c r="TCH128" s="98"/>
      <c r="TCI128" s="98"/>
      <c r="TCJ128" s="98"/>
      <c r="TCK128" s="98"/>
      <c r="TCL128" s="98"/>
      <c r="TCM128" s="98"/>
      <c r="TCN128" s="98"/>
      <c r="TCO128" s="98"/>
      <c r="TCP128" s="98"/>
      <c r="TCQ128" s="98"/>
      <c r="TCR128" s="98"/>
      <c r="TCS128" s="98"/>
      <c r="TCT128" s="98"/>
      <c r="TCU128" s="98"/>
      <c r="TCV128" s="98"/>
      <c r="TCW128" s="98"/>
      <c r="TDJ128" s="98"/>
      <c r="TDK128" s="98"/>
      <c r="TDL128" s="98"/>
      <c r="TDM128" s="98"/>
      <c r="TDN128" s="98"/>
      <c r="TDO128" s="98"/>
      <c r="TDP128" s="98"/>
      <c r="TDQ128" s="98"/>
      <c r="TDR128" s="98"/>
      <c r="TDS128" s="98"/>
      <c r="TDV128" s="98"/>
      <c r="TDY128" s="98"/>
      <c r="TEB128" s="98"/>
      <c r="TEE128" s="98"/>
      <c r="TGS128" s="98"/>
      <c r="TGU128" s="98"/>
      <c r="TGX128" s="98"/>
      <c r="THA128" s="98"/>
      <c r="THD128" s="98"/>
      <c r="THG128" s="98"/>
      <c r="THJ128" s="98"/>
      <c r="THL128" s="98"/>
      <c r="THN128" s="98"/>
      <c r="THQ128" s="98"/>
      <c r="THT128" s="98"/>
      <c r="THW128" s="98"/>
      <c r="THZ128" s="98"/>
      <c r="TIC128" s="98"/>
      <c r="TIF128" s="98"/>
      <c r="TII128" s="98"/>
      <c r="TIK128" s="98"/>
      <c r="TJF128" s="98"/>
      <c r="TJG128" s="98"/>
      <c r="TJJ128" s="98"/>
      <c r="TJM128" s="98"/>
      <c r="TJP128" s="98"/>
      <c r="TJS128" s="98"/>
      <c r="TJT128" s="98"/>
      <c r="TJU128" s="98"/>
      <c r="TJX128" s="98"/>
      <c r="TKA128" s="98"/>
      <c r="TKD128" s="98"/>
      <c r="TKG128" s="98"/>
      <c r="TKI128" s="98"/>
      <c r="TMA128" s="98"/>
      <c r="TMB128" s="98"/>
      <c r="TMC128" s="98"/>
      <c r="TMD128" s="98"/>
      <c r="TME128" s="98"/>
      <c r="TMF128" s="98"/>
      <c r="TMG128" s="98"/>
      <c r="TMH128" s="98"/>
      <c r="TMI128" s="98"/>
      <c r="TMJ128" s="98"/>
      <c r="TMK128" s="98"/>
      <c r="TML128" s="98"/>
      <c r="TMM128" s="98"/>
      <c r="TMN128" s="98"/>
      <c r="TMO128" s="98"/>
      <c r="TMP128" s="98"/>
      <c r="TMQ128" s="98"/>
      <c r="TMR128" s="98"/>
      <c r="TMS128" s="98"/>
      <c r="TNF128" s="98"/>
      <c r="TNG128" s="98"/>
      <c r="TNH128" s="98"/>
      <c r="TNI128" s="98"/>
      <c r="TNJ128" s="98"/>
      <c r="TNK128" s="98"/>
      <c r="TNL128" s="98"/>
      <c r="TNM128" s="98"/>
      <c r="TNN128" s="98"/>
      <c r="TNO128" s="98"/>
      <c r="TNR128" s="98"/>
      <c r="TNU128" s="98"/>
      <c r="TNX128" s="98"/>
      <c r="TOA128" s="98"/>
      <c r="TQO128" s="98"/>
      <c r="TQQ128" s="98"/>
      <c r="TQT128" s="98"/>
      <c r="TQW128" s="98"/>
      <c r="TQZ128" s="98"/>
      <c r="TRC128" s="98"/>
      <c r="TRF128" s="98"/>
      <c r="TRH128" s="98"/>
      <c r="TRJ128" s="98"/>
      <c r="TRM128" s="98"/>
      <c r="TRP128" s="98"/>
      <c r="TRS128" s="98"/>
      <c r="TRV128" s="98"/>
      <c r="TRY128" s="98"/>
      <c r="TSB128" s="98"/>
      <c r="TSE128" s="98"/>
      <c r="TSG128" s="98"/>
      <c r="TTB128" s="98"/>
      <c r="TTC128" s="98"/>
      <c r="TTF128" s="98"/>
      <c r="TTI128" s="98"/>
      <c r="TTL128" s="98"/>
      <c r="TTO128" s="98"/>
      <c r="TTP128" s="98"/>
      <c r="TTQ128" s="98"/>
      <c r="TTT128" s="98"/>
      <c r="TTW128" s="98"/>
      <c r="TTZ128" s="98"/>
      <c r="TUC128" s="98"/>
      <c r="TUE128" s="98"/>
      <c r="TVW128" s="98"/>
      <c r="TVX128" s="98"/>
      <c r="TVY128" s="98"/>
      <c r="TVZ128" s="98"/>
      <c r="TWA128" s="98"/>
      <c r="TWB128" s="98"/>
      <c r="TWC128" s="98"/>
      <c r="TWD128" s="98"/>
      <c r="TWE128" s="98"/>
      <c r="TWF128" s="98"/>
      <c r="TWG128" s="98"/>
      <c r="TWH128" s="98"/>
      <c r="TWI128" s="98"/>
      <c r="TWJ128" s="98"/>
      <c r="TWK128" s="98"/>
      <c r="TWL128" s="98"/>
      <c r="TWM128" s="98"/>
      <c r="TWN128" s="98"/>
      <c r="TWO128" s="98"/>
      <c r="TXB128" s="98"/>
      <c r="TXC128" s="98"/>
      <c r="TXD128" s="98"/>
      <c r="TXE128" s="98"/>
      <c r="TXF128" s="98"/>
      <c r="TXG128" s="98"/>
      <c r="TXH128" s="98"/>
      <c r="TXI128" s="98"/>
      <c r="TXJ128" s="98"/>
      <c r="TXK128" s="98"/>
      <c r="TXN128" s="98"/>
      <c r="TXQ128" s="98"/>
      <c r="TXT128" s="98"/>
      <c r="TXW128" s="98"/>
      <c r="UAK128" s="98"/>
      <c r="UAM128" s="98"/>
      <c r="UAP128" s="98"/>
      <c r="UAS128" s="98"/>
      <c r="UAV128" s="98"/>
      <c r="UAY128" s="98"/>
      <c r="UBB128" s="98"/>
      <c r="UBD128" s="98"/>
      <c r="UBF128" s="98"/>
      <c r="UBI128" s="98"/>
      <c r="UBL128" s="98"/>
      <c r="UBO128" s="98"/>
      <c r="UBR128" s="98"/>
      <c r="UBU128" s="98"/>
      <c r="UBX128" s="98"/>
      <c r="UCA128" s="98"/>
      <c r="UCC128" s="98"/>
      <c r="UCX128" s="98"/>
      <c r="UCY128" s="98"/>
      <c r="UDB128" s="98"/>
      <c r="UDE128" s="98"/>
      <c r="UDH128" s="98"/>
      <c r="UDK128" s="98"/>
      <c r="UDL128" s="98"/>
      <c r="UDM128" s="98"/>
      <c r="UDP128" s="98"/>
      <c r="UDS128" s="98"/>
      <c r="UDV128" s="98"/>
      <c r="UDY128" s="98"/>
      <c r="UEA128" s="98"/>
      <c r="UFS128" s="98"/>
      <c r="UFT128" s="98"/>
      <c r="UFU128" s="98"/>
      <c r="UFV128" s="98"/>
      <c r="UFW128" s="98"/>
      <c r="UFX128" s="98"/>
      <c r="UFY128" s="98"/>
      <c r="UFZ128" s="98"/>
      <c r="UGA128" s="98"/>
      <c r="UGB128" s="98"/>
      <c r="UGC128" s="98"/>
      <c r="UGD128" s="98"/>
      <c r="UGE128" s="98"/>
      <c r="UGF128" s="98"/>
      <c r="UGG128" s="98"/>
      <c r="UGH128" s="98"/>
      <c r="UGI128" s="98"/>
      <c r="UGJ128" s="98"/>
      <c r="UGK128" s="98"/>
      <c r="UGX128" s="98"/>
      <c r="UGY128" s="98"/>
      <c r="UGZ128" s="98"/>
      <c r="UHA128" s="98"/>
      <c r="UHB128" s="98"/>
      <c r="UHC128" s="98"/>
      <c r="UHD128" s="98"/>
      <c r="UHE128" s="98"/>
      <c r="UHF128" s="98"/>
      <c r="UHG128" s="98"/>
      <c r="UHJ128" s="98"/>
      <c r="UHM128" s="98"/>
      <c r="UHP128" s="98"/>
      <c r="UHS128" s="98"/>
      <c r="UKG128" s="98"/>
      <c r="UKI128" s="98"/>
      <c r="UKL128" s="98"/>
      <c r="UKO128" s="98"/>
      <c r="UKR128" s="98"/>
      <c r="UKU128" s="98"/>
      <c r="UKX128" s="98"/>
      <c r="UKZ128" s="98"/>
      <c r="ULB128" s="98"/>
      <c r="ULE128" s="98"/>
      <c r="ULH128" s="98"/>
      <c r="ULK128" s="98"/>
      <c r="ULN128" s="98"/>
      <c r="ULQ128" s="98"/>
      <c r="ULT128" s="98"/>
      <c r="ULW128" s="98"/>
      <c r="ULY128" s="98"/>
      <c r="UMT128" s="98"/>
      <c r="UMU128" s="98"/>
      <c r="UMX128" s="98"/>
      <c r="UNA128" s="98"/>
      <c r="UND128" s="98"/>
      <c r="UNG128" s="98"/>
      <c r="UNH128" s="98"/>
      <c r="UNI128" s="98"/>
      <c r="UNL128" s="98"/>
      <c r="UNO128" s="98"/>
      <c r="UNR128" s="98"/>
      <c r="UNU128" s="98"/>
      <c r="UNW128" s="98"/>
      <c r="UPO128" s="98"/>
      <c r="UPP128" s="98"/>
      <c r="UPQ128" s="98"/>
      <c r="UPR128" s="98"/>
      <c r="UPS128" s="98"/>
      <c r="UPT128" s="98"/>
      <c r="UPU128" s="98"/>
      <c r="UPV128" s="98"/>
      <c r="UPW128" s="98"/>
      <c r="UPX128" s="98"/>
      <c r="UPY128" s="98"/>
      <c r="UPZ128" s="98"/>
      <c r="UQA128" s="98"/>
      <c r="UQB128" s="98"/>
      <c r="UQC128" s="98"/>
      <c r="UQD128" s="98"/>
      <c r="UQE128" s="98"/>
      <c r="UQF128" s="98"/>
      <c r="UQG128" s="98"/>
      <c r="UQT128" s="98"/>
      <c r="UQU128" s="98"/>
      <c r="UQV128" s="98"/>
      <c r="UQW128" s="98"/>
      <c r="UQX128" s="98"/>
      <c r="UQY128" s="98"/>
      <c r="UQZ128" s="98"/>
      <c r="URA128" s="98"/>
      <c r="URB128" s="98"/>
      <c r="URC128" s="98"/>
      <c r="URF128" s="98"/>
      <c r="URI128" s="98"/>
      <c r="URL128" s="98"/>
      <c r="URO128" s="98"/>
      <c r="UUC128" s="98"/>
      <c r="UUE128" s="98"/>
      <c r="UUH128" s="98"/>
      <c r="UUK128" s="98"/>
      <c r="UUN128" s="98"/>
      <c r="UUQ128" s="98"/>
      <c r="UUT128" s="98"/>
      <c r="UUV128" s="98"/>
      <c r="UUX128" s="98"/>
      <c r="UVA128" s="98"/>
      <c r="UVD128" s="98"/>
      <c r="UVG128" s="98"/>
      <c r="UVJ128" s="98"/>
      <c r="UVM128" s="98"/>
      <c r="UVP128" s="98"/>
      <c r="UVS128" s="98"/>
      <c r="UVU128" s="98"/>
      <c r="UWP128" s="98"/>
      <c r="UWQ128" s="98"/>
      <c r="UWT128" s="98"/>
      <c r="UWW128" s="98"/>
      <c r="UWZ128" s="98"/>
      <c r="UXC128" s="98"/>
      <c r="UXD128" s="98"/>
      <c r="UXE128" s="98"/>
      <c r="UXH128" s="98"/>
      <c r="UXK128" s="98"/>
      <c r="UXN128" s="98"/>
      <c r="UXQ128" s="98"/>
      <c r="UXS128" s="98"/>
      <c r="UZK128" s="98"/>
      <c r="UZL128" s="98"/>
      <c r="UZM128" s="98"/>
      <c r="UZN128" s="98"/>
      <c r="UZO128" s="98"/>
      <c r="UZP128" s="98"/>
      <c r="UZQ128" s="98"/>
      <c r="UZR128" s="98"/>
      <c r="UZS128" s="98"/>
      <c r="UZT128" s="98"/>
      <c r="UZU128" s="98"/>
      <c r="UZV128" s="98"/>
      <c r="UZW128" s="98"/>
      <c r="UZX128" s="98"/>
      <c r="UZY128" s="98"/>
      <c r="UZZ128" s="98"/>
      <c r="VAA128" s="98"/>
      <c r="VAB128" s="98"/>
      <c r="VAC128" s="98"/>
      <c r="VAP128" s="98"/>
      <c r="VAQ128" s="98"/>
      <c r="VAR128" s="98"/>
      <c r="VAS128" s="98"/>
      <c r="VAT128" s="98"/>
      <c r="VAU128" s="98"/>
      <c r="VAV128" s="98"/>
      <c r="VAW128" s="98"/>
      <c r="VAX128" s="98"/>
      <c r="VAY128" s="98"/>
      <c r="VBB128" s="98"/>
      <c r="VBE128" s="98"/>
      <c r="VBH128" s="98"/>
      <c r="VBK128" s="98"/>
      <c r="VDY128" s="98"/>
      <c r="VEA128" s="98"/>
      <c r="VED128" s="98"/>
      <c r="VEG128" s="98"/>
      <c r="VEJ128" s="98"/>
      <c r="VEM128" s="98"/>
      <c r="VEP128" s="98"/>
      <c r="VER128" s="98"/>
      <c r="VET128" s="98"/>
      <c r="VEW128" s="98"/>
      <c r="VEZ128" s="98"/>
      <c r="VFC128" s="98"/>
      <c r="VFF128" s="98"/>
      <c r="VFI128" s="98"/>
      <c r="VFL128" s="98"/>
      <c r="VFO128" s="98"/>
      <c r="VFQ128" s="98"/>
      <c r="VGL128" s="98"/>
      <c r="VGM128" s="98"/>
      <c r="VGP128" s="98"/>
      <c r="VGS128" s="98"/>
      <c r="VGV128" s="98"/>
      <c r="VGY128" s="98"/>
      <c r="VGZ128" s="98"/>
      <c r="VHA128" s="98"/>
      <c r="VHD128" s="98"/>
      <c r="VHG128" s="98"/>
      <c r="VHJ128" s="98"/>
      <c r="VHM128" s="98"/>
      <c r="VHO128" s="98"/>
      <c r="VJG128" s="98"/>
      <c r="VJH128" s="98"/>
      <c r="VJI128" s="98"/>
      <c r="VJJ128" s="98"/>
      <c r="VJK128" s="98"/>
      <c r="VJL128" s="98"/>
      <c r="VJM128" s="98"/>
      <c r="VJN128" s="98"/>
      <c r="VJO128" s="98"/>
      <c r="VJP128" s="98"/>
      <c r="VJQ128" s="98"/>
      <c r="VJR128" s="98"/>
      <c r="VJS128" s="98"/>
      <c r="VJT128" s="98"/>
      <c r="VJU128" s="98"/>
      <c r="VJV128" s="98"/>
      <c r="VJW128" s="98"/>
      <c r="VJX128" s="98"/>
      <c r="VJY128" s="98"/>
      <c r="VKL128" s="98"/>
      <c r="VKM128" s="98"/>
      <c r="VKN128" s="98"/>
      <c r="VKO128" s="98"/>
      <c r="VKP128" s="98"/>
      <c r="VKQ128" s="98"/>
      <c r="VKR128" s="98"/>
      <c r="VKS128" s="98"/>
      <c r="VKT128" s="98"/>
      <c r="VKU128" s="98"/>
      <c r="VKX128" s="98"/>
      <c r="VLA128" s="98"/>
      <c r="VLD128" s="98"/>
      <c r="VLG128" s="98"/>
      <c r="VNU128" s="98"/>
      <c r="VNW128" s="98"/>
      <c r="VNZ128" s="98"/>
      <c r="VOC128" s="98"/>
      <c r="VOF128" s="98"/>
      <c r="VOI128" s="98"/>
      <c r="VOL128" s="98"/>
      <c r="VON128" s="98"/>
      <c r="VOP128" s="98"/>
      <c r="VOS128" s="98"/>
      <c r="VOV128" s="98"/>
      <c r="VOY128" s="98"/>
      <c r="VPB128" s="98"/>
      <c r="VPE128" s="98"/>
      <c r="VPH128" s="98"/>
      <c r="VPK128" s="98"/>
      <c r="VPM128" s="98"/>
      <c r="VQH128" s="98"/>
      <c r="VQI128" s="98"/>
      <c r="VQL128" s="98"/>
      <c r="VQO128" s="98"/>
      <c r="VQR128" s="98"/>
      <c r="VQU128" s="98"/>
      <c r="VQV128" s="98"/>
      <c r="VQW128" s="98"/>
      <c r="VQZ128" s="98"/>
      <c r="VRC128" s="98"/>
      <c r="VRF128" s="98"/>
      <c r="VRI128" s="98"/>
      <c r="VRK128" s="98"/>
      <c r="VTC128" s="98"/>
      <c r="VTD128" s="98"/>
      <c r="VTE128" s="98"/>
      <c r="VTF128" s="98"/>
      <c r="VTG128" s="98"/>
      <c r="VTH128" s="98"/>
      <c r="VTI128" s="98"/>
      <c r="VTJ128" s="98"/>
      <c r="VTK128" s="98"/>
      <c r="VTL128" s="98"/>
      <c r="VTM128" s="98"/>
      <c r="VTN128" s="98"/>
      <c r="VTO128" s="98"/>
      <c r="VTP128" s="98"/>
      <c r="VTQ128" s="98"/>
      <c r="VTR128" s="98"/>
      <c r="VTS128" s="98"/>
      <c r="VTT128" s="98"/>
      <c r="VTU128" s="98"/>
      <c r="VUH128" s="98"/>
      <c r="VUI128" s="98"/>
      <c r="VUJ128" s="98"/>
      <c r="VUK128" s="98"/>
      <c r="VUL128" s="98"/>
      <c r="VUM128" s="98"/>
      <c r="VUN128" s="98"/>
      <c r="VUO128" s="98"/>
      <c r="VUP128" s="98"/>
      <c r="VUQ128" s="98"/>
      <c r="VUT128" s="98"/>
      <c r="VUW128" s="98"/>
      <c r="VUZ128" s="98"/>
      <c r="VVC128" s="98"/>
      <c r="VXQ128" s="98"/>
      <c r="VXS128" s="98"/>
      <c r="VXV128" s="98"/>
      <c r="VXY128" s="98"/>
      <c r="VYB128" s="98"/>
      <c r="VYE128" s="98"/>
      <c r="VYH128" s="98"/>
      <c r="VYJ128" s="98"/>
      <c r="VYL128" s="98"/>
      <c r="VYO128" s="98"/>
      <c r="VYR128" s="98"/>
      <c r="VYU128" s="98"/>
      <c r="VYX128" s="98"/>
      <c r="VZA128" s="98"/>
      <c r="VZD128" s="98"/>
      <c r="VZG128" s="98"/>
      <c r="VZI128" s="98"/>
      <c r="WAD128" s="98"/>
      <c r="WAE128" s="98"/>
      <c r="WAH128" s="98"/>
      <c r="WAK128" s="98"/>
      <c r="WAN128" s="98"/>
      <c r="WAQ128" s="98"/>
      <c r="WAR128" s="98"/>
      <c r="WAS128" s="98"/>
      <c r="WAV128" s="98"/>
      <c r="WAY128" s="98"/>
      <c r="WBB128" s="98"/>
      <c r="WBE128" s="98"/>
      <c r="WBG128" s="98"/>
      <c r="WCY128" s="98"/>
      <c r="WCZ128" s="98"/>
      <c r="WDA128" s="98"/>
      <c r="WDB128" s="98"/>
      <c r="WDC128" s="98"/>
      <c r="WDD128" s="98"/>
      <c r="WDE128" s="98"/>
      <c r="WDF128" s="98"/>
      <c r="WDG128" s="98"/>
      <c r="WDH128" s="98"/>
      <c r="WDI128" s="98"/>
      <c r="WDJ128" s="98"/>
      <c r="WDK128" s="98"/>
      <c r="WDL128" s="98"/>
      <c r="WDM128" s="98"/>
      <c r="WDN128" s="98"/>
      <c r="WDO128" s="98"/>
      <c r="WDP128" s="98"/>
      <c r="WDQ128" s="98"/>
      <c r="WED128" s="98"/>
      <c r="WEE128" s="98"/>
      <c r="WEF128" s="98"/>
      <c r="WEG128" s="98"/>
      <c r="WEH128" s="98"/>
      <c r="WEI128" s="98"/>
      <c r="WEJ128" s="98"/>
      <c r="WEK128" s="98"/>
      <c r="WEL128" s="98"/>
      <c r="WEM128" s="98"/>
      <c r="WEP128" s="98"/>
      <c r="WES128" s="98"/>
      <c r="WEV128" s="98"/>
      <c r="WEY128" s="98"/>
      <c r="WHM128" s="98"/>
      <c r="WHO128" s="98"/>
      <c r="WHR128" s="98"/>
      <c r="WHU128" s="98"/>
      <c r="WHX128" s="98"/>
      <c r="WIA128" s="98"/>
      <c r="WID128" s="98"/>
      <c r="WIF128" s="98"/>
      <c r="WIH128" s="98"/>
      <c r="WIK128" s="98"/>
      <c r="WIN128" s="98"/>
      <c r="WIQ128" s="98"/>
      <c r="WIT128" s="98"/>
      <c r="WIW128" s="98"/>
      <c r="WIZ128" s="98"/>
      <c r="WJC128" s="98"/>
      <c r="WJE128" s="98"/>
      <c r="WJZ128" s="98"/>
      <c r="WKA128" s="98"/>
      <c r="WKD128" s="98"/>
      <c r="WKG128" s="98"/>
      <c r="WKJ128" s="98"/>
      <c r="WKM128" s="98"/>
      <c r="WKN128" s="98"/>
      <c r="WKO128" s="98"/>
      <c r="WKR128" s="98"/>
      <c r="WKU128" s="98"/>
      <c r="WKX128" s="98"/>
      <c r="WLA128" s="98"/>
      <c r="WLC128" s="98"/>
      <c r="WMU128" s="98"/>
      <c r="WMV128" s="98"/>
      <c r="WMW128" s="98"/>
      <c r="WMX128" s="98"/>
      <c r="WMY128" s="98"/>
      <c r="WMZ128" s="98"/>
      <c r="WNA128" s="98"/>
      <c r="WNB128" s="98"/>
      <c r="WNC128" s="98"/>
      <c r="WND128" s="98"/>
      <c r="WNE128" s="98"/>
      <c r="WNF128" s="98"/>
      <c r="WNG128" s="98"/>
      <c r="WNH128" s="98"/>
      <c r="WNI128" s="98"/>
      <c r="WNJ128" s="98"/>
      <c r="WNK128" s="98"/>
      <c r="WNL128" s="98"/>
      <c r="WNM128" s="98"/>
      <c r="WNZ128" s="98"/>
      <c r="WOA128" s="98"/>
      <c r="WOB128" s="98"/>
      <c r="WOC128" s="98"/>
      <c r="WOD128" s="98"/>
      <c r="WOE128" s="98"/>
      <c r="WOF128" s="98"/>
      <c r="WOG128" s="98"/>
      <c r="WOH128" s="98"/>
      <c r="WOI128" s="98"/>
      <c r="WOL128" s="98"/>
      <c r="WOO128" s="98"/>
      <c r="WOR128" s="98"/>
      <c r="WOU128" s="98"/>
      <c r="WRI128" s="98"/>
      <c r="WRK128" s="98"/>
      <c r="WRN128" s="98"/>
      <c r="WRQ128" s="98"/>
      <c r="WRT128" s="98"/>
      <c r="WRW128" s="98"/>
      <c r="WRZ128" s="98"/>
      <c r="WSB128" s="98"/>
      <c r="WSD128" s="98"/>
      <c r="WSG128" s="98"/>
      <c r="WSJ128" s="98"/>
      <c r="WSM128" s="98"/>
      <c r="WSP128" s="98"/>
      <c r="WSS128" s="98"/>
      <c r="WSV128" s="98"/>
      <c r="WSY128" s="98"/>
      <c r="WTA128" s="98"/>
      <c r="WTV128" s="98"/>
      <c r="WTW128" s="98"/>
      <c r="WTZ128" s="98"/>
      <c r="WUC128" s="98"/>
      <c r="WUF128" s="98"/>
      <c r="WUI128" s="98"/>
      <c r="WUJ128" s="98"/>
      <c r="WUK128" s="98"/>
      <c r="WUN128" s="98"/>
      <c r="WUQ128" s="98"/>
      <c r="WUT128" s="98"/>
      <c r="WUW128" s="98"/>
      <c r="WUY128" s="98"/>
    </row>
    <row r="129" spans="1:1015 1059:2039 2083:3063 3107:4087 4131:5111 5155:6135 6179:7159 7203:8183 8227:9207 9251:10231 10275:11255 11299:12279 12323:13303 13347:14327 14371:15351 15395:16119" s="94" customFormat="1" ht="21" hidden="1" customHeight="1" x14ac:dyDescent="0.3">
      <c r="A129" s="10" t="s">
        <v>283</v>
      </c>
      <c r="B129" s="93" t="s">
        <v>414</v>
      </c>
      <c r="C129" s="7"/>
      <c r="D129" s="126"/>
      <c r="E129" s="126"/>
    </row>
    <row r="130" spans="1:1015 1059:2039 2083:3063 3107:4087 4131:5111 5155:6135 6179:7159 7203:8183 8227:9207 9251:10231 10275:11255 11299:12279 12323:13303 13347:14327 14371:15351 15395:16119" s="94" customFormat="1" ht="21" hidden="1" customHeight="1" x14ac:dyDescent="0.3">
      <c r="A130" s="10" t="s">
        <v>213</v>
      </c>
      <c r="B130" s="93" t="s">
        <v>417</v>
      </c>
      <c r="C130" s="7"/>
      <c r="D130" s="126"/>
      <c r="E130" s="126"/>
    </row>
    <row r="131" spans="1:1015 1059:2039 2083:3063 3107:4087 4131:5111 5155:6135 6179:7159 7203:8183 8227:9207 9251:10231 10275:11255 11299:12279 12323:13303 13347:14327 14371:15351 15395:16119" s="94" customFormat="1" ht="21" hidden="1" customHeight="1" x14ac:dyDescent="0.3">
      <c r="A131" s="10" t="s">
        <v>36</v>
      </c>
      <c r="B131" s="93" t="s">
        <v>412</v>
      </c>
      <c r="C131" s="7"/>
      <c r="D131" s="126"/>
      <c r="E131" s="126"/>
    </row>
    <row r="132" spans="1:1015 1059:2039 2083:3063 3107:4087 4131:5111 5155:6135 6179:7159 7203:8183 8227:9207 9251:10231 10275:11255 11299:12279 12323:13303 13347:14327 14371:15351 15395:16119" s="94" customFormat="1" ht="21" hidden="1" customHeight="1" x14ac:dyDescent="0.3">
      <c r="A132" s="14" t="s">
        <v>37</v>
      </c>
      <c r="B132" s="93" t="s">
        <v>416</v>
      </c>
      <c r="C132" s="7"/>
      <c r="D132" s="126"/>
      <c r="E132" s="126"/>
    </row>
    <row r="133" spans="1:1015 1059:2039 2083:3063 3107:4087 4131:5111 5155:6135 6179:7159 7203:8183 8227:9207 9251:10231 10275:11255 11299:12279 12323:13303 13347:14327 14371:15351 15395:16119" s="94" customFormat="1" ht="21" customHeight="1" x14ac:dyDescent="0.3">
      <c r="A133" s="8" t="s">
        <v>214</v>
      </c>
      <c r="B133" s="169" t="s">
        <v>412</v>
      </c>
      <c r="C133" s="170">
        <v>1</v>
      </c>
      <c r="D133" s="185">
        <v>40000</v>
      </c>
      <c r="E133" s="169">
        <v>40000</v>
      </c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98"/>
      <c r="AT133" s="98"/>
      <c r="AU133" s="98"/>
      <c r="AV133" s="98"/>
      <c r="AW133" s="98"/>
      <c r="AX133" s="98"/>
      <c r="AY133" s="98"/>
      <c r="AZ133" s="98"/>
      <c r="BA133" s="98"/>
      <c r="BN133" s="98"/>
      <c r="BO133" s="98"/>
      <c r="BP133" s="98"/>
      <c r="BQ133" s="98"/>
      <c r="BR133" s="98"/>
      <c r="BS133" s="98"/>
      <c r="BT133" s="98"/>
      <c r="BU133" s="98"/>
      <c r="BV133" s="98"/>
      <c r="BW133" s="98"/>
      <c r="BZ133" s="98"/>
      <c r="CC133" s="98"/>
      <c r="CF133" s="98"/>
      <c r="CI133" s="98"/>
      <c r="EW133" s="98"/>
      <c r="EY133" s="98"/>
      <c r="FB133" s="98"/>
      <c r="FE133" s="98"/>
      <c r="FH133" s="98"/>
      <c r="FK133" s="98"/>
      <c r="FN133" s="98"/>
      <c r="FP133" s="98"/>
      <c r="FR133" s="98"/>
      <c r="FU133" s="98"/>
      <c r="FX133" s="98"/>
      <c r="GA133" s="98"/>
      <c r="GD133" s="98"/>
      <c r="GG133" s="98"/>
      <c r="GJ133" s="98"/>
      <c r="GM133" s="98"/>
      <c r="GO133" s="98"/>
      <c r="HJ133" s="98"/>
      <c r="HK133" s="98"/>
      <c r="HN133" s="98"/>
      <c r="HQ133" s="98"/>
      <c r="HT133" s="98"/>
      <c r="HW133" s="98"/>
      <c r="HX133" s="98"/>
      <c r="HY133" s="98"/>
      <c r="IB133" s="98"/>
      <c r="IE133" s="98"/>
      <c r="IH133" s="98"/>
      <c r="IK133" s="98"/>
      <c r="IM133" s="98"/>
      <c r="KE133" s="98"/>
      <c r="KF133" s="98"/>
      <c r="KG133" s="98"/>
      <c r="KH133" s="98"/>
      <c r="KI133" s="98"/>
      <c r="KJ133" s="98"/>
      <c r="KK133" s="98"/>
      <c r="KL133" s="98"/>
      <c r="KM133" s="98"/>
      <c r="KN133" s="98"/>
      <c r="KO133" s="98"/>
      <c r="KP133" s="98"/>
      <c r="KQ133" s="98"/>
      <c r="KR133" s="98"/>
      <c r="KS133" s="98"/>
      <c r="KT133" s="98"/>
      <c r="KU133" s="98"/>
      <c r="KV133" s="98"/>
      <c r="KW133" s="98"/>
      <c r="LJ133" s="98"/>
      <c r="LK133" s="98"/>
      <c r="LL133" s="98"/>
      <c r="LM133" s="98"/>
      <c r="LN133" s="98"/>
      <c r="LO133" s="98"/>
      <c r="LP133" s="98"/>
      <c r="LQ133" s="98"/>
      <c r="LR133" s="98"/>
      <c r="LS133" s="98"/>
      <c r="LV133" s="98"/>
      <c r="LY133" s="98"/>
      <c r="MB133" s="98"/>
      <c r="ME133" s="98"/>
      <c r="OS133" s="98"/>
      <c r="OU133" s="98"/>
      <c r="OX133" s="98"/>
      <c r="PA133" s="98"/>
      <c r="PD133" s="98"/>
      <c r="PG133" s="98"/>
      <c r="PJ133" s="98"/>
      <c r="PL133" s="98"/>
      <c r="PN133" s="98"/>
      <c r="PQ133" s="98"/>
      <c r="PT133" s="98"/>
      <c r="PW133" s="98"/>
      <c r="PZ133" s="98"/>
      <c r="QC133" s="98"/>
      <c r="QF133" s="98"/>
      <c r="QI133" s="98"/>
      <c r="QK133" s="98"/>
      <c r="RF133" s="98"/>
      <c r="RG133" s="98"/>
      <c r="RJ133" s="98"/>
      <c r="RM133" s="98"/>
      <c r="RP133" s="98"/>
      <c r="RS133" s="98"/>
      <c r="RT133" s="98"/>
      <c r="RU133" s="98"/>
      <c r="RX133" s="98"/>
      <c r="SA133" s="98"/>
      <c r="SD133" s="98"/>
      <c r="SG133" s="98"/>
      <c r="SI133" s="98"/>
      <c r="UA133" s="98"/>
      <c r="UB133" s="98"/>
      <c r="UC133" s="98"/>
      <c r="UD133" s="98"/>
      <c r="UE133" s="98"/>
      <c r="UF133" s="98"/>
      <c r="UG133" s="98"/>
      <c r="UH133" s="98"/>
      <c r="UI133" s="98"/>
      <c r="UJ133" s="98"/>
      <c r="UK133" s="98"/>
      <c r="UL133" s="98"/>
      <c r="UM133" s="98"/>
      <c r="UN133" s="98"/>
      <c r="UO133" s="98"/>
      <c r="UP133" s="98"/>
      <c r="UQ133" s="98"/>
      <c r="UR133" s="98"/>
      <c r="US133" s="98"/>
      <c r="VF133" s="98"/>
      <c r="VG133" s="98"/>
      <c r="VH133" s="98"/>
      <c r="VI133" s="98"/>
      <c r="VJ133" s="98"/>
      <c r="VK133" s="98"/>
      <c r="VL133" s="98"/>
      <c r="VM133" s="98"/>
      <c r="VN133" s="98"/>
      <c r="VO133" s="98"/>
      <c r="VR133" s="98"/>
      <c r="VU133" s="98"/>
      <c r="VX133" s="98"/>
      <c r="WA133" s="98"/>
      <c r="YO133" s="98"/>
      <c r="YQ133" s="98"/>
      <c r="YT133" s="98"/>
      <c r="YW133" s="98"/>
      <c r="YZ133" s="98"/>
      <c r="ZC133" s="98"/>
      <c r="ZF133" s="98"/>
      <c r="ZH133" s="98"/>
      <c r="ZJ133" s="98"/>
      <c r="ZM133" s="98"/>
      <c r="ZP133" s="98"/>
      <c r="ZS133" s="98"/>
      <c r="ZV133" s="98"/>
      <c r="ZY133" s="98"/>
      <c r="AAB133" s="98"/>
      <c r="AAE133" s="98"/>
      <c r="AAG133" s="98"/>
      <c r="ABB133" s="98"/>
      <c r="ABC133" s="98"/>
      <c r="ABF133" s="98"/>
      <c r="ABI133" s="98"/>
      <c r="ABL133" s="98"/>
      <c r="ABO133" s="98"/>
      <c r="ABP133" s="98"/>
      <c r="ABQ133" s="98"/>
      <c r="ABT133" s="98"/>
      <c r="ABW133" s="98"/>
      <c r="ABZ133" s="98"/>
      <c r="ACC133" s="98"/>
      <c r="ACE133" s="98"/>
      <c r="ADW133" s="98"/>
      <c r="ADX133" s="98"/>
      <c r="ADY133" s="98"/>
      <c r="ADZ133" s="98"/>
      <c r="AEA133" s="98"/>
      <c r="AEB133" s="98"/>
      <c r="AEC133" s="98"/>
      <c r="AED133" s="98"/>
      <c r="AEE133" s="98"/>
      <c r="AEF133" s="98"/>
      <c r="AEG133" s="98"/>
      <c r="AEH133" s="98"/>
      <c r="AEI133" s="98"/>
      <c r="AEJ133" s="98"/>
      <c r="AEK133" s="98"/>
      <c r="AEL133" s="98"/>
      <c r="AEM133" s="98"/>
      <c r="AEN133" s="98"/>
      <c r="AEO133" s="98"/>
      <c r="AFB133" s="98"/>
      <c r="AFC133" s="98"/>
      <c r="AFD133" s="98"/>
      <c r="AFE133" s="98"/>
      <c r="AFF133" s="98"/>
      <c r="AFG133" s="98"/>
      <c r="AFH133" s="98"/>
      <c r="AFI133" s="98"/>
      <c r="AFJ133" s="98"/>
      <c r="AFK133" s="98"/>
      <c r="AFN133" s="98"/>
      <c r="AFQ133" s="98"/>
      <c r="AFT133" s="98"/>
      <c r="AFW133" s="98"/>
      <c r="AIK133" s="98"/>
      <c r="AIM133" s="98"/>
      <c r="AIP133" s="98"/>
      <c r="AIS133" s="98"/>
      <c r="AIV133" s="98"/>
      <c r="AIY133" s="98"/>
      <c r="AJB133" s="98"/>
      <c r="AJD133" s="98"/>
      <c r="AJF133" s="98"/>
      <c r="AJI133" s="98"/>
      <c r="AJL133" s="98"/>
      <c r="AJO133" s="98"/>
      <c r="AJR133" s="98"/>
      <c r="AJU133" s="98"/>
      <c r="AJX133" s="98"/>
      <c r="AKA133" s="98"/>
      <c r="AKC133" s="98"/>
      <c r="AKX133" s="98"/>
      <c r="AKY133" s="98"/>
      <c r="ALB133" s="98"/>
      <c r="ALE133" s="98"/>
      <c r="ALH133" s="98"/>
      <c r="ALK133" s="98"/>
      <c r="ALL133" s="98"/>
      <c r="ALM133" s="98"/>
      <c r="ALP133" s="98"/>
      <c r="ALS133" s="98"/>
      <c r="ALV133" s="98"/>
      <c r="ALY133" s="98"/>
      <c r="AMA133" s="98"/>
      <c r="ANS133" s="98"/>
      <c r="ANT133" s="98"/>
      <c r="ANU133" s="98"/>
      <c r="ANV133" s="98"/>
      <c r="ANW133" s="98"/>
      <c r="ANX133" s="98"/>
      <c r="ANY133" s="98"/>
      <c r="ANZ133" s="98"/>
      <c r="AOA133" s="98"/>
      <c r="AOB133" s="98"/>
      <c r="AOC133" s="98"/>
      <c r="AOD133" s="98"/>
      <c r="AOE133" s="98"/>
      <c r="AOF133" s="98"/>
      <c r="AOG133" s="98"/>
      <c r="AOH133" s="98"/>
      <c r="AOI133" s="98"/>
      <c r="AOJ133" s="98"/>
      <c r="AOK133" s="98"/>
      <c r="AOX133" s="98"/>
      <c r="AOY133" s="98"/>
      <c r="AOZ133" s="98"/>
      <c r="APA133" s="98"/>
      <c r="APB133" s="98"/>
      <c r="APC133" s="98"/>
      <c r="APD133" s="98"/>
      <c r="APE133" s="98"/>
      <c r="APF133" s="98"/>
      <c r="APG133" s="98"/>
      <c r="APJ133" s="98"/>
      <c r="APM133" s="98"/>
      <c r="APP133" s="98"/>
      <c r="APS133" s="98"/>
      <c r="ASG133" s="98"/>
      <c r="ASI133" s="98"/>
      <c r="ASL133" s="98"/>
      <c r="ASO133" s="98"/>
      <c r="ASR133" s="98"/>
      <c r="ASU133" s="98"/>
      <c r="ASX133" s="98"/>
      <c r="ASZ133" s="98"/>
      <c r="ATB133" s="98"/>
      <c r="ATE133" s="98"/>
      <c r="ATH133" s="98"/>
      <c r="ATK133" s="98"/>
      <c r="ATN133" s="98"/>
      <c r="ATQ133" s="98"/>
      <c r="ATT133" s="98"/>
      <c r="ATW133" s="98"/>
      <c r="ATY133" s="98"/>
      <c r="AUT133" s="98"/>
      <c r="AUU133" s="98"/>
      <c r="AUX133" s="98"/>
      <c r="AVA133" s="98"/>
      <c r="AVD133" s="98"/>
      <c r="AVG133" s="98"/>
      <c r="AVH133" s="98"/>
      <c r="AVI133" s="98"/>
      <c r="AVL133" s="98"/>
      <c r="AVO133" s="98"/>
      <c r="AVR133" s="98"/>
      <c r="AVU133" s="98"/>
      <c r="AVW133" s="98"/>
      <c r="AXO133" s="98"/>
      <c r="AXP133" s="98"/>
      <c r="AXQ133" s="98"/>
      <c r="AXR133" s="98"/>
      <c r="AXS133" s="98"/>
      <c r="AXT133" s="98"/>
      <c r="AXU133" s="98"/>
      <c r="AXV133" s="98"/>
      <c r="AXW133" s="98"/>
      <c r="AXX133" s="98"/>
      <c r="AXY133" s="98"/>
      <c r="AXZ133" s="98"/>
      <c r="AYA133" s="98"/>
      <c r="AYB133" s="98"/>
      <c r="AYC133" s="98"/>
      <c r="AYD133" s="98"/>
      <c r="AYE133" s="98"/>
      <c r="AYF133" s="98"/>
      <c r="AYG133" s="98"/>
      <c r="AYT133" s="98"/>
      <c r="AYU133" s="98"/>
      <c r="AYV133" s="98"/>
      <c r="AYW133" s="98"/>
      <c r="AYX133" s="98"/>
      <c r="AYY133" s="98"/>
      <c r="AYZ133" s="98"/>
      <c r="AZA133" s="98"/>
      <c r="AZB133" s="98"/>
      <c r="AZC133" s="98"/>
      <c r="AZF133" s="98"/>
      <c r="AZI133" s="98"/>
      <c r="AZL133" s="98"/>
      <c r="AZO133" s="98"/>
      <c r="BCC133" s="98"/>
      <c r="BCE133" s="98"/>
      <c r="BCH133" s="98"/>
      <c r="BCK133" s="98"/>
      <c r="BCN133" s="98"/>
      <c r="BCQ133" s="98"/>
      <c r="BCT133" s="98"/>
      <c r="BCV133" s="98"/>
      <c r="BCX133" s="98"/>
      <c r="BDA133" s="98"/>
      <c r="BDD133" s="98"/>
      <c r="BDG133" s="98"/>
      <c r="BDJ133" s="98"/>
      <c r="BDM133" s="98"/>
      <c r="BDP133" s="98"/>
      <c r="BDS133" s="98"/>
      <c r="BDU133" s="98"/>
      <c r="BEP133" s="98"/>
      <c r="BEQ133" s="98"/>
      <c r="BET133" s="98"/>
      <c r="BEW133" s="98"/>
      <c r="BEZ133" s="98"/>
      <c r="BFC133" s="98"/>
      <c r="BFD133" s="98"/>
      <c r="BFE133" s="98"/>
      <c r="BFH133" s="98"/>
      <c r="BFK133" s="98"/>
      <c r="BFN133" s="98"/>
      <c r="BFQ133" s="98"/>
      <c r="BFS133" s="98"/>
      <c r="BHK133" s="98"/>
      <c r="BHL133" s="98"/>
      <c r="BHM133" s="98"/>
      <c r="BHN133" s="98"/>
      <c r="BHO133" s="98"/>
      <c r="BHP133" s="98"/>
      <c r="BHQ133" s="98"/>
      <c r="BHR133" s="98"/>
      <c r="BHS133" s="98"/>
      <c r="BHT133" s="98"/>
      <c r="BHU133" s="98"/>
      <c r="BHV133" s="98"/>
      <c r="BHW133" s="98"/>
      <c r="BHX133" s="98"/>
      <c r="BHY133" s="98"/>
      <c r="BHZ133" s="98"/>
      <c r="BIA133" s="98"/>
      <c r="BIB133" s="98"/>
      <c r="BIC133" s="98"/>
      <c r="BIP133" s="98"/>
      <c r="BIQ133" s="98"/>
      <c r="BIR133" s="98"/>
      <c r="BIS133" s="98"/>
      <c r="BIT133" s="98"/>
      <c r="BIU133" s="98"/>
      <c r="BIV133" s="98"/>
      <c r="BIW133" s="98"/>
      <c r="BIX133" s="98"/>
      <c r="BIY133" s="98"/>
      <c r="BJB133" s="98"/>
      <c r="BJE133" s="98"/>
      <c r="BJH133" s="98"/>
      <c r="BJK133" s="98"/>
      <c r="BLY133" s="98"/>
      <c r="BMA133" s="98"/>
      <c r="BMD133" s="98"/>
      <c r="BMG133" s="98"/>
      <c r="BMJ133" s="98"/>
      <c r="BMM133" s="98"/>
      <c r="BMP133" s="98"/>
      <c r="BMR133" s="98"/>
      <c r="BMT133" s="98"/>
      <c r="BMW133" s="98"/>
      <c r="BMZ133" s="98"/>
      <c r="BNC133" s="98"/>
      <c r="BNF133" s="98"/>
      <c r="BNI133" s="98"/>
      <c r="BNL133" s="98"/>
      <c r="BNO133" s="98"/>
      <c r="BNQ133" s="98"/>
      <c r="BOL133" s="98"/>
      <c r="BOM133" s="98"/>
      <c r="BOP133" s="98"/>
      <c r="BOS133" s="98"/>
      <c r="BOV133" s="98"/>
      <c r="BOY133" s="98"/>
      <c r="BOZ133" s="98"/>
      <c r="BPA133" s="98"/>
      <c r="BPD133" s="98"/>
      <c r="BPG133" s="98"/>
      <c r="BPJ133" s="98"/>
      <c r="BPM133" s="98"/>
      <c r="BPO133" s="98"/>
      <c r="BRG133" s="98"/>
      <c r="BRH133" s="98"/>
      <c r="BRI133" s="98"/>
      <c r="BRJ133" s="98"/>
      <c r="BRK133" s="98"/>
      <c r="BRL133" s="98"/>
      <c r="BRM133" s="98"/>
      <c r="BRN133" s="98"/>
      <c r="BRO133" s="98"/>
      <c r="BRP133" s="98"/>
      <c r="BRQ133" s="98"/>
      <c r="BRR133" s="98"/>
      <c r="BRS133" s="98"/>
      <c r="BRT133" s="98"/>
      <c r="BRU133" s="98"/>
      <c r="BRV133" s="98"/>
      <c r="BRW133" s="98"/>
      <c r="BRX133" s="98"/>
      <c r="BRY133" s="98"/>
      <c r="BSL133" s="98"/>
      <c r="BSM133" s="98"/>
      <c r="BSN133" s="98"/>
      <c r="BSO133" s="98"/>
      <c r="BSP133" s="98"/>
      <c r="BSQ133" s="98"/>
      <c r="BSR133" s="98"/>
      <c r="BSS133" s="98"/>
      <c r="BST133" s="98"/>
      <c r="BSU133" s="98"/>
      <c r="BSX133" s="98"/>
      <c r="BTA133" s="98"/>
      <c r="BTD133" s="98"/>
      <c r="BTG133" s="98"/>
      <c r="BVU133" s="98"/>
      <c r="BVW133" s="98"/>
      <c r="BVZ133" s="98"/>
      <c r="BWC133" s="98"/>
      <c r="BWF133" s="98"/>
      <c r="BWI133" s="98"/>
      <c r="BWL133" s="98"/>
      <c r="BWN133" s="98"/>
      <c r="BWP133" s="98"/>
      <c r="BWS133" s="98"/>
      <c r="BWV133" s="98"/>
      <c r="BWY133" s="98"/>
      <c r="BXB133" s="98"/>
      <c r="BXE133" s="98"/>
      <c r="BXH133" s="98"/>
      <c r="BXK133" s="98"/>
      <c r="BXM133" s="98"/>
      <c r="BYH133" s="98"/>
      <c r="BYI133" s="98"/>
      <c r="BYL133" s="98"/>
      <c r="BYO133" s="98"/>
      <c r="BYR133" s="98"/>
      <c r="BYU133" s="98"/>
      <c r="BYV133" s="98"/>
      <c r="BYW133" s="98"/>
      <c r="BYZ133" s="98"/>
      <c r="BZC133" s="98"/>
      <c r="BZF133" s="98"/>
      <c r="BZI133" s="98"/>
      <c r="BZK133" s="98"/>
      <c r="CBC133" s="98"/>
      <c r="CBD133" s="98"/>
      <c r="CBE133" s="98"/>
      <c r="CBF133" s="98"/>
      <c r="CBG133" s="98"/>
      <c r="CBH133" s="98"/>
      <c r="CBI133" s="98"/>
      <c r="CBJ133" s="98"/>
      <c r="CBK133" s="98"/>
      <c r="CBL133" s="98"/>
      <c r="CBM133" s="98"/>
      <c r="CBN133" s="98"/>
      <c r="CBO133" s="98"/>
      <c r="CBP133" s="98"/>
      <c r="CBQ133" s="98"/>
      <c r="CBR133" s="98"/>
      <c r="CBS133" s="98"/>
      <c r="CBT133" s="98"/>
      <c r="CBU133" s="98"/>
      <c r="CCH133" s="98"/>
      <c r="CCI133" s="98"/>
      <c r="CCJ133" s="98"/>
      <c r="CCK133" s="98"/>
      <c r="CCL133" s="98"/>
      <c r="CCM133" s="98"/>
      <c r="CCN133" s="98"/>
      <c r="CCO133" s="98"/>
      <c r="CCP133" s="98"/>
      <c r="CCQ133" s="98"/>
      <c r="CCT133" s="98"/>
      <c r="CCW133" s="98"/>
      <c r="CCZ133" s="98"/>
      <c r="CDC133" s="98"/>
      <c r="CFQ133" s="98"/>
      <c r="CFS133" s="98"/>
      <c r="CFV133" s="98"/>
      <c r="CFY133" s="98"/>
      <c r="CGB133" s="98"/>
      <c r="CGE133" s="98"/>
      <c r="CGH133" s="98"/>
      <c r="CGJ133" s="98"/>
      <c r="CGL133" s="98"/>
      <c r="CGO133" s="98"/>
      <c r="CGR133" s="98"/>
      <c r="CGU133" s="98"/>
      <c r="CGX133" s="98"/>
      <c r="CHA133" s="98"/>
      <c r="CHD133" s="98"/>
      <c r="CHG133" s="98"/>
      <c r="CHI133" s="98"/>
      <c r="CID133" s="98"/>
      <c r="CIE133" s="98"/>
      <c r="CIH133" s="98"/>
      <c r="CIK133" s="98"/>
      <c r="CIN133" s="98"/>
      <c r="CIQ133" s="98"/>
      <c r="CIR133" s="98"/>
      <c r="CIS133" s="98"/>
      <c r="CIV133" s="98"/>
      <c r="CIY133" s="98"/>
      <c r="CJB133" s="98"/>
      <c r="CJE133" s="98"/>
      <c r="CJG133" s="98"/>
      <c r="CKY133" s="98"/>
      <c r="CKZ133" s="98"/>
      <c r="CLA133" s="98"/>
      <c r="CLB133" s="98"/>
      <c r="CLC133" s="98"/>
      <c r="CLD133" s="98"/>
      <c r="CLE133" s="98"/>
      <c r="CLF133" s="98"/>
      <c r="CLG133" s="98"/>
      <c r="CLH133" s="98"/>
      <c r="CLI133" s="98"/>
      <c r="CLJ133" s="98"/>
      <c r="CLK133" s="98"/>
      <c r="CLL133" s="98"/>
      <c r="CLM133" s="98"/>
      <c r="CLN133" s="98"/>
      <c r="CLO133" s="98"/>
      <c r="CLP133" s="98"/>
      <c r="CLQ133" s="98"/>
      <c r="CMD133" s="98"/>
      <c r="CME133" s="98"/>
      <c r="CMF133" s="98"/>
      <c r="CMG133" s="98"/>
      <c r="CMH133" s="98"/>
      <c r="CMI133" s="98"/>
      <c r="CMJ133" s="98"/>
      <c r="CMK133" s="98"/>
      <c r="CML133" s="98"/>
      <c r="CMM133" s="98"/>
      <c r="CMP133" s="98"/>
      <c r="CMS133" s="98"/>
      <c r="CMV133" s="98"/>
      <c r="CMY133" s="98"/>
      <c r="CPM133" s="98"/>
      <c r="CPO133" s="98"/>
      <c r="CPR133" s="98"/>
      <c r="CPU133" s="98"/>
      <c r="CPX133" s="98"/>
      <c r="CQA133" s="98"/>
      <c r="CQD133" s="98"/>
      <c r="CQF133" s="98"/>
      <c r="CQH133" s="98"/>
      <c r="CQK133" s="98"/>
      <c r="CQN133" s="98"/>
      <c r="CQQ133" s="98"/>
      <c r="CQT133" s="98"/>
      <c r="CQW133" s="98"/>
      <c r="CQZ133" s="98"/>
      <c r="CRC133" s="98"/>
      <c r="CRE133" s="98"/>
      <c r="CRZ133" s="98"/>
      <c r="CSA133" s="98"/>
      <c r="CSD133" s="98"/>
      <c r="CSG133" s="98"/>
      <c r="CSJ133" s="98"/>
      <c r="CSM133" s="98"/>
      <c r="CSN133" s="98"/>
      <c r="CSO133" s="98"/>
      <c r="CSR133" s="98"/>
      <c r="CSU133" s="98"/>
      <c r="CSX133" s="98"/>
      <c r="CTA133" s="98"/>
      <c r="CTC133" s="98"/>
      <c r="CUU133" s="98"/>
      <c r="CUV133" s="98"/>
      <c r="CUW133" s="98"/>
      <c r="CUX133" s="98"/>
      <c r="CUY133" s="98"/>
      <c r="CUZ133" s="98"/>
      <c r="CVA133" s="98"/>
      <c r="CVB133" s="98"/>
      <c r="CVC133" s="98"/>
      <c r="CVD133" s="98"/>
      <c r="CVE133" s="98"/>
      <c r="CVF133" s="98"/>
      <c r="CVG133" s="98"/>
      <c r="CVH133" s="98"/>
      <c r="CVI133" s="98"/>
      <c r="CVJ133" s="98"/>
      <c r="CVK133" s="98"/>
      <c r="CVL133" s="98"/>
      <c r="CVM133" s="98"/>
      <c r="CVZ133" s="98"/>
      <c r="CWA133" s="98"/>
      <c r="CWB133" s="98"/>
      <c r="CWC133" s="98"/>
      <c r="CWD133" s="98"/>
      <c r="CWE133" s="98"/>
      <c r="CWF133" s="98"/>
      <c r="CWG133" s="98"/>
      <c r="CWH133" s="98"/>
      <c r="CWI133" s="98"/>
      <c r="CWL133" s="98"/>
      <c r="CWO133" s="98"/>
      <c r="CWR133" s="98"/>
      <c r="CWU133" s="98"/>
      <c r="CZI133" s="98"/>
      <c r="CZK133" s="98"/>
      <c r="CZN133" s="98"/>
      <c r="CZQ133" s="98"/>
      <c r="CZT133" s="98"/>
      <c r="CZW133" s="98"/>
      <c r="CZZ133" s="98"/>
      <c r="DAB133" s="98"/>
      <c r="DAD133" s="98"/>
      <c r="DAG133" s="98"/>
      <c r="DAJ133" s="98"/>
      <c r="DAM133" s="98"/>
      <c r="DAP133" s="98"/>
      <c r="DAS133" s="98"/>
      <c r="DAV133" s="98"/>
      <c r="DAY133" s="98"/>
      <c r="DBA133" s="98"/>
      <c r="DBV133" s="98"/>
      <c r="DBW133" s="98"/>
      <c r="DBZ133" s="98"/>
      <c r="DCC133" s="98"/>
      <c r="DCF133" s="98"/>
      <c r="DCI133" s="98"/>
      <c r="DCJ133" s="98"/>
      <c r="DCK133" s="98"/>
      <c r="DCN133" s="98"/>
      <c r="DCQ133" s="98"/>
      <c r="DCT133" s="98"/>
      <c r="DCW133" s="98"/>
      <c r="DCY133" s="98"/>
      <c r="DEQ133" s="98"/>
      <c r="DER133" s="98"/>
      <c r="DES133" s="98"/>
      <c r="DET133" s="98"/>
      <c r="DEU133" s="98"/>
      <c r="DEV133" s="98"/>
      <c r="DEW133" s="98"/>
      <c r="DEX133" s="98"/>
      <c r="DEY133" s="98"/>
      <c r="DEZ133" s="98"/>
      <c r="DFA133" s="98"/>
      <c r="DFB133" s="98"/>
      <c r="DFC133" s="98"/>
      <c r="DFD133" s="98"/>
      <c r="DFE133" s="98"/>
      <c r="DFF133" s="98"/>
      <c r="DFG133" s="98"/>
      <c r="DFH133" s="98"/>
      <c r="DFI133" s="98"/>
      <c r="DFV133" s="98"/>
      <c r="DFW133" s="98"/>
      <c r="DFX133" s="98"/>
      <c r="DFY133" s="98"/>
      <c r="DFZ133" s="98"/>
      <c r="DGA133" s="98"/>
      <c r="DGB133" s="98"/>
      <c r="DGC133" s="98"/>
      <c r="DGD133" s="98"/>
      <c r="DGE133" s="98"/>
      <c r="DGH133" s="98"/>
      <c r="DGK133" s="98"/>
      <c r="DGN133" s="98"/>
      <c r="DGQ133" s="98"/>
      <c r="DJE133" s="98"/>
      <c r="DJG133" s="98"/>
      <c r="DJJ133" s="98"/>
      <c r="DJM133" s="98"/>
      <c r="DJP133" s="98"/>
      <c r="DJS133" s="98"/>
      <c r="DJV133" s="98"/>
      <c r="DJX133" s="98"/>
      <c r="DJZ133" s="98"/>
      <c r="DKC133" s="98"/>
      <c r="DKF133" s="98"/>
      <c r="DKI133" s="98"/>
      <c r="DKL133" s="98"/>
      <c r="DKO133" s="98"/>
      <c r="DKR133" s="98"/>
      <c r="DKU133" s="98"/>
      <c r="DKW133" s="98"/>
      <c r="DLR133" s="98"/>
      <c r="DLS133" s="98"/>
      <c r="DLV133" s="98"/>
      <c r="DLY133" s="98"/>
      <c r="DMB133" s="98"/>
      <c r="DME133" s="98"/>
      <c r="DMF133" s="98"/>
      <c r="DMG133" s="98"/>
      <c r="DMJ133" s="98"/>
      <c r="DMM133" s="98"/>
      <c r="DMP133" s="98"/>
      <c r="DMS133" s="98"/>
      <c r="DMU133" s="98"/>
      <c r="DOM133" s="98"/>
      <c r="DON133" s="98"/>
      <c r="DOO133" s="98"/>
      <c r="DOP133" s="98"/>
      <c r="DOQ133" s="98"/>
      <c r="DOR133" s="98"/>
      <c r="DOS133" s="98"/>
      <c r="DOT133" s="98"/>
      <c r="DOU133" s="98"/>
      <c r="DOV133" s="98"/>
      <c r="DOW133" s="98"/>
      <c r="DOX133" s="98"/>
      <c r="DOY133" s="98"/>
      <c r="DOZ133" s="98"/>
      <c r="DPA133" s="98"/>
      <c r="DPB133" s="98"/>
      <c r="DPC133" s="98"/>
      <c r="DPD133" s="98"/>
      <c r="DPE133" s="98"/>
      <c r="DPR133" s="98"/>
      <c r="DPS133" s="98"/>
      <c r="DPT133" s="98"/>
      <c r="DPU133" s="98"/>
      <c r="DPV133" s="98"/>
      <c r="DPW133" s="98"/>
      <c r="DPX133" s="98"/>
      <c r="DPY133" s="98"/>
      <c r="DPZ133" s="98"/>
      <c r="DQA133" s="98"/>
      <c r="DQD133" s="98"/>
      <c r="DQG133" s="98"/>
      <c r="DQJ133" s="98"/>
      <c r="DQM133" s="98"/>
      <c r="DTA133" s="98"/>
      <c r="DTC133" s="98"/>
      <c r="DTF133" s="98"/>
      <c r="DTI133" s="98"/>
      <c r="DTL133" s="98"/>
      <c r="DTO133" s="98"/>
      <c r="DTR133" s="98"/>
      <c r="DTT133" s="98"/>
      <c r="DTV133" s="98"/>
      <c r="DTY133" s="98"/>
      <c r="DUB133" s="98"/>
      <c r="DUE133" s="98"/>
      <c r="DUH133" s="98"/>
      <c r="DUK133" s="98"/>
      <c r="DUN133" s="98"/>
      <c r="DUQ133" s="98"/>
      <c r="DUS133" s="98"/>
      <c r="DVN133" s="98"/>
      <c r="DVO133" s="98"/>
      <c r="DVR133" s="98"/>
      <c r="DVU133" s="98"/>
      <c r="DVX133" s="98"/>
      <c r="DWA133" s="98"/>
      <c r="DWB133" s="98"/>
      <c r="DWC133" s="98"/>
      <c r="DWF133" s="98"/>
      <c r="DWI133" s="98"/>
      <c r="DWL133" s="98"/>
      <c r="DWO133" s="98"/>
      <c r="DWQ133" s="98"/>
      <c r="DYI133" s="98"/>
      <c r="DYJ133" s="98"/>
      <c r="DYK133" s="98"/>
      <c r="DYL133" s="98"/>
      <c r="DYM133" s="98"/>
      <c r="DYN133" s="98"/>
      <c r="DYO133" s="98"/>
      <c r="DYP133" s="98"/>
      <c r="DYQ133" s="98"/>
      <c r="DYR133" s="98"/>
      <c r="DYS133" s="98"/>
      <c r="DYT133" s="98"/>
      <c r="DYU133" s="98"/>
      <c r="DYV133" s="98"/>
      <c r="DYW133" s="98"/>
      <c r="DYX133" s="98"/>
      <c r="DYY133" s="98"/>
      <c r="DYZ133" s="98"/>
      <c r="DZA133" s="98"/>
      <c r="DZN133" s="98"/>
      <c r="DZO133" s="98"/>
      <c r="DZP133" s="98"/>
      <c r="DZQ133" s="98"/>
      <c r="DZR133" s="98"/>
      <c r="DZS133" s="98"/>
      <c r="DZT133" s="98"/>
      <c r="DZU133" s="98"/>
      <c r="DZV133" s="98"/>
      <c r="DZW133" s="98"/>
      <c r="DZZ133" s="98"/>
      <c r="EAC133" s="98"/>
      <c r="EAF133" s="98"/>
      <c r="EAI133" s="98"/>
      <c r="ECW133" s="98"/>
      <c r="ECY133" s="98"/>
      <c r="EDB133" s="98"/>
      <c r="EDE133" s="98"/>
      <c r="EDH133" s="98"/>
      <c r="EDK133" s="98"/>
      <c r="EDN133" s="98"/>
      <c r="EDP133" s="98"/>
      <c r="EDR133" s="98"/>
      <c r="EDU133" s="98"/>
      <c r="EDX133" s="98"/>
      <c r="EEA133" s="98"/>
      <c r="EED133" s="98"/>
      <c r="EEG133" s="98"/>
      <c r="EEJ133" s="98"/>
      <c r="EEM133" s="98"/>
      <c r="EEO133" s="98"/>
      <c r="EFJ133" s="98"/>
      <c r="EFK133" s="98"/>
      <c r="EFN133" s="98"/>
      <c r="EFQ133" s="98"/>
      <c r="EFT133" s="98"/>
      <c r="EFW133" s="98"/>
      <c r="EFX133" s="98"/>
      <c r="EFY133" s="98"/>
      <c r="EGB133" s="98"/>
      <c r="EGE133" s="98"/>
      <c r="EGH133" s="98"/>
      <c r="EGK133" s="98"/>
      <c r="EGM133" s="98"/>
      <c r="EIE133" s="98"/>
      <c r="EIF133" s="98"/>
      <c r="EIG133" s="98"/>
      <c r="EIH133" s="98"/>
      <c r="EII133" s="98"/>
      <c r="EIJ133" s="98"/>
      <c r="EIK133" s="98"/>
      <c r="EIL133" s="98"/>
      <c r="EIM133" s="98"/>
      <c r="EIN133" s="98"/>
      <c r="EIO133" s="98"/>
      <c r="EIP133" s="98"/>
      <c r="EIQ133" s="98"/>
      <c r="EIR133" s="98"/>
      <c r="EIS133" s="98"/>
      <c r="EIT133" s="98"/>
      <c r="EIU133" s="98"/>
      <c r="EIV133" s="98"/>
      <c r="EIW133" s="98"/>
      <c r="EJJ133" s="98"/>
      <c r="EJK133" s="98"/>
      <c r="EJL133" s="98"/>
      <c r="EJM133" s="98"/>
      <c r="EJN133" s="98"/>
      <c r="EJO133" s="98"/>
      <c r="EJP133" s="98"/>
      <c r="EJQ133" s="98"/>
      <c r="EJR133" s="98"/>
      <c r="EJS133" s="98"/>
      <c r="EJV133" s="98"/>
      <c r="EJY133" s="98"/>
      <c r="EKB133" s="98"/>
      <c r="EKE133" s="98"/>
      <c r="EMS133" s="98"/>
      <c r="EMU133" s="98"/>
      <c r="EMX133" s="98"/>
      <c r="ENA133" s="98"/>
      <c r="END133" s="98"/>
      <c r="ENG133" s="98"/>
      <c r="ENJ133" s="98"/>
      <c r="ENL133" s="98"/>
      <c r="ENN133" s="98"/>
      <c r="ENQ133" s="98"/>
      <c r="ENT133" s="98"/>
      <c r="ENW133" s="98"/>
      <c r="ENZ133" s="98"/>
      <c r="EOC133" s="98"/>
      <c r="EOF133" s="98"/>
      <c r="EOI133" s="98"/>
      <c r="EOK133" s="98"/>
      <c r="EPF133" s="98"/>
      <c r="EPG133" s="98"/>
      <c r="EPJ133" s="98"/>
      <c r="EPM133" s="98"/>
      <c r="EPP133" s="98"/>
      <c r="EPS133" s="98"/>
      <c r="EPT133" s="98"/>
      <c r="EPU133" s="98"/>
      <c r="EPX133" s="98"/>
      <c r="EQA133" s="98"/>
      <c r="EQD133" s="98"/>
      <c r="EQG133" s="98"/>
      <c r="EQI133" s="98"/>
      <c r="ESA133" s="98"/>
      <c r="ESB133" s="98"/>
      <c r="ESC133" s="98"/>
      <c r="ESD133" s="98"/>
      <c r="ESE133" s="98"/>
      <c r="ESF133" s="98"/>
      <c r="ESG133" s="98"/>
      <c r="ESH133" s="98"/>
      <c r="ESI133" s="98"/>
      <c r="ESJ133" s="98"/>
      <c r="ESK133" s="98"/>
      <c r="ESL133" s="98"/>
      <c r="ESM133" s="98"/>
      <c r="ESN133" s="98"/>
      <c r="ESO133" s="98"/>
      <c r="ESP133" s="98"/>
      <c r="ESQ133" s="98"/>
      <c r="ESR133" s="98"/>
      <c r="ESS133" s="98"/>
      <c r="ETF133" s="98"/>
      <c r="ETG133" s="98"/>
      <c r="ETH133" s="98"/>
      <c r="ETI133" s="98"/>
      <c r="ETJ133" s="98"/>
      <c r="ETK133" s="98"/>
      <c r="ETL133" s="98"/>
      <c r="ETM133" s="98"/>
      <c r="ETN133" s="98"/>
      <c r="ETO133" s="98"/>
      <c r="ETR133" s="98"/>
      <c r="ETU133" s="98"/>
      <c r="ETX133" s="98"/>
      <c r="EUA133" s="98"/>
      <c r="EWO133" s="98"/>
      <c r="EWQ133" s="98"/>
      <c r="EWT133" s="98"/>
      <c r="EWW133" s="98"/>
      <c r="EWZ133" s="98"/>
      <c r="EXC133" s="98"/>
      <c r="EXF133" s="98"/>
      <c r="EXH133" s="98"/>
      <c r="EXJ133" s="98"/>
      <c r="EXM133" s="98"/>
      <c r="EXP133" s="98"/>
      <c r="EXS133" s="98"/>
      <c r="EXV133" s="98"/>
      <c r="EXY133" s="98"/>
      <c r="EYB133" s="98"/>
      <c r="EYE133" s="98"/>
      <c r="EYG133" s="98"/>
      <c r="EZB133" s="98"/>
      <c r="EZC133" s="98"/>
      <c r="EZF133" s="98"/>
      <c r="EZI133" s="98"/>
      <c r="EZL133" s="98"/>
      <c r="EZO133" s="98"/>
      <c r="EZP133" s="98"/>
      <c r="EZQ133" s="98"/>
      <c r="EZT133" s="98"/>
      <c r="EZW133" s="98"/>
      <c r="EZZ133" s="98"/>
      <c r="FAC133" s="98"/>
      <c r="FAE133" s="98"/>
      <c r="FBW133" s="98"/>
      <c r="FBX133" s="98"/>
      <c r="FBY133" s="98"/>
      <c r="FBZ133" s="98"/>
      <c r="FCA133" s="98"/>
      <c r="FCB133" s="98"/>
      <c r="FCC133" s="98"/>
      <c r="FCD133" s="98"/>
      <c r="FCE133" s="98"/>
      <c r="FCF133" s="98"/>
      <c r="FCG133" s="98"/>
      <c r="FCH133" s="98"/>
      <c r="FCI133" s="98"/>
      <c r="FCJ133" s="98"/>
      <c r="FCK133" s="98"/>
      <c r="FCL133" s="98"/>
      <c r="FCM133" s="98"/>
      <c r="FCN133" s="98"/>
      <c r="FCO133" s="98"/>
      <c r="FDB133" s="98"/>
      <c r="FDC133" s="98"/>
      <c r="FDD133" s="98"/>
      <c r="FDE133" s="98"/>
      <c r="FDF133" s="98"/>
      <c r="FDG133" s="98"/>
      <c r="FDH133" s="98"/>
      <c r="FDI133" s="98"/>
      <c r="FDJ133" s="98"/>
      <c r="FDK133" s="98"/>
      <c r="FDN133" s="98"/>
      <c r="FDQ133" s="98"/>
      <c r="FDT133" s="98"/>
      <c r="FDW133" s="98"/>
      <c r="FGK133" s="98"/>
      <c r="FGM133" s="98"/>
      <c r="FGP133" s="98"/>
      <c r="FGS133" s="98"/>
      <c r="FGV133" s="98"/>
      <c r="FGY133" s="98"/>
      <c r="FHB133" s="98"/>
      <c r="FHD133" s="98"/>
      <c r="FHF133" s="98"/>
      <c r="FHI133" s="98"/>
      <c r="FHL133" s="98"/>
      <c r="FHO133" s="98"/>
      <c r="FHR133" s="98"/>
      <c r="FHU133" s="98"/>
      <c r="FHX133" s="98"/>
      <c r="FIA133" s="98"/>
      <c r="FIC133" s="98"/>
      <c r="FIX133" s="98"/>
      <c r="FIY133" s="98"/>
      <c r="FJB133" s="98"/>
      <c r="FJE133" s="98"/>
      <c r="FJH133" s="98"/>
      <c r="FJK133" s="98"/>
      <c r="FJL133" s="98"/>
      <c r="FJM133" s="98"/>
      <c r="FJP133" s="98"/>
      <c r="FJS133" s="98"/>
      <c r="FJV133" s="98"/>
      <c r="FJY133" s="98"/>
      <c r="FKA133" s="98"/>
      <c r="FLS133" s="98"/>
      <c r="FLT133" s="98"/>
      <c r="FLU133" s="98"/>
      <c r="FLV133" s="98"/>
      <c r="FLW133" s="98"/>
      <c r="FLX133" s="98"/>
      <c r="FLY133" s="98"/>
      <c r="FLZ133" s="98"/>
      <c r="FMA133" s="98"/>
      <c r="FMB133" s="98"/>
      <c r="FMC133" s="98"/>
      <c r="FMD133" s="98"/>
      <c r="FME133" s="98"/>
      <c r="FMF133" s="98"/>
      <c r="FMG133" s="98"/>
      <c r="FMH133" s="98"/>
      <c r="FMI133" s="98"/>
      <c r="FMJ133" s="98"/>
      <c r="FMK133" s="98"/>
      <c r="FMX133" s="98"/>
      <c r="FMY133" s="98"/>
      <c r="FMZ133" s="98"/>
      <c r="FNA133" s="98"/>
      <c r="FNB133" s="98"/>
      <c r="FNC133" s="98"/>
      <c r="FND133" s="98"/>
      <c r="FNE133" s="98"/>
      <c r="FNF133" s="98"/>
      <c r="FNG133" s="98"/>
      <c r="FNJ133" s="98"/>
      <c r="FNM133" s="98"/>
      <c r="FNP133" s="98"/>
      <c r="FNS133" s="98"/>
      <c r="FQG133" s="98"/>
      <c r="FQI133" s="98"/>
      <c r="FQL133" s="98"/>
      <c r="FQO133" s="98"/>
      <c r="FQR133" s="98"/>
      <c r="FQU133" s="98"/>
      <c r="FQX133" s="98"/>
      <c r="FQZ133" s="98"/>
      <c r="FRB133" s="98"/>
      <c r="FRE133" s="98"/>
      <c r="FRH133" s="98"/>
      <c r="FRK133" s="98"/>
      <c r="FRN133" s="98"/>
      <c r="FRQ133" s="98"/>
      <c r="FRT133" s="98"/>
      <c r="FRW133" s="98"/>
      <c r="FRY133" s="98"/>
      <c r="FST133" s="98"/>
      <c r="FSU133" s="98"/>
      <c r="FSX133" s="98"/>
      <c r="FTA133" s="98"/>
      <c r="FTD133" s="98"/>
      <c r="FTG133" s="98"/>
      <c r="FTH133" s="98"/>
      <c r="FTI133" s="98"/>
      <c r="FTL133" s="98"/>
      <c r="FTO133" s="98"/>
      <c r="FTR133" s="98"/>
      <c r="FTU133" s="98"/>
      <c r="FTW133" s="98"/>
      <c r="FVO133" s="98"/>
      <c r="FVP133" s="98"/>
      <c r="FVQ133" s="98"/>
      <c r="FVR133" s="98"/>
      <c r="FVS133" s="98"/>
      <c r="FVT133" s="98"/>
      <c r="FVU133" s="98"/>
      <c r="FVV133" s="98"/>
      <c r="FVW133" s="98"/>
      <c r="FVX133" s="98"/>
      <c r="FVY133" s="98"/>
      <c r="FVZ133" s="98"/>
      <c r="FWA133" s="98"/>
      <c r="FWB133" s="98"/>
      <c r="FWC133" s="98"/>
      <c r="FWD133" s="98"/>
      <c r="FWE133" s="98"/>
      <c r="FWF133" s="98"/>
      <c r="FWG133" s="98"/>
      <c r="FWT133" s="98"/>
      <c r="FWU133" s="98"/>
      <c r="FWV133" s="98"/>
      <c r="FWW133" s="98"/>
      <c r="FWX133" s="98"/>
      <c r="FWY133" s="98"/>
      <c r="FWZ133" s="98"/>
      <c r="FXA133" s="98"/>
      <c r="FXB133" s="98"/>
      <c r="FXC133" s="98"/>
      <c r="FXF133" s="98"/>
      <c r="FXI133" s="98"/>
      <c r="FXL133" s="98"/>
      <c r="FXO133" s="98"/>
      <c r="GAC133" s="98"/>
      <c r="GAE133" s="98"/>
      <c r="GAH133" s="98"/>
      <c r="GAK133" s="98"/>
      <c r="GAN133" s="98"/>
      <c r="GAQ133" s="98"/>
      <c r="GAT133" s="98"/>
      <c r="GAV133" s="98"/>
      <c r="GAX133" s="98"/>
      <c r="GBA133" s="98"/>
      <c r="GBD133" s="98"/>
      <c r="GBG133" s="98"/>
      <c r="GBJ133" s="98"/>
      <c r="GBM133" s="98"/>
      <c r="GBP133" s="98"/>
      <c r="GBS133" s="98"/>
      <c r="GBU133" s="98"/>
      <c r="GCP133" s="98"/>
      <c r="GCQ133" s="98"/>
      <c r="GCT133" s="98"/>
      <c r="GCW133" s="98"/>
      <c r="GCZ133" s="98"/>
      <c r="GDC133" s="98"/>
      <c r="GDD133" s="98"/>
      <c r="GDE133" s="98"/>
      <c r="GDH133" s="98"/>
      <c r="GDK133" s="98"/>
      <c r="GDN133" s="98"/>
      <c r="GDQ133" s="98"/>
      <c r="GDS133" s="98"/>
      <c r="GFK133" s="98"/>
      <c r="GFL133" s="98"/>
      <c r="GFM133" s="98"/>
      <c r="GFN133" s="98"/>
      <c r="GFO133" s="98"/>
      <c r="GFP133" s="98"/>
      <c r="GFQ133" s="98"/>
      <c r="GFR133" s="98"/>
      <c r="GFS133" s="98"/>
      <c r="GFT133" s="98"/>
      <c r="GFU133" s="98"/>
      <c r="GFV133" s="98"/>
      <c r="GFW133" s="98"/>
      <c r="GFX133" s="98"/>
      <c r="GFY133" s="98"/>
      <c r="GFZ133" s="98"/>
      <c r="GGA133" s="98"/>
      <c r="GGB133" s="98"/>
      <c r="GGC133" s="98"/>
      <c r="GGP133" s="98"/>
      <c r="GGQ133" s="98"/>
      <c r="GGR133" s="98"/>
      <c r="GGS133" s="98"/>
      <c r="GGT133" s="98"/>
      <c r="GGU133" s="98"/>
      <c r="GGV133" s="98"/>
      <c r="GGW133" s="98"/>
      <c r="GGX133" s="98"/>
      <c r="GGY133" s="98"/>
      <c r="GHB133" s="98"/>
      <c r="GHE133" s="98"/>
      <c r="GHH133" s="98"/>
      <c r="GHK133" s="98"/>
      <c r="GJY133" s="98"/>
      <c r="GKA133" s="98"/>
      <c r="GKD133" s="98"/>
      <c r="GKG133" s="98"/>
      <c r="GKJ133" s="98"/>
      <c r="GKM133" s="98"/>
      <c r="GKP133" s="98"/>
      <c r="GKR133" s="98"/>
      <c r="GKT133" s="98"/>
      <c r="GKW133" s="98"/>
      <c r="GKZ133" s="98"/>
      <c r="GLC133" s="98"/>
      <c r="GLF133" s="98"/>
      <c r="GLI133" s="98"/>
      <c r="GLL133" s="98"/>
      <c r="GLO133" s="98"/>
      <c r="GLQ133" s="98"/>
      <c r="GML133" s="98"/>
      <c r="GMM133" s="98"/>
      <c r="GMP133" s="98"/>
      <c r="GMS133" s="98"/>
      <c r="GMV133" s="98"/>
      <c r="GMY133" s="98"/>
      <c r="GMZ133" s="98"/>
      <c r="GNA133" s="98"/>
      <c r="GND133" s="98"/>
      <c r="GNG133" s="98"/>
      <c r="GNJ133" s="98"/>
      <c r="GNM133" s="98"/>
      <c r="GNO133" s="98"/>
      <c r="GPG133" s="98"/>
      <c r="GPH133" s="98"/>
      <c r="GPI133" s="98"/>
      <c r="GPJ133" s="98"/>
      <c r="GPK133" s="98"/>
      <c r="GPL133" s="98"/>
      <c r="GPM133" s="98"/>
      <c r="GPN133" s="98"/>
      <c r="GPO133" s="98"/>
      <c r="GPP133" s="98"/>
      <c r="GPQ133" s="98"/>
      <c r="GPR133" s="98"/>
      <c r="GPS133" s="98"/>
      <c r="GPT133" s="98"/>
      <c r="GPU133" s="98"/>
      <c r="GPV133" s="98"/>
      <c r="GPW133" s="98"/>
      <c r="GPX133" s="98"/>
      <c r="GPY133" s="98"/>
      <c r="GQL133" s="98"/>
      <c r="GQM133" s="98"/>
      <c r="GQN133" s="98"/>
      <c r="GQO133" s="98"/>
      <c r="GQP133" s="98"/>
      <c r="GQQ133" s="98"/>
      <c r="GQR133" s="98"/>
      <c r="GQS133" s="98"/>
      <c r="GQT133" s="98"/>
      <c r="GQU133" s="98"/>
      <c r="GQX133" s="98"/>
      <c r="GRA133" s="98"/>
      <c r="GRD133" s="98"/>
      <c r="GRG133" s="98"/>
      <c r="GTU133" s="98"/>
      <c r="GTW133" s="98"/>
      <c r="GTZ133" s="98"/>
      <c r="GUC133" s="98"/>
      <c r="GUF133" s="98"/>
      <c r="GUI133" s="98"/>
      <c r="GUL133" s="98"/>
      <c r="GUN133" s="98"/>
      <c r="GUP133" s="98"/>
      <c r="GUS133" s="98"/>
      <c r="GUV133" s="98"/>
      <c r="GUY133" s="98"/>
      <c r="GVB133" s="98"/>
      <c r="GVE133" s="98"/>
      <c r="GVH133" s="98"/>
      <c r="GVK133" s="98"/>
      <c r="GVM133" s="98"/>
      <c r="GWH133" s="98"/>
      <c r="GWI133" s="98"/>
      <c r="GWL133" s="98"/>
      <c r="GWO133" s="98"/>
      <c r="GWR133" s="98"/>
      <c r="GWU133" s="98"/>
      <c r="GWV133" s="98"/>
      <c r="GWW133" s="98"/>
      <c r="GWZ133" s="98"/>
      <c r="GXC133" s="98"/>
      <c r="GXF133" s="98"/>
      <c r="GXI133" s="98"/>
      <c r="GXK133" s="98"/>
      <c r="GZC133" s="98"/>
      <c r="GZD133" s="98"/>
      <c r="GZE133" s="98"/>
      <c r="GZF133" s="98"/>
      <c r="GZG133" s="98"/>
      <c r="GZH133" s="98"/>
      <c r="GZI133" s="98"/>
      <c r="GZJ133" s="98"/>
      <c r="GZK133" s="98"/>
      <c r="GZL133" s="98"/>
      <c r="GZM133" s="98"/>
      <c r="GZN133" s="98"/>
      <c r="GZO133" s="98"/>
      <c r="GZP133" s="98"/>
      <c r="GZQ133" s="98"/>
      <c r="GZR133" s="98"/>
      <c r="GZS133" s="98"/>
      <c r="GZT133" s="98"/>
      <c r="GZU133" s="98"/>
      <c r="HAH133" s="98"/>
      <c r="HAI133" s="98"/>
      <c r="HAJ133" s="98"/>
      <c r="HAK133" s="98"/>
      <c r="HAL133" s="98"/>
      <c r="HAM133" s="98"/>
      <c r="HAN133" s="98"/>
      <c r="HAO133" s="98"/>
      <c r="HAP133" s="98"/>
      <c r="HAQ133" s="98"/>
      <c r="HAT133" s="98"/>
      <c r="HAW133" s="98"/>
      <c r="HAZ133" s="98"/>
      <c r="HBC133" s="98"/>
      <c r="HDQ133" s="98"/>
      <c r="HDS133" s="98"/>
      <c r="HDV133" s="98"/>
      <c r="HDY133" s="98"/>
      <c r="HEB133" s="98"/>
      <c r="HEE133" s="98"/>
      <c r="HEH133" s="98"/>
      <c r="HEJ133" s="98"/>
      <c r="HEL133" s="98"/>
      <c r="HEO133" s="98"/>
      <c r="HER133" s="98"/>
      <c r="HEU133" s="98"/>
      <c r="HEX133" s="98"/>
      <c r="HFA133" s="98"/>
      <c r="HFD133" s="98"/>
      <c r="HFG133" s="98"/>
      <c r="HFI133" s="98"/>
      <c r="HGD133" s="98"/>
      <c r="HGE133" s="98"/>
      <c r="HGH133" s="98"/>
      <c r="HGK133" s="98"/>
      <c r="HGN133" s="98"/>
      <c r="HGQ133" s="98"/>
      <c r="HGR133" s="98"/>
      <c r="HGS133" s="98"/>
      <c r="HGV133" s="98"/>
      <c r="HGY133" s="98"/>
      <c r="HHB133" s="98"/>
      <c r="HHE133" s="98"/>
      <c r="HHG133" s="98"/>
      <c r="HIY133" s="98"/>
      <c r="HIZ133" s="98"/>
      <c r="HJA133" s="98"/>
      <c r="HJB133" s="98"/>
      <c r="HJC133" s="98"/>
      <c r="HJD133" s="98"/>
      <c r="HJE133" s="98"/>
      <c r="HJF133" s="98"/>
      <c r="HJG133" s="98"/>
      <c r="HJH133" s="98"/>
      <c r="HJI133" s="98"/>
      <c r="HJJ133" s="98"/>
      <c r="HJK133" s="98"/>
      <c r="HJL133" s="98"/>
      <c r="HJM133" s="98"/>
      <c r="HJN133" s="98"/>
      <c r="HJO133" s="98"/>
      <c r="HJP133" s="98"/>
      <c r="HJQ133" s="98"/>
      <c r="HKD133" s="98"/>
      <c r="HKE133" s="98"/>
      <c r="HKF133" s="98"/>
      <c r="HKG133" s="98"/>
      <c r="HKH133" s="98"/>
      <c r="HKI133" s="98"/>
      <c r="HKJ133" s="98"/>
      <c r="HKK133" s="98"/>
      <c r="HKL133" s="98"/>
      <c r="HKM133" s="98"/>
      <c r="HKP133" s="98"/>
      <c r="HKS133" s="98"/>
      <c r="HKV133" s="98"/>
      <c r="HKY133" s="98"/>
      <c r="HNM133" s="98"/>
      <c r="HNO133" s="98"/>
      <c r="HNR133" s="98"/>
      <c r="HNU133" s="98"/>
      <c r="HNX133" s="98"/>
      <c r="HOA133" s="98"/>
      <c r="HOD133" s="98"/>
      <c r="HOF133" s="98"/>
      <c r="HOH133" s="98"/>
      <c r="HOK133" s="98"/>
      <c r="HON133" s="98"/>
      <c r="HOQ133" s="98"/>
      <c r="HOT133" s="98"/>
      <c r="HOW133" s="98"/>
      <c r="HOZ133" s="98"/>
      <c r="HPC133" s="98"/>
      <c r="HPE133" s="98"/>
      <c r="HPZ133" s="98"/>
      <c r="HQA133" s="98"/>
      <c r="HQD133" s="98"/>
      <c r="HQG133" s="98"/>
      <c r="HQJ133" s="98"/>
      <c r="HQM133" s="98"/>
      <c r="HQN133" s="98"/>
      <c r="HQO133" s="98"/>
      <c r="HQR133" s="98"/>
      <c r="HQU133" s="98"/>
      <c r="HQX133" s="98"/>
      <c r="HRA133" s="98"/>
      <c r="HRC133" s="98"/>
      <c r="HSU133" s="98"/>
      <c r="HSV133" s="98"/>
      <c r="HSW133" s="98"/>
      <c r="HSX133" s="98"/>
      <c r="HSY133" s="98"/>
      <c r="HSZ133" s="98"/>
      <c r="HTA133" s="98"/>
      <c r="HTB133" s="98"/>
      <c r="HTC133" s="98"/>
      <c r="HTD133" s="98"/>
      <c r="HTE133" s="98"/>
      <c r="HTF133" s="98"/>
      <c r="HTG133" s="98"/>
      <c r="HTH133" s="98"/>
      <c r="HTI133" s="98"/>
      <c r="HTJ133" s="98"/>
      <c r="HTK133" s="98"/>
      <c r="HTL133" s="98"/>
      <c r="HTM133" s="98"/>
      <c r="HTZ133" s="98"/>
      <c r="HUA133" s="98"/>
      <c r="HUB133" s="98"/>
      <c r="HUC133" s="98"/>
      <c r="HUD133" s="98"/>
      <c r="HUE133" s="98"/>
      <c r="HUF133" s="98"/>
      <c r="HUG133" s="98"/>
      <c r="HUH133" s="98"/>
      <c r="HUI133" s="98"/>
      <c r="HUL133" s="98"/>
      <c r="HUO133" s="98"/>
      <c r="HUR133" s="98"/>
      <c r="HUU133" s="98"/>
      <c r="HXI133" s="98"/>
      <c r="HXK133" s="98"/>
      <c r="HXN133" s="98"/>
      <c r="HXQ133" s="98"/>
      <c r="HXT133" s="98"/>
      <c r="HXW133" s="98"/>
      <c r="HXZ133" s="98"/>
      <c r="HYB133" s="98"/>
      <c r="HYD133" s="98"/>
      <c r="HYG133" s="98"/>
      <c r="HYJ133" s="98"/>
      <c r="HYM133" s="98"/>
      <c r="HYP133" s="98"/>
      <c r="HYS133" s="98"/>
      <c r="HYV133" s="98"/>
      <c r="HYY133" s="98"/>
      <c r="HZA133" s="98"/>
      <c r="HZV133" s="98"/>
      <c r="HZW133" s="98"/>
      <c r="HZZ133" s="98"/>
      <c r="IAC133" s="98"/>
      <c r="IAF133" s="98"/>
      <c r="IAI133" s="98"/>
      <c r="IAJ133" s="98"/>
      <c r="IAK133" s="98"/>
      <c r="IAN133" s="98"/>
      <c r="IAQ133" s="98"/>
      <c r="IAT133" s="98"/>
      <c r="IAW133" s="98"/>
      <c r="IAY133" s="98"/>
      <c r="ICQ133" s="98"/>
      <c r="ICR133" s="98"/>
      <c r="ICS133" s="98"/>
      <c r="ICT133" s="98"/>
      <c r="ICU133" s="98"/>
      <c r="ICV133" s="98"/>
      <c r="ICW133" s="98"/>
      <c r="ICX133" s="98"/>
      <c r="ICY133" s="98"/>
      <c r="ICZ133" s="98"/>
      <c r="IDA133" s="98"/>
      <c r="IDB133" s="98"/>
      <c r="IDC133" s="98"/>
      <c r="IDD133" s="98"/>
      <c r="IDE133" s="98"/>
      <c r="IDF133" s="98"/>
      <c r="IDG133" s="98"/>
      <c r="IDH133" s="98"/>
      <c r="IDI133" s="98"/>
      <c r="IDV133" s="98"/>
      <c r="IDW133" s="98"/>
      <c r="IDX133" s="98"/>
      <c r="IDY133" s="98"/>
      <c r="IDZ133" s="98"/>
      <c r="IEA133" s="98"/>
      <c r="IEB133" s="98"/>
      <c r="IEC133" s="98"/>
      <c r="IED133" s="98"/>
      <c r="IEE133" s="98"/>
      <c r="IEH133" s="98"/>
      <c r="IEK133" s="98"/>
      <c r="IEN133" s="98"/>
      <c r="IEQ133" s="98"/>
      <c r="IHE133" s="98"/>
      <c r="IHG133" s="98"/>
      <c r="IHJ133" s="98"/>
      <c r="IHM133" s="98"/>
      <c r="IHP133" s="98"/>
      <c r="IHS133" s="98"/>
      <c r="IHV133" s="98"/>
      <c r="IHX133" s="98"/>
      <c r="IHZ133" s="98"/>
      <c r="IIC133" s="98"/>
      <c r="IIF133" s="98"/>
      <c r="III133" s="98"/>
      <c r="IIL133" s="98"/>
      <c r="IIO133" s="98"/>
      <c r="IIR133" s="98"/>
      <c r="IIU133" s="98"/>
      <c r="IIW133" s="98"/>
      <c r="IJR133" s="98"/>
      <c r="IJS133" s="98"/>
      <c r="IJV133" s="98"/>
      <c r="IJY133" s="98"/>
      <c r="IKB133" s="98"/>
      <c r="IKE133" s="98"/>
      <c r="IKF133" s="98"/>
      <c r="IKG133" s="98"/>
      <c r="IKJ133" s="98"/>
      <c r="IKM133" s="98"/>
      <c r="IKP133" s="98"/>
      <c r="IKS133" s="98"/>
      <c r="IKU133" s="98"/>
      <c r="IMM133" s="98"/>
      <c r="IMN133" s="98"/>
      <c r="IMO133" s="98"/>
      <c r="IMP133" s="98"/>
      <c r="IMQ133" s="98"/>
      <c r="IMR133" s="98"/>
      <c r="IMS133" s="98"/>
      <c r="IMT133" s="98"/>
      <c r="IMU133" s="98"/>
      <c r="IMV133" s="98"/>
      <c r="IMW133" s="98"/>
      <c r="IMX133" s="98"/>
      <c r="IMY133" s="98"/>
      <c r="IMZ133" s="98"/>
      <c r="INA133" s="98"/>
      <c r="INB133" s="98"/>
      <c r="INC133" s="98"/>
      <c r="IND133" s="98"/>
      <c r="INE133" s="98"/>
      <c r="INR133" s="98"/>
      <c r="INS133" s="98"/>
      <c r="INT133" s="98"/>
      <c r="INU133" s="98"/>
      <c r="INV133" s="98"/>
      <c r="INW133" s="98"/>
      <c r="INX133" s="98"/>
      <c r="INY133" s="98"/>
      <c r="INZ133" s="98"/>
      <c r="IOA133" s="98"/>
      <c r="IOD133" s="98"/>
      <c r="IOG133" s="98"/>
      <c r="IOJ133" s="98"/>
      <c r="IOM133" s="98"/>
      <c r="IRA133" s="98"/>
      <c r="IRC133" s="98"/>
      <c r="IRF133" s="98"/>
      <c r="IRI133" s="98"/>
      <c r="IRL133" s="98"/>
      <c r="IRO133" s="98"/>
      <c r="IRR133" s="98"/>
      <c r="IRT133" s="98"/>
      <c r="IRV133" s="98"/>
      <c r="IRY133" s="98"/>
      <c r="ISB133" s="98"/>
      <c r="ISE133" s="98"/>
      <c r="ISH133" s="98"/>
      <c r="ISK133" s="98"/>
      <c r="ISN133" s="98"/>
      <c r="ISQ133" s="98"/>
      <c r="ISS133" s="98"/>
      <c r="ITN133" s="98"/>
      <c r="ITO133" s="98"/>
      <c r="ITR133" s="98"/>
      <c r="ITU133" s="98"/>
      <c r="ITX133" s="98"/>
      <c r="IUA133" s="98"/>
      <c r="IUB133" s="98"/>
      <c r="IUC133" s="98"/>
      <c r="IUF133" s="98"/>
      <c r="IUI133" s="98"/>
      <c r="IUL133" s="98"/>
      <c r="IUO133" s="98"/>
      <c r="IUQ133" s="98"/>
      <c r="IWI133" s="98"/>
      <c r="IWJ133" s="98"/>
      <c r="IWK133" s="98"/>
      <c r="IWL133" s="98"/>
      <c r="IWM133" s="98"/>
      <c r="IWN133" s="98"/>
      <c r="IWO133" s="98"/>
      <c r="IWP133" s="98"/>
      <c r="IWQ133" s="98"/>
      <c r="IWR133" s="98"/>
      <c r="IWS133" s="98"/>
      <c r="IWT133" s="98"/>
      <c r="IWU133" s="98"/>
      <c r="IWV133" s="98"/>
      <c r="IWW133" s="98"/>
      <c r="IWX133" s="98"/>
      <c r="IWY133" s="98"/>
      <c r="IWZ133" s="98"/>
      <c r="IXA133" s="98"/>
      <c r="IXN133" s="98"/>
      <c r="IXO133" s="98"/>
      <c r="IXP133" s="98"/>
      <c r="IXQ133" s="98"/>
      <c r="IXR133" s="98"/>
      <c r="IXS133" s="98"/>
      <c r="IXT133" s="98"/>
      <c r="IXU133" s="98"/>
      <c r="IXV133" s="98"/>
      <c r="IXW133" s="98"/>
      <c r="IXZ133" s="98"/>
      <c r="IYC133" s="98"/>
      <c r="IYF133" s="98"/>
      <c r="IYI133" s="98"/>
      <c r="JAW133" s="98"/>
      <c r="JAY133" s="98"/>
      <c r="JBB133" s="98"/>
      <c r="JBE133" s="98"/>
      <c r="JBH133" s="98"/>
      <c r="JBK133" s="98"/>
      <c r="JBN133" s="98"/>
      <c r="JBP133" s="98"/>
      <c r="JBR133" s="98"/>
      <c r="JBU133" s="98"/>
      <c r="JBX133" s="98"/>
      <c r="JCA133" s="98"/>
      <c r="JCD133" s="98"/>
      <c r="JCG133" s="98"/>
      <c r="JCJ133" s="98"/>
      <c r="JCM133" s="98"/>
      <c r="JCO133" s="98"/>
      <c r="JDJ133" s="98"/>
      <c r="JDK133" s="98"/>
      <c r="JDN133" s="98"/>
      <c r="JDQ133" s="98"/>
      <c r="JDT133" s="98"/>
      <c r="JDW133" s="98"/>
      <c r="JDX133" s="98"/>
      <c r="JDY133" s="98"/>
      <c r="JEB133" s="98"/>
      <c r="JEE133" s="98"/>
      <c r="JEH133" s="98"/>
      <c r="JEK133" s="98"/>
      <c r="JEM133" s="98"/>
      <c r="JGE133" s="98"/>
      <c r="JGF133" s="98"/>
      <c r="JGG133" s="98"/>
      <c r="JGH133" s="98"/>
      <c r="JGI133" s="98"/>
      <c r="JGJ133" s="98"/>
      <c r="JGK133" s="98"/>
      <c r="JGL133" s="98"/>
      <c r="JGM133" s="98"/>
      <c r="JGN133" s="98"/>
      <c r="JGO133" s="98"/>
      <c r="JGP133" s="98"/>
      <c r="JGQ133" s="98"/>
      <c r="JGR133" s="98"/>
      <c r="JGS133" s="98"/>
      <c r="JGT133" s="98"/>
      <c r="JGU133" s="98"/>
      <c r="JGV133" s="98"/>
      <c r="JGW133" s="98"/>
      <c r="JHJ133" s="98"/>
      <c r="JHK133" s="98"/>
      <c r="JHL133" s="98"/>
      <c r="JHM133" s="98"/>
      <c r="JHN133" s="98"/>
      <c r="JHO133" s="98"/>
      <c r="JHP133" s="98"/>
      <c r="JHQ133" s="98"/>
      <c r="JHR133" s="98"/>
      <c r="JHS133" s="98"/>
      <c r="JHV133" s="98"/>
      <c r="JHY133" s="98"/>
      <c r="JIB133" s="98"/>
      <c r="JIE133" s="98"/>
      <c r="JKS133" s="98"/>
      <c r="JKU133" s="98"/>
      <c r="JKX133" s="98"/>
      <c r="JLA133" s="98"/>
      <c r="JLD133" s="98"/>
      <c r="JLG133" s="98"/>
      <c r="JLJ133" s="98"/>
      <c r="JLL133" s="98"/>
      <c r="JLN133" s="98"/>
      <c r="JLQ133" s="98"/>
      <c r="JLT133" s="98"/>
      <c r="JLW133" s="98"/>
      <c r="JLZ133" s="98"/>
      <c r="JMC133" s="98"/>
      <c r="JMF133" s="98"/>
      <c r="JMI133" s="98"/>
      <c r="JMK133" s="98"/>
      <c r="JNF133" s="98"/>
      <c r="JNG133" s="98"/>
      <c r="JNJ133" s="98"/>
      <c r="JNM133" s="98"/>
      <c r="JNP133" s="98"/>
      <c r="JNS133" s="98"/>
      <c r="JNT133" s="98"/>
      <c r="JNU133" s="98"/>
      <c r="JNX133" s="98"/>
      <c r="JOA133" s="98"/>
      <c r="JOD133" s="98"/>
      <c r="JOG133" s="98"/>
      <c r="JOI133" s="98"/>
      <c r="JQA133" s="98"/>
      <c r="JQB133" s="98"/>
      <c r="JQC133" s="98"/>
      <c r="JQD133" s="98"/>
      <c r="JQE133" s="98"/>
      <c r="JQF133" s="98"/>
      <c r="JQG133" s="98"/>
      <c r="JQH133" s="98"/>
      <c r="JQI133" s="98"/>
      <c r="JQJ133" s="98"/>
      <c r="JQK133" s="98"/>
      <c r="JQL133" s="98"/>
      <c r="JQM133" s="98"/>
      <c r="JQN133" s="98"/>
      <c r="JQO133" s="98"/>
      <c r="JQP133" s="98"/>
      <c r="JQQ133" s="98"/>
      <c r="JQR133" s="98"/>
      <c r="JQS133" s="98"/>
      <c r="JRF133" s="98"/>
      <c r="JRG133" s="98"/>
      <c r="JRH133" s="98"/>
      <c r="JRI133" s="98"/>
      <c r="JRJ133" s="98"/>
      <c r="JRK133" s="98"/>
      <c r="JRL133" s="98"/>
      <c r="JRM133" s="98"/>
      <c r="JRN133" s="98"/>
      <c r="JRO133" s="98"/>
      <c r="JRR133" s="98"/>
      <c r="JRU133" s="98"/>
      <c r="JRX133" s="98"/>
      <c r="JSA133" s="98"/>
      <c r="JUO133" s="98"/>
      <c r="JUQ133" s="98"/>
      <c r="JUT133" s="98"/>
      <c r="JUW133" s="98"/>
      <c r="JUZ133" s="98"/>
      <c r="JVC133" s="98"/>
      <c r="JVF133" s="98"/>
      <c r="JVH133" s="98"/>
      <c r="JVJ133" s="98"/>
      <c r="JVM133" s="98"/>
      <c r="JVP133" s="98"/>
      <c r="JVS133" s="98"/>
      <c r="JVV133" s="98"/>
      <c r="JVY133" s="98"/>
      <c r="JWB133" s="98"/>
      <c r="JWE133" s="98"/>
      <c r="JWG133" s="98"/>
      <c r="JXB133" s="98"/>
      <c r="JXC133" s="98"/>
      <c r="JXF133" s="98"/>
      <c r="JXI133" s="98"/>
      <c r="JXL133" s="98"/>
      <c r="JXO133" s="98"/>
      <c r="JXP133" s="98"/>
      <c r="JXQ133" s="98"/>
      <c r="JXT133" s="98"/>
      <c r="JXW133" s="98"/>
      <c r="JXZ133" s="98"/>
      <c r="JYC133" s="98"/>
      <c r="JYE133" s="98"/>
      <c r="JZW133" s="98"/>
      <c r="JZX133" s="98"/>
      <c r="JZY133" s="98"/>
      <c r="JZZ133" s="98"/>
      <c r="KAA133" s="98"/>
      <c r="KAB133" s="98"/>
      <c r="KAC133" s="98"/>
      <c r="KAD133" s="98"/>
      <c r="KAE133" s="98"/>
      <c r="KAF133" s="98"/>
      <c r="KAG133" s="98"/>
      <c r="KAH133" s="98"/>
      <c r="KAI133" s="98"/>
      <c r="KAJ133" s="98"/>
      <c r="KAK133" s="98"/>
      <c r="KAL133" s="98"/>
      <c r="KAM133" s="98"/>
      <c r="KAN133" s="98"/>
      <c r="KAO133" s="98"/>
      <c r="KBB133" s="98"/>
      <c r="KBC133" s="98"/>
      <c r="KBD133" s="98"/>
      <c r="KBE133" s="98"/>
      <c r="KBF133" s="98"/>
      <c r="KBG133" s="98"/>
      <c r="KBH133" s="98"/>
      <c r="KBI133" s="98"/>
      <c r="KBJ133" s="98"/>
      <c r="KBK133" s="98"/>
      <c r="KBN133" s="98"/>
      <c r="KBQ133" s="98"/>
      <c r="KBT133" s="98"/>
      <c r="KBW133" s="98"/>
      <c r="KEK133" s="98"/>
      <c r="KEM133" s="98"/>
      <c r="KEP133" s="98"/>
      <c r="KES133" s="98"/>
      <c r="KEV133" s="98"/>
      <c r="KEY133" s="98"/>
      <c r="KFB133" s="98"/>
      <c r="KFD133" s="98"/>
      <c r="KFF133" s="98"/>
      <c r="KFI133" s="98"/>
      <c r="KFL133" s="98"/>
      <c r="KFO133" s="98"/>
      <c r="KFR133" s="98"/>
      <c r="KFU133" s="98"/>
      <c r="KFX133" s="98"/>
      <c r="KGA133" s="98"/>
      <c r="KGC133" s="98"/>
      <c r="KGX133" s="98"/>
      <c r="KGY133" s="98"/>
      <c r="KHB133" s="98"/>
      <c r="KHE133" s="98"/>
      <c r="KHH133" s="98"/>
      <c r="KHK133" s="98"/>
      <c r="KHL133" s="98"/>
      <c r="KHM133" s="98"/>
      <c r="KHP133" s="98"/>
      <c r="KHS133" s="98"/>
      <c r="KHV133" s="98"/>
      <c r="KHY133" s="98"/>
      <c r="KIA133" s="98"/>
      <c r="KJS133" s="98"/>
      <c r="KJT133" s="98"/>
      <c r="KJU133" s="98"/>
      <c r="KJV133" s="98"/>
      <c r="KJW133" s="98"/>
      <c r="KJX133" s="98"/>
      <c r="KJY133" s="98"/>
      <c r="KJZ133" s="98"/>
      <c r="KKA133" s="98"/>
      <c r="KKB133" s="98"/>
      <c r="KKC133" s="98"/>
      <c r="KKD133" s="98"/>
      <c r="KKE133" s="98"/>
      <c r="KKF133" s="98"/>
      <c r="KKG133" s="98"/>
      <c r="KKH133" s="98"/>
      <c r="KKI133" s="98"/>
      <c r="KKJ133" s="98"/>
      <c r="KKK133" s="98"/>
      <c r="KKX133" s="98"/>
      <c r="KKY133" s="98"/>
      <c r="KKZ133" s="98"/>
      <c r="KLA133" s="98"/>
      <c r="KLB133" s="98"/>
      <c r="KLC133" s="98"/>
      <c r="KLD133" s="98"/>
      <c r="KLE133" s="98"/>
      <c r="KLF133" s="98"/>
      <c r="KLG133" s="98"/>
      <c r="KLJ133" s="98"/>
      <c r="KLM133" s="98"/>
      <c r="KLP133" s="98"/>
      <c r="KLS133" s="98"/>
      <c r="KOG133" s="98"/>
      <c r="KOI133" s="98"/>
      <c r="KOL133" s="98"/>
      <c r="KOO133" s="98"/>
      <c r="KOR133" s="98"/>
      <c r="KOU133" s="98"/>
      <c r="KOX133" s="98"/>
      <c r="KOZ133" s="98"/>
      <c r="KPB133" s="98"/>
      <c r="KPE133" s="98"/>
      <c r="KPH133" s="98"/>
      <c r="KPK133" s="98"/>
      <c r="KPN133" s="98"/>
      <c r="KPQ133" s="98"/>
      <c r="KPT133" s="98"/>
      <c r="KPW133" s="98"/>
      <c r="KPY133" s="98"/>
      <c r="KQT133" s="98"/>
      <c r="KQU133" s="98"/>
      <c r="KQX133" s="98"/>
      <c r="KRA133" s="98"/>
      <c r="KRD133" s="98"/>
      <c r="KRG133" s="98"/>
      <c r="KRH133" s="98"/>
      <c r="KRI133" s="98"/>
      <c r="KRL133" s="98"/>
      <c r="KRO133" s="98"/>
      <c r="KRR133" s="98"/>
      <c r="KRU133" s="98"/>
      <c r="KRW133" s="98"/>
      <c r="KTO133" s="98"/>
      <c r="KTP133" s="98"/>
      <c r="KTQ133" s="98"/>
      <c r="KTR133" s="98"/>
      <c r="KTS133" s="98"/>
      <c r="KTT133" s="98"/>
      <c r="KTU133" s="98"/>
      <c r="KTV133" s="98"/>
      <c r="KTW133" s="98"/>
      <c r="KTX133" s="98"/>
      <c r="KTY133" s="98"/>
      <c r="KTZ133" s="98"/>
      <c r="KUA133" s="98"/>
      <c r="KUB133" s="98"/>
      <c r="KUC133" s="98"/>
      <c r="KUD133" s="98"/>
      <c r="KUE133" s="98"/>
      <c r="KUF133" s="98"/>
      <c r="KUG133" s="98"/>
      <c r="KUT133" s="98"/>
      <c r="KUU133" s="98"/>
      <c r="KUV133" s="98"/>
      <c r="KUW133" s="98"/>
      <c r="KUX133" s="98"/>
      <c r="KUY133" s="98"/>
      <c r="KUZ133" s="98"/>
      <c r="KVA133" s="98"/>
      <c r="KVB133" s="98"/>
      <c r="KVC133" s="98"/>
      <c r="KVF133" s="98"/>
      <c r="KVI133" s="98"/>
      <c r="KVL133" s="98"/>
      <c r="KVO133" s="98"/>
      <c r="KYC133" s="98"/>
      <c r="KYE133" s="98"/>
      <c r="KYH133" s="98"/>
      <c r="KYK133" s="98"/>
      <c r="KYN133" s="98"/>
      <c r="KYQ133" s="98"/>
      <c r="KYT133" s="98"/>
      <c r="KYV133" s="98"/>
      <c r="KYX133" s="98"/>
      <c r="KZA133" s="98"/>
      <c r="KZD133" s="98"/>
      <c r="KZG133" s="98"/>
      <c r="KZJ133" s="98"/>
      <c r="KZM133" s="98"/>
      <c r="KZP133" s="98"/>
      <c r="KZS133" s="98"/>
      <c r="KZU133" s="98"/>
      <c r="LAP133" s="98"/>
      <c r="LAQ133" s="98"/>
      <c r="LAT133" s="98"/>
      <c r="LAW133" s="98"/>
      <c r="LAZ133" s="98"/>
      <c r="LBC133" s="98"/>
      <c r="LBD133" s="98"/>
      <c r="LBE133" s="98"/>
      <c r="LBH133" s="98"/>
      <c r="LBK133" s="98"/>
      <c r="LBN133" s="98"/>
      <c r="LBQ133" s="98"/>
      <c r="LBS133" s="98"/>
      <c r="LDK133" s="98"/>
      <c r="LDL133" s="98"/>
      <c r="LDM133" s="98"/>
      <c r="LDN133" s="98"/>
      <c r="LDO133" s="98"/>
      <c r="LDP133" s="98"/>
      <c r="LDQ133" s="98"/>
      <c r="LDR133" s="98"/>
      <c r="LDS133" s="98"/>
      <c r="LDT133" s="98"/>
      <c r="LDU133" s="98"/>
      <c r="LDV133" s="98"/>
      <c r="LDW133" s="98"/>
      <c r="LDX133" s="98"/>
      <c r="LDY133" s="98"/>
      <c r="LDZ133" s="98"/>
      <c r="LEA133" s="98"/>
      <c r="LEB133" s="98"/>
      <c r="LEC133" s="98"/>
      <c r="LEP133" s="98"/>
      <c r="LEQ133" s="98"/>
      <c r="LER133" s="98"/>
      <c r="LES133" s="98"/>
      <c r="LET133" s="98"/>
      <c r="LEU133" s="98"/>
      <c r="LEV133" s="98"/>
      <c r="LEW133" s="98"/>
      <c r="LEX133" s="98"/>
      <c r="LEY133" s="98"/>
      <c r="LFB133" s="98"/>
      <c r="LFE133" s="98"/>
      <c r="LFH133" s="98"/>
      <c r="LFK133" s="98"/>
      <c r="LHY133" s="98"/>
      <c r="LIA133" s="98"/>
      <c r="LID133" s="98"/>
      <c r="LIG133" s="98"/>
      <c r="LIJ133" s="98"/>
      <c r="LIM133" s="98"/>
      <c r="LIP133" s="98"/>
      <c r="LIR133" s="98"/>
      <c r="LIT133" s="98"/>
      <c r="LIW133" s="98"/>
      <c r="LIZ133" s="98"/>
      <c r="LJC133" s="98"/>
      <c r="LJF133" s="98"/>
      <c r="LJI133" s="98"/>
      <c r="LJL133" s="98"/>
      <c r="LJO133" s="98"/>
      <c r="LJQ133" s="98"/>
      <c r="LKL133" s="98"/>
      <c r="LKM133" s="98"/>
      <c r="LKP133" s="98"/>
      <c r="LKS133" s="98"/>
      <c r="LKV133" s="98"/>
      <c r="LKY133" s="98"/>
      <c r="LKZ133" s="98"/>
      <c r="LLA133" s="98"/>
      <c r="LLD133" s="98"/>
      <c r="LLG133" s="98"/>
      <c r="LLJ133" s="98"/>
      <c r="LLM133" s="98"/>
      <c r="LLO133" s="98"/>
      <c r="LNG133" s="98"/>
      <c r="LNH133" s="98"/>
      <c r="LNI133" s="98"/>
      <c r="LNJ133" s="98"/>
      <c r="LNK133" s="98"/>
      <c r="LNL133" s="98"/>
      <c r="LNM133" s="98"/>
      <c r="LNN133" s="98"/>
      <c r="LNO133" s="98"/>
      <c r="LNP133" s="98"/>
      <c r="LNQ133" s="98"/>
      <c r="LNR133" s="98"/>
      <c r="LNS133" s="98"/>
      <c r="LNT133" s="98"/>
      <c r="LNU133" s="98"/>
      <c r="LNV133" s="98"/>
      <c r="LNW133" s="98"/>
      <c r="LNX133" s="98"/>
      <c r="LNY133" s="98"/>
      <c r="LOL133" s="98"/>
      <c r="LOM133" s="98"/>
      <c r="LON133" s="98"/>
      <c r="LOO133" s="98"/>
      <c r="LOP133" s="98"/>
      <c r="LOQ133" s="98"/>
      <c r="LOR133" s="98"/>
      <c r="LOS133" s="98"/>
      <c r="LOT133" s="98"/>
      <c r="LOU133" s="98"/>
      <c r="LOX133" s="98"/>
      <c r="LPA133" s="98"/>
      <c r="LPD133" s="98"/>
      <c r="LPG133" s="98"/>
      <c r="LRU133" s="98"/>
      <c r="LRW133" s="98"/>
      <c r="LRZ133" s="98"/>
      <c r="LSC133" s="98"/>
      <c r="LSF133" s="98"/>
      <c r="LSI133" s="98"/>
      <c r="LSL133" s="98"/>
      <c r="LSN133" s="98"/>
      <c r="LSP133" s="98"/>
      <c r="LSS133" s="98"/>
      <c r="LSV133" s="98"/>
      <c r="LSY133" s="98"/>
      <c r="LTB133" s="98"/>
      <c r="LTE133" s="98"/>
      <c r="LTH133" s="98"/>
      <c r="LTK133" s="98"/>
      <c r="LTM133" s="98"/>
      <c r="LUH133" s="98"/>
      <c r="LUI133" s="98"/>
      <c r="LUL133" s="98"/>
      <c r="LUO133" s="98"/>
      <c r="LUR133" s="98"/>
      <c r="LUU133" s="98"/>
      <c r="LUV133" s="98"/>
      <c r="LUW133" s="98"/>
      <c r="LUZ133" s="98"/>
      <c r="LVC133" s="98"/>
      <c r="LVF133" s="98"/>
      <c r="LVI133" s="98"/>
      <c r="LVK133" s="98"/>
      <c r="LXC133" s="98"/>
      <c r="LXD133" s="98"/>
      <c r="LXE133" s="98"/>
      <c r="LXF133" s="98"/>
      <c r="LXG133" s="98"/>
      <c r="LXH133" s="98"/>
      <c r="LXI133" s="98"/>
      <c r="LXJ133" s="98"/>
      <c r="LXK133" s="98"/>
      <c r="LXL133" s="98"/>
      <c r="LXM133" s="98"/>
      <c r="LXN133" s="98"/>
      <c r="LXO133" s="98"/>
      <c r="LXP133" s="98"/>
      <c r="LXQ133" s="98"/>
      <c r="LXR133" s="98"/>
      <c r="LXS133" s="98"/>
      <c r="LXT133" s="98"/>
      <c r="LXU133" s="98"/>
      <c r="LYH133" s="98"/>
      <c r="LYI133" s="98"/>
      <c r="LYJ133" s="98"/>
      <c r="LYK133" s="98"/>
      <c r="LYL133" s="98"/>
      <c r="LYM133" s="98"/>
      <c r="LYN133" s="98"/>
      <c r="LYO133" s="98"/>
      <c r="LYP133" s="98"/>
      <c r="LYQ133" s="98"/>
      <c r="LYT133" s="98"/>
      <c r="LYW133" s="98"/>
      <c r="LYZ133" s="98"/>
      <c r="LZC133" s="98"/>
      <c r="MBQ133" s="98"/>
      <c r="MBS133" s="98"/>
      <c r="MBV133" s="98"/>
      <c r="MBY133" s="98"/>
      <c r="MCB133" s="98"/>
      <c r="MCE133" s="98"/>
      <c r="MCH133" s="98"/>
      <c r="MCJ133" s="98"/>
      <c r="MCL133" s="98"/>
      <c r="MCO133" s="98"/>
      <c r="MCR133" s="98"/>
      <c r="MCU133" s="98"/>
      <c r="MCX133" s="98"/>
      <c r="MDA133" s="98"/>
      <c r="MDD133" s="98"/>
      <c r="MDG133" s="98"/>
      <c r="MDI133" s="98"/>
      <c r="MED133" s="98"/>
      <c r="MEE133" s="98"/>
      <c r="MEH133" s="98"/>
      <c r="MEK133" s="98"/>
      <c r="MEN133" s="98"/>
      <c r="MEQ133" s="98"/>
      <c r="MER133" s="98"/>
      <c r="MES133" s="98"/>
      <c r="MEV133" s="98"/>
      <c r="MEY133" s="98"/>
      <c r="MFB133" s="98"/>
      <c r="MFE133" s="98"/>
      <c r="MFG133" s="98"/>
      <c r="MGY133" s="98"/>
      <c r="MGZ133" s="98"/>
      <c r="MHA133" s="98"/>
      <c r="MHB133" s="98"/>
      <c r="MHC133" s="98"/>
      <c r="MHD133" s="98"/>
      <c r="MHE133" s="98"/>
      <c r="MHF133" s="98"/>
      <c r="MHG133" s="98"/>
      <c r="MHH133" s="98"/>
      <c r="MHI133" s="98"/>
      <c r="MHJ133" s="98"/>
      <c r="MHK133" s="98"/>
      <c r="MHL133" s="98"/>
      <c r="MHM133" s="98"/>
      <c r="MHN133" s="98"/>
      <c r="MHO133" s="98"/>
      <c r="MHP133" s="98"/>
      <c r="MHQ133" s="98"/>
      <c r="MID133" s="98"/>
      <c r="MIE133" s="98"/>
      <c r="MIF133" s="98"/>
      <c r="MIG133" s="98"/>
      <c r="MIH133" s="98"/>
      <c r="MII133" s="98"/>
      <c r="MIJ133" s="98"/>
      <c r="MIK133" s="98"/>
      <c r="MIL133" s="98"/>
      <c r="MIM133" s="98"/>
      <c r="MIP133" s="98"/>
      <c r="MIS133" s="98"/>
      <c r="MIV133" s="98"/>
      <c r="MIY133" s="98"/>
      <c r="MLM133" s="98"/>
      <c r="MLO133" s="98"/>
      <c r="MLR133" s="98"/>
      <c r="MLU133" s="98"/>
      <c r="MLX133" s="98"/>
      <c r="MMA133" s="98"/>
      <c r="MMD133" s="98"/>
      <c r="MMF133" s="98"/>
      <c r="MMH133" s="98"/>
      <c r="MMK133" s="98"/>
      <c r="MMN133" s="98"/>
      <c r="MMQ133" s="98"/>
      <c r="MMT133" s="98"/>
      <c r="MMW133" s="98"/>
      <c r="MMZ133" s="98"/>
      <c r="MNC133" s="98"/>
      <c r="MNE133" s="98"/>
      <c r="MNZ133" s="98"/>
      <c r="MOA133" s="98"/>
      <c r="MOD133" s="98"/>
      <c r="MOG133" s="98"/>
      <c r="MOJ133" s="98"/>
      <c r="MOM133" s="98"/>
      <c r="MON133" s="98"/>
      <c r="MOO133" s="98"/>
      <c r="MOR133" s="98"/>
      <c r="MOU133" s="98"/>
      <c r="MOX133" s="98"/>
      <c r="MPA133" s="98"/>
      <c r="MPC133" s="98"/>
      <c r="MQU133" s="98"/>
      <c r="MQV133" s="98"/>
      <c r="MQW133" s="98"/>
      <c r="MQX133" s="98"/>
      <c r="MQY133" s="98"/>
      <c r="MQZ133" s="98"/>
      <c r="MRA133" s="98"/>
      <c r="MRB133" s="98"/>
      <c r="MRC133" s="98"/>
      <c r="MRD133" s="98"/>
      <c r="MRE133" s="98"/>
      <c r="MRF133" s="98"/>
      <c r="MRG133" s="98"/>
      <c r="MRH133" s="98"/>
      <c r="MRI133" s="98"/>
      <c r="MRJ133" s="98"/>
      <c r="MRK133" s="98"/>
      <c r="MRL133" s="98"/>
      <c r="MRM133" s="98"/>
      <c r="MRZ133" s="98"/>
      <c r="MSA133" s="98"/>
      <c r="MSB133" s="98"/>
      <c r="MSC133" s="98"/>
      <c r="MSD133" s="98"/>
      <c r="MSE133" s="98"/>
      <c r="MSF133" s="98"/>
      <c r="MSG133" s="98"/>
      <c r="MSH133" s="98"/>
      <c r="MSI133" s="98"/>
      <c r="MSL133" s="98"/>
      <c r="MSO133" s="98"/>
      <c r="MSR133" s="98"/>
      <c r="MSU133" s="98"/>
      <c r="MVI133" s="98"/>
      <c r="MVK133" s="98"/>
      <c r="MVN133" s="98"/>
      <c r="MVQ133" s="98"/>
      <c r="MVT133" s="98"/>
      <c r="MVW133" s="98"/>
      <c r="MVZ133" s="98"/>
      <c r="MWB133" s="98"/>
      <c r="MWD133" s="98"/>
      <c r="MWG133" s="98"/>
      <c r="MWJ133" s="98"/>
      <c r="MWM133" s="98"/>
      <c r="MWP133" s="98"/>
      <c r="MWS133" s="98"/>
      <c r="MWV133" s="98"/>
      <c r="MWY133" s="98"/>
      <c r="MXA133" s="98"/>
      <c r="MXV133" s="98"/>
      <c r="MXW133" s="98"/>
      <c r="MXZ133" s="98"/>
      <c r="MYC133" s="98"/>
      <c r="MYF133" s="98"/>
      <c r="MYI133" s="98"/>
      <c r="MYJ133" s="98"/>
      <c r="MYK133" s="98"/>
      <c r="MYN133" s="98"/>
      <c r="MYQ133" s="98"/>
      <c r="MYT133" s="98"/>
      <c r="MYW133" s="98"/>
      <c r="MYY133" s="98"/>
      <c r="NAQ133" s="98"/>
      <c r="NAR133" s="98"/>
      <c r="NAS133" s="98"/>
      <c r="NAT133" s="98"/>
      <c r="NAU133" s="98"/>
      <c r="NAV133" s="98"/>
      <c r="NAW133" s="98"/>
      <c r="NAX133" s="98"/>
      <c r="NAY133" s="98"/>
      <c r="NAZ133" s="98"/>
      <c r="NBA133" s="98"/>
      <c r="NBB133" s="98"/>
      <c r="NBC133" s="98"/>
      <c r="NBD133" s="98"/>
      <c r="NBE133" s="98"/>
      <c r="NBF133" s="98"/>
      <c r="NBG133" s="98"/>
      <c r="NBH133" s="98"/>
      <c r="NBI133" s="98"/>
      <c r="NBV133" s="98"/>
      <c r="NBW133" s="98"/>
      <c r="NBX133" s="98"/>
      <c r="NBY133" s="98"/>
      <c r="NBZ133" s="98"/>
      <c r="NCA133" s="98"/>
      <c r="NCB133" s="98"/>
      <c r="NCC133" s="98"/>
      <c r="NCD133" s="98"/>
      <c r="NCE133" s="98"/>
      <c r="NCH133" s="98"/>
      <c r="NCK133" s="98"/>
      <c r="NCN133" s="98"/>
      <c r="NCQ133" s="98"/>
      <c r="NFE133" s="98"/>
      <c r="NFG133" s="98"/>
      <c r="NFJ133" s="98"/>
      <c r="NFM133" s="98"/>
      <c r="NFP133" s="98"/>
      <c r="NFS133" s="98"/>
      <c r="NFV133" s="98"/>
      <c r="NFX133" s="98"/>
      <c r="NFZ133" s="98"/>
      <c r="NGC133" s="98"/>
      <c r="NGF133" s="98"/>
      <c r="NGI133" s="98"/>
      <c r="NGL133" s="98"/>
      <c r="NGO133" s="98"/>
      <c r="NGR133" s="98"/>
      <c r="NGU133" s="98"/>
      <c r="NGW133" s="98"/>
      <c r="NHR133" s="98"/>
      <c r="NHS133" s="98"/>
      <c r="NHV133" s="98"/>
      <c r="NHY133" s="98"/>
      <c r="NIB133" s="98"/>
      <c r="NIE133" s="98"/>
      <c r="NIF133" s="98"/>
      <c r="NIG133" s="98"/>
      <c r="NIJ133" s="98"/>
      <c r="NIM133" s="98"/>
      <c r="NIP133" s="98"/>
      <c r="NIS133" s="98"/>
      <c r="NIU133" s="98"/>
      <c r="NKM133" s="98"/>
      <c r="NKN133" s="98"/>
      <c r="NKO133" s="98"/>
      <c r="NKP133" s="98"/>
      <c r="NKQ133" s="98"/>
      <c r="NKR133" s="98"/>
      <c r="NKS133" s="98"/>
      <c r="NKT133" s="98"/>
      <c r="NKU133" s="98"/>
      <c r="NKV133" s="98"/>
      <c r="NKW133" s="98"/>
      <c r="NKX133" s="98"/>
      <c r="NKY133" s="98"/>
      <c r="NKZ133" s="98"/>
      <c r="NLA133" s="98"/>
      <c r="NLB133" s="98"/>
      <c r="NLC133" s="98"/>
      <c r="NLD133" s="98"/>
      <c r="NLE133" s="98"/>
      <c r="NLR133" s="98"/>
      <c r="NLS133" s="98"/>
      <c r="NLT133" s="98"/>
      <c r="NLU133" s="98"/>
      <c r="NLV133" s="98"/>
      <c r="NLW133" s="98"/>
      <c r="NLX133" s="98"/>
      <c r="NLY133" s="98"/>
      <c r="NLZ133" s="98"/>
      <c r="NMA133" s="98"/>
      <c r="NMD133" s="98"/>
      <c r="NMG133" s="98"/>
      <c r="NMJ133" s="98"/>
      <c r="NMM133" s="98"/>
      <c r="NPA133" s="98"/>
      <c r="NPC133" s="98"/>
      <c r="NPF133" s="98"/>
      <c r="NPI133" s="98"/>
      <c r="NPL133" s="98"/>
      <c r="NPO133" s="98"/>
      <c r="NPR133" s="98"/>
      <c r="NPT133" s="98"/>
      <c r="NPV133" s="98"/>
      <c r="NPY133" s="98"/>
      <c r="NQB133" s="98"/>
      <c r="NQE133" s="98"/>
      <c r="NQH133" s="98"/>
      <c r="NQK133" s="98"/>
      <c r="NQN133" s="98"/>
      <c r="NQQ133" s="98"/>
      <c r="NQS133" s="98"/>
      <c r="NRN133" s="98"/>
      <c r="NRO133" s="98"/>
      <c r="NRR133" s="98"/>
      <c r="NRU133" s="98"/>
      <c r="NRX133" s="98"/>
      <c r="NSA133" s="98"/>
      <c r="NSB133" s="98"/>
      <c r="NSC133" s="98"/>
      <c r="NSF133" s="98"/>
      <c r="NSI133" s="98"/>
      <c r="NSL133" s="98"/>
      <c r="NSO133" s="98"/>
      <c r="NSQ133" s="98"/>
      <c r="NUI133" s="98"/>
      <c r="NUJ133" s="98"/>
      <c r="NUK133" s="98"/>
      <c r="NUL133" s="98"/>
      <c r="NUM133" s="98"/>
      <c r="NUN133" s="98"/>
      <c r="NUO133" s="98"/>
      <c r="NUP133" s="98"/>
      <c r="NUQ133" s="98"/>
      <c r="NUR133" s="98"/>
      <c r="NUS133" s="98"/>
      <c r="NUT133" s="98"/>
      <c r="NUU133" s="98"/>
      <c r="NUV133" s="98"/>
      <c r="NUW133" s="98"/>
      <c r="NUX133" s="98"/>
      <c r="NUY133" s="98"/>
      <c r="NUZ133" s="98"/>
      <c r="NVA133" s="98"/>
      <c r="NVN133" s="98"/>
      <c r="NVO133" s="98"/>
      <c r="NVP133" s="98"/>
      <c r="NVQ133" s="98"/>
      <c r="NVR133" s="98"/>
      <c r="NVS133" s="98"/>
      <c r="NVT133" s="98"/>
      <c r="NVU133" s="98"/>
      <c r="NVV133" s="98"/>
      <c r="NVW133" s="98"/>
      <c r="NVZ133" s="98"/>
      <c r="NWC133" s="98"/>
      <c r="NWF133" s="98"/>
      <c r="NWI133" s="98"/>
      <c r="NYW133" s="98"/>
      <c r="NYY133" s="98"/>
      <c r="NZB133" s="98"/>
      <c r="NZE133" s="98"/>
      <c r="NZH133" s="98"/>
      <c r="NZK133" s="98"/>
      <c r="NZN133" s="98"/>
      <c r="NZP133" s="98"/>
      <c r="NZR133" s="98"/>
      <c r="NZU133" s="98"/>
      <c r="NZX133" s="98"/>
      <c r="OAA133" s="98"/>
      <c r="OAD133" s="98"/>
      <c r="OAG133" s="98"/>
      <c r="OAJ133" s="98"/>
      <c r="OAM133" s="98"/>
      <c r="OAO133" s="98"/>
      <c r="OBJ133" s="98"/>
      <c r="OBK133" s="98"/>
      <c r="OBN133" s="98"/>
      <c r="OBQ133" s="98"/>
      <c r="OBT133" s="98"/>
      <c r="OBW133" s="98"/>
      <c r="OBX133" s="98"/>
      <c r="OBY133" s="98"/>
      <c r="OCB133" s="98"/>
      <c r="OCE133" s="98"/>
      <c r="OCH133" s="98"/>
      <c r="OCK133" s="98"/>
      <c r="OCM133" s="98"/>
      <c r="OEE133" s="98"/>
      <c r="OEF133" s="98"/>
      <c r="OEG133" s="98"/>
      <c r="OEH133" s="98"/>
      <c r="OEI133" s="98"/>
      <c r="OEJ133" s="98"/>
      <c r="OEK133" s="98"/>
      <c r="OEL133" s="98"/>
      <c r="OEM133" s="98"/>
      <c r="OEN133" s="98"/>
      <c r="OEO133" s="98"/>
      <c r="OEP133" s="98"/>
      <c r="OEQ133" s="98"/>
      <c r="OER133" s="98"/>
      <c r="OES133" s="98"/>
      <c r="OET133" s="98"/>
      <c r="OEU133" s="98"/>
      <c r="OEV133" s="98"/>
      <c r="OEW133" s="98"/>
      <c r="OFJ133" s="98"/>
      <c r="OFK133" s="98"/>
      <c r="OFL133" s="98"/>
      <c r="OFM133" s="98"/>
      <c r="OFN133" s="98"/>
      <c r="OFO133" s="98"/>
      <c r="OFP133" s="98"/>
      <c r="OFQ133" s="98"/>
      <c r="OFR133" s="98"/>
      <c r="OFS133" s="98"/>
      <c r="OFV133" s="98"/>
      <c r="OFY133" s="98"/>
      <c r="OGB133" s="98"/>
      <c r="OGE133" s="98"/>
      <c r="OIS133" s="98"/>
      <c r="OIU133" s="98"/>
      <c r="OIX133" s="98"/>
      <c r="OJA133" s="98"/>
      <c r="OJD133" s="98"/>
      <c r="OJG133" s="98"/>
      <c r="OJJ133" s="98"/>
      <c r="OJL133" s="98"/>
      <c r="OJN133" s="98"/>
      <c r="OJQ133" s="98"/>
      <c r="OJT133" s="98"/>
      <c r="OJW133" s="98"/>
      <c r="OJZ133" s="98"/>
      <c r="OKC133" s="98"/>
      <c r="OKF133" s="98"/>
      <c r="OKI133" s="98"/>
      <c r="OKK133" s="98"/>
      <c r="OLF133" s="98"/>
      <c r="OLG133" s="98"/>
      <c r="OLJ133" s="98"/>
      <c r="OLM133" s="98"/>
      <c r="OLP133" s="98"/>
      <c r="OLS133" s="98"/>
      <c r="OLT133" s="98"/>
      <c r="OLU133" s="98"/>
      <c r="OLX133" s="98"/>
      <c r="OMA133" s="98"/>
      <c r="OMD133" s="98"/>
      <c r="OMG133" s="98"/>
      <c r="OMI133" s="98"/>
      <c r="OOA133" s="98"/>
      <c r="OOB133" s="98"/>
      <c r="OOC133" s="98"/>
      <c r="OOD133" s="98"/>
      <c r="OOE133" s="98"/>
      <c r="OOF133" s="98"/>
      <c r="OOG133" s="98"/>
      <c r="OOH133" s="98"/>
      <c r="OOI133" s="98"/>
      <c r="OOJ133" s="98"/>
      <c r="OOK133" s="98"/>
      <c r="OOL133" s="98"/>
      <c r="OOM133" s="98"/>
      <c r="OON133" s="98"/>
      <c r="OOO133" s="98"/>
      <c r="OOP133" s="98"/>
      <c r="OOQ133" s="98"/>
      <c r="OOR133" s="98"/>
      <c r="OOS133" s="98"/>
      <c r="OPF133" s="98"/>
      <c r="OPG133" s="98"/>
      <c r="OPH133" s="98"/>
      <c r="OPI133" s="98"/>
      <c r="OPJ133" s="98"/>
      <c r="OPK133" s="98"/>
      <c r="OPL133" s="98"/>
      <c r="OPM133" s="98"/>
      <c r="OPN133" s="98"/>
      <c r="OPO133" s="98"/>
      <c r="OPR133" s="98"/>
      <c r="OPU133" s="98"/>
      <c r="OPX133" s="98"/>
      <c r="OQA133" s="98"/>
      <c r="OSO133" s="98"/>
      <c r="OSQ133" s="98"/>
      <c r="OST133" s="98"/>
      <c r="OSW133" s="98"/>
      <c r="OSZ133" s="98"/>
      <c r="OTC133" s="98"/>
      <c r="OTF133" s="98"/>
      <c r="OTH133" s="98"/>
      <c r="OTJ133" s="98"/>
      <c r="OTM133" s="98"/>
      <c r="OTP133" s="98"/>
      <c r="OTS133" s="98"/>
      <c r="OTV133" s="98"/>
      <c r="OTY133" s="98"/>
      <c r="OUB133" s="98"/>
      <c r="OUE133" s="98"/>
      <c r="OUG133" s="98"/>
      <c r="OVB133" s="98"/>
      <c r="OVC133" s="98"/>
      <c r="OVF133" s="98"/>
      <c r="OVI133" s="98"/>
      <c r="OVL133" s="98"/>
      <c r="OVO133" s="98"/>
      <c r="OVP133" s="98"/>
      <c r="OVQ133" s="98"/>
      <c r="OVT133" s="98"/>
      <c r="OVW133" s="98"/>
      <c r="OVZ133" s="98"/>
      <c r="OWC133" s="98"/>
      <c r="OWE133" s="98"/>
      <c r="OXW133" s="98"/>
      <c r="OXX133" s="98"/>
      <c r="OXY133" s="98"/>
      <c r="OXZ133" s="98"/>
      <c r="OYA133" s="98"/>
      <c r="OYB133" s="98"/>
      <c r="OYC133" s="98"/>
      <c r="OYD133" s="98"/>
      <c r="OYE133" s="98"/>
      <c r="OYF133" s="98"/>
      <c r="OYG133" s="98"/>
      <c r="OYH133" s="98"/>
      <c r="OYI133" s="98"/>
      <c r="OYJ133" s="98"/>
      <c r="OYK133" s="98"/>
      <c r="OYL133" s="98"/>
      <c r="OYM133" s="98"/>
      <c r="OYN133" s="98"/>
      <c r="OYO133" s="98"/>
      <c r="OZB133" s="98"/>
      <c r="OZC133" s="98"/>
      <c r="OZD133" s="98"/>
      <c r="OZE133" s="98"/>
      <c r="OZF133" s="98"/>
      <c r="OZG133" s="98"/>
      <c r="OZH133" s="98"/>
      <c r="OZI133" s="98"/>
      <c r="OZJ133" s="98"/>
      <c r="OZK133" s="98"/>
      <c r="OZN133" s="98"/>
      <c r="OZQ133" s="98"/>
      <c r="OZT133" s="98"/>
      <c r="OZW133" s="98"/>
      <c r="PCK133" s="98"/>
      <c r="PCM133" s="98"/>
      <c r="PCP133" s="98"/>
      <c r="PCS133" s="98"/>
      <c r="PCV133" s="98"/>
      <c r="PCY133" s="98"/>
      <c r="PDB133" s="98"/>
      <c r="PDD133" s="98"/>
      <c r="PDF133" s="98"/>
      <c r="PDI133" s="98"/>
      <c r="PDL133" s="98"/>
      <c r="PDO133" s="98"/>
      <c r="PDR133" s="98"/>
      <c r="PDU133" s="98"/>
      <c r="PDX133" s="98"/>
      <c r="PEA133" s="98"/>
      <c r="PEC133" s="98"/>
      <c r="PEX133" s="98"/>
      <c r="PEY133" s="98"/>
      <c r="PFB133" s="98"/>
      <c r="PFE133" s="98"/>
      <c r="PFH133" s="98"/>
      <c r="PFK133" s="98"/>
      <c r="PFL133" s="98"/>
      <c r="PFM133" s="98"/>
      <c r="PFP133" s="98"/>
      <c r="PFS133" s="98"/>
      <c r="PFV133" s="98"/>
      <c r="PFY133" s="98"/>
      <c r="PGA133" s="98"/>
      <c r="PHS133" s="98"/>
      <c r="PHT133" s="98"/>
      <c r="PHU133" s="98"/>
      <c r="PHV133" s="98"/>
      <c r="PHW133" s="98"/>
      <c r="PHX133" s="98"/>
      <c r="PHY133" s="98"/>
      <c r="PHZ133" s="98"/>
      <c r="PIA133" s="98"/>
      <c r="PIB133" s="98"/>
      <c r="PIC133" s="98"/>
      <c r="PID133" s="98"/>
      <c r="PIE133" s="98"/>
      <c r="PIF133" s="98"/>
      <c r="PIG133" s="98"/>
      <c r="PIH133" s="98"/>
      <c r="PII133" s="98"/>
      <c r="PIJ133" s="98"/>
      <c r="PIK133" s="98"/>
      <c r="PIX133" s="98"/>
      <c r="PIY133" s="98"/>
      <c r="PIZ133" s="98"/>
      <c r="PJA133" s="98"/>
      <c r="PJB133" s="98"/>
      <c r="PJC133" s="98"/>
      <c r="PJD133" s="98"/>
      <c r="PJE133" s="98"/>
      <c r="PJF133" s="98"/>
      <c r="PJG133" s="98"/>
      <c r="PJJ133" s="98"/>
      <c r="PJM133" s="98"/>
      <c r="PJP133" s="98"/>
      <c r="PJS133" s="98"/>
      <c r="PMG133" s="98"/>
      <c r="PMI133" s="98"/>
      <c r="PML133" s="98"/>
      <c r="PMO133" s="98"/>
      <c r="PMR133" s="98"/>
      <c r="PMU133" s="98"/>
      <c r="PMX133" s="98"/>
      <c r="PMZ133" s="98"/>
      <c r="PNB133" s="98"/>
      <c r="PNE133" s="98"/>
      <c r="PNH133" s="98"/>
      <c r="PNK133" s="98"/>
      <c r="PNN133" s="98"/>
      <c r="PNQ133" s="98"/>
      <c r="PNT133" s="98"/>
      <c r="PNW133" s="98"/>
      <c r="PNY133" s="98"/>
      <c r="POT133" s="98"/>
      <c r="POU133" s="98"/>
      <c r="POX133" s="98"/>
      <c r="PPA133" s="98"/>
      <c r="PPD133" s="98"/>
      <c r="PPG133" s="98"/>
      <c r="PPH133" s="98"/>
      <c r="PPI133" s="98"/>
      <c r="PPL133" s="98"/>
      <c r="PPO133" s="98"/>
      <c r="PPR133" s="98"/>
      <c r="PPU133" s="98"/>
      <c r="PPW133" s="98"/>
      <c r="PRO133" s="98"/>
      <c r="PRP133" s="98"/>
      <c r="PRQ133" s="98"/>
      <c r="PRR133" s="98"/>
      <c r="PRS133" s="98"/>
      <c r="PRT133" s="98"/>
      <c r="PRU133" s="98"/>
      <c r="PRV133" s="98"/>
      <c r="PRW133" s="98"/>
      <c r="PRX133" s="98"/>
      <c r="PRY133" s="98"/>
      <c r="PRZ133" s="98"/>
      <c r="PSA133" s="98"/>
      <c r="PSB133" s="98"/>
      <c r="PSC133" s="98"/>
      <c r="PSD133" s="98"/>
      <c r="PSE133" s="98"/>
      <c r="PSF133" s="98"/>
      <c r="PSG133" s="98"/>
      <c r="PST133" s="98"/>
      <c r="PSU133" s="98"/>
      <c r="PSV133" s="98"/>
      <c r="PSW133" s="98"/>
      <c r="PSX133" s="98"/>
      <c r="PSY133" s="98"/>
      <c r="PSZ133" s="98"/>
      <c r="PTA133" s="98"/>
      <c r="PTB133" s="98"/>
      <c r="PTC133" s="98"/>
      <c r="PTF133" s="98"/>
      <c r="PTI133" s="98"/>
      <c r="PTL133" s="98"/>
      <c r="PTO133" s="98"/>
      <c r="PWC133" s="98"/>
      <c r="PWE133" s="98"/>
      <c r="PWH133" s="98"/>
      <c r="PWK133" s="98"/>
      <c r="PWN133" s="98"/>
      <c r="PWQ133" s="98"/>
      <c r="PWT133" s="98"/>
      <c r="PWV133" s="98"/>
      <c r="PWX133" s="98"/>
      <c r="PXA133" s="98"/>
      <c r="PXD133" s="98"/>
      <c r="PXG133" s="98"/>
      <c r="PXJ133" s="98"/>
      <c r="PXM133" s="98"/>
      <c r="PXP133" s="98"/>
      <c r="PXS133" s="98"/>
      <c r="PXU133" s="98"/>
      <c r="PYP133" s="98"/>
      <c r="PYQ133" s="98"/>
      <c r="PYT133" s="98"/>
      <c r="PYW133" s="98"/>
      <c r="PYZ133" s="98"/>
      <c r="PZC133" s="98"/>
      <c r="PZD133" s="98"/>
      <c r="PZE133" s="98"/>
      <c r="PZH133" s="98"/>
      <c r="PZK133" s="98"/>
      <c r="PZN133" s="98"/>
      <c r="PZQ133" s="98"/>
      <c r="PZS133" s="98"/>
      <c r="QBK133" s="98"/>
      <c r="QBL133" s="98"/>
      <c r="QBM133" s="98"/>
      <c r="QBN133" s="98"/>
      <c r="QBO133" s="98"/>
      <c r="QBP133" s="98"/>
      <c r="QBQ133" s="98"/>
      <c r="QBR133" s="98"/>
      <c r="QBS133" s="98"/>
      <c r="QBT133" s="98"/>
      <c r="QBU133" s="98"/>
      <c r="QBV133" s="98"/>
      <c r="QBW133" s="98"/>
      <c r="QBX133" s="98"/>
      <c r="QBY133" s="98"/>
      <c r="QBZ133" s="98"/>
      <c r="QCA133" s="98"/>
      <c r="QCB133" s="98"/>
      <c r="QCC133" s="98"/>
      <c r="QCP133" s="98"/>
      <c r="QCQ133" s="98"/>
      <c r="QCR133" s="98"/>
      <c r="QCS133" s="98"/>
      <c r="QCT133" s="98"/>
      <c r="QCU133" s="98"/>
      <c r="QCV133" s="98"/>
      <c r="QCW133" s="98"/>
      <c r="QCX133" s="98"/>
      <c r="QCY133" s="98"/>
      <c r="QDB133" s="98"/>
      <c r="QDE133" s="98"/>
      <c r="QDH133" s="98"/>
      <c r="QDK133" s="98"/>
      <c r="QFY133" s="98"/>
      <c r="QGA133" s="98"/>
      <c r="QGD133" s="98"/>
      <c r="QGG133" s="98"/>
      <c r="QGJ133" s="98"/>
      <c r="QGM133" s="98"/>
      <c r="QGP133" s="98"/>
      <c r="QGR133" s="98"/>
      <c r="QGT133" s="98"/>
      <c r="QGW133" s="98"/>
      <c r="QGZ133" s="98"/>
      <c r="QHC133" s="98"/>
      <c r="QHF133" s="98"/>
      <c r="QHI133" s="98"/>
      <c r="QHL133" s="98"/>
      <c r="QHO133" s="98"/>
      <c r="QHQ133" s="98"/>
      <c r="QIL133" s="98"/>
      <c r="QIM133" s="98"/>
      <c r="QIP133" s="98"/>
      <c r="QIS133" s="98"/>
      <c r="QIV133" s="98"/>
      <c r="QIY133" s="98"/>
      <c r="QIZ133" s="98"/>
      <c r="QJA133" s="98"/>
      <c r="QJD133" s="98"/>
      <c r="QJG133" s="98"/>
      <c r="QJJ133" s="98"/>
      <c r="QJM133" s="98"/>
      <c r="QJO133" s="98"/>
      <c r="QLG133" s="98"/>
      <c r="QLH133" s="98"/>
      <c r="QLI133" s="98"/>
      <c r="QLJ133" s="98"/>
      <c r="QLK133" s="98"/>
      <c r="QLL133" s="98"/>
      <c r="QLM133" s="98"/>
      <c r="QLN133" s="98"/>
      <c r="QLO133" s="98"/>
      <c r="QLP133" s="98"/>
      <c r="QLQ133" s="98"/>
      <c r="QLR133" s="98"/>
      <c r="QLS133" s="98"/>
      <c r="QLT133" s="98"/>
      <c r="QLU133" s="98"/>
      <c r="QLV133" s="98"/>
      <c r="QLW133" s="98"/>
      <c r="QLX133" s="98"/>
      <c r="QLY133" s="98"/>
      <c r="QML133" s="98"/>
      <c r="QMM133" s="98"/>
      <c r="QMN133" s="98"/>
      <c r="QMO133" s="98"/>
      <c r="QMP133" s="98"/>
      <c r="QMQ133" s="98"/>
      <c r="QMR133" s="98"/>
      <c r="QMS133" s="98"/>
      <c r="QMT133" s="98"/>
      <c r="QMU133" s="98"/>
      <c r="QMX133" s="98"/>
      <c r="QNA133" s="98"/>
      <c r="QND133" s="98"/>
      <c r="QNG133" s="98"/>
      <c r="QPU133" s="98"/>
      <c r="QPW133" s="98"/>
      <c r="QPZ133" s="98"/>
      <c r="QQC133" s="98"/>
      <c r="QQF133" s="98"/>
      <c r="QQI133" s="98"/>
      <c r="QQL133" s="98"/>
      <c r="QQN133" s="98"/>
      <c r="QQP133" s="98"/>
      <c r="QQS133" s="98"/>
      <c r="QQV133" s="98"/>
      <c r="QQY133" s="98"/>
      <c r="QRB133" s="98"/>
      <c r="QRE133" s="98"/>
      <c r="QRH133" s="98"/>
      <c r="QRK133" s="98"/>
      <c r="QRM133" s="98"/>
      <c r="QSH133" s="98"/>
      <c r="QSI133" s="98"/>
      <c r="QSL133" s="98"/>
      <c r="QSO133" s="98"/>
      <c r="QSR133" s="98"/>
      <c r="QSU133" s="98"/>
      <c r="QSV133" s="98"/>
      <c r="QSW133" s="98"/>
      <c r="QSZ133" s="98"/>
      <c r="QTC133" s="98"/>
      <c r="QTF133" s="98"/>
      <c r="QTI133" s="98"/>
      <c r="QTK133" s="98"/>
      <c r="QVC133" s="98"/>
      <c r="QVD133" s="98"/>
      <c r="QVE133" s="98"/>
      <c r="QVF133" s="98"/>
      <c r="QVG133" s="98"/>
      <c r="QVH133" s="98"/>
      <c r="QVI133" s="98"/>
      <c r="QVJ133" s="98"/>
      <c r="QVK133" s="98"/>
      <c r="QVL133" s="98"/>
      <c r="QVM133" s="98"/>
      <c r="QVN133" s="98"/>
      <c r="QVO133" s="98"/>
      <c r="QVP133" s="98"/>
      <c r="QVQ133" s="98"/>
      <c r="QVR133" s="98"/>
      <c r="QVS133" s="98"/>
      <c r="QVT133" s="98"/>
      <c r="QVU133" s="98"/>
      <c r="QWH133" s="98"/>
      <c r="QWI133" s="98"/>
      <c r="QWJ133" s="98"/>
      <c r="QWK133" s="98"/>
      <c r="QWL133" s="98"/>
      <c r="QWM133" s="98"/>
      <c r="QWN133" s="98"/>
      <c r="QWO133" s="98"/>
      <c r="QWP133" s="98"/>
      <c r="QWQ133" s="98"/>
      <c r="QWT133" s="98"/>
      <c r="QWW133" s="98"/>
      <c r="QWZ133" s="98"/>
      <c r="QXC133" s="98"/>
      <c r="QZQ133" s="98"/>
      <c r="QZS133" s="98"/>
      <c r="QZV133" s="98"/>
      <c r="QZY133" s="98"/>
      <c r="RAB133" s="98"/>
      <c r="RAE133" s="98"/>
      <c r="RAH133" s="98"/>
      <c r="RAJ133" s="98"/>
      <c r="RAL133" s="98"/>
      <c r="RAO133" s="98"/>
      <c r="RAR133" s="98"/>
      <c r="RAU133" s="98"/>
      <c r="RAX133" s="98"/>
      <c r="RBA133" s="98"/>
      <c r="RBD133" s="98"/>
      <c r="RBG133" s="98"/>
      <c r="RBI133" s="98"/>
      <c r="RCD133" s="98"/>
      <c r="RCE133" s="98"/>
      <c r="RCH133" s="98"/>
      <c r="RCK133" s="98"/>
      <c r="RCN133" s="98"/>
      <c r="RCQ133" s="98"/>
      <c r="RCR133" s="98"/>
      <c r="RCS133" s="98"/>
      <c r="RCV133" s="98"/>
      <c r="RCY133" s="98"/>
      <c r="RDB133" s="98"/>
      <c r="RDE133" s="98"/>
      <c r="RDG133" s="98"/>
      <c r="REY133" s="98"/>
      <c r="REZ133" s="98"/>
      <c r="RFA133" s="98"/>
      <c r="RFB133" s="98"/>
      <c r="RFC133" s="98"/>
      <c r="RFD133" s="98"/>
      <c r="RFE133" s="98"/>
      <c r="RFF133" s="98"/>
      <c r="RFG133" s="98"/>
      <c r="RFH133" s="98"/>
      <c r="RFI133" s="98"/>
      <c r="RFJ133" s="98"/>
      <c r="RFK133" s="98"/>
      <c r="RFL133" s="98"/>
      <c r="RFM133" s="98"/>
      <c r="RFN133" s="98"/>
      <c r="RFO133" s="98"/>
      <c r="RFP133" s="98"/>
      <c r="RFQ133" s="98"/>
      <c r="RGD133" s="98"/>
      <c r="RGE133" s="98"/>
      <c r="RGF133" s="98"/>
      <c r="RGG133" s="98"/>
      <c r="RGH133" s="98"/>
      <c r="RGI133" s="98"/>
      <c r="RGJ133" s="98"/>
      <c r="RGK133" s="98"/>
      <c r="RGL133" s="98"/>
      <c r="RGM133" s="98"/>
      <c r="RGP133" s="98"/>
      <c r="RGS133" s="98"/>
      <c r="RGV133" s="98"/>
      <c r="RGY133" s="98"/>
      <c r="RJM133" s="98"/>
      <c r="RJO133" s="98"/>
      <c r="RJR133" s="98"/>
      <c r="RJU133" s="98"/>
      <c r="RJX133" s="98"/>
      <c r="RKA133" s="98"/>
      <c r="RKD133" s="98"/>
      <c r="RKF133" s="98"/>
      <c r="RKH133" s="98"/>
      <c r="RKK133" s="98"/>
      <c r="RKN133" s="98"/>
      <c r="RKQ133" s="98"/>
      <c r="RKT133" s="98"/>
      <c r="RKW133" s="98"/>
      <c r="RKZ133" s="98"/>
      <c r="RLC133" s="98"/>
      <c r="RLE133" s="98"/>
      <c r="RLZ133" s="98"/>
      <c r="RMA133" s="98"/>
      <c r="RMD133" s="98"/>
      <c r="RMG133" s="98"/>
      <c r="RMJ133" s="98"/>
      <c r="RMM133" s="98"/>
      <c r="RMN133" s="98"/>
      <c r="RMO133" s="98"/>
      <c r="RMR133" s="98"/>
      <c r="RMU133" s="98"/>
      <c r="RMX133" s="98"/>
      <c r="RNA133" s="98"/>
      <c r="RNC133" s="98"/>
      <c r="ROU133" s="98"/>
      <c r="ROV133" s="98"/>
      <c r="ROW133" s="98"/>
      <c r="ROX133" s="98"/>
      <c r="ROY133" s="98"/>
      <c r="ROZ133" s="98"/>
      <c r="RPA133" s="98"/>
      <c r="RPB133" s="98"/>
      <c r="RPC133" s="98"/>
      <c r="RPD133" s="98"/>
      <c r="RPE133" s="98"/>
      <c r="RPF133" s="98"/>
      <c r="RPG133" s="98"/>
      <c r="RPH133" s="98"/>
      <c r="RPI133" s="98"/>
      <c r="RPJ133" s="98"/>
      <c r="RPK133" s="98"/>
      <c r="RPL133" s="98"/>
      <c r="RPM133" s="98"/>
      <c r="RPZ133" s="98"/>
      <c r="RQA133" s="98"/>
      <c r="RQB133" s="98"/>
      <c r="RQC133" s="98"/>
      <c r="RQD133" s="98"/>
      <c r="RQE133" s="98"/>
      <c r="RQF133" s="98"/>
      <c r="RQG133" s="98"/>
      <c r="RQH133" s="98"/>
      <c r="RQI133" s="98"/>
      <c r="RQL133" s="98"/>
      <c r="RQO133" s="98"/>
      <c r="RQR133" s="98"/>
      <c r="RQU133" s="98"/>
      <c r="RTI133" s="98"/>
      <c r="RTK133" s="98"/>
      <c r="RTN133" s="98"/>
      <c r="RTQ133" s="98"/>
      <c r="RTT133" s="98"/>
      <c r="RTW133" s="98"/>
      <c r="RTZ133" s="98"/>
      <c r="RUB133" s="98"/>
      <c r="RUD133" s="98"/>
      <c r="RUG133" s="98"/>
      <c r="RUJ133" s="98"/>
      <c r="RUM133" s="98"/>
      <c r="RUP133" s="98"/>
      <c r="RUS133" s="98"/>
      <c r="RUV133" s="98"/>
      <c r="RUY133" s="98"/>
      <c r="RVA133" s="98"/>
      <c r="RVV133" s="98"/>
      <c r="RVW133" s="98"/>
      <c r="RVZ133" s="98"/>
      <c r="RWC133" s="98"/>
      <c r="RWF133" s="98"/>
      <c r="RWI133" s="98"/>
      <c r="RWJ133" s="98"/>
      <c r="RWK133" s="98"/>
      <c r="RWN133" s="98"/>
      <c r="RWQ133" s="98"/>
      <c r="RWT133" s="98"/>
      <c r="RWW133" s="98"/>
      <c r="RWY133" s="98"/>
      <c r="RYQ133" s="98"/>
      <c r="RYR133" s="98"/>
      <c r="RYS133" s="98"/>
      <c r="RYT133" s="98"/>
      <c r="RYU133" s="98"/>
      <c r="RYV133" s="98"/>
      <c r="RYW133" s="98"/>
      <c r="RYX133" s="98"/>
      <c r="RYY133" s="98"/>
      <c r="RYZ133" s="98"/>
      <c r="RZA133" s="98"/>
      <c r="RZB133" s="98"/>
      <c r="RZC133" s="98"/>
      <c r="RZD133" s="98"/>
      <c r="RZE133" s="98"/>
      <c r="RZF133" s="98"/>
      <c r="RZG133" s="98"/>
      <c r="RZH133" s="98"/>
      <c r="RZI133" s="98"/>
      <c r="RZV133" s="98"/>
      <c r="RZW133" s="98"/>
      <c r="RZX133" s="98"/>
      <c r="RZY133" s="98"/>
      <c r="RZZ133" s="98"/>
      <c r="SAA133" s="98"/>
      <c r="SAB133" s="98"/>
      <c r="SAC133" s="98"/>
      <c r="SAD133" s="98"/>
      <c r="SAE133" s="98"/>
      <c r="SAH133" s="98"/>
      <c r="SAK133" s="98"/>
      <c r="SAN133" s="98"/>
      <c r="SAQ133" s="98"/>
      <c r="SDE133" s="98"/>
      <c r="SDG133" s="98"/>
      <c r="SDJ133" s="98"/>
      <c r="SDM133" s="98"/>
      <c r="SDP133" s="98"/>
      <c r="SDS133" s="98"/>
      <c r="SDV133" s="98"/>
      <c r="SDX133" s="98"/>
      <c r="SDZ133" s="98"/>
      <c r="SEC133" s="98"/>
      <c r="SEF133" s="98"/>
      <c r="SEI133" s="98"/>
      <c r="SEL133" s="98"/>
      <c r="SEO133" s="98"/>
      <c r="SER133" s="98"/>
      <c r="SEU133" s="98"/>
      <c r="SEW133" s="98"/>
      <c r="SFR133" s="98"/>
      <c r="SFS133" s="98"/>
      <c r="SFV133" s="98"/>
      <c r="SFY133" s="98"/>
      <c r="SGB133" s="98"/>
      <c r="SGE133" s="98"/>
      <c r="SGF133" s="98"/>
      <c r="SGG133" s="98"/>
      <c r="SGJ133" s="98"/>
      <c r="SGM133" s="98"/>
      <c r="SGP133" s="98"/>
      <c r="SGS133" s="98"/>
      <c r="SGU133" s="98"/>
      <c r="SIM133" s="98"/>
      <c r="SIN133" s="98"/>
      <c r="SIO133" s="98"/>
      <c r="SIP133" s="98"/>
      <c r="SIQ133" s="98"/>
      <c r="SIR133" s="98"/>
      <c r="SIS133" s="98"/>
      <c r="SIT133" s="98"/>
      <c r="SIU133" s="98"/>
      <c r="SIV133" s="98"/>
      <c r="SIW133" s="98"/>
      <c r="SIX133" s="98"/>
      <c r="SIY133" s="98"/>
      <c r="SIZ133" s="98"/>
      <c r="SJA133" s="98"/>
      <c r="SJB133" s="98"/>
      <c r="SJC133" s="98"/>
      <c r="SJD133" s="98"/>
      <c r="SJE133" s="98"/>
      <c r="SJR133" s="98"/>
      <c r="SJS133" s="98"/>
      <c r="SJT133" s="98"/>
      <c r="SJU133" s="98"/>
      <c r="SJV133" s="98"/>
      <c r="SJW133" s="98"/>
      <c r="SJX133" s="98"/>
      <c r="SJY133" s="98"/>
      <c r="SJZ133" s="98"/>
      <c r="SKA133" s="98"/>
      <c r="SKD133" s="98"/>
      <c r="SKG133" s="98"/>
      <c r="SKJ133" s="98"/>
      <c r="SKM133" s="98"/>
      <c r="SNA133" s="98"/>
      <c r="SNC133" s="98"/>
      <c r="SNF133" s="98"/>
      <c r="SNI133" s="98"/>
      <c r="SNL133" s="98"/>
      <c r="SNO133" s="98"/>
      <c r="SNR133" s="98"/>
      <c r="SNT133" s="98"/>
      <c r="SNV133" s="98"/>
      <c r="SNY133" s="98"/>
      <c r="SOB133" s="98"/>
      <c r="SOE133" s="98"/>
      <c r="SOH133" s="98"/>
      <c r="SOK133" s="98"/>
      <c r="SON133" s="98"/>
      <c r="SOQ133" s="98"/>
      <c r="SOS133" s="98"/>
      <c r="SPN133" s="98"/>
      <c r="SPO133" s="98"/>
      <c r="SPR133" s="98"/>
      <c r="SPU133" s="98"/>
      <c r="SPX133" s="98"/>
      <c r="SQA133" s="98"/>
      <c r="SQB133" s="98"/>
      <c r="SQC133" s="98"/>
      <c r="SQF133" s="98"/>
      <c r="SQI133" s="98"/>
      <c r="SQL133" s="98"/>
      <c r="SQO133" s="98"/>
      <c r="SQQ133" s="98"/>
      <c r="SSI133" s="98"/>
      <c r="SSJ133" s="98"/>
      <c r="SSK133" s="98"/>
      <c r="SSL133" s="98"/>
      <c r="SSM133" s="98"/>
      <c r="SSN133" s="98"/>
      <c r="SSO133" s="98"/>
      <c r="SSP133" s="98"/>
      <c r="SSQ133" s="98"/>
      <c r="SSR133" s="98"/>
      <c r="SSS133" s="98"/>
      <c r="SST133" s="98"/>
      <c r="SSU133" s="98"/>
      <c r="SSV133" s="98"/>
      <c r="SSW133" s="98"/>
      <c r="SSX133" s="98"/>
      <c r="SSY133" s="98"/>
      <c r="SSZ133" s="98"/>
      <c r="STA133" s="98"/>
      <c r="STN133" s="98"/>
      <c r="STO133" s="98"/>
      <c r="STP133" s="98"/>
      <c r="STQ133" s="98"/>
      <c r="STR133" s="98"/>
      <c r="STS133" s="98"/>
      <c r="STT133" s="98"/>
      <c r="STU133" s="98"/>
      <c r="STV133" s="98"/>
      <c r="STW133" s="98"/>
      <c r="STZ133" s="98"/>
      <c r="SUC133" s="98"/>
      <c r="SUF133" s="98"/>
      <c r="SUI133" s="98"/>
      <c r="SWW133" s="98"/>
      <c r="SWY133" s="98"/>
      <c r="SXB133" s="98"/>
      <c r="SXE133" s="98"/>
      <c r="SXH133" s="98"/>
      <c r="SXK133" s="98"/>
      <c r="SXN133" s="98"/>
      <c r="SXP133" s="98"/>
      <c r="SXR133" s="98"/>
      <c r="SXU133" s="98"/>
      <c r="SXX133" s="98"/>
      <c r="SYA133" s="98"/>
      <c r="SYD133" s="98"/>
      <c r="SYG133" s="98"/>
      <c r="SYJ133" s="98"/>
      <c r="SYM133" s="98"/>
      <c r="SYO133" s="98"/>
      <c r="SZJ133" s="98"/>
      <c r="SZK133" s="98"/>
      <c r="SZN133" s="98"/>
      <c r="SZQ133" s="98"/>
      <c r="SZT133" s="98"/>
      <c r="SZW133" s="98"/>
      <c r="SZX133" s="98"/>
      <c r="SZY133" s="98"/>
      <c r="TAB133" s="98"/>
      <c r="TAE133" s="98"/>
      <c r="TAH133" s="98"/>
      <c r="TAK133" s="98"/>
      <c r="TAM133" s="98"/>
      <c r="TCE133" s="98"/>
      <c r="TCF133" s="98"/>
      <c r="TCG133" s="98"/>
      <c r="TCH133" s="98"/>
      <c r="TCI133" s="98"/>
      <c r="TCJ133" s="98"/>
      <c r="TCK133" s="98"/>
      <c r="TCL133" s="98"/>
      <c r="TCM133" s="98"/>
      <c r="TCN133" s="98"/>
      <c r="TCO133" s="98"/>
      <c r="TCP133" s="98"/>
      <c r="TCQ133" s="98"/>
      <c r="TCR133" s="98"/>
      <c r="TCS133" s="98"/>
      <c r="TCT133" s="98"/>
      <c r="TCU133" s="98"/>
      <c r="TCV133" s="98"/>
      <c r="TCW133" s="98"/>
      <c r="TDJ133" s="98"/>
      <c r="TDK133" s="98"/>
      <c r="TDL133" s="98"/>
      <c r="TDM133" s="98"/>
      <c r="TDN133" s="98"/>
      <c r="TDO133" s="98"/>
      <c r="TDP133" s="98"/>
      <c r="TDQ133" s="98"/>
      <c r="TDR133" s="98"/>
      <c r="TDS133" s="98"/>
      <c r="TDV133" s="98"/>
      <c r="TDY133" s="98"/>
      <c r="TEB133" s="98"/>
      <c r="TEE133" s="98"/>
      <c r="TGS133" s="98"/>
      <c r="TGU133" s="98"/>
      <c r="TGX133" s="98"/>
      <c r="THA133" s="98"/>
      <c r="THD133" s="98"/>
      <c r="THG133" s="98"/>
      <c r="THJ133" s="98"/>
      <c r="THL133" s="98"/>
      <c r="THN133" s="98"/>
      <c r="THQ133" s="98"/>
      <c r="THT133" s="98"/>
      <c r="THW133" s="98"/>
      <c r="THZ133" s="98"/>
      <c r="TIC133" s="98"/>
      <c r="TIF133" s="98"/>
      <c r="TII133" s="98"/>
      <c r="TIK133" s="98"/>
      <c r="TJF133" s="98"/>
      <c r="TJG133" s="98"/>
      <c r="TJJ133" s="98"/>
      <c r="TJM133" s="98"/>
      <c r="TJP133" s="98"/>
      <c r="TJS133" s="98"/>
      <c r="TJT133" s="98"/>
      <c r="TJU133" s="98"/>
      <c r="TJX133" s="98"/>
      <c r="TKA133" s="98"/>
      <c r="TKD133" s="98"/>
      <c r="TKG133" s="98"/>
      <c r="TKI133" s="98"/>
      <c r="TMA133" s="98"/>
      <c r="TMB133" s="98"/>
      <c r="TMC133" s="98"/>
      <c r="TMD133" s="98"/>
      <c r="TME133" s="98"/>
      <c r="TMF133" s="98"/>
      <c r="TMG133" s="98"/>
      <c r="TMH133" s="98"/>
      <c r="TMI133" s="98"/>
      <c r="TMJ133" s="98"/>
      <c r="TMK133" s="98"/>
      <c r="TML133" s="98"/>
      <c r="TMM133" s="98"/>
      <c r="TMN133" s="98"/>
      <c r="TMO133" s="98"/>
      <c r="TMP133" s="98"/>
      <c r="TMQ133" s="98"/>
      <c r="TMR133" s="98"/>
      <c r="TMS133" s="98"/>
      <c r="TNF133" s="98"/>
      <c r="TNG133" s="98"/>
      <c r="TNH133" s="98"/>
      <c r="TNI133" s="98"/>
      <c r="TNJ133" s="98"/>
      <c r="TNK133" s="98"/>
      <c r="TNL133" s="98"/>
      <c r="TNM133" s="98"/>
      <c r="TNN133" s="98"/>
      <c r="TNO133" s="98"/>
      <c r="TNR133" s="98"/>
      <c r="TNU133" s="98"/>
      <c r="TNX133" s="98"/>
      <c r="TOA133" s="98"/>
      <c r="TQO133" s="98"/>
      <c r="TQQ133" s="98"/>
      <c r="TQT133" s="98"/>
      <c r="TQW133" s="98"/>
      <c r="TQZ133" s="98"/>
      <c r="TRC133" s="98"/>
      <c r="TRF133" s="98"/>
      <c r="TRH133" s="98"/>
      <c r="TRJ133" s="98"/>
      <c r="TRM133" s="98"/>
      <c r="TRP133" s="98"/>
      <c r="TRS133" s="98"/>
      <c r="TRV133" s="98"/>
      <c r="TRY133" s="98"/>
      <c r="TSB133" s="98"/>
      <c r="TSE133" s="98"/>
      <c r="TSG133" s="98"/>
      <c r="TTB133" s="98"/>
      <c r="TTC133" s="98"/>
      <c r="TTF133" s="98"/>
      <c r="TTI133" s="98"/>
      <c r="TTL133" s="98"/>
      <c r="TTO133" s="98"/>
      <c r="TTP133" s="98"/>
      <c r="TTQ133" s="98"/>
      <c r="TTT133" s="98"/>
      <c r="TTW133" s="98"/>
      <c r="TTZ133" s="98"/>
      <c r="TUC133" s="98"/>
      <c r="TUE133" s="98"/>
      <c r="TVW133" s="98"/>
      <c r="TVX133" s="98"/>
      <c r="TVY133" s="98"/>
      <c r="TVZ133" s="98"/>
      <c r="TWA133" s="98"/>
      <c r="TWB133" s="98"/>
      <c r="TWC133" s="98"/>
      <c r="TWD133" s="98"/>
      <c r="TWE133" s="98"/>
      <c r="TWF133" s="98"/>
      <c r="TWG133" s="98"/>
      <c r="TWH133" s="98"/>
      <c r="TWI133" s="98"/>
      <c r="TWJ133" s="98"/>
      <c r="TWK133" s="98"/>
      <c r="TWL133" s="98"/>
      <c r="TWM133" s="98"/>
      <c r="TWN133" s="98"/>
      <c r="TWO133" s="98"/>
      <c r="TXB133" s="98"/>
      <c r="TXC133" s="98"/>
      <c r="TXD133" s="98"/>
      <c r="TXE133" s="98"/>
      <c r="TXF133" s="98"/>
      <c r="TXG133" s="98"/>
      <c r="TXH133" s="98"/>
      <c r="TXI133" s="98"/>
      <c r="TXJ133" s="98"/>
      <c r="TXK133" s="98"/>
      <c r="TXN133" s="98"/>
      <c r="TXQ133" s="98"/>
      <c r="TXT133" s="98"/>
      <c r="TXW133" s="98"/>
      <c r="UAK133" s="98"/>
      <c r="UAM133" s="98"/>
      <c r="UAP133" s="98"/>
      <c r="UAS133" s="98"/>
      <c r="UAV133" s="98"/>
      <c r="UAY133" s="98"/>
      <c r="UBB133" s="98"/>
      <c r="UBD133" s="98"/>
      <c r="UBF133" s="98"/>
      <c r="UBI133" s="98"/>
      <c r="UBL133" s="98"/>
      <c r="UBO133" s="98"/>
      <c r="UBR133" s="98"/>
      <c r="UBU133" s="98"/>
      <c r="UBX133" s="98"/>
      <c r="UCA133" s="98"/>
      <c r="UCC133" s="98"/>
      <c r="UCX133" s="98"/>
      <c r="UCY133" s="98"/>
      <c r="UDB133" s="98"/>
      <c r="UDE133" s="98"/>
      <c r="UDH133" s="98"/>
      <c r="UDK133" s="98"/>
      <c r="UDL133" s="98"/>
      <c r="UDM133" s="98"/>
      <c r="UDP133" s="98"/>
      <c r="UDS133" s="98"/>
      <c r="UDV133" s="98"/>
      <c r="UDY133" s="98"/>
      <c r="UEA133" s="98"/>
      <c r="UFS133" s="98"/>
      <c r="UFT133" s="98"/>
      <c r="UFU133" s="98"/>
      <c r="UFV133" s="98"/>
      <c r="UFW133" s="98"/>
      <c r="UFX133" s="98"/>
      <c r="UFY133" s="98"/>
      <c r="UFZ133" s="98"/>
      <c r="UGA133" s="98"/>
      <c r="UGB133" s="98"/>
      <c r="UGC133" s="98"/>
      <c r="UGD133" s="98"/>
      <c r="UGE133" s="98"/>
      <c r="UGF133" s="98"/>
      <c r="UGG133" s="98"/>
      <c r="UGH133" s="98"/>
      <c r="UGI133" s="98"/>
      <c r="UGJ133" s="98"/>
      <c r="UGK133" s="98"/>
      <c r="UGX133" s="98"/>
      <c r="UGY133" s="98"/>
      <c r="UGZ133" s="98"/>
      <c r="UHA133" s="98"/>
      <c r="UHB133" s="98"/>
      <c r="UHC133" s="98"/>
      <c r="UHD133" s="98"/>
      <c r="UHE133" s="98"/>
      <c r="UHF133" s="98"/>
      <c r="UHG133" s="98"/>
      <c r="UHJ133" s="98"/>
      <c r="UHM133" s="98"/>
      <c r="UHP133" s="98"/>
      <c r="UHS133" s="98"/>
      <c r="UKG133" s="98"/>
      <c r="UKI133" s="98"/>
      <c r="UKL133" s="98"/>
      <c r="UKO133" s="98"/>
      <c r="UKR133" s="98"/>
      <c r="UKU133" s="98"/>
      <c r="UKX133" s="98"/>
      <c r="UKZ133" s="98"/>
      <c r="ULB133" s="98"/>
      <c r="ULE133" s="98"/>
      <c r="ULH133" s="98"/>
      <c r="ULK133" s="98"/>
      <c r="ULN133" s="98"/>
      <c r="ULQ133" s="98"/>
      <c r="ULT133" s="98"/>
      <c r="ULW133" s="98"/>
      <c r="ULY133" s="98"/>
      <c r="UMT133" s="98"/>
      <c r="UMU133" s="98"/>
      <c r="UMX133" s="98"/>
      <c r="UNA133" s="98"/>
      <c r="UND133" s="98"/>
      <c r="UNG133" s="98"/>
      <c r="UNH133" s="98"/>
      <c r="UNI133" s="98"/>
      <c r="UNL133" s="98"/>
      <c r="UNO133" s="98"/>
      <c r="UNR133" s="98"/>
      <c r="UNU133" s="98"/>
      <c r="UNW133" s="98"/>
      <c r="UPO133" s="98"/>
      <c r="UPP133" s="98"/>
      <c r="UPQ133" s="98"/>
      <c r="UPR133" s="98"/>
      <c r="UPS133" s="98"/>
      <c r="UPT133" s="98"/>
      <c r="UPU133" s="98"/>
      <c r="UPV133" s="98"/>
      <c r="UPW133" s="98"/>
      <c r="UPX133" s="98"/>
      <c r="UPY133" s="98"/>
      <c r="UPZ133" s="98"/>
      <c r="UQA133" s="98"/>
      <c r="UQB133" s="98"/>
      <c r="UQC133" s="98"/>
      <c r="UQD133" s="98"/>
      <c r="UQE133" s="98"/>
      <c r="UQF133" s="98"/>
      <c r="UQG133" s="98"/>
      <c r="UQT133" s="98"/>
      <c r="UQU133" s="98"/>
      <c r="UQV133" s="98"/>
      <c r="UQW133" s="98"/>
      <c r="UQX133" s="98"/>
      <c r="UQY133" s="98"/>
      <c r="UQZ133" s="98"/>
      <c r="URA133" s="98"/>
      <c r="URB133" s="98"/>
      <c r="URC133" s="98"/>
      <c r="URF133" s="98"/>
      <c r="URI133" s="98"/>
      <c r="URL133" s="98"/>
      <c r="URO133" s="98"/>
      <c r="UUC133" s="98"/>
      <c r="UUE133" s="98"/>
      <c r="UUH133" s="98"/>
      <c r="UUK133" s="98"/>
      <c r="UUN133" s="98"/>
      <c r="UUQ133" s="98"/>
      <c r="UUT133" s="98"/>
      <c r="UUV133" s="98"/>
      <c r="UUX133" s="98"/>
      <c r="UVA133" s="98"/>
      <c r="UVD133" s="98"/>
      <c r="UVG133" s="98"/>
      <c r="UVJ133" s="98"/>
      <c r="UVM133" s="98"/>
      <c r="UVP133" s="98"/>
      <c r="UVS133" s="98"/>
      <c r="UVU133" s="98"/>
      <c r="UWP133" s="98"/>
      <c r="UWQ133" s="98"/>
      <c r="UWT133" s="98"/>
      <c r="UWW133" s="98"/>
      <c r="UWZ133" s="98"/>
      <c r="UXC133" s="98"/>
      <c r="UXD133" s="98"/>
      <c r="UXE133" s="98"/>
      <c r="UXH133" s="98"/>
      <c r="UXK133" s="98"/>
      <c r="UXN133" s="98"/>
      <c r="UXQ133" s="98"/>
      <c r="UXS133" s="98"/>
      <c r="UZK133" s="98"/>
      <c r="UZL133" s="98"/>
      <c r="UZM133" s="98"/>
      <c r="UZN133" s="98"/>
      <c r="UZO133" s="98"/>
      <c r="UZP133" s="98"/>
      <c r="UZQ133" s="98"/>
      <c r="UZR133" s="98"/>
      <c r="UZS133" s="98"/>
      <c r="UZT133" s="98"/>
      <c r="UZU133" s="98"/>
      <c r="UZV133" s="98"/>
      <c r="UZW133" s="98"/>
      <c r="UZX133" s="98"/>
      <c r="UZY133" s="98"/>
      <c r="UZZ133" s="98"/>
      <c r="VAA133" s="98"/>
      <c r="VAB133" s="98"/>
      <c r="VAC133" s="98"/>
      <c r="VAP133" s="98"/>
      <c r="VAQ133" s="98"/>
      <c r="VAR133" s="98"/>
      <c r="VAS133" s="98"/>
      <c r="VAT133" s="98"/>
      <c r="VAU133" s="98"/>
      <c r="VAV133" s="98"/>
      <c r="VAW133" s="98"/>
      <c r="VAX133" s="98"/>
      <c r="VAY133" s="98"/>
      <c r="VBB133" s="98"/>
      <c r="VBE133" s="98"/>
      <c r="VBH133" s="98"/>
      <c r="VBK133" s="98"/>
      <c r="VDY133" s="98"/>
      <c r="VEA133" s="98"/>
      <c r="VED133" s="98"/>
      <c r="VEG133" s="98"/>
      <c r="VEJ133" s="98"/>
      <c r="VEM133" s="98"/>
      <c r="VEP133" s="98"/>
      <c r="VER133" s="98"/>
      <c r="VET133" s="98"/>
      <c r="VEW133" s="98"/>
      <c r="VEZ133" s="98"/>
      <c r="VFC133" s="98"/>
      <c r="VFF133" s="98"/>
      <c r="VFI133" s="98"/>
      <c r="VFL133" s="98"/>
      <c r="VFO133" s="98"/>
      <c r="VFQ133" s="98"/>
      <c r="VGL133" s="98"/>
      <c r="VGM133" s="98"/>
      <c r="VGP133" s="98"/>
      <c r="VGS133" s="98"/>
      <c r="VGV133" s="98"/>
      <c r="VGY133" s="98"/>
      <c r="VGZ133" s="98"/>
      <c r="VHA133" s="98"/>
      <c r="VHD133" s="98"/>
      <c r="VHG133" s="98"/>
      <c r="VHJ133" s="98"/>
      <c r="VHM133" s="98"/>
      <c r="VHO133" s="98"/>
      <c r="VJG133" s="98"/>
      <c r="VJH133" s="98"/>
      <c r="VJI133" s="98"/>
      <c r="VJJ133" s="98"/>
      <c r="VJK133" s="98"/>
      <c r="VJL133" s="98"/>
      <c r="VJM133" s="98"/>
      <c r="VJN133" s="98"/>
      <c r="VJO133" s="98"/>
      <c r="VJP133" s="98"/>
      <c r="VJQ133" s="98"/>
      <c r="VJR133" s="98"/>
      <c r="VJS133" s="98"/>
      <c r="VJT133" s="98"/>
      <c r="VJU133" s="98"/>
      <c r="VJV133" s="98"/>
      <c r="VJW133" s="98"/>
      <c r="VJX133" s="98"/>
      <c r="VJY133" s="98"/>
      <c r="VKL133" s="98"/>
      <c r="VKM133" s="98"/>
      <c r="VKN133" s="98"/>
      <c r="VKO133" s="98"/>
      <c r="VKP133" s="98"/>
      <c r="VKQ133" s="98"/>
      <c r="VKR133" s="98"/>
      <c r="VKS133" s="98"/>
      <c r="VKT133" s="98"/>
      <c r="VKU133" s="98"/>
      <c r="VKX133" s="98"/>
      <c r="VLA133" s="98"/>
      <c r="VLD133" s="98"/>
      <c r="VLG133" s="98"/>
      <c r="VNU133" s="98"/>
      <c r="VNW133" s="98"/>
      <c r="VNZ133" s="98"/>
      <c r="VOC133" s="98"/>
      <c r="VOF133" s="98"/>
      <c r="VOI133" s="98"/>
      <c r="VOL133" s="98"/>
      <c r="VON133" s="98"/>
      <c r="VOP133" s="98"/>
      <c r="VOS133" s="98"/>
      <c r="VOV133" s="98"/>
      <c r="VOY133" s="98"/>
      <c r="VPB133" s="98"/>
      <c r="VPE133" s="98"/>
      <c r="VPH133" s="98"/>
      <c r="VPK133" s="98"/>
      <c r="VPM133" s="98"/>
      <c r="VQH133" s="98"/>
      <c r="VQI133" s="98"/>
      <c r="VQL133" s="98"/>
      <c r="VQO133" s="98"/>
      <c r="VQR133" s="98"/>
      <c r="VQU133" s="98"/>
      <c r="VQV133" s="98"/>
      <c r="VQW133" s="98"/>
      <c r="VQZ133" s="98"/>
      <c r="VRC133" s="98"/>
      <c r="VRF133" s="98"/>
      <c r="VRI133" s="98"/>
      <c r="VRK133" s="98"/>
      <c r="VTC133" s="98"/>
      <c r="VTD133" s="98"/>
      <c r="VTE133" s="98"/>
      <c r="VTF133" s="98"/>
      <c r="VTG133" s="98"/>
      <c r="VTH133" s="98"/>
      <c r="VTI133" s="98"/>
      <c r="VTJ133" s="98"/>
      <c r="VTK133" s="98"/>
      <c r="VTL133" s="98"/>
      <c r="VTM133" s="98"/>
      <c r="VTN133" s="98"/>
      <c r="VTO133" s="98"/>
      <c r="VTP133" s="98"/>
      <c r="VTQ133" s="98"/>
      <c r="VTR133" s="98"/>
      <c r="VTS133" s="98"/>
      <c r="VTT133" s="98"/>
      <c r="VTU133" s="98"/>
      <c r="VUH133" s="98"/>
      <c r="VUI133" s="98"/>
      <c r="VUJ133" s="98"/>
      <c r="VUK133" s="98"/>
      <c r="VUL133" s="98"/>
      <c r="VUM133" s="98"/>
      <c r="VUN133" s="98"/>
      <c r="VUO133" s="98"/>
      <c r="VUP133" s="98"/>
      <c r="VUQ133" s="98"/>
      <c r="VUT133" s="98"/>
      <c r="VUW133" s="98"/>
      <c r="VUZ133" s="98"/>
      <c r="VVC133" s="98"/>
      <c r="VXQ133" s="98"/>
      <c r="VXS133" s="98"/>
      <c r="VXV133" s="98"/>
      <c r="VXY133" s="98"/>
      <c r="VYB133" s="98"/>
      <c r="VYE133" s="98"/>
      <c r="VYH133" s="98"/>
      <c r="VYJ133" s="98"/>
      <c r="VYL133" s="98"/>
      <c r="VYO133" s="98"/>
      <c r="VYR133" s="98"/>
      <c r="VYU133" s="98"/>
      <c r="VYX133" s="98"/>
      <c r="VZA133" s="98"/>
      <c r="VZD133" s="98"/>
      <c r="VZG133" s="98"/>
      <c r="VZI133" s="98"/>
      <c r="WAD133" s="98"/>
      <c r="WAE133" s="98"/>
      <c r="WAH133" s="98"/>
      <c r="WAK133" s="98"/>
      <c r="WAN133" s="98"/>
      <c r="WAQ133" s="98"/>
      <c r="WAR133" s="98"/>
      <c r="WAS133" s="98"/>
      <c r="WAV133" s="98"/>
      <c r="WAY133" s="98"/>
      <c r="WBB133" s="98"/>
      <c r="WBE133" s="98"/>
      <c r="WBG133" s="98"/>
      <c r="WCY133" s="98"/>
      <c r="WCZ133" s="98"/>
      <c r="WDA133" s="98"/>
      <c r="WDB133" s="98"/>
      <c r="WDC133" s="98"/>
      <c r="WDD133" s="98"/>
      <c r="WDE133" s="98"/>
      <c r="WDF133" s="98"/>
      <c r="WDG133" s="98"/>
      <c r="WDH133" s="98"/>
      <c r="WDI133" s="98"/>
      <c r="WDJ133" s="98"/>
      <c r="WDK133" s="98"/>
      <c r="WDL133" s="98"/>
      <c r="WDM133" s="98"/>
      <c r="WDN133" s="98"/>
      <c r="WDO133" s="98"/>
      <c r="WDP133" s="98"/>
      <c r="WDQ133" s="98"/>
      <c r="WED133" s="98"/>
      <c r="WEE133" s="98"/>
      <c r="WEF133" s="98"/>
      <c r="WEG133" s="98"/>
      <c r="WEH133" s="98"/>
      <c r="WEI133" s="98"/>
      <c r="WEJ133" s="98"/>
      <c r="WEK133" s="98"/>
      <c r="WEL133" s="98"/>
      <c r="WEM133" s="98"/>
      <c r="WEP133" s="98"/>
      <c r="WES133" s="98"/>
      <c r="WEV133" s="98"/>
      <c r="WEY133" s="98"/>
      <c r="WHM133" s="98"/>
      <c r="WHO133" s="98"/>
      <c r="WHR133" s="98"/>
      <c r="WHU133" s="98"/>
      <c r="WHX133" s="98"/>
      <c r="WIA133" s="98"/>
      <c r="WID133" s="98"/>
      <c r="WIF133" s="98"/>
      <c r="WIH133" s="98"/>
      <c r="WIK133" s="98"/>
      <c r="WIN133" s="98"/>
      <c r="WIQ133" s="98"/>
      <c r="WIT133" s="98"/>
      <c r="WIW133" s="98"/>
      <c r="WIZ133" s="98"/>
      <c r="WJC133" s="98"/>
      <c r="WJE133" s="98"/>
      <c r="WJZ133" s="98"/>
      <c r="WKA133" s="98"/>
      <c r="WKD133" s="98"/>
      <c r="WKG133" s="98"/>
      <c r="WKJ133" s="98"/>
      <c r="WKM133" s="98"/>
      <c r="WKN133" s="98"/>
      <c r="WKO133" s="98"/>
      <c r="WKR133" s="98"/>
      <c r="WKU133" s="98"/>
      <c r="WKX133" s="98"/>
      <c r="WLA133" s="98"/>
      <c r="WLC133" s="98"/>
      <c r="WMU133" s="98"/>
      <c r="WMV133" s="98"/>
      <c r="WMW133" s="98"/>
      <c r="WMX133" s="98"/>
      <c r="WMY133" s="98"/>
      <c r="WMZ133" s="98"/>
      <c r="WNA133" s="98"/>
      <c r="WNB133" s="98"/>
      <c r="WNC133" s="98"/>
      <c r="WND133" s="98"/>
      <c r="WNE133" s="98"/>
      <c r="WNF133" s="98"/>
      <c r="WNG133" s="98"/>
      <c r="WNH133" s="98"/>
      <c r="WNI133" s="98"/>
      <c r="WNJ133" s="98"/>
      <c r="WNK133" s="98"/>
      <c r="WNL133" s="98"/>
      <c r="WNM133" s="98"/>
      <c r="WNZ133" s="98"/>
      <c r="WOA133" s="98"/>
      <c r="WOB133" s="98"/>
      <c r="WOC133" s="98"/>
      <c r="WOD133" s="98"/>
      <c r="WOE133" s="98"/>
      <c r="WOF133" s="98"/>
      <c r="WOG133" s="98"/>
      <c r="WOH133" s="98"/>
      <c r="WOI133" s="98"/>
      <c r="WOL133" s="98"/>
      <c r="WOO133" s="98"/>
      <c r="WOR133" s="98"/>
      <c r="WOU133" s="98"/>
      <c r="WRI133" s="98"/>
      <c r="WRK133" s="98"/>
      <c r="WRN133" s="98"/>
      <c r="WRQ133" s="98"/>
      <c r="WRT133" s="98"/>
      <c r="WRW133" s="98"/>
      <c r="WRZ133" s="98"/>
      <c r="WSB133" s="98"/>
      <c r="WSD133" s="98"/>
      <c r="WSG133" s="98"/>
      <c r="WSJ133" s="98"/>
      <c r="WSM133" s="98"/>
      <c r="WSP133" s="98"/>
      <c r="WSS133" s="98"/>
      <c r="WSV133" s="98"/>
      <c r="WSY133" s="98"/>
      <c r="WTA133" s="98"/>
      <c r="WTV133" s="98"/>
      <c r="WTW133" s="98"/>
      <c r="WTZ133" s="98"/>
      <c r="WUC133" s="98"/>
      <c r="WUF133" s="98"/>
      <c r="WUI133" s="98"/>
      <c r="WUJ133" s="98"/>
      <c r="WUK133" s="98"/>
      <c r="WUN133" s="98"/>
      <c r="WUQ133" s="98"/>
      <c r="WUT133" s="98"/>
      <c r="WUW133" s="98"/>
      <c r="WUY133" s="98"/>
    </row>
    <row r="134" spans="1:1015 1059:2039 2083:3063 3107:4087 4131:5111 5155:6135 6179:7159 7203:8183 8227:9207 9251:10231 10275:11255 11299:12279 12323:13303 13347:14327 14371:15351 15395:16119" s="94" customFormat="1" ht="21" hidden="1" customHeight="1" x14ac:dyDescent="0.3">
      <c r="A134" s="5" t="s">
        <v>215</v>
      </c>
      <c r="B134" s="93" t="s">
        <v>416</v>
      </c>
      <c r="C134" s="7"/>
      <c r="D134" s="126"/>
      <c r="E134" s="126"/>
    </row>
    <row r="135" spans="1:1015 1059:2039 2083:3063 3107:4087 4131:5111 5155:6135 6179:7159 7203:8183 8227:9207 9251:10231 10275:11255 11299:12279 12323:13303 13347:14327 14371:15351 15395:16119" s="94" customFormat="1" ht="21" hidden="1" customHeight="1" x14ac:dyDescent="0.3">
      <c r="A135" s="10" t="s">
        <v>216</v>
      </c>
      <c r="B135" s="93" t="s">
        <v>412</v>
      </c>
      <c r="C135" s="7"/>
      <c r="D135" s="126"/>
      <c r="E135" s="126"/>
    </row>
    <row r="136" spans="1:1015 1059:2039 2083:3063 3107:4087 4131:5111 5155:6135 6179:7159 7203:8183 8227:9207 9251:10231 10275:11255 11299:12279 12323:13303 13347:14327 14371:15351 15395:16119" s="94" customFormat="1" ht="21" hidden="1" customHeight="1" x14ac:dyDescent="0.3">
      <c r="A136" s="10" t="s">
        <v>438</v>
      </c>
      <c r="B136" s="93" t="s">
        <v>412</v>
      </c>
      <c r="C136" s="7"/>
      <c r="D136" s="126"/>
      <c r="E136" s="126"/>
    </row>
    <row r="137" spans="1:1015 1059:2039 2083:3063 3107:4087 4131:5111 5155:6135 6179:7159 7203:8183 8227:9207 9251:10231 10275:11255 11299:12279 12323:13303 13347:14327 14371:15351 15395:16119" s="94" customFormat="1" ht="21" hidden="1" customHeight="1" x14ac:dyDescent="0.3">
      <c r="A137" s="10" t="s">
        <v>101</v>
      </c>
      <c r="B137" s="93" t="s">
        <v>412</v>
      </c>
      <c r="C137" s="12"/>
      <c r="D137" s="126"/>
      <c r="E137" s="126"/>
    </row>
    <row r="138" spans="1:1015 1059:2039 2083:3063 3107:4087 4131:5111 5155:6135 6179:7159 7203:8183 8227:9207 9251:10231 10275:11255 11299:12279 12323:13303 13347:14327 14371:15351 15395:16119" s="94" customFormat="1" ht="21" hidden="1" customHeight="1" x14ac:dyDescent="0.3">
      <c r="A138" s="10" t="s">
        <v>102</v>
      </c>
      <c r="B138" s="93" t="s">
        <v>417</v>
      </c>
      <c r="C138" s="12"/>
      <c r="D138" s="126"/>
      <c r="E138" s="126"/>
    </row>
    <row r="139" spans="1:1015 1059:2039 2083:3063 3107:4087 4131:5111 5155:6135 6179:7159 7203:8183 8227:9207 9251:10231 10275:11255 11299:12279 12323:13303 13347:14327 14371:15351 15395:16119" s="94" customFormat="1" ht="21" hidden="1" customHeight="1" x14ac:dyDescent="0.3">
      <c r="A139" s="10" t="s">
        <v>302</v>
      </c>
      <c r="B139" s="93"/>
      <c r="C139" s="7"/>
      <c r="D139" s="126"/>
      <c r="E139" s="126"/>
    </row>
    <row r="140" spans="1:1015 1059:2039 2083:3063 3107:4087 4131:5111 5155:6135 6179:7159 7203:8183 8227:9207 9251:10231 10275:11255 11299:12279 12323:13303 13347:14327 14371:15351 15395:16119" s="94" customFormat="1" ht="21" customHeight="1" x14ac:dyDescent="0.3">
      <c r="A140" s="13" t="s">
        <v>103</v>
      </c>
      <c r="B140" s="169" t="s">
        <v>412</v>
      </c>
      <c r="C140" s="171">
        <v>1</v>
      </c>
      <c r="D140" s="185">
        <v>70000</v>
      </c>
      <c r="E140" s="169">
        <v>70000</v>
      </c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  <c r="AN140" s="98"/>
      <c r="AO140" s="98"/>
      <c r="AP140" s="98"/>
      <c r="AQ140" s="98"/>
      <c r="AR140" s="98"/>
      <c r="AS140" s="98"/>
      <c r="AT140" s="98"/>
      <c r="AU140" s="98"/>
      <c r="AV140" s="98"/>
      <c r="AW140" s="98"/>
      <c r="AX140" s="98"/>
      <c r="AY140" s="98"/>
      <c r="AZ140" s="98"/>
      <c r="BA140" s="98"/>
      <c r="BN140" s="98"/>
      <c r="BO140" s="98"/>
      <c r="BP140" s="98"/>
      <c r="BQ140" s="98"/>
      <c r="BR140" s="98"/>
      <c r="BS140" s="98"/>
      <c r="BT140" s="98"/>
      <c r="BU140" s="98"/>
      <c r="BV140" s="98"/>
      <c r="BW140" s="98"/>
      <c r="BZ140" s="98"/>
      <c r="CC140" s="98"/>
      <c r="CF140" s="98"/>
      <c r="CI140" s="98"/>
      <c r="EW140" s="98"/>
      <c r="EY140" s="98"/>
      <c r="FB140" s="98"/>
      <c r="FE140" s="98"/>
      <c r="FH140" s="98"/>
      <c r="FK140" s="98"/>
      <c r="FN140" s="98"/>
      <c r="FP140" s="98"/>
      <c r="FR140" s="98"/>
      <c r="FU140" s="98"/>
      <c r="FX140" s="98"/>
      <c r="GA140" s="98"/>
      <c r="GD140" s="98"/>
      <c r="GG140" s="98"/>
      <c r="GJ140" s="98"/>
      <c r="GM140" s="98"/>
      <c r="GO140" s="98"/>
      <c r="HJ140" s="98"/>
      <c r="HK140" s="98"/>
      <c r="HN140" s="98"/>
      <c r="HQ140" s="98"/>
      <c r="HT140" s="98"/>
      <c r="HW140" s="98"/>
      <c r="HX140" s="98"/>
      <c r="HY140" s="98"/>
      <c r="IB140" s="98"/>
      <c r="IE140" s="98"/>
      <c r="IH140" s="98"/>
      <c r="IK140" s="98"/>
      <c r="IM140" s="98"/>
      <c r="KE140" s="98"/>
      <c r="KF140" s="98"/>
      <c r="KG140" s="98"/>
      <c r="KH140" s="98"/>
      <c r="KI140" s="98"/>
      <c r="KJ140" s="98"/>
      <c r="KK140" s="98"/>
      <c r="KL140" s="98"/>
      <c r="KM140" s="98"/>
      <c r="KN140" s="98"/>
      <c r="KO140" s="98"/>
      <c r="KP140" s="98"/>
      <c r="KQ140" s="98"/>
      <c r="KR140" s="98"/>
      <c r="KS140" s="98"/>
      <c r="KT140" s="98"/>
      <c r="KU140" s="98"/>
      <c r="KV140" s="98"/>
      <c r="KW140" s="98"/>
      <c r="LJ140" s="98"/>
      <c r="LK140" s="98"/>
      <c r="LL140" s="98"/>
      <c r="LM140" s="98"/>
      <c r="LN140" s="98"/>
      <c r="LO140" s="98"/>
      <c r="LP140" s="98"/>
      <c r="LQ140" s="98"/>
      <c r="LR140" s="98"/>
      <c r="LS140" s="98"/>
      <c r="LV140" s="98"/>
      <c r="LY140" s="98"/>
      <c r="MB140" s="98"/>
      <c r="ME140" s="98"/>
      <c r="OS140" s="98"/>
      <c r="OU140" s="98"/>
      <c r="OX140" s="98"/>
      <c r="PA140" s="98"/>
      <c r="PD140" s="98"/>
      <c r="PG140" s="98"/>
      <c r="PJ140" s="98"/>
      <c r="PL140" s="98"/>
      <c r="PN140" s="98"/>
      <c r="PQ140" s="98"/>
      <c r="PT140" s="98"/>
      <c r="PW140" s="98"/>
      <c r="PZ140" s="98"/>
      <c r="QC140" s="98"/>
      <c r="QF140" s="98"/>
      <c r="QI140" s="98"/>
      <c r="QK140" s="98"/>
      <c r="RF140" s="98"/>
      <c r="RG140" s="98"/>
      <c r="RJ140" s="98"/>
      <c r="RM140" s="98"/>
      <c r="RP140" s="98"/>
      <c r="RS140" s="98"/>
      <c r="RT140" s="98"/>
      <c r="RU140" s="98"/>
      <c r="RX140" s="98"/>
      <c r="SA140" s="98"/>
      <c r="SD140" s="98"/>
      <c r="SG140" s="98"/>
      <c r="SI140" s="98"/>
      <c r="UA140" s="98"/>
      <c r="UB140" s="98"/>
      <c r="UC140" s="98"/>
      <c r="UD140" s="98"/>
      <c r="UE140" s="98"/>
      <c r="UF140" s="98"/>
      <c r="UG140" s="98"/>
      <c r="UH140" s="98"/>
      <c r="UI140" s="98"/>
      <c r="UJ140" s="98"/>
      <c r="UK140" s="98"/>
      <c r="UL140" s="98"/>
      <c r="UM140" s="98"/>
      <c r="UN140" s="98"/>
      <c r="UO140" s="98"/>
      <c r="UP140" s="98"/>
      <c r="UQ140" s="98"/>
      <c r="UR140" s="98"/>
      <c r="US140" s="98"/>
      <c r="VF140" s="98"/>
      <c r="VG140" s="98"/>
      <c r="VH140" s="98"/>
      <c r="VI140" s="98"/>
      <c r="VJ140" s="98"/>
      <c r="VK140" s="98"/>
      <c r="VL140" s="98"/>
      <c r="VM140" s="98"/>
      <c r="VN140" s="98"/>
      <c r="VO140" s="98"/>
      <c r="VR140" s="98"/>
      <c r="VU140" s="98"/>
      <c r="VX140" s="98"/>
      <c r="WA140" s="98"/>
      <c r="YO140" s="98"/>
      <c r="YQ140" s="98"/>
      <c r="YT140" s="98"/>
      <c r="YW140" s="98"/>
      <c r="YZ140" s="98"/>
      <c r="ZC140" s="98"/>
      <c r="ZF140" s="98"/>
      <c r="ZH140" s="98"/>
      <c r="ZJ140" s="98"/>
      <c r="ZM140" s="98"/>
      <c r="ZP140" s="98"/>
      <c r="ZS140" s="98"/>
      <c r="ZV140" s="98"/>
      <c r="ZY140" s="98"/>
      <c r="AAB140" s="98"/>
      <c r="AAE140" s="98"/>
      <c r="AAG140" s="98"/>
      <c r="ABB140" s="98"/>
      <c r="ABC140" s="98"/>
      <c r="ABF140" s="98"/>
      <c r="ABI140" s="98"/>
      <c r="ABL140" s="98"/>
      <c r="ABO140" s="98"/>
      <c r="ABP140" s="98"/>
      <c r="ABQ140" s="98"/>
      <c r="ABT140" s="98"/>
      <c r="ABW140" s="98"/>
      <c r="ABZ140" s="98"/>
      <c r="ACC140" s="98"/>
      <c r="ACE140" s="98"/>
      <c r="ADW140" s="98"/>
      <c r="ADX140" s="98"/>
      <c r="ADY140" s="98"/>
      <c r="ADZ140" s="98"/>
      <c r="AEA140" s="98"/>
      <c r="AEB140" s="98"/>
      <c r="AEC140" s="98"/>
      <c r="AED140" s="98"/>
      <c r="AEE140" s="98"/>
      <c r="AEF140" s="98"/>
      <c r="AEG140" s="98"/>
      <c r="AEH140" s="98"/>
      <c r="AEI140" s="98"/>
      <c r="AEJ140" s="98"/>
      <c r="AEK140" s="98"/>
      <c r="AEL140" s="98"/>
      <c r="AEM140" s="98"/>
      <c r="AEN140" s="98"/>
      <c r="AEO140" s="98"/>
      <c r="AFB140" s="98"/>
      <c r="AFC140" s="98"/>
      <c r="AFD140" s="98"/>
      <c r="AFE140" s="98"/>
      <c r="AFF140" s="98"/>
      <c r="AFG140" s="98"/>
      <c r="AFH140" s="98"/>
      <c r="AFI140" s="98"/>
      <c r="AFJ140" s="98"/>
      <c r="AFK140" s="98"/>
      <c r="AFN140" s="98"/>
      <c r="AFQ140" s="98"/>
      <c r="AFT140" s="98"/>
      <c r="AFW140" s="98"/>
      <c r="AIK140" s="98"/>
      <c r="AIM140" s="98"/>
      <c r="AIP140" s="98"/>
      <c r="AIS140" s="98"/>
      <c r="AIV140" s="98"/>
      <c r="AIY140" s="98"/>
      <c r="AJB140" s="98"/>
      <c r="AJD140" s="98"/>
      <c r="AJF140" s="98"/>
      <c r="AJI140" s="98"/>
      <c r="AJL140" s="98"/>
      <c r="AJO140" s="98"/>
      <c r="AJR140" s="98"/>
      <c r="AJU140" s="98"/>
      <c r="AJX140" s="98"/>
      <c r="AKA140" s="98"/>
      <c r="AKC140" s="98"/>
      <c r="AKX140" s="98"/>
      <c r="AKY140" s="98"/>
      <c r="ALB140" s="98"/>
      <c r="ALE140" s="98"/>
      <c r="ALH140" s="98"/>
      <c r="ALK140" s="98"/>
      <c r="ALL140" s="98"/>
      <c r="ALM140" s="98"/>
      <c r="ALP140" s="98"/>
      <c r="ALS140" s="98"/>
      <c r="ALV140" s="98"/>
      <c r="ALY140" s="98"/>
      <c r="AMA140" s="98"/>
      <c r="ANS140" s="98"/>
      <c r="ANT140" s="98"/>
      <c r="ANU140" s="98"/>
      <c r="ANV140" s="98"/>
      <c r="ANW140" s="98"/>
      <c r="ANX140" s="98"/>
      <c r="ANY140" s="98"/>
      <c r="ANZ140" s="98"/>
      <c r="AOA140" s="98"/>
      <c r="AOB140" s="98"/>
      <c r="AOC140" s="98"/>
      <c r="AOD140" s="98"/>
      <c r="AOE140" s="98"/>
      <c r="AOF140" s="98"/>
      <c r="AOG140" s="98"/>
      <c r="AOH140" s="98"/>
      <c r="AOI140" s="98"/>
      <c r="AOJ140" s="98"/>
      <c r="AOK140" s="98"/>
      <c r="AOX140" s="98"/>
      <c r="AOY140" s="98"/>
      <c r="AOZ140" s="98"/>
      <c r="APA140" s="98"/>
      <c r="APB140" s="98"/>
      <c r="APC140" s="98"/>
      <c r="APD140" s="98"/>
      <c r="APE140" s="98"/>
      <c r="APF140" s="98"/>
      <c r="APG140" s="98"/>
      <c r="APJ140" s="98"/>
      <c r="APM140" s="98"/>
      <c r="APP140" s="98"/>
      <c r="APS140" s="98"/>
      <c r="ASG140" s="98"/>
      <c r="ASI140" s="98"/>
      <c r="ASL140" s="98"/>
      <c r="ASO140" s="98"/>
      <c r="ASR140" s="98"/>
      <c r="ASU140" s="98"/>
      <c r="ASX140" s="98"/>
      <c r="ASZ140" s="98"/>
      <c r="ATB140" s="98"/>
      <c r="ATE140" s="98"/>
      <c r="ATH140" s="98"/>
      <c r="ATK140" s="98"/>
      <c r="ATN140" s="98"/>
      <c r="ATQ140" s="98"/>
      <c r="ATT140" s="98"/>
      <c r="ATW140" s="98"/>
      <c r="ATY140" s="98"/>
      <c r="AUT140" s="98"/>
      <c r="AUU140" s="98"/>
      <c r="AUX140" s="98"/>
      <c r="AVA140" s="98"/>
      <c r="AVD140" s="98"/>
      <c r="AVG140" s="98"/>
      <c r="AVH140" s="98"/>
      <c r="AVI140" s="98"/>
      <c r="AVL140" s="98"/>
      <c r="AVO140" s="98"/>
      <c r="AVR140" s="98"/>
      <c r="AVU140" s="98"/>
      <c r="AVW140" s="98"/>
      <c r="AXO140" s="98"/>
      <c r="AXP140" s="98"/>
      <c r="AXQ140" s="98"/>
      <c r="AXR140" s="98"/>
      <c r="AXS140" s="98"/>
      <c r="AXT140" s="98"/>
      <c r="AXU140" s="98"/>
      <c r="AXV140" s="98"/>
      <c r="AXW140" s="98"/>
      <c r="AXX140" s="98"/>
      <c r="AXY140" s="98"/>
      <c r="AXZ140" s="98"/>
      <c r="AYA140" s="98"/>
      <c r="AYB140" s="98"/>
      <c r="AYC140" s="98"/>
      <c r="AYD140" s="98"/>
      <c r="AYE140" s="98"/>
      <c r="AYF140" s="98"/>
      <c r="AYG140" s="98"/>
      <c r="AYT140" s="98"/>
      <c r="AYU140" s="98"/>
      <c r="AYV140" s="98"/>
      <c r="AYW140" s="98"/>
      <c r="AYX140" s="98"/>
      <c r="AYY140" s="98"/>
      <c r="AYZ140" s="98"/>
      <c r="AZA140" s="98"/>
      <c r="AZB140" s="98"/>
      <c r="AZC140" s="98"/>
      <c r="AZF140" s="98"/>
      <c r="AZI140" s="98"/>
      <c r="AZL140" s="98"/>
      <c r="AZO140" s="98"/>
      <c r="BCC140" s="98"/>
      <c r="BCE140" s="98"/>
      <c r="BCH140" s="98"/>
      <c r="BCK140" s="98"/>
      <c r="BCN140" s="98"/>
      <c r="BCQ140" s="98"/>
      <c r="BCT140" s="98"/>
      <c r="BCV140" s="98"/>
      <c r="BCX140" s="98"/>
      <c r="BDA140" s="98"/>
      <c r="BDD140" s="98"/>
      <c r="BDG140" s="98"/>
      <c r="BDJ140" s="98"/>
      <c r="BDM140" s="98"/>
      <c r="BDP140" s="98"/>
      <c r="BDS140" s="98"/>
      <c r="BDU140" s="98"/>
      <c r="BEP140" s="98"/>
      <c r="BEQ140" s="98"/>
      <c r="BET140" s="98"/>
      <c r="BEW140" s="98"/>
      <c r="BEZ140" s="98"/>
      <c r="BFC140" s="98"/>
      <c r="BFD140" s="98"/>
      <c r="BFE140" s="98"/>
      <c r="BFH140" s="98"/>
      <c r="BFK140" s="98"/>
      <c r="BFN140" s="98"/>
      <c r="BFQ140" s="98"/>
      <c r="BFS140" s="98"/>
      <c r="BHK140" s="98"/>
      <c r="BHL140" s="98"/>
      <c r="BHM140" s="98"/>
      <c r="BHN140" s="98"/>
      <c r="BHO140" s="98"/>
      <c r="BHP140" s="98"/>
      <c r="BHQ140" s="98"/>
      <c r="BHR140" s="98"/>
      <c r="BHS140" s="98"/>
      <c r="BHT140" s="98"/>
      <c r="BHU140" s="98"/>
      <c r="BHV140" s="98"/>
      <c r="BHW140" s="98"/>
      <c r="BHX140" s="98"/>
      <c r="BHY140" s="98"/>
      <c r="BHZ140" s="98"/>
      <c r="BIA140" s="98"/>
      <c r="BIB140" s="98"/>
      <c r="BIC140" s="98"/>
      <c r="BIP140" s="98"/>
      <c r="BIQ140" s="98"/>
      <c r="BIR140" s="98"/>
      <c r="BIS140" s="98"/>
      <c r="BIT140" s="98"/>
      <c r="BIU140" s="98"/>
      <c r="BIV140" s="98"/>
      <c r="BIW140" s="98"/>
      <c r="BIX140" s="98"/>
      <c r="BIY140" s="98"/>
      <c r="BJB140" s="98"/>
      <c r="BJE140" s="98"/>
      <c r="BJH140" s="98"/>
      <c r="BJK140" s="98"/>
      <c r="BLY140" s="98"/>
      <c r="BMA140" s="98"/>
      <c r="BMD140" s="98"/>
      <c r="BMG140" s="98"/>
      <c r="BMJ140" s="98"/>
      <c r="BMM140" s="98"/>
      <c r="BMP140" s="98"/>
      <c r="BMR140" s="98"/>
      <c r="BMT140" s="98"/>
      <c r="BMW140" s="98"/>
      <c r="BMZ140" s="98"/>
      <c r="BNC140" s="98"/>
      <c r="BNF140" s="98"/>
      <c r="BNI140" s="98"/>
      <c r="BNL140" s="98"/>
      <c r="BNO140" s="98"/>
      <c r="BNQ140" s="98"/>
      <c r="BOL140" s="98"/>
      <c r="BOM140" s="98"/>
      <c r="BOP140" s="98"/>
      <c r="BOS140" s="98"/>
      <c r="BOV140" s="98"/>
      <c r="BOY140" s="98"/>
      <c r="BOZ140" s="98"/>
      <c r="BPA140" s="98"/>
      <c r="BPD140" s="98"/>
      <c r="BPG140" s="98"/>
      <c r="BPJ140" s="98"/>
      <c r="BPM140" s="98"/>
      <c r="BPO140" s="98"/>
      <c r="BRG140" s="98"/>
      <c r="BRH140" s="98"/>
      <c r="BRI140" s="98"/>
      <c r="BRJ140" s="98"/>
      <c r="BRK140" s="98"/>
      <c r="BRL140" s="98"/>
      <c r="BRM140" s="98"/>
      <c r="BRN140" s="98"/>
      <c r="BRO140" s="98"/>
      <c r="BRP140" s="98"/>
      <c r="BRQ140" s="98"/>
      <c r="BRR140" s="98"/>
      <c r="BRS140" s="98"/>
      <c r="BRT140" s="98"/>
      <c r="BRU140" s="98"/>
      <c r="BRV140" s="98"/>
      <c r="BRW140" s="98"/>
      <c r="BRX140" s="98"/>
      <c r="BRY140" s="98"/>
      <c r="BSL140" s="98"/>
      <c r="BSM140" s="98"/>
      <c r="BSN140" s="98"/>
      <c r="BSO140" s="98"/>
      <c r="BSP140" s="98"/>
      <c r="BSQ140" s="98"/>
      <c r="BSR140" s="98"/>
      <c r="BSS140" s="98"/>
      <c r="BST140" s="98"/>
      <c r="BSU140" s="98"/>
      <c r="BSX140" s="98"/>
      <c r="BTA140" s="98"/>
      <c r="BTD140" s="98"/>
      <c r="BTG140" s="98"/>
      <c r="BVU140" s="98"/>
      <c r="BVW140" s="98"/>
      <c r="BVZ140" s="98"/>
      <c r="BWC140" s="98"/>
      <c r="BWF140" s="98"/>
      <c r="BWI140" s="98"/>
      <c r="BWL140" s="98"/>
      <c r="BWN140" s="98"/>
      <c r="BWP140" s="98"/>
      <c r="BWS140" s="98"/>
      <c r="BWV140" s="98"/>
      <c r="BWY140" s="98"/>
      <c r="BXB140" s="98"/>
      <c r="BXE140" s="98"/>
      <c r="BXH140" s="98"/>
      <c r="BXK140" s="98"/>
      <c r="BXM140" s="98"/>
      <c r="BYH140" s="98"/>
      <c r="BYI140" s="98"/>
      <c r="BYL140" s="98"/>
      <c r="BYO140" s="98"/>
      <c r="BYR140" s="98"/>
      <c r="BYU140" s="98"/>
      <c r="BYV140" s="98"/>
      <c r="BYW140" s="98"/>
      <c r="BYZ140" s="98"/>
      <c r="BZC140" s="98"/>
      <c r="BZF140" s="98"/>
      <c r="BZI140" s="98"/>
      <c r="BZK140" s="98"/>
      <c r="CBC140" s="98"/>
      <c r="CBD140" s="98"/>
      <c r="CBE140" s="98"/>
      <c r="CBF140" s="98"/>
      <c r="CBG140" s="98"/>
      <c r="CBH140" s="98"/>
      <c r="CBI140" s="98"/>
      <c r="CBJ140" s="98"/>
      <c r="CBK140" s="98"/>
      <c r="CBL140" s="98"/>
      <c r="CBM140" s="98"/>
      <c r="CBN140" s="98"/>
      <c r="CBO140" s="98"/>
      <c r="CBP140" s="98"/>
      <c r="CBQ140" s="98"/>
      <c r="CBR140" s="98"/>
      <c r="CBS140" s="98"/>
      <c r="CBT140" s="98"/>
      <c r="CBU140" s="98"/>
      <c r="CCH140" s="98"/>
      <c r="CCI140" s="98"/>
      <c r="CCJ140" s="98"/>
      <c r="CCK140" s="98"/>
      <c r="CCL140" s="98"/>
      <c r="CCM140" s="98"/>
      <c r="CCN140" s="98"/>
      <c r="CCO140" s="98"/>
      <c r="CCP140" s="98"/>
      <c r="CCQ140" s="98"/>
      <c r="CCT140" s="98"/>
      <c r="CCW140" s="98"/>
      <c r="CCZ140" s="98"/>
      <c r="CDC140" s="98"/>
      <c r="CFQ140" s="98"/>
      <c r="CFS140" s="98"/>
      <c r="CFV140" s="98"/>
      <c r="CFY140" s="98"/>
      <c r="CGB140" s="98"/>
      <c r="CGE140" s="98"/>
      <c r="CGH140" s="98"/>
      <c r="CGJ140" s="98"/>
      <c r="CGL140" s="98"/>
      <c r="CGO140" s="98"/>
      <c r="CGR140" s="98"/>
      <c r="CGU140" s="98"/>
      <c r="CGX140" s="98"/>
      <c r="CHA140" s="98"/>
      <c r="CHD140" s="98"/>
      <c r="CHG140" s="98"/>
      <c r="CHI140" s="98"/>
      <c r="CID140" s="98"/>
      <c r="CIE140" s="98"/>
      <c r="CIH140" s="98"/>
      <c r="CIK140" s="98"/>
      <c r="CIN140" s="98"/>
      <c r="CIQ140" s="98"/>
      <c r="CIR140" s="98"/>
      <c r="CIS140" s="98"/>
      <c r="CIV140" s="98"/>
      <c r="CIY140" s="98"/>
      <c r="CJB140" s="98"/>
      <c r="CJE140" s="98"/>
      <c r="CJG140" s="98"/>
      <c r="CKY140" s="98"/>
      <c r="CKZ140" s="98"/>
      <c r="CLA140" s="98"/>
      <c r="CLB140" s="98"/>
      <c r="CLC140" s="98"/>
      <c r="CLD140" s="98"/>
      <c r="CLE140" s="98"/>
      <c r="CLF140" s="98"/>
      <c r="CLG140" s="98"/>
      <c r="CLH140" s="98"/>
      <c r="CLI140" s="98"/>
      <c r="CLJ140" s="98"/>
      <c r="CLK140" s="98"/>
      <c r="CLL140" s="98"/>
      <c r="CLM140" s="98"/>
      <c r="CLN140" s="98"/>
      <c r="CLO140" s="98"/>
      <c r="CLP140" s="98"/>
      <c r="CLQ140" s="98"/>
      <c r="CMD140" s="98"/>
      <c r="CME140" s="98"/>
      <c r="CMF140" s="98"/>
      <c r="CMG140" s="98"/>
      <c r="CMH140" s="98"/>
      <c r="CMI140" s="98"/>
      <c r="CMJ140" s="98"/>
      <c r="CMK140" s="98"/>
      <c r="CML140" s="98"/>
      <c r="CMM140" s="98"/>
      <c r="CMP140" s="98"/>
      <c r="CMS140" s="98"/>
      <c r="CMV140" s="98"/>
      <c r="CMY140" s="98"/>
      <c r="CPM140" s="98"/>
      <c r="CPO140" s="98"/>
      <c r="CPR140" s="98"/>
      <c r="CPU140" s="98"/>
      <c r="CPX140" s="98"/>
      <c r="CQA140" s="98"/>
      <c r="CQD140" s="98"/>
      <c r="CQF140" s="98"/>
      <c r="CQH140" s="98"/>
      <c r="CQK140" s="98"/>
      <c r="CQN140" s="98"/>
      <c r="CQQ140" s="98"/>
      <c r="CQT140" s="98"/>
      <c r="CQW140" s="98"/>
      <c r="CQZ140" s="98"/>
      <c r="CRC140" s="98"/>
      <c r="CRE140" s="98"/>
      <c r="CRZ140" s="98"/>
      <c r="CSA140" s="98"/>
      <c r="CSD140" s="98"/>
      <c r="CSG140" s="98"/>
      <c r="CSJ140" s="98"/>
      <c r="CSM140" s="98"/>
      <c r="CSN140" s="98"/>
      <c r="CSO140" s="98"/>
      <c r="CSR140" s="98"/>
      <c r="CSU140" s="98"/>
      <c r="CSX140" s="98"/>
      <c r="CTA140" s="98"/>
      <c r="CTC140" s="98"/>
      <c r="CUU140" s="98"/>
      <c r="CUV140" s="98"/>
      <c r="CUW140" s="98"/>
      <c r="CUX140" s="98"/>
      <c r="CUY140" s="98"/>
      <c r="CUZ140" s="98"/>
      <c r="CVA140" s="98"/>
      <c r="CVB140" s="98"/>
      <c r="CVC140" s="98"/>
      <c r="CVD140" s="98"/>
      <c r="CVE140" s="98"/>
      <c r="CVF140" s="98"/>
      <c r="CVG140" s="98"/>
      <c r="CVH140" s="98"/>
      <c r="CVI140" s="98"/>
      <c r="CVJ140" s="98"/>
      <c r="CVK140" s="98"/>
      <c r="CVL140" s="98"/>
      <c r="CVM140" s="98"/>
      <c r="CVZ140" s="98"/>
      <c r="CWA140" s="98"/>
      <c r="CWB140" s="98"/>
      <c r="CWC140" s="98"/>
      <c r="CWD140" s="98"/>
      <c r="CWE140" s="98"/>
      <c r="CWF140" s="98"/>
      <c r="CWG140" s="98"/>
      <c r="CWH140" s="98"/>
      <c r="CWI140" s="98"/>
      <c r="CWL140" s="98"/>
      <c r="CWO140" s="98"/>
      <c r="CWR140" s="98"/>
      <c r="CWU140" s="98"/>
      <c r="CZI140" s="98"/>
      <c r="CZK140" s="98"/>
      <c r="CZN140" s="98"/>
      <c r="CZQ140" s="98"/>
      <c r="CZT140" s="98"/>
      <c r="CZW140" s="98"/>
      <c r="CZZ140" s="98"/>
      <c r="DAB140" s="98"/>
      <c r="DAD140" s="98"/>
      <c r="DAG140" s="98"/>
      <c r="DAJ140" s="98"/>
      <c r="DAM140" s="98"/>
      <c r="DAP140" s="98"/>
      <c r="DAS140" s="98"/>
      <c r="DAV140" s="98"/>
      <c r="DAY140" s="98"/>
      <c r="DBA140" s="98"/>
      <c r="DBV140" s="98"/>
      <c r="DBW140" s="98"/>
      <c r="DBZ140" s="98"/>
      <c r="DCC140" s="98"/>
      <c r="DCF140" s="98"/>
      <c r="DCI140" s="98"/>
      <c r="DCJ140" s="98"/>
      <c r="DCK140" s="98"/>
      <c r="DCN140" s="98"/>
      <c r="DCQ140" s="98"/>
      <c r="DCT140" s="98"/>
      <c r="DCW140" s="98"/>
      <c r="DCY140" s="98"/>
      <c r="DEQ140" s="98"/>
      <c r="DER140" s="98"/>
      <c r="DES140" s="98"/>
      <c r="DET140" s="98"/>
      <c r="DEU140" s="98"/>
      <c r="DEV140" s="98"/>
      <c r="DEW140" s="98"/>
      <c r="DEX140" s="98"/>
      <c r="DEY140" s="98"/>
      <c r="DEZ140" s="98"/>
      <c r="DFA140" s="98"/>
      <c r="DFB140" s="98"/>
      <c r="DFC140" s="98"/>
      <c r="DFD140" s="98"/>
      <c r="DFE140" s="98"/>
      <c r="DFF140" s="98"/>
      <c r="DFG140" s="98"/>
      <c r="DFH140" s="98"/>
      <c r="DFI140" s="98"/>
      <c r="DFV140" s="98"/>
      <c r="DFW140" s="98"/>
      <c r="DFX140" s="98"/>
      <c r="DFY140" s="98"/>
      <c r="DFZ140" s="98"/>
      <c r="DGA140" s="98"/>
      <c r="DGB140" s="98"/>
      <c r="DGC140" s="98"/>
      <c r="DGD140" s="98"/>
      <c r="DGE140" s="98"/>
      <c r="DGH140" s="98"/>
      <c r="DGK140" s="98"/>
      <c r="DGN140" s="98"/>
      <c r="DGQ140" s="98"/>
      <c r="DJE140" s="98"/>
      <c r="DJG140" s="98"/>
      <c r="DJJ140" s="98"/>
      <c r="DJM140" s="98"/>
      <c r="DJP140" s="98"/>
      <c r="DJS140" s="98"/>
      <c r="DJV140" s="98"/>
      <c r="DJX140" s="98"/>
      <c r="DJZ140" s="98"/>
      <c r="DKC140" s="98"/>
      <c r="DKF140" s="98"/>
      <c r="DKI140" s="98"/>
      <c r="DKL140" s="98"/>
      <c r="DKO140" s="98"/>
      <c r="DKR140" s="98"/>
      <c r="DKU140" s="98"/>
      <c r="DKW140" s="98"/>
      <c r="DLR140" s="98"/>
      <c r="DLS140" s="98"/>
      <c r="DLV140" s="98"/>
      <c r="DLY140" s="98"/>
      <c r="DMB140" s="98"/>
      <c r="DME140" s="98"/>
      <c r="DMF140" s="98"/>
      <c r="DMG140" s="98"/>
      <c r="DMJ140" s="98"/>
      <c r="DMM140" s="98"/>
      <c r="DMP140" s="98"/>
      <c r="DMS140" s="98"/>
      <c r="DMU140" s="98"/>
      <c r="DOM140" s="98"/>
      <c r="DON140" s="98"/>
      <c r="DOO140" s="98"/>
      <c r="DOP140" s="98"/>
      <c r="DOQ140" s="98"/>
      <c r="DOR140" s="98"/>
      <c r="DOS140" s="98"/>
      <c r="DOT140" s="98"/>
      <c r="DOU140" s="98"/>
      <c r="DOV140" s="98"/>
      <c r="DOW140" s="98"/>
      <c r="DOX140" s="98"/>
      <c r="DOY140" s="98"/>
      <c r="DOZ140" s="98"/>
      <c r="DPA140" s="98"/>
      <c r="DPB140" s="98"/>
      <c r="DPC140" s="98"/>
      <c r="DPD140" s="98"/>
      <c r="DPE140" s="98"/>
      <c r="DPR140" s="98"/>
      <c r="DPS140" s="98"/>
      <c r="DPT140" s="98"/>
      <c r="DPU140" s="98"/>
      <c r="DPV140" s="98"/>
      <c r="DPW140" s="98"/>
      <c r="DPX140" s="98"/>
      <c r="DPY140" s="98"/>
      <c r="DPZ140" s="98"/>
      <c r="DQA140" s="98"/>
      <c r="DQD140" s="98"/>
      <c r="DQG140" s="98"/>
      <c r="DQJ140" s="98"/>
      <c r="DQM140" s="98"/>
      <c r="DTA140" s="98"/>
      <c r="DTC140" s="98"/>
      <c r="DTF140" s="98"/>
      <c r="DTI140" s="98"/>
      <c r="DTL140" s="98"/>
      <c r="DTO140" s="98"/>
      <c r="DTR140" s="98"/>
      <c r="DTT140" s="98"/>
      <c r="DTV140" s="98"/>
      <c r="DTY140" s="98"/>
      <c r="DUB140" s="98"/>
      <c r="DUE140" s="98"/>
      <c r="DUH140" s="98"/>
      <c r="DUK140" s="98"/>
      <c r="DUN140" s="98"/>
      <c r="DUQ140" s="98"/>
      <c r="DUS140" s="98"/>
      <c r="DVN140" s="98"/>
      <c r="DVO140" s="98"/>
      <c r="DVR140" s="98"/>
      <c r="DVU140" s="98"/>
      <c r="DVX140" s="98"/>
      <c r="DWA140" s="98"/>
      <c r="DWB140" s="98"/>
      <c r="DWC140" s="98"/>
      <c r="DWF140" s="98"/>
      <c r="DWI140" s="98"/>
      <c r="DWL140" s="98"/>
      <c r="DWO140" s="98"/>
      <c r="DWQ140" s="98"/>
      <c r="DYI140" s="98"/>
      <c r="DYJ140" s="98"/>
      <c r="DYK140" s="98"/>
      <c r="DYL140" s="98"/>
      <c r="DYM140" s="98"/>
      <c r="DYN140" s="98"/>
      <c r="DYO140" s="98"/>
      <c r="DYP140" s="98"/>
      <c r="DYQ140" s="98"/>
      <c r="DYR140" s="98"/>
      <c r="DYS140" s="98"/>
      <c r="DYT140" s="98"/>
      <c r="DYU140" s="98"/>
      <c r="DYV140" s="98"/>
      <c r="DYW140" s="98"/>
      <c r="DYX140" s="98"/>
      <c r="DYY140" s="98"/>
      <c r="DYZ140" s="98"/>
      <c r="DZA140" s="98"/>
      <c r="DZN140" s="98"/>
      <c r="DZO140" s="98"/>
      <c r="DZP140" s="98"/>
      <c r="DZQ140" s="98"/>
      <c r="DZR140" s="98"/>
      <c r="DZS140" s="98"/>
      <c r="DZT140" s="98"/>
      <c r="DZU140" s="98"/>
      <c r="DZV140" s="98"/>
      <c r="DZW140" s="98"/>
      <c r="DZZ140" s="98"/>
      <c r="EAC140" s="98"/>
      <c r="EAF140" s="98"/>
      <c r="EAI140" s="98"/>
      <c r="ECW140" s="98"/>
      <c r="ECY140" s="98"/>
      <c r="EDB140" s="98"/>
      <c r="EDE140" s="98"/>
      <c r="EDH140" s="98"/>
      <c r="EDK140" s="98"/>
      <c r="EDN140" s="98"/>
      <c r="EDP140" s="98"/>
      <c r="EDR140" s="98"/>
      <c r="EDU140" s="98"/>
      <c r="EDX140" s="98"/>
      <c r="EEA140" s="98"/>
      <c r="EED140" s="98"/>
      <c r="EEG140" s="98"/>
      <c r="EEJ140" s="98"/>
      <c r="EEM140" s="98"/>
      <c r="EEO140" s="98"/>
      <c r="EFJ140" s="98"/>
      <c r="EFK140" s="98"/>
      <c r="EFN140" s="98"/>
      <c r="EFQ140" s="98"/>
      <c r="EFT140" s="98"/>
      <c r="EFW140" s="98"/>
      <c r="EFX140" s="98"/>
      <c r="EFY140" s="98"/>
      <c r="EGB140" s="98"/>
      <c r="EGE140" s="98"/>
      <c r="EGH140" s="98"/>
      <c r="EGK140" s="98"/>
      <c r="EGM140" s="98"/>
      <c r="EIE140" s="98"/>
      <c r="EIF140" s="98"/>
      <c r="EIG140" s="98"/>
      <c r="EIH140" s="98"/>
      <c r="EII140" s="98"/>
      <c r="EIJ140" s="98"/>
      <c r="EIK140" s="98"/>
      <c r="EIL140" s="98"/>
      <c r="EIM140" s="98"/>
      <c r="EIN140" s="98"/>
      <c r="EIO140" s="98"/>
      <c r="EIP140" s="98"/>
      <c r="EIQ140" s="98"/>
      <c r="EIR140" s="98"/>
      <c r="EIS140" s="98"/>
      <c r="EIT140" s="98"/>
      <c r="EIU140" s="98"/>
      <c r="EIV140" s="98"/>
      <c r="EIW140" s="98"/>
      <c r="EJJ140" s="98"/>
      <c r="EJK140" s="98"/>
      <c r="EJL140" s="98"/>
      <c r="EJM140" s="98"/>
      <c r="EJN140" s="98"/>
      <c r="EJO140" s="98"/>
      <c r="EJP140" s="98"/>
      <c r="EJQ140" s="98"/>
      <c r="EJR140" s="98"/>
      <c r="EJS140" s="98"/>
      <c r="EJV140" s="98"/>
      <c r="EJY140" s="98"/>
      <c r="EKB140" s="98"/>
      <c r="EKE140" s="98"/>
      <c r="EMS140" s="98"/>
      <c r="EMU140" s="98"/>
      <c r="EMX140" s="98"/>
      <c r="ENA140" s="98"/>
      <c r="END140" s="98"/>
      <c r="ENG140" s="98"/>
      <c r="ENJ140" s="98"/>
      <c r="ENL140" s="98"/>
      <c r="ENN140" s="98"/>
      <c r="ENQ140" s="98"/>
      <c r="ENT140" s="98"/>
      <c r="ENW140" s="98"/>
      <c r="ENZ140" s="98"/>
      <c r="EOC140" s="98"/>
      <c r="EOF140" s="98"/>
      <c r="EOI140" s="98"/>
      <c r="EOK140" s="98"/>
      <c r="EPF140" s="98"/>
      <c r="EPG140" s="98"/>
      <c r="EPJ140" s="98"/>
      <c r="EPM140" s="98"/>
      <c r="EPP140" s="98"/>
      <c r="EPS140" s="98"/>
      <c r="EPT140" s="98"/>
      <c r="EPU140" s="98"/>
      <c r="EPX140" s="98"/>
      <c r="EQA140" s="98"/>
      <c r="EQD140" s="98"/>
      <c r="EQG140" s="98"/>
      <c r="EQI140" s="98"/>
      <c r="ESA140" s="98"/>
      <c r="ESB140" s="98"/>
      <c r="ESC140" s="98"/>
      <c r="ESD140" s="98"/>
      <c r="ESE140" s="98"/>
      <c r="ESF140" s="98"/>
      <c r="ESG140" s="98"/>
      <c r="ESH140" s="98"/>
      <c r="ESI140" s="98"/>
      <c r="ESJ140" s="98"/>
      <c r="ESK140" s="98"/>
      <c r="ESL140" s="98"/>
      <c r="ESM140" s="98"/>
      <c r="ESN140" s="98"/>
      <c r="ESO140" s="98"/>
      <c r="ESP140" s="98"/>
      <c r="ESQ140" s="98"/>
      <c r="ESR140" s="98"/>
      <c r="ESS140" s="98"/>
      <c r="ETF140" s="98"/>
      <c r="ETG140" s="98"/>
      <c r="ETH140" s="98"/>
      <c r="ETI140" s="98"/>
      <c r="ETJ140" s="98"/>
      <c r="ETK140" s="98"/>
      <c r="ETL140" s="98"/>
      <c r="ETM140" s="98"/>
      <c r="ETN140" s="98"/>
      <c r="ETO140" s="98"/>
      <c r="ETR140" s="98"/>
      <c r="ETU140" s="98"/>
      <c r="ETX140" s="98"/>
      <c r="EUA140" s="98"/>
      <c r="EWO140" s="98"/>
      <c r="EWQ140" s="98"/>
      <c r="EWT140" s="98"/>
      <c r="EWW140" s="98"/>
      <c r="EWZ140" s="98"/>
      <c r="EXC140" s="98"/>
      <c r="EXF140" s="98"/>
      <c r="EXH140" s="98"/>
      <c r="EXJ140" s="98"/>
      <c r="EXM140" s="98"/>
      <c r="EXP140" s="98"/>
      <c r="EXS140" s="98"/>
      <c r="EXV140" s="98"/>
      <c r="EXY140" s="98"/>
      <c r="EYB140" s="98"/>
      <c r="EYE140" s="98"/>
      <c r="EYG140" s="98"/>
      <c r="EZB140" s="98"/>
      <c r="EZC140" s="98"/>
      <c r="EZF140" s="98"/>
      <c r="EZI140" s="98"/>
      <c r="EZL140" s="98"/>
      <c r="EZO140" s="98"/>
      <c r="EZP140" s="98"/>
      <c r="EZQ140" s="98"/>
      <c r="EZT140" s="98"/>
      <c r="EZW140" s="98"/>
      <c r="EZZ140" s="98"/>
      <c r="FAC140" s="98"/>
      <c r="FAE140" s="98"/>
      <c r="FBW140" s="98"/>
      <c r="FBX140" s="98"/>
      <c r="FBY140" s="98"/>
      <c r="FBZ140" s="98"/>
      <c r="FCA140" s="98"/>
      <c r="FCB140" s="98"/>
      <c r="FCC140" s="98"/>
      <c r="FCD140" s="98"/>
      <c r="FCE140" s="98"/>
      <c r="FCF140" s="98"/>
      <c r="FCG140" s="98"/>
      <c r="FCH140" s="98"/>
      <c r="FCI140" s="98"/>
      <c r="FCJ140" s="98"/>
      <c r="FCK140" s="98"/>
      <c r="FCL140" s="98"/>
      <c r="FCM140" s="98"/>
      <c r="FCN140" s="98"/>
      <c r="FCO140" s="98"/>
      <c r="FDB140" s="98"/>
      <c r="FDC140" s="98"/>
      <c r="FDD140" s="98"/>
      <c r="FDE140" s="98"/>
      <c r="FDF140" s="98"/>
      <c r="FDG140" s="98"/>
      <c r="FDH140" s="98"/>
      <c r="FDI140" s="98"/>
      <c r="FDJ140" s="98"/>
      <c r="FDK140" s="98"/>
      <c r="FDN140" s="98"/>
      <c r="FDQ140" s="98"/>
      <c r="FDT140" s="98"/>
      <c r="FDW140" s="98"/>
      <c r="FGK140" s="98"/>
      <c r="FGM140" s="98"/>
      <c r="FGP140" s="98"/>
      <c r="FGS140" s="98"/>
      <c r="FGV140" s="98"/>
      <c r="FGY140" s="98"/>
      <c r="FHB140" s="98"/>
      <c r="FHD140" s="98"/>
      <c r="FHF140" s="98"/>
      <c r="FHI140" s="98"/>
      <c r="FHL140" s="98"/>
      <c r="FHO140" s="98"/>
      <c r="FHR140" s="98"/>
      <c r="FHU140" s="98"/>
      <c r="FHX140" s="98"/>
      <c r="FIA140" s="98"/>
      <c r="FIC140" s="98"/>
      <c r="FIX140" s="98"/>
      <c r="FIY140" s="98"/>
      <c r="FJB140" s="98"/>
      <c r="FJE140" s="98"/>
      <c r="FJH140" s="98"/>
      <c r="FJK140" s="98"/>
      <c r="FJL140" s="98"/>
      <c r="FJM140" s="98"/>
      <c r="FJP140" s="98"/>
      <c r="FJS140" s="98"/>
      <c r="FJV140" s="98"/>
      <c r="FJY140" s="98"/>
      <c r="FKA140" s="98"/>
      <c r="FLS140" s="98"/>
      <c r="FLT140" s="98"/>
      <c r="FLU140" s="98"/>
      <c r="FLV140" s="98"/>
      <c r="FLW140" s="98"/>
      <c r="FLX140" s="98"/>
      <c r="FLY140" s="98"/>
      <c r="FLZ140" s="98"/>
      <c r="FMA140" s="98"/>
      <c r="FMB140" s="98"/>
      <c r="FMC140" s="98"/>
      <c r="FMD140" s="98"/>
      <c r="FME140" s="98"/>
      <c r="FMF140" s="98"/>
      <c r="FMG140" s="98"/>
      <c r="FMH140" s="98"/>
      <c r="FMI140" s="98"/>
      <c r="FMJ140" s="98"/>
      <c r="FMK140" s="98"/>
      <c r="FMX140" s="98"/>
      <c r="FMY140" s="98"/>
      <c r="FMZ140" s="98"/>
      <c r="FNA140" s="98"/>
      <c r="FNB140" s="98"/>
      <c r="FNC140" s="98"/>
      <c r="FND140" s="98"/>
      <c r="FNE140" s="98"/>
      <c r="FNF140" s="98"/>
      <c r="FNG140" s="98"/>
      <c r="FNJ140" s="98"/>
      <c r="FNM140" s="98"/>
      <c r="FNP140" s="98"/>
      <c r="FNS140" s="98"/>
      <c r="FQG140" s="98"/>
      <c r="FQI140" s="98"/>
      <c r="FQL140" s="98"/>
      <c r="FQO140" s="98"/>
      <c r="FQR140" s="98"/>
      <c r="FQU140" s="98"/>
      <c r="FQX140" s="98"/>
      <c r="FQZ140" s="98"/>
      <c r="FRB140" s="98"/>
      <c r="FRE140" s="98"/>
      <c r="FRH140" s="98"/>
      <c r="FRK140" s="98"/>
      <c r="FRN140" s="98"/>
      <c r="FRQ140" s="98"/>
      <c r="FRT140" s="98"/>
      <c r="FRW140" s="98"/>
      <c r="FRY140" s="98"/>
      <c r="FST140" s="98"/>
      <c r="FSU140" s="98"/>
      <c r="FSX140" s="98"/>
      <c r="FTA140" s="98"/>
      <c r="FTD140" s="98"/>
      <c r="FTG140" s="98"/>
      <c r="FTH140" s="98"/>
      <c r="FTI140" s="98"/>
      <c r="FTL140" s="98"/>
      <c r="FTO140" s="98"/>
      <c r="FTR140" s="98"/>
      <c r="FTU140" s="98"/>
      <c r="FTW140" s="98"/>
      <c r="FVO140" s="98"/>
      <c r="FVP140" s="98"/>
      <c r="FVQ140" s="98"/>
      <c r="FVR140" s="98"/>
      <c r="FVS140" s="98"/>
      <c r="FVT140" s="98"/>
      <c r="FVU140" s="98"/>
      <c r="FVV140" s="98"/>
      <c r="FVW140" s="98"/>
      <c r="FVX140" s="98"/>
      <c r="FVY140" s="98"/>
      <c r="FVZ140" s="98"/>
      <c r="FWA140" s="98"/>
      <c r="FWB140" s="98"/>
      <c r="FWC140" s="98"/>
      <c r="FWD140" s="98"/>
      <c r="FWE140" s="98"/>
      <c r="FWF140" s="98"/>
      <c r="FWG140" s="98"/>
      <c r="FWT140" s="98"/>
      <c r="FWU140" s="98"/>
      <c r="FWV140" s="98"/>
      <c r="FWW140" s="98"/>
      <c r="FWX140" s="98"/>
      <c r="FWY140" s="98"/>
      <c r="FWZ140" s="98"/>
      <c r="FXA140" s="98"/>
      <c r="FXB140" s="98"/>
      <c r="FXC140" s="98"/>
      <c r="FXF140" s="98"/>
      <c r="FXI140" s="98"/>
      <c r="FXL140" s="98"/>
      <c r="FXO140" s="98"/>
      <c r="GAC140" s="98"/>
      <c r="GAE140" s="98"/>
      <c r="GAH140" s="98"/>
      <c r="GAK140" s="98"/>
      <c r="GAN140" s="98"/>
      <c r="GAQ140" s="98"/>
      <c r="GAT140" s="98"/>
      <c r="GAV140" s="98"/>
      <c r="GAX140" s="98"/>
      <c r="GBA140" s="98"/>
      <c r="GBD140" s="98"/>
      <c r="GBG140" s="98"/>
      <c r="GBJ140" s="98"/>
      <c r="GBM140" s="98"/>
      <c r="GBP140" s="98"/>
      <c r="GBS140" s="98"/>
      <c r="GBU140" s="98"/>
      <c r="GCP140" s="98"/>
      <c r="GCQ140" s="98"/>
      <c r="GCT140" s="98"/>
      <c r="GCW140" s="98"/>
      <c r="GCZ140" s="98"/>
      <c r="GDC140" s="98"/>
      <c r="GDD140" s="98"/>
      <c r="GDE140" s="98"/>
      <c r="GDH140" s="98"/>
      <c r="GDK140" s="98"/>
      <c r="GDN140" s="98"/>
      <c r="GDQ140" s="98"/>
      <c r="GDS140" s="98"/>
      <c r="GFK140" s="98"/>
      <c r="GFL140" s="98"/>
      <c r="GFM140" s="98"/>
      <c r="GFN140" s="98"/>
      <c r="GFO140" s="98"/>
      <c r="GFP140" s="98"/>
      <c r="GFQ140" s="98"/>
      <c r="GFR140" s="98"/>
      <c r="GFS140" s="98"/>
      <c r="GFT140" s="98"/>
      <c r="GFU140" s="98"/>
      <c r="GFV140" s="98"/>
      <c r="GFW140" s="98"/>
      <c r="GFX140" s="98"/>
      <c r="GFY140" s="98"/>
      <c r="GFZ140" s="98"/>
      <c r="GGA140" s="98"/>
      <c r="GGB140" s="98"/>
      <c r="GGC140" s="98"/>
      <c r="GGP140" s="98"/>
      <c r="GGQ140" s="98"/>
      <c r="GGR140" s="98"/>
      <c r="GGS140" s="98"/>
      <c r="GGT140" s="98"/>
      <c r="GGU140" s="98"/>
      <c r="GGV140" s="98"/>
      <c r="GGW140" s="98"/>
      <c r="GGX140" s="98"/>
      <c r="GGY140" s="98"/>
      <c r="GHB140" s="98"/>
      <c r="GHE140" s="98"/>
      <c r="GHH140" s="98"/>
      <c r="GHK140" s="98"/>
      <c r="GJY140" s="98"/>
      <c r="GKA140" s="98"/>
      <c r="GKD140" s="98"/>
      <c r="GKG140" s="98"/>
      <c r="GKJ140" s="98"/>
      <c r="GKM140" s="98"/>
      <c r="GKP140" s="98"/>
      <c r="GKR140" s="98"/>
      <c r="GKT140" s="98"/>
      <c r="GKW140" s="98"/>
      <c r="GKZ140" s="98"/>
      <c r="GLC140" s="98"/>
      <c r="GLF140" s="98"/>
      <c r="GLI140" s="98"/>
      <c r="GLL140" s="98"/>
      <c r="GLO140" s="98"/>
      <c r="GLQ140" s="98"/>
      <c r="GML140" s="98"/>
      <c r="GMM140" s="98"/>
      <c r="GMP140" s="98"/>
      <c r="GMS140" s="98"/>
      <c r="GMV140" s="98"/>
      <c r="GMY140" s="98"/>
      <c r="GMZ140" s="98"/>
      <c r="GNA140" s="98"/>
      <c r="GND140" s="98"/>
      <c r="GNG140" s="98"/>
      <c r="GNJ140" s="98"/>
      <c r="GNM140" s="98"/>
      <c r="GNO140" s="98"/>
      <c r="GPG140" s="98"/>
      <c r="GPH140" s="98"/>
      <c r="GPI140" s="98"/>
      <c r="GPJ140" s="98"/>
      <c r="GPK140" s="98"/>
      <c r="GPL140" s="98"/>
      <c r="GPM140" s="98"/>
      <c r="GPN140" s="98"/>
      <c r="GPO140" s="98"/>
      <c r="GPP140" s="98"/>
      <c r="GPQ140" s="98"/>
      <c r="GPR140" s="98"/>
      <c r="GPS140" s="98"/>
      <c r="GPT140" s="98"/>
      <c r="GPU140" s="98"/>
      <c r="GPV140" s="98"/>
      <c r="GPW140" s="98"/>
      <c r="GPX140" s="98"/>
      <c r="GPY140" s="98"/>
      <c r="GQL140" s="98"/>
      <c r="GQM140" s="98"/>
      <c r="GQN140" s="98"/>
      <c r="GQO140" s="98"/>
      <c r="GQP140" s="98"/>
      <c r="GQQ140" s="98"/>
      <c r="GQR140" s="98"/>
      <c r="GQS140" s="98"/>
      <c r="GQT140" s="98"/>
      <c r="GQU140" s="98"/>
      <c r="GQX140" s="98"/>
      <c r="GRA140" s="98"/>
      <c r="GRD140" s="98"/>
      <c r="GRG140" s="98"/>
      <c r="GTU140" s="98"/>
      <c r="GTW140" s="98"/>
      <c r="GTZ140" s="98"/>
      <c r="GUC140" s="98"/>
      <c r="GUF140" s="98"/>
      <c r="GUI140" s="98"/>
      <c r="GUL140" s="98"/>
      <c r="GUN140" s="98"/>
      <c r="GUP140" s="98"/>
      <c r="GUS140" s="98"/>
      <c r="GUV140" s="98"/>
      <c r="GUY140" s="98"/>
      <c r="GVB140" s="98"/>
      <c r="GVE140" s="98"/>
      <c r="GVH140" s="98"/>
      <c r="GVK140" s="98"/>
      <c r="GVM140" s="98"/>
      <c r="GWH140" s="98"/>
      <c r="GWI140" s="98"/>
      <c r="GWL140" s="98"/>
      <c r="GWO140" s="98"/>
      <c r="GWR140" s="98"/>
      <c r="GWU140" s="98"/>
      <c r="GWV140" s="98"/>
      <c r="GWW140" s="98"/>
      <c r="GWZ140" s="98"/>
      <c r="GXC140" s="98"/>
      <c r="GXF140" s="98"/>
      <c r="GXI140" s="98"/>
      <c r="GXK140" s="98"/>
      <c r="GZC140" s="98"/>
      <c r="GZD140" s="98"/>
      <c r="GZE140" s="98"/>
      <c r="GZF140" s="98"/>
      <c r="GZG140" s="98"/>
      <c r="GZH140" s="98"/>
      <c r="GZI140" s="98"/>
      <c r="GZJ140" s="98"/>
      <c r="GZK140" s="98"/>
      <c r="GZL140" s="98"/>
      <c r="GZM140" s="98"/>
      <c r="GZN140" s="98"/>
      <c r="GZO140" s="98"/>
      <c r="GZP140" s="98"/>
      <c r="GZQ140" s="98"/>
      <c r="GZR140" s="98"/>
      <c r="GZS140" s="98"/>
      <c r="GZT140" s="98"/>
      <c r="GZU140" s="98"/>
      <c r="HAH140" s="98"/>
      <c r="HAI140" s="98"/>
      <c r="HAJ140" s="98"/>
      <c r="HAK140" s="98"/>
      <c r="HAL140" s="98"/>
      <c r="HAM140" s="98"/>
      <c r="HAN140" s="98"/>
      <c r="HAO140" s="98"/>
      <c r="HAP140" s="98"/>
      <c r="HAQ140" s="98"/>
      <c r="HAT140" s="98"/>
      <c r="HAW140" s="98"/>
      <c r="HAZ140" s="98"/>
      <c r="HBC140" s="98"/>
      <c r="HDQ140" s="98"/>
      <c r="HDS140" s="98"/>
      <c r="HDV140" s="98"/>
      <c r="HDY140" s="98"/>
      <c r="HEB140" s="98"/>
      <c r="HEE140" s="98"/>
      <c r="HEH140" s="98"/>
      <c r="HEJ140" s="98"/>
      <c r="HEL140" s="98"/>
      <c r="HEO140" s="98"/>
      <c r="HER140" s="98"/>
      <c r="HEU140" s="98"/>
      <c r="HEX140" s="98"/>
      <c r="HFA140" s="98"/>
      <c r="HFD140" s="98"/>
      <c r="HFG140" s="98"/>
      <c r="HFI140" s="98"/>
      <c r="HGD140" s="98"/>
      <c r="HGE140" s="98"/>
      <c r="HGH140" s="98"/>
      <c r="HGK140" s="98"/>
      <c r="HGN140" s="98"/>
      <c r="HGQ140" s="98"/>
      <c r="HGR140" s="98"/>
      <c r="HGS140" s="98"/>
      <c r="HGV140" s="98"/>
      <c r="HGY140" s="98"/>
      <c r="HHB140" s="98"/>
      <c r="HHE140" s="98"/>
      <c r="HHG140" s="98"/>
      <c r="HIY140" s="98"/>
      <c r="HIZ140" s="98"/>
      <c r="HJA140" s="98"/>
      <c r="HJB140" s="98"/>
      <c r="HJC140" s="98"/>
      <c r="HJD140" s="98"/>
      <c r="HJE140" s="98"/>
      <c r="HJF140" s="98"/>
      <c r="HJG140" s="98"/>
      <c r="HJH140" s="98"/>
      <c r="HJI140" s="98"/>
      <c r="HJJ140" s="98"/>
      <c r="HJK140" s="98"/>
      <c r="HJL140" s="98"/>
      <c r="HJM140" s="98"/>
      <c r="HJN140" s="98"/>
      <c r="HJO140" s="98"/>
      <c r="HJP140" s="98"/>
      <c r="HJQ140" s="98"/>
      <c r="HKD140" s="98"/>
      <c r="HKE140" s="98"/>
      <c r="HKF140" s="98"/>
      <c r="HKG140" s="98"/>
      <c r="HKH140" s="98"/>
      <c r="HKI140" s="98"/>
      <c r="HKJ140" s="98"/>
      <c r="HKK140" s="98"/>
      <c r="HKL140" s="98"/>
      <c r="HKM140" s="98"/>
      <c r="HKP140" s="98"/>
      <c r="HKS140" s="98"/>
      <c r="HKV140" s="98"/>
      <c r="HKY140" s="98"/>
      <c r="HNM140" s="98"/>
      <c r="HNO140" s="98"/>
      <c r="HNR140" s="98"/>
      <c r="HNU140" s="98"/>
      <c r="HNX140" s="98"/>
      <c r="HOA140" s="98"/>
      <c r="HOD140" s="98"/>
      <c r="HOF140" s="98"/>
      <c r="HOH140" s="98"/>
      <c r="HOK140" s="98"/>
      <c r="HON140" s="98"/>
      <c r="HOQ140" s="98"/>
      <c r="HOT140" s="98"/>
      <c r="HOW140" s="98"/>
      <c r="HOZ140" s="98"/>
      <c r="HPC140" s="98"/>
      <c r="HPE140" s="98"/>
      <c r="HPZ140" s="98"/>
      <c r="HQA140" s="98"/>
      <c r="HQD140" s="98"/>
      <c r="HQG140" s="98"/>
      <c r="HQJ140" s="98"/>
      <c r="HQM140" s="98"/>
      <c r="HQN140" s="98"/>
      <c r="HQO140" s="98"/>
      <c r="HQR140" s="98"/>
      <c r="HQU140" s="98"/>
      <c r="HQX140" s="98"/>
      <c r="HRA140" s="98"/>
      <c r="HRC140" s="98"/>
      <c r="HSU140" s="98"/>
      <c r="HSV140" s="98"/>
      <c r="HSW140" s="98"/>
      <c r="HSX140" s="98"/>
      <c r="HSY140" s="98"/>
      <c r="HSZ140" s="98"/>
      <c r="HTA140" s="98"/>
      <c r="HTB140" s="98"/>
      <c r="HTC140" s="98"/>
      <c r="HTD140" s="98"/>
      <c r="HTE140" s="98"/>
      <c r="HTF140" s="98"/>
      <c r="HTG140" s="98"/>
      <c r="HTH140" s="98"/>
      <c r="HTI140" s="98"/>
      <c r="HTJ140" s="98"/>
      <c r="HTK140" s="98"/>
      <c r="HTL140" s="98"/>
      <c r="HTM140" s="98"/>
      <c r="HTZ140" s="98"/>
      <c r="HUA140" s="98"/>
      <c r="HUB140" s="98"/>
      <c r="HUC140" s="98"/>
      <c r="HUD140" s="98"/>
      <c r="HUE140" s="98"/>
      <c r="HUF140" s="98"/>
      <c r="HUG140" s="98"/>
      <c r="HUH140" s="98"/>
      <c r="HUI140" s="98"/>
      <c r="HUL140" s="98"/>
      <c r="HUO140" s="98"/>
      <c r="HUR140" s="98"/>
      <c r="HUU140" s="98"/>
      <c r="HXI140" s="98"/>
      <c r="HXK140" s="98"/>
      <c r="HXN140" s="98"/>
      <c r="HXQ140" s="98"/>
      <c r="HXT140" s="98"/>
      <c r="HXW140" s="98"/>
      <c r="HXZ140" s="98"/>
      <c r="HYB140" s="98"/>
      <c r="HYD140" s="98"/>
      <c r="HYG140" s="98"/>
      <c r="HYJ140" s="98"/>
      <c r="HYM140" s="98"/>
      <c r="HYP140" s="98"/>
      <c r="HYS140" s="98"/>
      <c r="HYV140" s="98"/>
      <c r="HYY140" s="98"/>
      <c r="HZA140" s="98"/>
      <c r="HZV140" s="98"/>
      <c r="HZW140" s="98"/>
      <c r="HZZ140" s="98"/>
      <c r="IAC140" s="98"/>
      <c r="IAF140" s="98"/>
      <c r="IAI140" s="98"/>
      <c r="IAJ140" s="98"/>
      <c r="IAK140" s="98"/>
      <c r="IAN140" s="98"/>
      <c r="IAQ140" s="98"/>
      <c r="IAT140" s="98"/>
      <c r="IAW140" s="98"/>
      <c r="IAY140" s="98"/>
      <c r="ICQ140" s="98"/>
      <c r="ICR140" s="98"/>
      <c r="ICS140" s="98"/>
      <c r="ICT140" s="98"/>
      <c r="ICU140" s="98"/>
      <c r="ICV140" s="98"/>
      <c r="ICW140" s="98"/>
      <c r="ICX140" s="98"/>
      <c r="ICY140" s="98"/>
      <c r="ICZ140" s="98"/>
      <c r="IDA140" s="98"/>
      <c r="IDB140" s="98"/>
      <c r="IDC140" s="98"/>
      <c r="IDD140" s="98"/>
      <c r="IDE140" s="98"/>
      <c r="IDF140" s="98"/>
      <c r="IDG140" s="98"/>
      <c r="IDH140" s="98"/>
      <c r="IDI140" s="98"/>
      <c r="IDV140" s="98"/>
      <c r="IDW140" s="98"/>
      <c r="IDX140" s="98"/>
      <c r="IDY140" s="98"/>
      <c r="IDZ140" s="98"/>
      <c r="IEA140" s="98"/>
      <c r="IEB140" s="98"/>
      <c r="IEC140" s="98"/>
      <c r="IED140" s="98"/>
      <c r="IEE140" s="98"/>
      <c r="IEH140" s="98"/>
      <c r="IEK140" s="98"/>
      <c r="IEN140" s="98"/>
      <c r="IEQ140" s="98"/>
      <c r="IHE140" s="98"/>
      <c r="IHG140" s="98"/>
      <c r="IHJ140" s="98"/>
      <c r="IHM140" s="98"/>
      <c r="IHP140" s="98"/>
      <c r="IHS140" s="98"/>
      <c r="IHV140" s="98"/>
      <c r="IHX140" s="98"/>
      <c r="IHZ140" s="98"/>
      <c r="IIC140" s="98"/>
      <c r="IIF140" s="98"/>
      <c r="III140" s="98"/>
      <c r="IIL140" s="98"/>
      <c r="IIO140" s="98"/>
      <c r="IIR140" s="98"/>
      <c r="IIU140" s="98"/>
      <c r="IIW140" s="98"/>
      <c r="IJR140" s="98"/>
      <c r="IJS140" s="98"/>
      <c r="IJV140" s="98"/>
      <c r="IJY140" s="98"/>
      <c r="IKB140" s="98"/>
      <c r="IKE140" s="98"/>
      <c r="IKF140" s="98"/>
      <c r="IKG140" s="98"/>
      <c r="IKJ140" s="98"/>
      <c r="IKM140" s="98"/>
      <c r="IKP140" s="98"/>
      <c r="IKS140" s="98"/>
      <c r="IKU140" s="98"/>
      <c r="IMM140" s="98"/>
      <c r="IMN140" s="98"/>
      <c r="IMO140" s="98"/>
      <c r="IMP140" s="98"/>
      <c r="IMQ140" s="98"/>
      <c r="IMR140" s="98"/>
      <c r="IMS140" s="98"/>
      <c r="IMT140" s="98"/>
      <c r="IMU140" s="98"/>
      <c r="IMV140" s="98"/>
      <c r="IMW140" s="98"/>
      <c r="IMX140" s="98"/>
      <c r="IMY140" s="98"/>
      <c r="IMZ140" s="98"/>
      <c r="INA140" s="98"/>
      <c r="INB140" s="98"/>
      <c r="INC140" s="98"/>
      <c r="IND140" s="98"/>
      <c r="INE140" s="98"/>
      <c r="INR140" s="98"/>
      <c r="INS140" s="98"/>
      <c r="INT140" s="98"/>
      <c r="INU140" s="98"/>
      <c r="INV140" s="98"/>
      <c r="INW140" s="98"/>
      <c r="INX140" s="98"/>
      <c r="INY140" s="98"/>
      <c r="INZ140" s="98"/>
      <c r="IOA140" s="98"/>
      <c r="IOD140" s="98"/>
      <c r="IOG140" s="98"/>
      <c r="IOJ140" s="98"/>
      <c r="IOM140" s="98"/>
      <c r="IRA140" s="98"/>
      <c r="IRC140" s="98"/>
      <c r="IRF140" s="98"/>
      <c r="IRI140" s="98"/>
      <c r="IRL140" s="98"/>
      <c r="IRO140" s="98"/>
      <c r="IRR140" s="98"/>
      <c r="IRT140" s="98"/>
      <c r="IRV140" s="98"/>
      <c r="IRY140" s="98"/>
      <c r="ISB140" s="98"/>
      <c r="ISE140" s="98"/>
      <c r="ISH140" s="98"/>
      <c r="ISK140" s="98"/>
      <c r="ISN140" s="98"/>
      <c r="ISQ140" s="98"/>
      <c r="ISS140" s="98"/>
      <c r="ITN140" s="98"/>
      <c r="ITO140" s="98"/>
      <c r="ITR140" s="98"/>
      <c r="ITU140" s="98"/>
      <c r="ITX140" s="98"/>
      <c r="IUA140" s="98"/>
      <c r="IUB140" s="98"/>
      <c r="IUC140" s="98"/>
      <c r="IUF140" s="98"/>
      <c r="IUI140" s="98"/>
      <c r="IUL140" s="98"/>
      <c r="IUO140" s="98"/>
      <c r="IUQ140" s="98"/>
      <c r="IWI140" s="98"/>
      <c r="IWJ140" s="98"/>
      <c r="IWK140" s="98"/>
      <c r="IWL140" s="98"/>
      <c r="IWM140" s="98"/>
      <c r="IWN140" s="98"/>
      <c r="IWO140" s="98"/>
      <c r="IWP140" s="98"/>
      <c r="IWQ140" s="98"/>
      <c r="IWR140" s="98"/>
      <c r="IWS140" s="98"/>
      <c r="IWT140" s="98"/>
      <c r="IWU140" s="98"/>
      <c r="IWV140" s="98"/>
      <c r="IWW140" s="98"/>
      <c r="IWX140" s="98"/>
      <c r="IWY140" s="98"/>
      <c r="IWZ140" s="98"/>
      <c r="IXA140" s="98"/>
      <c r="IXN140" s="98"/>
      <c r="IXO140" s="98"/>
      <c r="IXP140" s="98"/>
      <c r="IXQ140" s="98"/>
      <c r="IXR140" s="98"/>
      <c r="IXS140" s="98"/>
      <c r="IXT140" s="98"/>
      <c r="IXU140" s="98"/>
      <c r="IXV140" s="98"/>
      <c r="IXW140" s="98"/>
      <c r="IXZ140" s="98"/>
      <c r="IYC140" s="98"/>
      <c r="IYF140" s="98"/>
      <c r="IYI140" s="98"/>
      <c r="JAW140" s="98"/>
      <c r="JAY140" s="98"/>
      <c r="JBB140" s="98"/>
      <c r="JBE140" s="98"/>
      <c r="JBH140" s="98"/>
      <c r="JBK140" s="98"/>
      <c r="JBN140" s="98"/>
      <c r="JBP140" s="98"/>
      <c r="JBR140" s="98"/>
      <c r="JBU140" s="98"/>
      <c r="JBX140" s="98"/>
      <c r="JCA140" s="98"/>
      <c r="JCD140" s="98"/>
      <c r="JCG140" s="98"/>
      <c r="JCJ140" s="98"/>
      <c r="JCM140" s="98"/>
      <c r="JCO140" s="98"/>
      <c r="JDJ140" s="98"/>
      <c r="JDK140" s="98"/>
      <c r="JDN140" s="98"/>
      <c r="JDQ140" s="98"/>
      <c r="JDT140" s="98"/>
      <c r="JDW140" s="98"/>
      <c r="JDX140" s="98"/>
      <c r="JDY140" s="98"/>
      <c r="JEB140" s="98"/>
      <c r="JEE140" s="98"/>
      <c r="JEH140" s="98"/>
      <c r="JEK140" s="98"/>
      <c r="JEM140" s="98"/>
      <c r="JGE140" s="98"/>
      <c r="JGF140" s="98"/>
      <c r="JGG140" s="98"/>
      <c r="JGH140" s="98"/>
      <c r="JGI140" s="98"/>
      <c r="JGJ140" s="98"/>
      <c r="JGK140" s="98"/>
      <c r="JGL140" s="98"/>
      <c r="JGM140" s="98"/>
      <c r="JGN140" s="98"/>
      <c r="JGO140" s="98"/>
      <c r="JGP140" s="98"/>
      <c r="JGQ140" s="98"/>
      <c r="JGR140" s="98"/>
      <c r="JGS140" s="98"/>
      <c r="JGT140" s="98"/>
      <c r="JGU140" s="98"/>
      <c r="JGV140" s="98"/>
      <c r="JGW140" s="98"/>
      <c r="JHJ140" s="98"/>
      <c r="JHK140" s="98"/>
      <c r="JHL140" s="98"/>
      <c r="JHM140" s="98"/>
      <c r="JHN140" s="98"/>
      <c r="JHO140" s="98"/>
      <c r="JHP140" s="98"/>
      <c r="JHQ140" s="98"/>
      <c r="JHR140" s="98"/>
      <c r="JHS140" s="98"/>
      <c r="JHV140" s="98"/>
      <c r="JHY140" s="98"/>
      <c r="JIB140" s="98"/>
      <c r="JIE140" s="98"/>
      <c r="JKS140" s="98"/>
      <c r="JKU140" s="98"/>
      <c r="JKX140" s="98"/>
      <c r="JLA140" s="98"/>
      <c r="JLD140" s="98"/>
      <c r="JLG140" s="98"/>
      <c r="JLJ140" s="98"/>
      <c r="JLL140" s="98"/>
      <c r="JLN140" s="98"/>
      <c r="JLQ140" s="98"/>
      <c r="JLT140" s="98"/>
      <c r="JLW140" s="98"/>
      <c r="JLZ140" s="98"/>
      <c r="JMC140" s="98"/>
      <c r="JMF140" s="98"/>
      <c r="JMI140" s="98"/>
      <c r="JMK140" s="98"/>
      <c r="JNF140" s="98"/>
      <c r="JNG140" s="98"/>
      <c r="JNJ140" s="98"/>
      <c r="JNM140" s="98"/>
      <c r="JNP140" s="98"/>
      <c r="JNS140" s="98"/>
      <c r="JNT140" s="98"/>
      <c r="JNU140" s="98"/>
      <c r="JNX140" s="98"/>
      <c r="JOA140" s="98"/>
      <c r="JOD140" s="98"/>
      <c r="JOG140" s="98"/>
      <c r="JOI140" s="98"/>
      <c r="JQA140" s="98"/>
      <c r="JQB140" s="98"/>
      <c r="JQC140" s="98"/>
      <c r="JQD140" s="98"/>
      <c r="JQE140" s="98"/>
      <c r="JQF140" s="98"/>
      <c r="JQG140" s="98"/>
      <c r="JQH140" s="98"/>
      <c r="JQI140" s="98"/>
      <c r="JQJ140" s="98"/>
      <c r="JQK140" s="98"/>
      <c r="JQL140" s="98"/>
      <c r="JQM140" s="98"/>
      <c r="JQN140" s="98"/>
      <c r="JQO140" s="98"/>
      <c r="JQP140" s="98"/>
      <c r="JQQ140" s="98"/>
      <c r="JQR140" s="98"/>
      <c r="JQS140" s="98"/>
      <c r="JRF140" s="98"/>
      <c r="JRG140" s="98"/>
      <c r="JRH140" s="98"/>
      <c r="JRI140" s="98"/>
      <c r="JRJ140" s="98"/>
      <c r="JRK140" s="98"/>
      <c r="JRL140" s="98"/>
      <c r="JRM140" s="98"/>
      <c r="JRN140" s="98"/>
      <c r="JRO140" s="98"/>
      <c r="JRR140" s="98"/>
      <c r="JRU140" s="98"/>
      <c r="JRX140" s="98"/>
      <c r="JSA140" s="98"/>
      <c r="JUO140" s="98"/>
      <c r="JUQ140" s="98"/>
      <c r="JUT140" s="98"/>
      <c r="JUW140" s="98"/>
      <c r="JUZ140" s="98"/>
      <c r="JVC140" s="98"/>
      <c r="JVF140" s="98"/>
      <c r="JVH140" s="98"/>
      <c r="JVJ140" s="98"/>
      <c r="JVM140" s="98"/>
      <c r="JVP140" s="98"/>
      <c r="JVS140" s="98"/>
      <c r="JVV140" s="98"/>
      <c r="JVY140" s="98"/>
      <c r="JWB140" s="98"/>
      <c r="JWE140" s="98"/>
      <c r="JWG140" s="98"/>
      <c r="JXB140" s="98"/>
      <c r="JXC140" s="98"/>
      <c r="JXF140" s="98"/>
      <c r="JXI140" s="98"/>
      <c r="JXL140" s="98"/>
      <c r="JXO140" s="98"/>
      <c r="JXP140" s="98"/>
      <c r="JXQ140" s="98"/>
      <c r="JXT140" s="98"/>
      <c r="JXW140" s="98"/>
      <c r="JXZ140" s="98"/>
      <c r="JYC140" s="98"/>
      <c r="JYE140" s="98"/>
      <c r="JZW140" s="98"/>
      <c r="JZX140" s="98"/>
      <c r="JZY140" s="98"/>
      <c r="JZZ140" s="98"/>
      <c r="KAA140" s="98"/>
      <c r="KAB140" s="98"/>
      <c r="KAC140" s="98"/>
      <c r="KAD140" s="98"/>
      <c r="KAE140" s="98"/>
      <c r="KAF140" s="98"/>
      <c r="KAG140" s="98"/>
      <c r="KAH140" s="98"/>
      <c r="KAI140" s="98"/>
      <c r="KAJ140" s="98"/>
      <c r="KAK140" s="98"/>
      <c r="KAL140" s="98"/>
      <c r="KAM140" s="98"/>
      <c r="KAN140" s="98"/>
      <c r="KAO140" s="98"/>
      <c r="KBB140" s="98"/>
      <c r="KBC140" s="98"/>
      <c r="KBD140" s="98"/>
      <c r="KBE140" s="98"/>
      <c r="KBF140" s="98"/>
      <c r="KBG140" s="98"/>
      <c r="KBH140" s="98"/>
      <c r="KBI140" s="98"/>
      <c r="KBJ140" s="98"/>
      <c r="KBK140" s="98"/>
      <c r="KBN140" s="98"/>
      <c r="KBQ140" s="98"/>
      <c r="KBT140" s="98"/>
      <c r="KBW140" s="98"/>
      <c r="KEK140" s="98"/>
      <c r="KEM140" s="98"/>
      <c r="KEP140" s="98"/>
      <c r="KES140" s="98"/>
      <c r="KEV140" s="98"/>
      <c r="KEY140" s="98"/>
      <c r="KFB140" s="98"/>
      <c r="KFD140" s="98"/>
      <c r="KFF140" s="98"/>
      <c r="KFI140" s="98"/>
      <c r="KFL140" s="98"/>
      <c r="KFO140" s="98"/>
      <c r="KFR140" s="98"/>
      <c r="KFU140" s="98"/>
      <c r="KFX140" s="98"/>
      <c r="KGA140" s="98"/>
      <c r="KGC140" s="98"/>
      <c r="KGX140" s="98"/>
      <c r="KGY140" s="98"/>
      <c r="KHB140" s="98"/>
      <c r="KHE140" s="98"/>
      <c r="KHH140" s="98"/>
      <c r="KHK140" s="98"/>
      <c r="KHL140" s="98"/>
      <c r="KHM140" s="98"/>
      <c r="KHP140" s="98"/>
      <c r="KHS140" s="98"/>
      <c r="KHV140" s="98"/>
      <c r="KHY140" s="98"/>
      <c r="KIA140" s="98"/>
      <c r="KJS140" s="98"/>
      <c r="KJT140" s="98"/>
      <c r="KJU140" s="98"/>
      <c r="KJV140" s="98"/>
      <c r="KJW140" s="98"/>
      <c r="KJX140" s="98"/>
      <c r="KJY140" s="98"/>
      <c r="KJZ140" s="98"/>
      <c r="KKA140" s="98"/>
      <c r="KKB140" s="98"/>
      <c r="KKC140" s="98"/>
      <c r="KKD140" s="98"/>
      <c r="KKE140" s="98"/>
      <c r="KKF140" s="98"/>
      <c r="KKG140" s="98"/>
      <c r="KKH140" s="98"/>
      <c r="KKI140" s="98"/>
      <c r="KKJ140" s="98"/>
      <c r="KKK140" s="98"/>
      <c r="KKX140" s="98"/>
      <c r="KKY140" s="98"/>
      <c r="KKZ140" s="98"/>
      <c r="KLA140" s="98"/>
      <c r="KLB140" s="98"/>
      <c r="KLC140" s="98"/>
      <c r="KLD140" s="98"/>
      <c r="KLE140" s="98"/>
      <c r="KLF140" s="98"/>
      <c r="KLG140" s="98"/>
      <c r="KLJ140" s="98"/>
      <c r="KLM140" s="98"/>
      <c r="KLP140" s="98"/>
      <c r="KLS140" s="98"/>
      <c r="KOG140" s="98"/>
      <c r="KOI140" s="98"/>
      <c r="KOL140" s="98"/>
      <c r="KOO140" s="98"/>
      <c r="KOR140" s="98"/>
      <c r="KOU140" s="98"/>
      <c r="KOX140" s="98"/>
      <c r="KOZ140" s="98"/>
      <c r="KPB140" s="98"/>
      <c r="KPE140" s="98"/>
      <c r="KPH140" s="98"/>
      <c r="KPK140" s="98"/>
      <c r="KPN140" s="98"/>
      <c r="KPQ140" s="98"/>
      <c r="KPT140" s="98"/>
      <c r="KPW140" s="98"/>
      <c r="KPY140" s="98"/>
      <c r="KQT140" s="98"/>
      <c r="KQU140" s="98"/>
      <c r="KQX140" s="98"/>
      <c r="KRA140" s="98"/>
      <c r="KRD140" s="98"/>
      <c r="KRG140" s="98"/>
      <c r="KRH140" s="98"/>
      <c r="KRI140" s="98"/>
      <c r="KRL140" s="98"/>
      <c r="KRO140" s="98"/>
      <c r="KRR140" s="98"/>
      <c r="KRU140" s="98"/>
      <c r="KRW140" s="98"/>
      <c r="KTO140" s="98"/>
      <c r="KTP140" s="98"/>
      <c r="KTQ140" s="98"/>
      <c r="KTR140" s="98"/>
      <c r="KTS140" s="98"/>
      <c r="KTT140" s="98"/>
      <c r="KTU140" s="98"/>
      <c r="KTV140" s="98"/>
      <c r="KTW140" s="98"/>
      <c r="KTX140" s="98"/>
      <c r="KTY140" s="98"/>
      <c r="KTZ140" s="98"/>
      <c r="KUA140" s="98"/>
      <c r="KUB140" s="98"/>
      <c r="KUC140" s="98"/>
      <c r="KUD140" s="98"/>
      <c r="KUE140" s="98"/>
      <c r="KUF140" s="98"/>
      <c r="KUG140" s="98"/>
      <c r="KUT140" s="98"/>
      <c r="KUU140" s="98"/>
      <c r="KUV140" s="98"/>
      <c r="KUW140" s="98"/>
      <c r="KUX140" s="98"/>
      <c r="KUY140" s="98"/>
      <c r="KUZ140" s="98"/>
      <c r="KVA140" s="98"/>
      <c r="KVB140" s="98"/>
      <c r="KVC140" s="98"/>
      <c r="KVF140" s="98"/>
      <c r="KVI140" s="98"/>
      <c r="KVL140" s="98"/>
      <c r="KVO140" s="98"/>
      <c r="KYC140" s="98"/>
      <c r="KYE140" s="98"/>
      <c r="KYH140" s="98"/>
      <c r="KYK140" s="98"/>
      <c r="KYN140" s="98"/>
      <c r="KYQ140" s="98"/>
      <c r="KYT140" s="98"/>
      <c r="KYV140" s="98"/>
      <c r="KYX140" s="98"/>
      <c r="KZA140" s="98"/>
      <c r="KZD140" s="98"/>
      <c r="KZG140" s="98"/>
      <c r="KZJ140" s="98"/>
      <c r="KZM140" s="98"/>
      <c r="KZP140" s="98"/>
      <c r="KZS140" s="98"/>
      <c r="KZU140" s="98"/>
      <c r="LAP140" s="98"/>
      <c r="LAQ140" s="98"/>
      <c r="LAT140" s="98"/>
      <c r="LAW140" s="98"/>
      <c r="LAZ140" s="98"/>
      <c r="LBC140" s="98"/>
      <c r="LBD140" s="98"/>
      <c r="LBE140" s="98"/>
      <c r="LBH140" s="98"/>
      <c r="LBK140" s="98"/>
      <c r="LBN140" s="98"/>
      <c r="LBQ140" s="98"/>
      <c r="LBS140" s="98"/>
      <c r="LDK140" s="98"/>
      <c r="LDL140" s="98"/>
      <c r="LDM140" s="98"/>
      <c r="LDN140" s="98"/>
      <c r="LDO140" s="98"/>
      <c r="LDP140" s="98"/>
      <c r="LDQ140" s="98"/>
      <c r="LDR140" s="98"/>
      <c r="LDS140" s="98"/>
      <c r="LDT140" s="98"/>
      <c r="LDU140" s="98"/>
      <c r="LDV140" s="98"/>
      <c r="LDW140" s="98"/>
      <c r="LDX140" s="98"/>
      <c r="LDY140" s="98"/>
      <c r="LDZ140" s="98"/>
      <c r="LEA140" s="98"/>
      <c r="LEB140" s="98"/>
      <c r="LEC140" s="98"/>
      <c r="LEP140" s="98"/>
      <c r="LEQ140" s="98"/>
      <c r="LER140" s="98"/>
      <c r="LES140" s="98"/>
      <c r="LET140" s="98"/>
      <c r="LEU140" s="98"/>
      <c r="LEV140" s="98"/>
      <c r="LEW140" s="98"/>
      <c r="LEX140" s="98"/>
      <c r="LEY140" s="98"/>
      <c r="LFB140" s="98"/>
      <c r="LFE140" s="98"/>
      <c r="LFH140" s="98"/>
      <c r="LFK140" s="98"/>
      <c r="LHY140" s="98"/>
      <c r="LIA140" s="98"/>
      <c r="LID140" s="98"/>
      <c r="LIG140" s="98"/>
      <c r="LIJ140" s="98"/>
      <c r="LIM140" s="98"/>
      <c r="LIP140" s="98"/>
      <c r="LIR140" s="98"/>
      <c r="LIT140" s="98"/>
      <c r="LIW140" s="98"/>
      <c r="LIZ140" s="98"/>
      <c r="LJC140" s="98"/>
      <c r="LJF140" s="98"/>
      <c r="LJI140" s="98"/>
      <c r="LJL140" s="98"/>
      <c r="LJO140" s="98"/>
      <c r="LJQ140" s="98"/>
      <c r="LKL140" s="98"/>
      <c r="LKM140" s="98"/>
      <c r="LKP140" s="98"/>
      <c r="LKS140" s="98"/>
      <c r="LKV140" s="98"/>
      <c r="LKY140" s="98"/>
      <c r="LKZ140" s="98"/>
      <c r="LLA140" s="98"/>
      <c r="LLD140" s="98"/>
      <c r="LLG140" s="98"/>
      <c r="LLJ140" s="98"/>
      <c r="LLM140" s="98"/>
      <c r="LLO140" s="98"/>
      <c r="LNG140" s="98"/>
      <c r="LNH140" s="98"/>
      <c r="LNI140" s="98"/>
      <c r="LNJ140" s="98"/>
      <c r="LNK140" s="98"/>
      <c r="LNL140" s="98"/>
      <c r="LNM140" s="98"/>
      <c r="LNN140" s="98"/>
      <c r="LNO140" s="98"/>
      <c r="LNP140" s="98"/>
      <c r="LNQ140" s="98"/>
      <c r="LNR140" s="98"/>
      <c r="LNS140" s="98"/>
      <c r="LNT140" s="98"/>
      <c r="LNU140" s="98"/>
      <c r="LNV140" s="98"/>
      <c r="LNW140" s="98"/>
      <c r="LNX140" s="98"/>
      <c r="LNY140" s="98"/>
      <c r="LOL140" s="98"/>
      <c r="LOM140" s="98"/>
      <c r="LON140" s="98"/>
      <c r="LOO140" s="98"/>
      <c r="LOP140" s="98"/>
      <c r="LOQ140" s="98"/>
      <c r="LOR140" s="98"/>
      <c r="LOS140" s="98"/>
      <c r="LOT140" s="98"/>
      <c r="LOU140" s="98"/>
      <c r="LOX140" s="98"/>
      <c r="LPA140" s="98"/>
      <c r="LPD140" s="98"/>
      <c r="LPG140" s="98"/>
      <c r="LRU140" s="98"/>
      <c r="LRW140" s="98"/>
      <c r="LRZ140" s="98"/>
      <c r="LSC140" s="98"/>
      <c r="LSF140" s="98"/>
      <c r="LSI140" s="98"/>
      <c r="LSL140" s="98"/>
      <c r="LSN140" s="98"/>
      <c r="LSP140" s="98"/>
      <c r="LSS140" s="98"/>
      <c r="LSV140" s="98"/>
      <c r="LSY140" s="98"/>
      <c r="LTB140" s="98"/>
      <c r="LTE140" s="98"/>
      <c r="LTH140" s="98"/>
      <c r="LTK140" s="98"/>
      <c r="LTM140" s="98"/>
      <c r="LUH140" s="98"/>
      <c r="LUI140" s="98"/>
      <c r="LUL140" s="98"/>
      <c r="LUO140" s="98"/>
      <c r="LUR140" s="98"/>
      <c r="LUU140" s="98"/>
      <c r="LUV140" s="98"/>
      <c r="LUW140" s="98"/>
      <c r="LUZ140" s="98"/>
      <c r="LVC140" s="98"/>
      <c r="LVF140" s="98"/>
      <c r="LVI140" s="98"/>
      <c r="LVK140" s="98"/>
      <c r="LXC140" s="98"/>
      <c r="LXD140" s="98"/>
      <c r="LXE140" s="98"/>
      <c r="LXF140" s="98"/>
      <c r="LXG140" s="98"/>
      <c r="LXH140" s="98"/>
      <c r="LXI140" s="98"/>
      <c r="LXJ140" s="98"/>
      <c r="LXK140" s="98"/>
      <c r="LXL140" s="98"/>
      <c r="LXM140" s="98"/>
      <c r="LXN140" s="98"/>
      <c r="LXO140" s="98"/>
      <c r="LXP140" s="98"/>
      <c r="LXQ140" s="98"/>
      <c r="LXR140" s="98"/>
      <c r="LXS140" s="98"/>
      <c r="LXT140" s="98"/>
      <c r="LXU140" s="98"/>
      <c r="LYH140" s="98"/>
      <c r="LYI140" s="98"/>
      <c r="LYJ140" s="98"/>
      <c r="LYK140" s="98"/>
      <c r="LYL140" s="98"/>
      <c r="LYM140" s="98"/>
      <c r="LYN140" s="98"/>
      <c r="LYO140" s="98"/>
      <c r="LYP140" s="98"/>
      <c r="LYQ140" s="98"/>
      <c r="LYT140" s="98"/>
      <c r="LYW140" s="98"/>
      <c r="LYZ140" s="98"/>
      <c r="LZC140" s="98"/>
      <c r="MBQ140" s="98"/>
      <c r="MBS140" s="98"/>
      <c r="MBV140" s="98"/>
      <c r="MBY140" s="98"/>
      <c r="MCB140" s="98"/>
      <c r="MCE140" s="98"/>
      <c r="MCH140" s="98"/>
      <c r="MCJ140" s="98"/>
      <c r="MCL140" s="98"/>
      <c r="MCO140" s="98"/>
      <c r="MCR140" s="98"/>
      <c r="MCU140" s="98"/>
      <c r="MCX140" s="98"/>
      <c r="MDA140" s="98"/>
      <c r="MDD140" s="98"/>
      <c r="MDG140" s="98"/>
      <c r="MDI140" s="98"/>
      <c r="MED140" s="98"/>
      <c r="MEE140" s="98"/>
      <c r="MEH140" s="98"/>
      <c r="MEK140" s="98"/>
      <c r="MEN140" s="98"/>
      <c r="MEQ140" s="98"/>
      <c r="MER140" s="98"/>
      <c r="MES140" s="98"/>
      <c r="MEV140" s="98"/>
      <c r="MEY140" s="98"/>
      <c r="MFB140" s="98"/>
      <c r="MFE140" s="98"/>
      <c r="MFG140" s="98"/>
      <c r="MGY140" s="98"/>
      <c r="MGZ140" s="98"/>
      <c r="MHA140" s="98"/>
      <c r="MHB140" s="98"/>
      <c r="MHC140" s="98"/>
      <c r="MHD140" s="98"/>
      <c r="MHE140" s="98"/>
      <c r="MHF140" s="98"/>
      <c r="MHG140" s="98"/>
      <c r="MHH140" s="98"/>
      <c r="MHI140" s="98"/>
      <c r="MHJ140" s="98"/>
      <c r="MHK140" s="98"/>
      <c r="MHL140" s="98"/>
      <c r="MHM140" s="98"/>
      <c r="MHN140" s="98"/>
      <c r="MHO140" s="98"/>
      <c r="MHP140" s="98"/>
      <c r="MHQ140" s="98"/>
      <c r="MID140" s="98"/>
      <c r="MIE140" s="98"/>
      <c r="MIF140" s="98"/>
      <c r="MIG140" s="98"/>
      <c r="MIH140" s="98"/>
      <c r="MII140" s="98"/>
      <c r="MIJ140" s="98"/>
      <c r="MIK140" s="98"/>
      <c r="MIL140" s="98"/>
      <c r="MIM140" s="98"/>
      <c r="MIP140" s="98"/>
      <c r="MIS140" s="98"/>
      <c r="MIV140" s="98"/>
      <c r="MIY140" s="98"/>
      <c r="MLM140" s="98"/>
      <c r="MLO140" s="98"/>
      <c r="MLR140" s="98"/>
      <c r="MLU140" s="98"/>
      <c r="MLX140" s="98"/>
      <c r="MMA140" s="98"/>
      <c r="MMD140" s="98"/>
      <c r="MMF140" s="98"/>
      <c r="MMH140" s="98"/>
      <c r="MMK140" s="98"/>
      <c r="MMN140" s="98"/>
      <c r="MMQ140" s="98"/>
      <c r="MMT140" s="98"/>
      <c r="MMW140" s="98"/>
      <c r="MMZ140" s="98"/>
      <c r="MNC140" s="98"/>
      <c r="MNE140" s="98"/>
      <c r="MNZ140" s="98"/>
      <c r="MOA140" s="98"/>
      <c r="MOD140" s="98"/>
      <c r="MOG140" s="98"/>
      <c r="MOJ140" s="98"/>
      <c r="MOM140" s="98"/>
      <c r="MON140" s="98"/>
      <c r="MOO140" s="98"/>
      <c r="MOR140" s="98"/>
      <c r="MOU140" s="98"/>
      <c r="MOX140" s="98"/>
      <c r="MPA140" s="98"/>
      <c r="MPC140" s="98"/>
      <c r="MQU140" s="98"/>
      <c r="MQV140" s="98"/>
      <c r="MQW140" s="98"/>
      <c r="MQX140" s="98"/>
      <c r="MQY140" s="98"/>
      <c r="MQZ140" s="98"/>
      <c r="MRA140" s="98"/>
      <c r="MRB140" s="98"/>
      <c r="MRC140" s="98"/>
      <c r="MRD140" s="98"/>
      <c r="MRE140" s="98"/>
      <c r="MRF140" s="98"/>
      <c r="MRG140" s="98"/>
      <c r="MRH140" s="98"/>
      <c r="MRI140" s="98"/>
      <c r="MRJ140" s="98"/>
      <c r="MRK140" s="98"/>
      <c r="MRL140" s="98"/>
      <c r="MRM140" s="98"/>
      <c r="MRZ140" s="98"/>
      <c r="MSA140" s="98"/>
      <c r="MSB140" s="98"/>
      <c r="MSC140" s="98"/>
      <c r="MSD140" s="98"/>
      <c r="MSE140" s="98"/>
      <c r="MSF140" s="98"/>
      <c r="MSG140" s="98"/>
      <c r="MSH140" s="98"/>
      <c r="MSI140" s="98"/>
      <c r="MSL140" s="98"/>
      <c r="MSO140" s="98"/>
      <c r="MSR140" s="98"/>
      <c r="MSU140" s="98"/>
      <c r="MVI140" s="98"/>
      <c r="MVK140" s="98"/>
      <c r="MVN140" s="98"/>
      <c r="MVQ140" s="98"/>
      <c r="MVT140" s="98"/>
      <c r="MVW140" s="98"/>
      <c r="MVZ140" s="98"/>
      <c r="MWB140" s="98"/>
      <c r="MWD140" s="98"/>
      <c r="MWG140" s="98"/>
      <c r="MWJ140" s="98"/>
      <c r="MWM140" s="98"/>
      <c r="MWP140" s="98"/>
      <c r="MWS140" s="98"/>
      <c r="MWV140" s="98"/>
      <c r="MWY140" s="98"/>
      <c r="MXA140" s="98"/>
      <c r="MXV140" s="98"/>
      <c r="MXW140" s="98"/>
      <c r="MXZ140" s="98"/>
      <c r="MYC140" s="98"/>
      <c r="MYF140" s="98"/>
      <c r="MYI140" s="98"/>
      <c r="MYJ140" s="98"/>
      <c r="MYK140" s="98"/>
      <c r="MYN140" s="98"/>
      <c r="MYQ140" s="98"/>
      <c r="MYT140" s="98"/>
      <c r="MYW140" s="98"/>
      <c r="MYY140" s="98"/>
      <c r="NAQ140" s="98"/>
      <c r="NAR140" s="98"/>
      <c r="NAS140" s="98"/>
      <c r="NAT140" s="98"/>
      <c r="NAU140" s="98"/>
      <c r="NAV140" s="98"/>
      <c r="NAW140" s="98"/>
      <c r="NAX140" s="98"/>
      <c r="NAY140" s="98"/>
      <c r="NAZ140" s="98"/>
      <c r="NBA140" s="98"/>
      <c r="NBB140" s="98"/>
      <c r="NBC140" s="98"/>
      <c r="NBD140" s="98"/>
      <c r="NBE140" s="98"/>
      <c r="NBF140" s="98"/>
      <c r="NBG140" s="98"/>
      <c r="NBH140" s="98"/>
      <c r="NBI140" s="98"/>
      <c r="NBV140" s="98"/>
      <c r="NBW140" s="98"/>
      <c r="NBX140" s="98"/>
      <c r="NBY140" s="98"/>
      <c r="NBZ140" s="98"/>
      <c r="NCA140" s="98"/>
      <c r="NCB140" s="98"/>
      <c r="NCC140" s="98"/>
      <c r="NCD140" s="98"/>
      <c r="NCE140" s="98"/>
      <c r="NCH140" s="98"/>
      <c r="NCK140" s="98"/>
      <c r="NCN140" s="98"/>
      <c r="NCQ140" s="98"/>
      <c r="NFE140" s="98"/>
      <c r="NFG140" s="98"/>
      <c r="NFJ140" s="98"/>
      <c r="NFM140" s="98"/>
      <c r="NFP140" s="98"/>
      <c r="NFS140" s="98"/>
      <c r="NFV140" s="98"/>
      <c r="NFX140" s="98"/>
      <c r="NFZ140" s="98"/>
      <c r="NGC140" s="98"/>
      <c r="NGF140" s="98"/>
      <c r="NGI140" s="98"/>
      <c r="NGL140" s="98"/>
      <c r="NGO140" s="98"/>
      <c r="NGR140" s="98"/>
      <c r="NGU140" s="98"/>
      <c r="NGW140" s="98"/>
      <c r="NHR140" s="98"/>
      <c r="NHS140" s="98"/>
      <c r="NHV140" s="98"/>
      <c r="NHY140" s="98"/>
      <c r="NIB140" s="98"/>
      <c r="NIE140" s="98"/>
      <c r="NIF140" s="98"/>
      <c r="NIG140" s="98"/>
      <c r="NIJ140" s="98"/>
      <c r="NIM140" s="98"/>
      <c r="NIP140" s="98"/>
      <c r="NIS140" s="98"/>
      <c r="NIU140" s="98"/>
      <c r="NKM140" s="98"/>
      <c r="NKN140" s="98"/>
      <c r="NKO140" s="98"/>
      <c r="NKP140" s="98"/>
      <c r="NKQ140" s="98"/>
      <c r="NKR140" s="98"/>
      <c r="NKS140" s="98"/>
      <c r="NKT140" s="98"/>
      <c r="NKU140" s="98"/>
      <c r="NKV140" s="98"/>
      <c r="NKW140" s="98"/>
      <c r="NKX140" s="98"/>
      <c r="NKY140" s="98"/>
      <c r="NKZ140" s="98"/>
      <c r="NLA140" s="98"/>
      <c r="NLB140" s="98"/>
      <c r="NLC140" s="98"/>
      <c r="NLD140" s="98"/>
      <c r="NLE140" s="98"/>
      <c r="NLR140" s="98"/>
      <c r="NLS140" s="98"/>
      <c r="NLT140" s="98"/>
      <c r="NLU140" s="98"/>
      <c r="NLV140" s="98"/>
      <c r="NLW140" s="98"/>
      <c r="NLX140" s="98"/>
      <c r="NLY140" s="98"/>
      <c r="NLZ140" s="98"/>
      <c r="NMA140" s="98"/>
      <c r="NMD140" s="98"/>
      <c r="NMG140" s="98"/>
      <c r="NMJ140" s="98"/>
      <c r="NMM140" s="98"/>
      <c r="NPA140" s="98"/>
      <c r="NPC140" s="98"/>
      <c r="NPF140" s="98"/>
      <c r="NPI140" s="98"/>
      <c r="NPL140" s="98"/>
      <c r="NPO140" s="98"/>
      <c r="NPR140" s="98"/>
      <c r="NPT140" s="98"/>
      <c r="NPV140" s="98"/>
      <c r="NPY140" s="98"/>
      <c r="NQB140" s="98"/>
      <c r="NQE140" s="98"/>
      <c r="NQH140" s="98"/>
      <c r="NQK140" s="98"/>
      <c r="NQN140" s="98"/>
      <c r="NQQ140" s="98"/>
      <c r="NQS140" s="98"/>
      <c r="NRN140" s="98"/>
      <c r="NRO140" s="98"/>
      <c r="NRR140" s="98"/>
      <c r="NRU140" s="98"/>
      <c r="NRX140" s="98"/>
      <c r="NSA140" s="98"/>
      <c r="NSB140" s="98"/>
      <c r="NSC140" s="98"/>
      <c r="NSF140" s="98"/>
      <c r="NSI140" s="98"/>
      <c r="NSL140" s="98"/>
      <c r="NSO140" s="98"/>
      <c r="NSQ140" s="98"/>
      <c r="NUI140" s="98"/>
      <c r="NUJ140" s="98"/>
      <c r="NUK140" s="98"/>
      <c r="NUL140" s="98"/>
      <c r="NUM140" s="98"/>
      <c r="NUN140" s="98"/>
      <c r="NUO140" s="98"/>
      <c r="NUP140" s="98"/>
      <c r="NUQ140" s="98"/>
      <c r="NUR140" s="98"/>
      <c r="NUS140" s="98"/>
      <c r="NUT140" s="98"/>
      <c r="NUU140" s="98"/>
      <c r="NUV140" s="98"/>
      <c r="NUW140" s="98"/>
      <c r="NUX140" s="98"/>
      <c r="NUY140" s="98"/>
      <c r="NUZ140" s="98"/>
      <c r="NVA140" s="98"/>
      <c r="NVN140" s="98"/>
      <c r="NVO140" s="98"/>
      <c r="NVP140" s="98"/>
      <c r="NVQ140" s="98"/>
      <c r="NVR140" s="98"/>
      <c r="NVS140" s="98"/>
      <c r="NVT140" s="98"/>
      <c r="NVU140" s="98"/>
      <c r="NVV140" s="98"/>
      <c r="NVW140" s="98"/>
      <c r="NVZ140" s="98"/>
      <c r="NWC140" s="98"/>
      <c r="NWF140" s="98"/>
      <c r="NWI140" s="98"/>
      <c r="NYW140" s="98"/>
      <c r="NYY140" s="98"/>
      <c r="NZB140" s="98"/>
      <c r="NZE140" s="98"/>
      <c r="NZH140" s="98"/>
      <c r="NZK140" s="98"/>
      <c r="NZN140" s="98"/>
      <c r="NZP140" s="98"/>
      <c r="NZR140" s="98"/>
      <c r="NZU140" s="98"/>
      <c r="NZX140" s="98"/>
      <c r="OAA140" s="98"/>
      <c r="OAD140" s="98"/>
      <c r="OAG140" s="98"/>
      <c r="OAJ140" s="98"/>
      <c r="OAM140" s="98"/>
      <c r="OAO140" s="98"/>
      <c r="OBJ140" s="98"/>
      <c r="OBK140" s="98"/>
      <c r="OBN140" s="98"/>
      <c r="OBQ140" s="98"/>
      <c r="OBT140" s="98"/>
      <c r="OBW140" s="98"/>
      <c r="OBX140" s="98"/>
      <c r="OBY140" s="98"/>
      <c r="OCB140" s="98"/>
      <c r="OCE140" s="98"/>
      <c r="OCH140" s="98"/>
      <c r="OCK140" s="98"/>
      <c r="OCM140" s="98"/>
      <c r="OEE140" s="98"/>
      <c r="OEF140" s="98"/>
      <c r="OEG140" s="98"/>
      <c r="OEH140" s="98"/>
      <c r="OEI140" s="98"/>
      <c r="OEJ140" s="98"/>
      <c r="OEK140" s="98"/>
      <c r="OEL140" s="98"/>
      <c r="OEM140" s="98"/>
      <c r="OEN140" s="98"/>
      <c r="OEO140" s="98"/>
      <c r="OEP140" s="98"/>
      <c r="OEQ140" s="98"/>
      <c r="OER140" s="98"/>
      <c r="OES140" s="98"/>
      <c r="OET140" s="98"/>
      <c r="OEU140" s="98"/>
      <c r="OEV140" s="98"/>
      <c r="OEW140" s="98"/>
      <c r="OFJ140" s="98"/>
      <c r="OFK140" s="98"/>
      <c r="OFL140" s="98"/>
      <c r="OFM140" s="98"/>
      <c r="OFN140" s="98"/>
      <c r="OFO140" s="98"/>
      <c r="OFP140" s="98"/>
      <c r="OFQ140" s="98"/>
      <c r="OFR140" s="98"/>
      <c r="OFS140" s="98"/>
      <c r="OFV140" s="98"/>
      <c r="OFY140" s="98"/>
      <c r="OGB140" s="98"/>
      <c r="OGE140" s="98"/>
      <c r="OIS140" s="98"/>
      <c r="OIU140" s="98"/>
      <c r="OIX140" s="98"/>
      <c r="OJA140" s="98"/>
      <c r="OJD140" s="98"/>
      <c r="OJG140" s="98"/>
      <c r="OJJ140" s="98"/>
      <c r="OJL140" s="98"/>
      <c r="OJN140" s="98"/>
      <c r="OJQ140" s="98"/>
      <c r="OJT140" s="98"/>
      <c r="OJW140" s="98"/>
      <c r="OJZ140" s="98"/>
      <c r="OKC140" s="98"/>
      <c r="OKF140" s="98"/>
      <c r="OKI140" s="98"/>
      <c r="OKK140" s="98"/>
      <c r="OLF140" s="98"/>
      <c r="OLG140" s="98"/>
      <c r="OLJ140" s="98"/>
      <c r="OLM140" s="98"/>
      <c r="OLP140" s="98"/>
      <c r="OLS140" s="98"/>
      <c r="OLT140" s="98"/>
      <c r="OLU140" s="98"/>
      <c r="OLX140" s="98"/>
      <c r="OMA140" s="98"/>
      <c r="OMD140" s="98"/>
      <c r="OMG140" s="98"/>
      <c r="OMI140" s="98"/>
      <c r="OOA140" s="98"/>
      <c r="OOB140" s="98"/>
      <c r="OOC140" s="98"/>
      <c r="OOD140" s="98"/>
      <c r="OOE140" s="98"/>
      <c r="OOF140" s="98"/>
      <c r="OOG140" s="98"/>
      <c r="OOH140" s="98"/>
      <c r="OOI140" s="98"/>
      <c r="OOJ140" s="98"/>
      <c r="OOK140" s="98"/>
      <c r="OOL140" s="98"/>
      <c r="OOM140" s="98"/>
      <c r="OON140" s="98"/>
      <c r="OOO140" s="98"/>
      <c r="OOP140" s="98"/>
      <c r="OOQ140" s="98"/>
      <c r="OOR140" s="98"/>
      <c r="OOS140" s="98"/>
      <c r="OPF140" s="98"/>
      <c r="OPG140" s="98"/>
      <c r="OPH140" s="98"/>
      <c r="OPI140" s="98"/>
      <c r="OPJ140" s="98"/>
      <c r="OPK140" s="98"/>
      <c r="OPL140" s="98"/>
      <c r="OPM140" s="98"/>
      <c r="OPN140" s="98"/>
      <c r="OPO140" s="98"/>
      <c r="OPR140" s="98"/>
      <c r="OPU140" s="98"/>
      <c r="OPX140" s="98"/>
      <c r="OQA140" s="98"/>
      <c r="OSO140" s="98"/>
      <c r="OSQ140" s="98"/>
      <c r="OST140" s="98"/>
      <c r="OSW140" s="98"/>
      <c r="OSZ140" s="98"/>
      <c r="OTC140" s="98"/>
      <c r="OTF140" s="98"/>
      <c r="OTH140" s="98"/>
      <c r="OTJ140" s="98"/>
      <c r="OTM140" s="98"/>
      <c r="OTP140" s="98"/>
      <c r="OTS140" s="98"/>
      <c r="OTV140" s="98"/>
      <c r="OTY140" s="98"/>
      <c r="OUB140" s="98"/>
      <c r="OUE140" s="98"/>
      <c r="OUG140" s="98"/>
      <c r="OVB140" s="98"/>
      <c r="OVC140" s="98"/>
      <c r="OVF140" s="98"/>
      <c r="OVI140" s="98"/>
      <c r="OVL140" s="98"/>
      <c r="OVO140" s="98"/>
      <c r="OVP140" s="98"/>
      <c r="OVQ140" s="98"/>
      <c r="OVT140" s="98"/>
      <c r="OVW140" s="98"/>
      <c r="OVZ140" s="98"/>
      <c r="OWC140" s="98"/>
      <c r="OWE140" s="98"/>
      <c r="OXW140" s="98"/>
      <c r="OXX140" s="98"/>
      <c r="OXY140" s="98"/>
      <c r="OXZ140" s="98"/>
      <c r="OYA140" s="98"/>
      <c r="OYB140" s="98"/>
      <c r="OYC140" s="98"/>
      <c r="OYD140" s="98"/>
      <c r="OYE140" s="98"/>
      <c r="OYF140" s="98"/>
      <c r="OYG140" s="98"/>
      <c r="OYH140" s="98"/>
      <c r="OYI140" s="98"/>
      <c r="OYJ140" s="98"/>
      <c r="OYK140" s="98"/>
      <c r="OYL140" s="98"/>
      <c r="OYM140" s="98"/>
      <c r="OYN140" s="98"/>
      <c r="OYO140" s="98"/>
      <c r="OZB140" s="98"/>
      <c r="OZC140" s="98"/>
      <c r="OZD140" s="98"/>
      <c r="OZE140" s="98"/>
      <c r="OZF140" s="98"/>
      <c r="OZG140" s="98"/>
      <c r="OZH140" s="98"/>
      <c r="OZI140" s="98"/>
      <c r="OZJ140" s="98"/>
      <c r="OZK140" s="98"/>
      <c r="OZN140" s="98"/>
      <c r="OZQ140" s="98"/>
      <c r="OZT140" s="98"/>
      <c r="OZW140" s="98"/>
      <c r="PCK140" s="98"/>
      <c r="PCM140" s="98"/>
      <c r="PCP140" s="98"/>
      <c r="PCS140" s="98"/>
      <c r="PCV140" s="98"/>
      <c r="PCY140" s="98"/>
      <c r="PDB140" s="98"/>
      <c r="PDD140" s="98"/>
      <c r="PDF140" s="98"/>
      <c r="PDI140" s="98"/>
      <c r="PDL140" s="98"/>
      <c r="PDO140" s="98"/>
      <c r="PDR140" s="98"/>
      <c r="PDU140" s="98"/>
      <c r="PDX140" s="98"/>
      <c r="PEA140" s="98"/>
      <c r="PEC140" s="98"/>
      <c r="PEX140" s="98"/>
      <c r="PEY140" s="98"/>
      <c r="PFB140" s="98"/>
      <c r="PFE140" s="98"/>
      <c r="PFH140" s="98"/>
      <c r="PFK140" s="98"/>
      <c r="PFL140" s="98"/>
      <c r="PFM140" s="98"/>
      <c r="PFP140" s="98"/>
      <c r="PFS140" s="98"/>
      <c r="PFV140" s="98"/>
      <c r="PFY140" s="98"/>
      <c r="PGA140" s="98"/>
      <c r="PHS140" s="98"/>
      <c r="PHT140" s="98"/>
      <c r="PHU140" s="98"/>
      <c r="PHV140" s="98"/>
      <c r="PHW140" s="98"/>
      <c r="PHX140" s="98"/>
      <c r="PHY140" s="98"/>
      <c r="PHZ140" s="98"/>
      <c r="PIA140" s="98"/>
      <c r="PIB140" s="98"/>
      <c r="PIC140" s="98"/>
      <c r="PID140" s="98"/>
      <c r="PIE140" s="98"/>
      <c r="PIF140" s="98"/>
      <c r="PIG140" s="98"/>
      <c r="PIH140" s="98"/>
      <c r="PII140" s="98"/>
      <c r="PIJ140" s="98"/>
      <c r="PIK140" s="98"/>
      <c r="PIX140" s="98"/>
      <c r="PIY140" s="98"/>
      <c r="PIZ140" s="98"/>
      <c r="PJA140" s="98"/>
      <c r="PJB140" s="98"/>
      <c r="PJC140" s="98"/>
      <c r="PJD140" s="98"/>
      <c r="PJE140" s="98"/>
      <c r="PJF140" s="98"/>
      <c r="PJG140" s="98"/>
      <c r="PJJ140" s="98"/>
      <c r="PJM140" s="98"/>
      <c r="PJP140" s="98"/>
      <c r="PJS140" s="98"/>
      <c r="PMG140" s="98"/>
      <c r="PMI140" s="98"/>
      <c r="PML140" s="98"/>
      <c r="PMO140" s="98"/>
      <c r="PMR140" s="98"/>
      <c r="PMU140" s="98"/>
      <c r="PMX140" s="98"/>
      <c r="PMZ140" s="98"/>
      <c r="PNB140" s="98"/>
      <c r="PNE140" s="98"/>
      <c r="PNH140" s="98"/>
      <c r="PNK140" s="98"/>
      <c r="PNN140" s="98"/>
      <c r="PNQ140" s="98"/>
      <c r="PNT140" s="98"/>
      <c r="PNW140" s="98"/>
      <c r="PNY140" s="98"/>
      <c r="POT140" s="98"/>
      <c r="POU140" s="98"/>
      <c r="POX140" s="98"/>
      <c r="PPA140" s="98"/>
      <c r="PPD140" s="98"/>
      <c r="PPG140" s="98"/>
      <c r="PPH140" s="98"/>
      <c r="PPI140" s="98"/>
      <c r="PPL140" s="98"/>
      <c r="PPO140" s="98"/>
      <c r="PPR140" s="98"/>
      <c r="PPU140" s="98"/>
      <c r="PPW140" s="98"/>
      <c r="PRO140" s="98"/>
      <c r="PRP140" s="98"/>
      <c r="PRQ140" s="98"/>
      <c r="PRR140" s="98"/>
      <c r="PRS140" s="98"/>
      <c r="PRT140" s="98"/>
      <c r="PRU140" s="98"/>
      <c r="PRV140" s="98"/>
      <c r="PRW140" s="98"/>
      <c r="PRX140" s="98"/>
      <c r="PRY140" s="98"/>
      <c r="PRZ140" s="98"/>
      <c r="PSA140" s="98"/>
      <c r="PSB140" s="98"/>
      <c r="PSC140" s="98"/>
      <c r="PSD140" s="98"/>
      <c r="PSE140" s="98"/>
      <c r="PSF140" s="98"/>
      <c r="PSG140" s="98"/>
      <c r="PST140" s="98"/>
      <c r="PSU140" s="98"/>
      <c r="PSV140" s="98"/>
      <c r="PSW140" s="98"/>
      <c r="PSX140" s="98"/>
      <c r="PSY140" s="98"/>
      <c r="PSZ140" s="98"/>
      <c r="PTA140" s="98"/>
      <c r="PTB140" s="98"/>
      <c r="PTC140" s="98"/>
      <c r="PTF140" s="98"/>
      <c r="PTI140" s="98"/>
      <c r="PTL140" s="98"/>
      <c r="PTO140" s="98"/>
      <c r="PWC140" s="98"/>
      <c r="PWE140" s="98"/>
      <c r="PWH140" s="98"/>
      <c r="PWK140" s="98"/>
      <c r="PWN140" s="98"/>
      <c r="PWQ140" s="98"/>
      <c r="PWT140" s="98"/>
      <c r="PWV140" s="98"/>
      <c r="PWX140" s="98"/>
      <c r="PXA140" s="98"/>
      <c r="PXD140" s="98"/>
      <c r="PXG140" s="98"/>
      <c r="PXJ140" s="98"/>
      <c r="PXM140" s="98"/>
      <c r="PXP140" s="98"/>
      <c r="PXS140" s="98"/>
      <c r="PXU140" s="98"/>
      <c r="PYP140" s="98"/>
      <c r="PYQ140" s="98"/>
      <c r="PYT140" s="98"/>
      <c r="PYW140" s="98"/>
      <c r="PYZ140" s="98"/>
      <c r="PZC140" s="98"/>
      <c r="PZD140" s="98"/>
      <c r="PZE140" s="98"/>
      <c r="PZH140" s="98"/>
      <c r="PZK140" s="98"/>
      <c r="PZN140" s="98"/>
      <c r="PZQ140" s="98"/>
      <c r="PZS140" s="98"/>
      <c r="QBK140" s="98"/>
      <c r="QBL140" s="98"/>
      <c r="QBM140" s="98"/>
      <c r="QBN140" s="98"/>
      <c r="QBO140" s="98"/>
      <c r="QBP140" s="98"/>
      <c r="QBQ140" s="98"/>
      <c r="QBR140" s="98"/>
      <c r="QBS140" s="98"/>
      <c r="QBT140" s="98"/>
      <c r="QBU140" s="98"/>
      <c r="QBV140" s="98"/>
      <c r="QBW140" s="98"/>
      <c r="QBX140" s="98"/>
      <c r="QBY140" s="98"/>
      <c r="QBZ140" s="98"/>
      <c r="QCA140" s="98"/>
      <c r="QCB140" s="98"/>
      <c r="QCC140" s="98"/>
      <c r="QCP140" s="98"/>
      <c r="QCQ140" s="98"/>
      <c r="QCR140" s="98"/>
      <c r="QCS140" s="98"/>
      <c r="QCT140" s="98"/>
      <c r="QCU140" s="98"/>
      <c r="QCV140" s="98"/>
      <c r="QCW140" s="98"/>
      <c r="QCX140" s="98"/>
      <c r="QCY140" s="98"/>
      <c r="QDB140" s="98"/>
      <c r="QDE140" s="98"/>
      <c r="QDH140" s="98"/>
      <c r="QDK140" s="98"/>
      <c r="QFY140" s="98"/>
      <c r="QGA140" s="98"/>
      <c r="QGD140" s="98"/>
      <c r="QGG140" s="98"/>
      <c r="QGJ140" s="98"/>
      <c r="QGM140" s="98"/>
      <c r="QGP140" s="98"/>
      <c r="QGR140" s="98"/>
      <c r="QGT140" s="98"/>
      <c r="QGW140" s="98"/>
      <c r="QGZ140" s="98"/>
      <c r="QHC140" s="98"/>
      <c r="QHF140" s="98"/>
      <c r="QHI140" s="98"/>
      <c r="QHL140" s="98"/>
      <c r="QHO140" s="98"/>
      <c r="QHQ140" s="98"/>
      <c r="QIL140" s="98"/>
      <c r="QIM140" s="98"/>
      <c r="QIP140" s="98"/>
      <c r="QIS140" s="98"/>
      <c r="QIV140" s="98"/>
      <c r="QIY140" s="98"/>
      <c r="QIZ140" s="98"/>
      <c r="QJA140" s="98"/>
      <c r="QJD140" s="98"/>
      <c r="QJG140" s="98"/>
      <c r="QJJ140" s="98"/>
      <c r="QJM140" s="98"/>
      <c r="QJO140" s="98"/>
      <c r="QLG140" s="98"/>
      <c r="QLH140" s="98"/>
      <c r="QLI140" s="98"/>
      <c r="QLJ140" s="98"/>
      <c r="QLK140" s="98"/>
      <c r="QLL140" s="98"/>
      <c r="QLM140" s="98"/>
      <c r="QLN140" s="98"/>
      <c r="QLO140" s="98"/>
      <c r="QLP140" s="98"/>
      <c r="QLQ140" s="98"/>
      <c r="QLR140" s="98"/>
      <c r="QLS140" s="98"/>
      <c r="QLT140" s="98"/>
      <c r="QLU140" s="98"/>
      <c r="QLV140" s="98"/>
      <c r="QLW140" s="98"/>
      <c r="QLX140" s="98"/>
      <c r="QLY140" s="98"/>
      <c r="QML140" s="98"/>
      <c r="QMM140" s="98"/>
      <c r="QMN140" s="98"/>
      <c r="QMO140" s="98"/>
      <c r="QMP140" s="98"/>
      <c r="QMQ140" s="98"/>
      <c r="QMR140" s="98"/>
      <c r="QMS140" s="98"/>
      <c r="QMT140" s="98"/>
      <c r="QMU140" s="98"/>
      <c r="QMX140" s="98"/>
      <c r="QNA140" s="98"/>
      <c r="QND140" s="98"/>
      <c r="QNG140" s="98"/>
      <c r="QPU140" s="98"/>
      <c r="QPW140" s="98"/>
      <c r="QPZ140" s="98"/>
      <c r="QQC140" s="98"/>
      <c r="QQF140" s="98"/>
      <c r="QQI140" s="98"/>
      <c r="QQL140" s="98"/>
      <c r="QQN140" s="98"/>
      <c r="QQP140" s="98"/>
      <c r="QQS140" s="98"/>
      <c r="QQV140" s="98"/>
      <c r="QQY140" s="98"/>
      <c r="QRB140" s="98"/>
      <c r="QRE140" s="98"/>
      <c r="QRH140" s="98"/>
      <c r="QRK140" s="98"/>
      <c r="QRM140" s="98"/>
      <c r="QSH140" s="98"/>
      <c r="QSI140" s="98"/>
      <c r="QSL140" s="98"/>
      <c r="QSO140" s="98"/>
      <c r="QSR140" s="98"/>
      <c r="QSU140" s="98"/>
      <c r="QSV140" s="98"/>
      <c r="QSW140" s="98"/>
      <c r="QSZ140" s="98"/>
      <c r="QTC140" s="98"/>
      <c r="QTF140" s="98"/>
      <c r="QTI140" s="98"/>
      <c r="QTK140" s="98"/>
      <c r="QVC140" s="98"/>
      <c r="QVD140" s="98"/>
      <c r="QVE140" s="98"/>
      <c r="QVF140" s="98"/>
      <c r="QVG140" s="98"/>
      <c r="QVH140" s="98"/>
      <c r="QVI140" s="98"/>
      <c r="QVJ140" s="98"/>
      <c r="QVK140" s="98"/>
      <c r="QVL140" s="98"/>
      <c r="QVM140" s="98"/>
      <c r="QVN140" s="98"/>
      <c r="QVO140" s="98"/>
      <c r="QVP140" s="98"/>
      <c r="QVQ140" s="98"/>
      <c r="QVR140" s="98"/>
      <c r="QVS140" s="98"/>
      <c r="QVT140" s="98"/>
      <c r="QVU140" s="98"/>
      <c r="QWH140" s="98"/>
      <c r="QWI140" s="98"/>
      <c r="QWJ140" s="98"/>
      <c r="QWK140" s="98"/>
      <c r="QWL140" s="98"/>
      <c r="QWM140" s="98"/>
      <c r="QWN140" s="98"/>
      <c r="QWO140" s="98"/>
      <c r="QWP140" s="98"/>
      <c r="QWQ140" s="98"/>
      <c r="QWT140" s="98"/>
      <c r="QWW140" s="98"/>
      <c r="QWZ140" s="98"/>
      <c r="QXC140" s="98"/>
      <c r="QZQ140" s="98"/>
      <c r="QZS140" s="98"/>
      <c r="QZV140" s="98"/>
      <c r="QZY140" s="98"/>
      <c r="RAB140" s="98"/>
      <c r="RAE140" s="98"/>
      <c r="RAH140" s="98"/>
      <c r="RAJ140" s="98"/>
      <c r="RAL140" s="98"/>
      <c r="RAO140" s="98"/>
      <c r="RAR140" s="98"/>
      <c r="RAU140" s="98"/>
      <c r="RAX140" s="98"/>
      <c r="RBA140" s="98"/>
      <c r="RBD140" s="98"/>
      <c r="RBG140" s="98"/>
      <c r="RBI140" s="98"/>
      <c r="RCD140" s="98"/>
      <c r="RCE140" s="98"/>
      <c r="RCH140" s="98"/>
      <c r="RCK140" s="98"/>
      <c r="RCN140" s="98"/>
      <c r="RCQ140" s="98"/>
      <c r="RCR140" s="98"/>
      <c r="RCS140" s="98"/>
      <c r="RCV140" s="98"/>
      <c r="RCY140" s="98"/>
      <c r="RDB140" s="98"/>
      <c r="RDE140" s="98"/>
      <c r="RDG140" s="98"/>
      <c r="REY140" s="98"/>
      <c r="REZ140" s="98"/>
      <c r="RFA140" s="98"/>
      <c r="RFB140" s="98"/>
      <c r="RFC140" s="98"/>
      <c r="RFD140" s="98"/>
      <c r="RFE140" s="98"/>
      <c r="RFF140" s="98"/>
      <c r="RFG140" s="98"/>
      <c r="RFH140" s="98"/>
      <c r="RFI140" s="98"/>
      <c r="RFJ140" s="98"/>
      <c r="RFK140" s="98"/>
      <c r="RFL140" s="98"/>
      <c r="RFM140" s="98"/>
      <c r="RFN140" s="98"/>
      <c r="RFO140" s="98"/>
      <c r="RFP140" s="98"/>
      <c r="RFQ140" s="98"/>
      <c r="RGD140" s="98"/>
      <c r="RGE140" s="98"/>
      <c r="RGF140" s="98"/>
      <c r="RGG140" s="98"/>
      <c r="RGH140" s="98"/>
      <c r="RGI140" s="98"/>
      <c r="RGJ140" s="98"/>
      <c r="RGK140" s="98"/>
      <c r="RGL140" s="98"/>
      <c r="RGM140" s="98"/>
      <c r="RGP140" s="98"/>
      <c r="RGS140" s="98"/>
      <c r="RGV140" s="98"/>
      <c r="RGY140" s="98"/>
      <c r="RJM140" s="98"/>
      <c r="RJO140" s="98"/>
      <c r="RJR140" s="98"/>
      <c r="RJU140" s="98"/>
      <c r="RJX140" s="98"/>
      <c r="RKA140" s="98"/>
      <c r="RKD140" s="98"/>
      <c r="RKF140" s="98"/>
      <c r="RKH140" s="98"/>
      <c r="RKK140" s="98"/>
      <c r="RKN140" s="98"/>
      <c r="RKQ140" s="98"/>
      <c r="RKT140" s="98"/>
      <c r="RKW140" s="98"/>
      <c r="RKZ140" s="98"/>
      <c r="RLC140" s="98"/>
      <c r="RLE140" s="98"/>
      <c r="RLZ140" s="98"/>
      <c r="RMA140" s="98"/>
      <c r="RMD140" s="98"/>
      <c r="RMG140" s="98"/>
      <c r="RMJ140" s="98"/>
      <c r="RMM140" s="98"/>
      <c r="RMN140" s="98"/>
      <c r="RMO140" s="98"/>
      <c r="RMR140" s="98"/>
      <c r="RMU140" s="98"/>
      <c r="RMX140" s="98"/>
      <c r="RNA140" s="98"/>
      <c r="RNC140" s="98"/>
      <c r="ROU140" s="98"/>
      <c r="ROV140" s="98"/>
      <c r="ROW140" s="98"/>
      <c r="ROX140" s="98"/>
      <c r="ROY140" s="98"/>
      <c r="ROZ140" s="98"/>
      <c r="RPA140" s="98"/>
      <c r="RPB140" s="98"/>
      <c r="RPC140" s="98"/>
      <c r="RPD140" s="98"/>
      <c r="RPE140" s="98"/>
      <c r="RPF140" s="98"/>
      <c r="RPG140" s="98"/>
      <c r="RPH140" s="98"/>
      <c r="RPI140" s="98"/>
      <c r="RPJ140" s="98"/>
      <c r="RPK140" s="98"/>
      <c r="RPL140" s="98"/>
      <c r="RPM140" s="98"/>
      <c r="RPZ140" s="98"/>
      <c r="RQA140" s="98"/>
      <c r="RQB140" s="98"/>
      <c r="RQC140" s="98"/>
      <c r="RQD140" s="98"/>
      <c r="RQE140" s="98"/>
      <c r="RQF140" s="98"/>
      <c r="RQG140" s="98"/>
      <c r="RQH140" s="98"/>
      <c r="RQI140" s="98"/>
      <c r="RQL140" s="98"/>
      <c r="RQO140" s="98"/>
      <c r="RQR140" s="98"/>
      <c r="RQU140" s="98"/>
      <c r="RTI140" s="98"/>
      <c r="RTK140" s="98"/>
      <c r="RTN140" s="98"/>
      <c r="RTQ140" s="98"/>
      <c r="RTT140" s="98"/>
      <c r="RTW140" s="98"/>
      <c r="RTZ140" s="98"/>
      <c r="RUB140" s="98"/>
      <c r="RUD140" s="98"/>
      <c r="RUG140" s="98"/>
      <c r="RUJ140" s="98"/>
      <c r="RUM140" s="98"/>
      <c r="RUP140" s="98"/>
      <c r="RUS140" s="98"/>
      <c r="RUV140" s="98"/>
      <c r="RUY140" s="98"/>
      <c r="RVA140" s="98"/>
      <c r="RVV140" s="98"/>
      <c r="RVW140" s="98"/>
      <c r="RVZ140" s="98"/>
      <c r="RWC140" s="98"/>
      <c r="RWF140" s="98"/>
      <c r="RWI140" s="98"/>
      <c r="RWJ140" s="98"/>
      <c r="RWK140" s="98"/>
      <c r="RWN140" s="98"/>
      <c r="RWQ140" s="98"/>
      <c r="RWT140" s="98"/>
      <c r="RWW140" s="98"/>
      <c r="RWY140" s="98"/>
      <c r="RYQ140" s="98"/>
      <c r="RYR140" s="98"/>
      <c r="RYS140" s="98"/>
      <c r="RYT140" s="98"/>
      <c r="RYU140" s="98"/>
      <c r="RYV140" s="98"/>
      <c r="RYW140" s="98"/>
      <c r="RYX140" s="98"/>
      <c r="RYY140" s="98"/>
      <c r="RYZ140" s="98"/>
      <c r="RZA140" s="98"/>
      <c r="RZB140" s="98"/>
      <c r="RZC140" s="98"/>
      <c r="RZD140" s="98"/>
      <c r="RZE140" s="98"/>
      <c r="RZF140" s="98"/>
      <c r="RZG140" s="98"/>
      <c r="RZH140" s="98"/>
      <c r="RZI140" s="98"/>
      <c r="RZV140" s="98"/>
      <c r="RZW140" s="98"/>
      <c r="RZX140" s="98"/>
      <c r="RZY140" s="98"/>
      <c r="RZZ140" s="98"/>
      <c r="SAA140" s="98"/>
      <c r="SAB140" s="98"/>
      <c r="SAC140" s="98"/>
      <c r="SAD140" s="98"/>
      <c r="SAE140" s="98"/>
      <c r="SAH140" s="98"/>
      <c r="SAK140" s="98"/>
      <c r="SAN140" s="98"/>
      <c r="SAQ140" s="98"/>
      <c r="SDE140" s="98"/>
      <c r="SDG140" s="98"/>
      <c r="SDJ140" s="98"/>
      <c r="SDM140" s="98"/>
      <c r="SDP140" s="98"/>
      <c r="SDS140" s="98"/>
      <c r="SDV140" s="98"/>
      <c r="SDX140" s="98"/>
      <c r="SDZ140" s="98"/>
      <c r="SEC140" s="98"/>
      <c r="SEF140" s="98"/>
      <c r="SEI140" s="98"/>
      <c r="SEL140" s="98"/>
      <c r="SEO140" s="98"/>
      <c r="SER140" s="98"/>
      <c r="SEU140" s="98"/>
      <c r="SEW140" s="98"/>
      <c r="SFR140" s="98"/>
      <c r="SFS140" s="98"/>
      <c r="SFV140" s="98"/>
      <c r="SFY140" s="98"/>
      <c r="SGB140" s="98"/>
      <c r="SGE140" s="98"/>
      <c r="SGF140" s="98"/>
      <c r="SGG140" s="98"/>
      <c r="SGJ140" s="98"/>
      <c r="SGM140" s="98"/>
      <c r="SGP140" s="98"/>
      <c r="SGS140" s="98"/>
      <c r="SGU140" s="98"/>
      <c r="SIM140" s="98"/>
      <c r="SIN140" s="98"/>
      <c r="SIO140" s="98"/>
      <c r="SIP140" s="98"/>
      <c r="SIQ140" s="98"/>
      <c r="SIR140" s="98"/>
      <c r="SIS140" s="98"/>
      <c r="SIT140" s="98"/>
      <c r="SIU140" s="98"/>
      <c r="SIV140" s="98"/>
      <c r="SIW140" s="98"/>
      <c r="SIX140" s="98"/>
      <c r="SIY140" s="98"/>
      <c r="SIZ140" s="98"/>
      <c r="SJA140" s="98"/>
      <c r="SJB140" s="98"/>
      <c r="SJC140" s="98"/>
      <c r="SJD140" s="98"/>
      <c r="SJE140" s="98"/>
      <c r="SJR140" s="98"/>
      <c r="SJS140" s="98"/>
      <c r="SJT140" s="98"/>
      <c r="SJU140" s="98"/>
      <c r="SJV140" s="98"/>
      <c r="SJW140" s="98"/>
      <c r="SJX140" s="98"/>
      <c r="SJY140" s="98"/>
      <c r="SJZ140" s="98"/>
      <c r="SKA140" s="98"/>
      <c r="SKD140" s="98"/>
      <c r="SKG140" s="98"/>
      <c r="SKJ140" s="98"/>
      <c r="SKM140" s="98"/>
      <c r="SNA140" s="98"/>
      <c r="SNC140" s="98"/>
      <c r="SNF140" s="98"/>
      <c r="SNI140" s="98"/>
      <c r="SNL140" s="98"/>
      <c r="SNO140" s="98"/>
      <c r="SNR140" s="98"/>
      <c r="SNT140" s="98"/>
      <c r="SNV140" s="98"/>
      <c r="SNY140" s="98"/>
      <c r="SOB140" s="98"/>
      <c r="SOE140" s="98"/>
      <c r="SOH140" s="98"/>
      <c r="SOK140" s="98"/>
      <c r="SON140" s="98"/>
      <c r="SOQ140" s="98"/>
      <c r="SOS140" s="98"/>
      <c r="SPN140" s="98"/>
      <c r="SPO140" s="98"/>
      <c r="SPR140" s="98"/>
      <c r="SPU140" s="98"/>
      <c r="SPX140" s="98"/>
      <c r="SQA140" s="98"/>
      <c r="SQB140" s="98"/>
      <c r="SQC140" s="98"/>
      <c r="SQF140" s="98"/>
      <c r="SQI140" s="98"/>
      <c r="SQL140" s="98"/>
      <c r="SQO140" s="98"/>
      <c r="SQQ140" s="98"/>
      <c r="SSI140" s="98"/>
      <c r="SSJ140" s="98"/>
      <c r="SSK140" s="98"/>
      <c r="SSL140" s="98"/>
      <c r="SSM140" s="98"/>
      <c r="SSN140" s="98"/>
      <c r="SSO140" s="98"/>
      <c r="SSP140" s="98"/>
      <c r="SSQ140" s="98"/>
      <c r="SSR140" s="98"/>
      <c r="SSS140" s="98"/>
      <c r="SST140" s="98"/>
      <c r="SSU140" s="98"/>
      <c r="SSV140" s="98"/>
      <c r="SSW140" s="98"/>
      <c r="SSX140" s="98"/>
      <c r="SSY140" s="98"/>
      <c r="SSZ140" s="98"/>
      <c r="STA140" s="98"/>
      <c r="STN140" s="98"/>
      <c r="STO140" s="98"/>
      <c r="STP140" s="98"/>
      <c r="STQ140" s="98"/>
      <c r="STR140" s="98"/>
      <c r="STS140" s="98"/>
      <c r="STT140" s="98"/>
      <c r="STU140" s="98"/>
      <c r="STV140" s="98"/>
      <c r="STW140" s="98"/>
      <c r="STZ140" s="98"/>
      <c r="SUC140" s="98"/>
      <c r="SUF140" s="98"/>
      <c r="SUI140" s="98"/>
      <c r="SWW140" s="98"/>
      <c r="SWY140" s="98"/>
      <c r="SXB140" s="98"/>
      <c r="SXE140" s="98"/>
      <c r="SXH140" s="98"/>
      <c r="SXK140" s="98"/>
      <c r="SXN140" s="98"/>
      <c r="SXP140" s="98"/>
      <c r="SXR140" s="98"/>
      <c r="SXU140" s="98"/>
      <c r="SXX140" s="98"/>
      <c r="SYA140" s="98"/>
      <c r="SYD140" s="98"/>
      <c r="SYG140" s="98"/>
      <c r="SYJ140" s="98"/>
      <c r="SYM140" s="98"/>
      <c r="SYO140" s="98"/>
      <c r="SZJ140" s="98"/>
      <c r="SZK140" s="98"/>
      <c r="SZN140" s="98"/>
      <c r="SZQ140" s="98"/>
      <c r="SZT140" s="98"/>
      <c r="SZW140" s="98"/>
      <c r="SZX140" s="98"/>
      <c r="SZY140" s="98"/>
      <c r="TAB140" s="98"/>
      <c r="TAE140" s="98"/>
      <c r="TAH140" s="98"/>
      <c r="TAK140" s="98"/>
      <c r="TAM140" s="98"/>
      <c r="TCE140" s="98"/>
      <c r="TCF140" s="98"/>
      <c r="TCG140" s="98"/>
      <c r="TCH140" s="98"/>
      <c r="TCI140" s="98"/>
      <c r="TCJ140" s="98"/>
      <c r="TCK140" s="98"/>
      <c r="TCL140" s="98"/>
      <c r="TCM140" s="98"/>
      <c r="TCN140" s="98"/>
      <c r="TCO140" s="98"/>
      <c r="TCP140" s="98"/>
      <c r="TCQ140" s="98"/>
      <c r="TCR140" s="98"/>
      <c r="TCS140" s="98"/>
      <c r="TCT140" s="98"/>
      <c r="TCU140" s="98"/>
      <c r="TCV140" s="98"/>
      <c r="TCW140" s="98"/>
      <c r="TDJ140" s="98"/>
      <c r="TDK140" s="98"/>
      <c r="TDL140" s="98"/>
      <c r="TDM140" s="98"/>
      <c r="TDN140" s="98"/>
      <c r="TDO140" s="98"/>
      <c r="TDP140" s="98"/>
      <c r="TDQ140" s="98"/>
      <c r="TDR140" s="98"/>
      <c r="TDS140" s="98"/>
      <c r="TDV140" s="98"/>
      <c r="TDY140" s="98"/>
      <c r="TEB140" s="98"/>
      <c r="TEE140" s="98"/>
      <c r="TGS140" s="98"/>
      <c r="TGU140" s="98"/>
      <c r="TGX140" s="98"/>
      <c r="THA140" s="98"/>
      <c r="THD140" s="98"/>
      <c r="THG140" s="98"/>
      <c r="THJ140" s="98"/>
      <c r="THL140" s="98"/>
      <c r="THN140" s="98"/>
      <c r="THQ140" s="98"/>
      <c r="THT140" s="98"/>
      <c r="THW140" s="98"/>
      <c r="THZ140" s="98"/>
      <c r="TIC140" s="98"/>
      <c r="TIF140" s="98"/>
      <c r="TII140" s="98"/>
      <c r="TIK140" s="98"/>
      <c r="TJF140" s="98"/>
      <c r="TJG140" s="98"/>
      <c r="TJJ140" s="98"/>
      <c r="TJM140" s="98"/>
      <c r="TJP140" s="98"/>
      <c r="TJS140" s="98"/>
      <c r="TJT140" s="98"/>
      <c r="TJU140" s="98"/>
      <c r="TJX140" s="98"/>
      <c r="TKA140" s="98"/>
      <c r="TKD140" s="98"/>
      <c r="TKG140" s="98"/>
      <c r="TKI140" s="98"/>
      <c r="TMA140" s="98"/>
      <c r="TMB140" s="98"/>
      <c r="TMC140" s="98"/>
      <c r="TMD140" s="98"/>
      <c r="TME140" s="98"/>
      <c r="TMF140" s="98"/>
      <c r="TMG140" s="98"/>
      <c r="TMH140" s="98"/>
      <c r="TMI140" s="98"/>
      <c r="TMJ140" s="98"/>
      <c r="TMK140" s="98"/>
      <c r="TML140" s="98"/>
      <c r="TMM140" s="98"/>
      <c r="TMN140" s="98"/>
      <c r="TMO140" s="98"/>
      <c r="TMP140" s="98"/>
      <c r="TMQ140" s="98"/>
      <c r="TMR140" s="98"/>
      <c r="TMS140" s="98"/>
      <c r="TNF140" s="98"/>
      <c r="TNG140" s="98"/>
      <c r="TNH140" s="98"/>
      <c r="TNI140" s="98"/>
      <c r="TNJ140" s="98"/>
      <c r="TNK140" s="98"/>
      <c r="TNL140" s="98"/>
      <c r="TNM140" s="98"/>
      <c r="TNN140" s="98"/>
      <c r="TNO140" s="98"/>
      <c r="TNR140" s="98"/>
      <c r="TNU140" s="98"/>
      <c r="TNX140" s="98"/>
      <c r="TOA140" s="98"/>
      <c r="TQO140" s="98"/>
      <c r="TQQ140" s="98"/>
      <c r="TQT140" s="98"/>
      <c r="TQW140" s="98"/>
      <c r="TQZ140" s="98"/>
      <c r="TRC140" s="98"/>
      <c r="TRF140" s="98"/>
      <c r="TRH140" s="98"/>
      <c r="TRJ140" s="98"/>
      <c r="TRM140" s="98"/>
      <c r="TRP140" s="98"/>
      <c r="TRS140" s="98"/>
      <c r="TRV140" s="98"/>
      <c r="TRY140" s="98"/>
      <c r="TSB140" s="98"/>
      <c r="TSE140" s="98"/>
      <c r="TSG140" s="98"/>
      <c r="TTB140" s="98"/>
      <c r="TTC140" s="98"/>
      <c r="TTF140" s="98"/>
      <c r="TTI140" s="98"/>
      <c r="TTL140" s="98"/>
      <c r="TTO140" s="98"/>
      <c r="TTP140" s="98"/>
      <c r="TTQ140" s="98"/>
      <c r="TTT140" s="98"/>
      <c r="TTW140" s="98"/>
      <c r="TTZ140" s="98"/>
      <c r="TUC140" s="98"/>
      <c r="TUE140" s="98"/>
      <c r="TVW140" s="98"/>
      <c r="TVX140" s="98"/>
      <c r="TVY140" s="98"/>
      <c r="TVZ140" s="98"/>
      <c r="TWA140" s="98"/>
      <c r="TWB140" s="98"/>
      <c r="TWC140" s="98"/>
      <c r="TWD140" s="98"/>
      <c r="TWE140" s="98"/>
      <c r="TWF140" s="98"/>
      <c r="TWG140" s="98"/>
      <c r="TWH140" s="98"/>
      <c r="TWI140" s="98"/>
      <c r="TWJ140" s="98"/>
      <c r="TWK140" s="98"/>
      <c r="TWL140" s="98"/>
      <c r="TWM140" s="98"/>
      <c r="TWN140" s="98"/>
      <c r="TWO140" s="98"/>
      <c r="TXB140" s="98"/>
      <c r="TXC140" s="98"/>
      <c r="TXD140" s="98"/>
      <c r="TXE140" s="98"/>
      <c r="TXF140" s="98"/>
      <c r="TXG140" s="98"/>
      <c r="TXH140" s="98"/>
      <c r="TXI140" s="98"/>
      <c r="TXJ140" s="98"/>
      <c r="TXK140" s="98"/>
      <c r="TXN140" s="98"/>
      <c r="TXQ140" s="98"/>
      <c r="TXT140" s="98"/>
      <c r="TXW140" s="98"/>
      <c r="UAK140" s="98"/>
      <c r="UAM140" s="98"/>
      <c r="UAP140" s="98"/>
      <c r="UAS140" s="98"/>
      <c r="UAV140" s="98"/>
      <c r="UAY140" s="98"/>
      <c r="UBB140" s="98"/>
      <c r="UBD140" s="98"/>
      <c r="UBF140" s="98"/>
      <c r="UBI140" s="98"/>
      <c r="UBL140" s="98"/>
      <c r="UBO140" s="98"/>
      <c r="UBR140" s="98"/>
      <c r="UBU140" s="98"/>
      <c r="UBX140" s="98"/>
      <c r="UCA140" s="98"/>
      <c r="UCC140" s="98"/>
      <c r="UCX140" s="98"/>
      <c r="UCY140" s="98"/>
      <c r="UDB140" s="98"/>
      <c r="UDE140" s="98"/>
      <c r="UDH140" s="98"/>
      <c r="UDK140" s="98"/>
      <c r="UDL140" s="98"/>
      <c r="UDM140" s="98"/>
      <c r="UDP140" s="98"/>
      <c r="UDS140" s="98"/>
      <c r="UDV140" s="98"/>
      <c r="UDY140" s="98"/>
      <c r="UEA140" s="98"/>
      <c r="UFS140" s="98"/>
      <c r="UFT140" s="98"/>
      <c r="UFU140" s="98"/>
      <c r="UFV140" s="98"/>
      <c r="UFW140" s="98"/>
      <c r="UFX140" s="98"/>
      <c r="UFY140" s="98"/>
      <c r="UFZ140" s="98"/>
      <c r="UGA140" s="98"/>
      <c r="UGB140" s="98"/>
      <c r="UGC140" s="98"/>
      <c r="UGD140" s="98"/>
      <c r="UGE140" s="98"/>
      <c r="UGF140" s="98"/>
      <c r="UGG140" s="98"/>
      <c r="UGH140" s="98"/>
      <c r="UGI140" s="98"/>
      <c r="UGJ140" s="98"/>
      <c r="UGK140" s="98"/>
      <c r="UGX140" s="98"/>
      <c r="UGY140" s="98"/>
      <c r="UGZ140" s="98"/>
      <c r="UHA140" s="98"/>
      <c r="UHB140" s="98"/>
      <c r="UHC140" s="98"/>
      <c r="UHD140" s="98"/>
      <c r="UHE140" s="98"/>
      <c r="UHF140" s="98"/>
      <c r="UHG140" s="98"/>
      <c r="UHJ140" s="98"/>
      <c r="UHM140" s="98"/>
      <c r="UHP140" s="98"/>
      <c r="UHS140" s="98"/>
      <c r="UKG140" s="98"/>
      <c r="UKI140" s="98"/>
      <c r="UKL140" s="98"/>
      <c r="UKO140" s="98"/>
      <c r="UKR140" s="98"/>
      <c r="UKU140" s="98"/>
      <c r="UKX140" s="98"/>
      <c r="UKZ140" s="98"/>
      <c r="ULB140" s="98"/>
      <c r="ULE140" s="98"/>
      <c r="ULH140" s="98"/>
      <c r="ULK140" s="98"/>
      <c r="ULN140" s="98"/>
      <c r="ULQ140" s="98"/>
      <c r="ULT140" s="98"/>
      <c r="ULW140" s="98"/>
      <c r="ULY140" s="98"/>
      <c r="UMT140" s="98"/>
      <c r="UMU140" s="98"/>
      <c r="UMX140" s="98"/>
      <c r="UNA140" s="98"/>
      <c r="UND140" s="98"/>
      <c r="UNG140" s="98"/>
      <c r="UNH140" s="98"/>
      <c r="UNI140" s="98"/>
      <c r="UNL140" s="98"/>
      <c r="UNO140" s="98"/>
      <c r="UNR140" s="98"/>
      <c r="UNU140" s="98"/>
      <c r="UNW140" s="98"/>
      <c r="UPO140" s="98"/>
      <c r="UPP140" s="98"/>
      <c r="UPQ140" s="98"/>
      <c r="UPR140" s="98"/>
      <c r="UPS140" s="98"/>
      <c r="UPT140" s="98"/>
      <c r="UPU140" s="98"/>
      <c r="UPV140" s="98"/>
      <c r="UPW140" s="98"/>
      <c r="UPX140" s="98"/>
      <c r="UPY140" s="98"/>
      <c r="UPZ140" s="98"/>
      <c r="UQA140" s="98"/>
      <c r="UQB140" s="98"/>
      <c r="UQC140" s="98"/>
      <c r="UQD140" s="98"/>
      <c r="UQE140" s="98"/>
      <c r="UQF140" s="98"/>
      <c r="UQG140" s="98"/>
      <c r="UQT140" s="98"/>
      <c r="UQU140" s="98"/>
      <c r="UQV140" s="98"/>
      <c r="UQW140" s="98"/>
      <c r="UQX140" s="98"/>
      <c r="UQY140" s="98"/>
      <c r="UQZ140" s="98"/>
      <c r="URA140" s="98"/>
      <c r="URB140" s="98"/>
      <c r="URC140" s="98"/>
      <c r="URF140" s="98"/>
      <c r="URI140" s="98"/>
      <c r="URL140" s="98"/>
      <c r="URO140" s="98"/>
      <c r="UUC140" s="98"/>
      <c r="UUE140" s="98"/>
      <c r="UUH140" s="98"/>
      <c r="UUK140" s="98"/>
      <c r="UUN140" s="98"/>
      <c r="UUQ140" s="98"/>
      <c r="UUT140" s="98"/>
      <c r="UUV140" s="98"/>
      <c r="UUX140" s="98"/>
      <c r="UVA140" s="98"/>
      <c r="UVD140" s="98"/>
      <c r="UVG140" s="98"/>
      <c r="UVJ140" s="98"/>
      <c r="UVM140" s="98"/>
      <c r="UVP140" s="98"/>
      <c r="UVS140" s="98"/>
      <c r="UVU140" s="98"/>
      <c r="UWP140" s="98"/>
      <c r="UWQ140" s="98"/>
      <c r="UWT140" s="98"/>
      <c r="UWW140" s="98"/>
      <c r="UWZ140" s="98"/>
      <c r="UXC140" s="98"/>
      <c r="UXD140" s="98"/>
      <c r="UXE140" s="98"/>
      <c r="UXH140" s="98"/>
      <c r="UXK140" s="98"/>
      <c r="UXN140" s="98"/>
      <c r="UXQ140" s="98"/>
      <c r="UXS140" s="98"/>
      <c r="UZK140" s="98"/>
      <c r="UZL140" s="98"/>
      <c r="UZM140" s="98"/>
      <c r="UZN140" s="98"/>
      <c r="UZO140" s="98"/>
      <c r="UZP140" s="98"/>
      <c r="UZQ140" s="98"/>
      <c r="UZR140" s="98"/>
      <c r="UZS140" s="98"/>
      <c r="UZT140" s="98"/>
      <c r="UZU140" s="98"/>
      <c r="UZV140" s="98"/>
      <c r="UZW140" s="98"/>
      <c r="UZX140" s="98"/>
      <c r="UZY140" s="98"/>
      <c r="UZZ140" s="98"/>
      <c r="VAA140" s="98"/>
      <c r="VAB140" s="98"/>
      <c r="VAC140" s="98"/>
      <c r="VAP140" s="98"/>
      <c r="VAQ140" s="98"/>
      <c r="VAR140" s="98"/>
      <c r="VAS140" s="98"/>
      <c r="VAT140" s="98"/>
      <c r="VAU140" s="98"/>
      <c r="VAV140" s="98"/>
      <c r="VAW140" s="98"/>
      <c r="VAX140" s="98"/>
      <c r="VAY140" s="98"/>
      <c r="VBB140" s="98"/>
      <c r="VBE140" s="98"/>
      <c r="VBH140" s="98"/>
      <c r="VBK140" s="98"/>
      <c r="VDY140" s="98"/>
      <c r="VEA140" s="98"/>
      <c r="VED140" s="98"/>
      <c r="VEG140" s="98"/>
      <c r="VEJ140" s="98"/>
      <c r="VEM140" s="98"/>
      <c r="VEP140" s="98"/>
      <c r="VER140" s="98"/>
      <c r="VET140" s="98"/>
      <c r="VEW140" s="98"/>
      <c r="VEZ140" s="98"/>
      <c r="VFC140" s="98"/>
      <c r="VFF140" s="98"/>
      <c r="VFI140" s="98"/>
      <c r="VFL140" s="98"/>
      <c r="VFO140" s="98"/>
      <c r="VFQ140" s="98"/>
      <c r="VGL140" s="98"/>
      <c r="VGM140" s="98"/>
      <c r="VGP140" s="98"/>
      <c r="VGS140" s="98"/>
      <c r="VGV140" s="98"/>
      <c r="VGY140" s="98"/>
      <c r="VGZ140" s="98"/>
      <c r="VHA140" s="98"/>
      <c r="VHD140" s="98"/>
      <c r="VHG140" s="98"/>
      <c r="VHJ140" s="98"/>
      <c r="VHM140" s="98"/>
      <c r="VHO140" s="98"/>
      <c r="VJG140" s="98"/>
      <c r="VJH140" s="98"/>
      <c r="VJI140" s="98"/>
      <c r="VJJ140" s="98"/>
      <c r="VJK140" s="98"/>
      <c r="VJL140" s="98"/>
      <c r="VJM140" s="98"/>
      <c r="VJN140" s="98"/>
      <c r="VJO140" s="98"/>
      <c r="VJP140" s="98"/>
      <c r="VJQ140" s="98"/>
      <c r="VJR140" s="98"/>
      <c r="VJS140" s="98"/>
      <c r="VJT140" s="98"/>
      <c r="VJU140" s="98"/>
      <c r="VJV140" s="98"/>
      <c r="VJW140" s="98"/>
      <c r="VJX140" s="98"/>
      <c r="VJY140" s="98"/>
      <c r="VKL140" s="98"/>
      <c r="VKM140" s="98"/>
      <c r="VKN140" s="98"/>
      <c r="VKO140" s="98"/>
      <c r="VKP140" s="98"/>
      <c r="VKQ140" s="98"/>
      <c r="VKR140" s="98"/>
      <c r="VKS140" s="98"/>
      <c r="VKT140" s="98"/>
      <c r="VKU140" s="98"/>
      <c r="VKX140" s="98"/>
      <c r="VLA140" s="98"/>
      <c r="VLD140" s="98"/>
      <c r="VLG140" s="98"/>
      <c r="VNU140" s="98"/>
      <c r="VNW140" s="98"/>
      <c r="VNZ140" s="98"/>
      <c r="VOC140" s="98"/>
      <c r="VOF140" s="98"/>
      <c r="VOI140" s="98"/>
      <c r="VOL140" s="98"/>
      <c r="VON140" s="98"/>
      <c r="VOP140" s="98"/>
      <c r="VOS140" s="98"/>
      <c r="VOV140" s="98"/>
      <c r="VOY140" s="98"/>
      <c r="VPB140" s="98"/>
      <c r="VPE140" s="98"/>
      <c r="VPH140" s="98"/>
      <c r="VPK140" s="98"/>
      <c r="VPM140" s="98"/>
      <c r="VQH140" s="98"/>
      <c r="VQI140" s="98"/>
      <c r="VQL140" s="98"/>
      <c r="VQO140" s="98"/>
      <c r="VQR140" s="98"/>
      <c r="VQU140" s="98"/>
      <c r="VQV140" s="98"/>
      <c r="VQW140" s="98"/>
      <c r="VQZ140" s="98"/>
      <c r="VRC140" s="98"/>
      <c r="VRF140" s="98"/>
      <c r="VRI140" s="98"/>
      <c r="VRK140" s="98"/>
      <c r="VTC140" s="98"/>
      <c r="VTD140" s="98"/>
      <c r="VTE140" s="98"/>
      <c r="VTF140" s="98"/>
      <c r="VTG140" s="98"/>
      <c r="VTH140" s="98"/>
      <c r="VTI140" s="98"/>
      <c r="VTJ140" s="98"/>
      <c r="VTK140" s="98"/>
      <c r="VTL140" s="98"/>
      <c r="VTM140" s="98"/>
      <c r="VTN140" s="98"/>
      <c r="VTO140" s="98"/>
      <c r="VTP140" s="98"/>
      <c r="VTQ140" s="98"/>
      <c r="VTR140" s="98"/>
      <c r="VTS140" s="98"/>
      <c r="VTT140" s="98"/>
      <c r="VTU140" s="98"/>
      <c r="VUH140" s="98"/>
      <c r="VUI140" s="98"/>
      <c r="VUJ140" s="98"/>
      <c r="VUK140" s="98"/>
      <c r="VUL140" s="98"/>
      <c r="VUM140" s="98"/>
      <c r="VUN140" s="98"/>
      <c r="VUO140" s="98"/>
      <c r="VUP140" s="98"/>
      <c r="VUQ140" s="98"/>
      <c r="VUT140" s="98"/>
      <c r="VUW140" s="98"/>
      <c r="VUZ140" s="98"/>
      <c r="VVC140" s="98"/>
      <c r="VXQ140" s="98"/>
      <c r="VXS140" s="98"/>
      <c r="VXV140" s="98"/>
      <c r="VXY140" s="98"/>
      <c r="VYB140" s="98"/>
      <c r="VYE140" s="98"/>
      <c r="VYH140" s="98"/>
      <c r="VYJ140" s="98"/>
      <c r="VYL140" s="98"/>
      <c r="VYO140" s="98"/>
      <c r="VYR140" s="98"/>
      <c r="VYU140" s="98"/>
      <c r="VYX140" s="98"/>
      <c r="VZA140" s="98"/>
      <c r="VZD140" s="98"/>
      <c r="VZG140" s="98"/>
      <c r="VZI140" s="98"/>
      <c r="WAD140" s="98"/>
      <c r="WAE140" s="98"/>
      <c r="WAH140" s="98"/>
      <c r="WAK140" s="98"/>
      <c r="WAN140" s="98"/>
      <c r="WAQ140" s="98"/>
      <c r="WAR140" s="98"/>
      <c r="WAS140" s="98"/>
      <c r="WAV140" s="98"/>
      <c r="WAY140" s="98"/>
      <c r="WBB140" s="98"/>
      <c r="WBE140" s="98"/>
      <c r="WBG140" s="98"/>
      <c r="WCY140" s="98"/>
      <c r="WCZ140" s="98"/>
      <c r="WDA140" s="98"/>
      <c r="WDB140" s="98"/>
      <c r="WDC140" s="98"/>
      <c r="WDD140" s="98"/>
      <c r="WDE140" s="98"/>
      <c r="WDF140" s="98"/>
      <c r="WDG140" s="98"/>
      <c r="WDH140" s="98"/>
      <c r="WDI140" s="98"/>
      <c r="WDJ140" s="98"/>
      <c r="WDK140" s="98"/>
      <c r="WDL140" s="98"/>
      <c r="WDM140" s="98"/>
      <c r="WDN140" s="98"/>
      <c r="WDO140" s="98"/>
      <c r="WDP140" s="98"/>
      <c r="WDQ140" s="98"/>
      <c r="WED140" s="98"/>
      <c r="WEE140" s="98"/>
      <c r="WEF140" s="98"/>
      <c r="WEG140" s="98"/>
      <c r="WEH140" s="98"/>
      <c r="WEI140" s="98"/>
      <c r="WEJ140" s="98"/>
      <c r="WEK140" s="98"/>
      <c r="WEL140" s="98"/>
      <c r="WEM140" s="98"/>
      <c r="WEP140" s="98"/>
      <c r="WES140" s="98"/>
      <c r="WEV140" s="98"/>
      <c r="WEY140" s="98"/>
      <c r="WHM140" s="98"/>
      <c r="WHO140" s="98"/>
      <c r="WHR140" s="98"/>
      <c r="WHU140" s="98"/>
      <c r="WHX140" s="98"/>
      <c r="WIA140" s="98"/>
      <c r="WID140" s="98"/>
      <c r="WIF140" s="98"/>
      <c r="WIH140" s="98"/>
      <c r="WIK140" s="98"/>
      <c r="WIN140" s="98"/>
      <c r="WIQ140" s="98"/>
      <c r="WIT140" s="98"/>
      <c r="WIW140" s="98"/>
      <c r="WIZ140" s="98"/>
      <c r="WJC140" s="98"/>
      <c r="WJE140" s="98"/>
      <c r="WJZ140" s="98"/>
      <c r="WKA140" s="98"/>
      <c r="WKD140" s="98"/>
      <c r="WKG140" s="98"/>
      <c r="WKJ140" s="98"/>
      <c r="WKM140" s="98"/>
      <c r="WKN140" s="98"/>
      <c r="WKO140" s="98"/>
      <c r="WKR140" s="98"/>
      <c r="WKU140" s="98"/>
      <c r="WKX140" s="98"/>
      <c r="WLA140" s="98"/>
      <c r="WLC140" s="98"/>
      <c r="WMU140" s="98"/>
      <c r="WMV140" s="98"/>
      <c r="WMW140" s="98"/>
      <c r="WMX140" s="98"/>
      <c r="WMY140" s="98"/>
      <c r="WMZ140" s="98"/>
      <c r="WNA140" s="98"/>
      <c r="WNB140" s="98"/>
      <c r="WNC140" s="98"/>
      <c r="WND140" s="98"/>
      <c r="WNE140" s="98"/>
      <c r="WNF140" s="98"/>
      <c r="WNG140" s="98"/>
      <c r="WNH140" s="98"/>
      <c r="WNI140" s="98"/>
      <c r="WNJ140" s="98"/>
      <c r="WNK140" s="98"/>
      <c r="WNL140" s="98"/>
      <c r="WNM140" s="98"/>
      <c r="WNZ140" s="98"/>
      <c r="WOA140" s="98"/>
      <c r="WOB140" s="98"/>
      <c r="WOC140" s="98"/>
      <c r="WOD140" s="98"/>
      <c r="WOE140" s="98"/>
      <c r="WOF140" s="98"/>
      <c r="WOG140" s="98"/>
      <c r="WOH140" s="98"/>
      <c r="WOI140" s="98"/>
      <c r="WOL140" s="98"/>
      <c r="WOO140" s="98"/>
      <c r="WOR140" s="98"/>
      <c r="WOU140" s="98"/>
      <c r="WRI140" s="98"/>
      <c r="WRK140" s="98"/>
      <c r="WRN140" s="98"/>
      <c r="WRQ140" s="98"/>
      <c r="WRT140" s="98"/>
      <c r="WRW140" s="98"/>
      <c r="WRZ140" s="98"/>
      <c r="WSB140" s="98"/>
      <c r="WSD140" s="98"/>
      <c r="WSG140" s="98"/>
      <c r="WSJ140" s="98"/>
      <c r="WSM140" s="98"/>
      <c r="WSP140" s="98"/>
      <c r="WSS140" s="98"/>
      <c r="WSV140" s="98"/>
      <c r="WSY140" s="98"/>
      <c r="WTA140" s="98"/>
      <c r="WTV140" s="98"/>
      <c r="WTW140" s="98"/>
      <c r="WTZ140" s="98"/>
      <c r="WUC140" s="98"/>
      <c r="WUF140" s="98"/>
      <c r="WUI140" s="98"/>
      <c r="WUJ140" s="98"/>
      <c r="WUK140" s="98"/>
      <c r="WUN140" s="98"/>
      <c r="WUQ140" s="98"/>
      <c r="WUT140" s="98"/>
      <c r="WUW140" s="98"/>
      <c r="WUY140" s="98"/>
    </row>
    <row r="141" spans="1:1015 1059:2039 2083:3063 3107:4087 4131:5111 5155:6135 6179:7159 7203:8183 8227:9207 9251:10231 10275:11255 11299:12279 12323:13303 13347:14327 14371:15351 15395:16119" s="94" customFormat="1" ht="21" hidden="1" customHeight="1" x14ac:dyDescent="0.3">
      <c r="A141" s="10" t="s">
        <v>104</v>
      </c>
      <c r="B141" s="93" t="s">
        <v>417</v>
      </c>
      <c r="C141" s="12"/>
      <c r="D141" s="126"/>
      <c r="E141" s="126"/>
    </row>
    <row r="142" spans="1:1015 1059:2039 2083:3063 3107:4087 4131:5111 5155:6135 6179:7159 7203:8183 8227:9207 9251:10231 10275:11255 11299:12279 12323:13303 13347:14327 14371:15351 15395:16119" s="94" customFormat="1" ht="21" customHeight="1" x14ac:dyDescent="0.3">
      <c r="A142" s="13" t="s">
        <v>105</v>
      </c>
      <c r="B142" s="169" t="s">
        <v>412</v>
      </c>
      <c r="C142" s="171">
        <v>1</v>
      </c>
      <c r="D142" s="185">
        <v>70000</v>
      </c>
      <c r="E142" s="169">
        <v>70000</v>
      </c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  <c r="AN142" s="98"/>
      <c r="AO142" s="98"/>
      <c r="AP142" s="98"/>
      <c r="AQ142" s="98"/>
      <c r="AR142" s="98"/>
      <c r="AS142" s="98"/>
      <c r="AT142" s="98"/>
      <c r="AU142" s="98"/>
      <c r="AV142" s="98"/>
      <c r="AW142" s="98"/>
      <c r="AX142" s="98"/>
      <c r="AY142" s="98"/>
      <c r="AZ142" s="98"/>
      <c r="BA142" s="98"/>
      <c r="BN142" s="98"/>
      <c r="BO142" s="98"/>
      <c r="BP142" s="98"/>
      <c r="BQ142" s="98"/>
      <c r="BR142" s="98"/>
      <c r="BS142" s="98"/>
      <c r="BT142" s="98"/>
      <c r="BU142" s="98"/>
      <c r="BV142" s="98"/>
      <c r="BW142" s="98"/>
      <c r="BZ142" s="98"/>
      <c r="CC142" s="98"/>
      <c r="CF142" s="98"/>
      <c r="CI142" s="98"/>
      <c r="EW142" s="98"/>
      <c r="EY142" s="98"/>
      <c r="FB142" s="98"/>
      <c r="FE142" s="98"/>
      <c r="FH142" s="98"/>
      <c r="FK142" s="98"/>
      <c r="FN142" s="98"/>
      <c r="FP142" s="98"/>
      <c r="FR142" s="98"/>
      <c r="FU142" s="98"/>
      <c r="FX142" s="98"/>
      <c r="GA142" s="98"/>
      <c r="GD142" s="98"/>
      <c r="GG142" s="98"/>
      <c r="GJ142" s="98"/>
      <c r="GM142" s="98"/>
      <c r="GO142" s="98"/>
      <c r="HJ142" s="98"/>
      <c r="HK142" s="98"/>
      <c r="HN142" s="98"/>
      <c r="HQ142" s="98"/>
      <c r="HT142" s="98"/>
      <c r="HW142" s="98"/>
      <c r="HX142" s="98"/>
      <c r="HY142" s="98"/>
      <c r="IB142" s="98"/>
      <c r="IE142" s="98"/>
      <c r="IH142" s="98"/>
      <c r="IK142" s="98"/>
      <c r="IM142" s="98"/>
      <c r="KE142" s="98"/>
      <c r="KF142" s="98"/>
      <c r="KG142" s="98"/>
      <c r="KH142" s="98"/>
      <c r="KI142" s="98"/>
      <c r="KJ142" s="98"/>
      <c r="KK142" s="98"/>
      <c r="KL142" s="98"/>
      <c r="KM142" s="98"/>
      <c r="KN142" s="98"/>
      <c r="KO142" s="98"/>
      <c r="KP142" s="98"/>
      <c r="KQ142" s="98"/>
      <c r="KR142" s="98"/>
      <c r="KS142" s="98"/>
      <c r="KT142" s="98"/>
      <c r="KU142" s="98"/>
      <c r="KV142" s="98"/>
      <c r="KW142" s="98"/>
      <c r="LJ142" s="98"/>
      <c r="LK142" s="98"/>
      <c r="LL142" s="98"/>
      <c r="LM142" s="98"/>
      <c r="LN142" s="98"/>
      <c r="LO142" s="98"/>
      <c r="LP142" s="98"/>
      <c r="LQ142" s="98"/>
      <c r="LR142" s="98"/>
      <c r="LS142" s="98"/>
      <c r="LV142" s="98"/>
      <c r="LY142" s="98"/>
      <c r="MB142" s="98"/>
      <c r="ME142" s="98"/>
      <c r="OS142" s="98"/>
      <c r="OU142" s="98"/>
      <c r="OX142" s="98"/>
      <c r="PA142" s="98"/>
      <c r="PD142" s="98"/>
      <c r="PG142" s="98"/>
      <c r="PJ142" s="98"/>
      <c r="PL142" s="98"/>
      <c r="PN142" s="98"/>
      <c r="PQ142" s="98"/>
      <c r="PT142" s="98"/>
      <c r="PW142" s="98"/>
      <c r="PZ142" s="98"/>
      <c r="QC142" s="98"/>
      <c r="QF142" s="98"/>
      <c r="QI142" s="98"/>
      <c r="QK142" s="98"/>
      <c r="RF142" s="98"/>
      <c r="RG142" s="98"/>
      <c r="RJ142" s="98"/>
      <c r="RM142" s="98"/>
      <c r="RP142" s="98"/>
      <c r="RS142" s="98"/>
      <c r="RT142" s="98"/>
      <c r="RU142" s="98"/>
      <c r="RX142" s="98"/>
      <c r="SA142" s="98"/>
      <c r="SD142" s="98"/>
      <c r="SG142" s="98"/>
      <c r="SI142" s="98"/>
      <c r="UA142" s="98"/>
      <c r="UB142" s="98"/>
      <c r="UC142" s="98"/>
      <c r="UD142" s="98"/>
      <c r="UE142" s="98"/>
      <c r="UF142" s="98"/>
      <c r="UG142" s="98"/>
      <c r="UH142" s="98"/>
      <c r="UI142" s="98"/>
      <c r="UJ142" s="98"/>
      <c r="UK142" s="98"/>
      <c r="UL142" s="98"/>
      <c r="UM142" s="98"/>
      <c r="UN142" s="98"/>
      <c r="UO142" s="98"/>
      <c r="UP142" s="98"/>
      <c r="UQ142" s="98"/>
      <c r="UR142" s="98"/>
      <c r="US142" s="98"/>
      <c r="VF142" s="98"/>
      <c r="VG142" s="98"/>
      <c r="VH142" s="98"/>
      <c r="VI142" s="98"/>
      <c r="VJ142" s="98"/>
      <c r="VK142" s="98"/>
      <c r="VL142" s="98"/>
      <c r="VM142" s="98"/>
      <c r="VN142" s="98"/>
      <c r="VO142" s="98"/>
      <c r="VR142" s="98"/>
      <c r="VU142" s="98"/>
      <c r="VX142" s="98"/>
      <c r="WA142" s="98"/>
      <c r="YO142" s="98"/>
      <c r="YQ142" s="98"/>
      <c r="YT142" s="98"/>
      <c r="YW142" s="98"/>
      <c r="YZ142" s="98"/>
      <c r="ZC142" s="98"/>
      <c r="ZF142" s="98"/>
      <c r="ZH142" s="98"/>
      <c r="ZJ142" s="98"/>
      <c r="ZM142" s="98"/>
      <c r="ZP142" s="98"/>
      <c r="ZS142" s="98"/>
      <c r="ZV142" s="98"/>
      <c r="ZY142" s="98"/>
      <c r="AAB142" s="98"/>
      <c r="AAE142" s="98"/>
      <c r="AAG142" s="98"/>
      <c r="ABB142" s="98"/>
      <c r="ABC142" s="98"/>
      <c r="ABF142" s="98"/>
      <c r="ABI142" s="98"/>
      <c r="ABL142" s="98"/>
      <c r="ABO142" s="98"/>
      <c r="ABP142" s="98"/>
      <c r="ABQ142" s="98"/>
      <c r="ABT142" s="98"/>
      <c r="ABW142" s="98"/>
      <c r="ABZ142" s="98"/>
      <c r="ACC142" s="98"/>
      <c r="ACE142" s="98"/>
      <c r="ADW142" s="98"/>
      <c r="ADX142" s="98"/>
      <c r="ADY142" s="98"/>
      <c r="ADZ142" s="98"/>
      <c r="AEA142" s="98"/>
      <c r="AEB142" s="98"/>
      <c r="AEC142" s="98"/>
      <c r="AED142" s="98"/>
      <c r="AEE142" s="98"/>
      <c r="AEF142" s="98"/>
      <c r="AEG142" s="98"/>
      <c r="AEH142" s="98"/>
      <c r="AEI142" s="98"/>
      <c r="AEJ142" s="98"/>
      <c r="AEK142" s="98"/>
      <c r="AEL142" s="98"/>
      <c r="AEM142" s="98"/>
      <c r="AEN142" s="98"/>
      <c r="AEO142" s="98"/>
      <c r="AFB142" s="98"/>
      <c r="AFC142" s="98"/>
      <c r="AFD142" s="98"/>
      <c r="AFE142" s="98"/>
      <c r="AFF142" s="98"/>
      <c r="AFG142" s="98"/>
      <c r="AFH142" s="98"/>
      <c r="AFI142" s="98"/>
      <c r="AFJ142" s="98"/>
      <c r="AFK142" s="98"/>
      <c r="AFN142" s="98"/>
      <c r="AFQ142" s="98"/>
      <c r="AFT142" s="98"/>
      <c r="AFW142" s="98"/>
      <c r="AIK142" s="98"/>
      <c r="AIM142" s="98"/>
      <c r="AIP142" s="98"/>
      <c r="AIS142" s="98"/>
      <c r="AIV142" s="98"/>
      <c r="AIY142" s="98"/>
      <c r="AJB142" s="98"/>
      <c r="AJD142" s="98"/>
      <c r="AJF142" s="98"/>
      <c r="AJI142" s="98"/>
      <c r="AJL142" s="98"/>
      <c r="AJO142" s="98"/>
      <c r="AJR142" s="98"/>
      <c r="AJU142" s="98"/>
      <c r="AJX142" s="98"/>
      <c r="AKA142" s="98"/>
      <c r="AKC142" s="98"/>
      <c r="AKX142" s="98"/>
      <c r="AKY142" s="98"/>
      <c r="ALB142" s="98"/>
      <c r="ALE142" s="98"/>
      <c r="ALH142" s="98"/>
      <c r="ALK142" s="98"/>
      <c r="ALL142" s="98"/>
      <c r="ALM142" s="98"/>
      <c r="ALP142" s="98"/>
      <c r="ALS142" s="98"/>
      <c r="ALV142" s="98"/>
      <c r="ALY142" s="98"/>
      <c r="AMA142" s="98"/>
      <c r="ANS142" s="98"/>
      <c r="ANT142" s="98"/>
      <c r="ANU142" s="98"/>
      <c r="ANV142" s="98"/>
      <c r="ANW142" s="98"/>
      <c r="ANX142" s="98"/>
      <c r="ANY142" s="98"/>
      <c r="ANZ142" s="98"/>
      <c r="AOA142" s="98"/>
      <c r="AOB142" s="98"/>
      <c r="AOC142" s="98"/>
      <c r="AOD142" s="98"/>
      <c r="AOE142" s="98"/>
      <c r="AOF142" s="98"/>
      <c r="AOG142" s="98"/>
      <c r="AOH142" s="98"/>
      <c r="AOI142" s="98"/>
      <c r="AOJ142" s="98"/>
      <c r="AOK142" s="98"/>
      <c r="AOX142" s="98"/>
      <c r="AOY142" s="98"/>
      <c r="AOZ142" s="98"/>
      <c r="APA142" s="98"/>
      <c r="APB142" s="98"/>
      <c r="APC142" s="98"/>
      <c r="APD142" s="98"/>
      <c r="APE142" s="98"/>
      <c r="APF142" s="98"/>
      <c r="APG142" s="98"/>
      <c r="APJ142" s="98"/>
      <c r="APM142" s="98"/>
      <c r="APP142" s="98"/>
      <c r="APS142" s="98"/>
      <c r="ASG142" s="98"/>
      <c r="ASI142" s="98"/>
      <c r="ASL142" s="98"/>
      <c r="ASO142" s="98"/>
      <c r="ASR142" s="98"/>
      <c r="ASU142" s="98"/>
      <c r="ASX142" s="98"/>
      <c r="ASZ142" s="98"/>
      <c r="ATB142" s="98"/>
      <c r="ATE142" s="98"/>
      <c r="ATH142" s="98"/>
      <c r="ATK142" s="98"/>
      <c r="ATN142" s="98"/>
      <c r="ATQ142" s="98"/>
      <c r="ATT142" s="98"/>
      <c r="ATW142" s="98"/>
      <c r="ATY142" s="98"/>
      <c r="AUT142" s="98"/>
      <c r="AUU142" s="98"/>
      <c r="AUX142" s="98"/>
      <c r="AVA142" s="98"/>
      <c r="AVD142" s="98"/>
      <c r="AVG142" s="98"/>
      <c r="AVH142" s="98"/>
      <c r="AVI142" s="98"/>
      <c r="AVL142" s="98"/>
      <c r="AVO142" s="98"/>
      <c r="AVR142" s="98"/>
      <c r="AVU142" s="98"/>
      <c r="AVW142" s="98"/>
      <c r="AXO142" s="98"/>
      <c r="AXP142" s="98"/>
      <c r="AXQ142" s="98"/>
      <c r="AXR142" s="98"/>
      <c r="AXS142" s="98"/>
      <c r="AXT142" s="98"/>
      <c r="AXU142" s="98"/>
      <c r="AXV142" s="98"/>
      <c r="AXW142" s="98"/>
      <c r="AXX142" s="98"/>
      <c r="AXY142" s="98"/>
      <c r="AXZ142" s="98"/>
      <c r="AYA142" s="98"/>
      <c r="AYB142" s="98"/>
      <c r="AYC142" s="98"/>
      <c r="AYD142" s="98"/>
      <c r="AYE142" s="98"/>
      <c r="AYF142" s="98"/>
      <c r="AYG142" s="98"/>
      <c r="AYT142" s="98"/>
      <c r="AYU142" s="98"/>
      <c r="AYV142" s="98"/>
      <c r="AYW142" s="98"/>
      <c r="AYX142" s="98"/>
      <c r="AYY142" s="98"/>
      <c r="AYZ142" s="98"/>
      <c r="AZA142" s="98"/>
      <c r="AZB142" s="98"/>
      <c r="AZC142" s="98"/>
      <c r="AZF142" s="98"/>
      <c r="AZI142" s="98"/>
      <c r="AZL142" s="98"/>
      <c r="AZO142" s="98"/>
      <c r="BCC142" s="98"/>
      <c r="BCE142" s="98"/>
      <c r="BCH142" s="98"/>
      <c r="BCK142" s="98"/>
      <c r="BCN142" s="98"/>
      <c r="BCQ142" s="98"/>
      <c r="BCT142" s="98"/>
      <c r="BCV142" s="98"/>
      <c r="BCX142" s="98"/>
      <c r="BDA142" s="98"/>
      <c r="BDD142" s="98"/>
      <c r="BDG142" s="98"/>
      <c r="BDJ142" s="98"/>
      <c r="BDM142" s="98"/>
      <c r="BDP142" s="98"/>
      <c r="BDS142" s="98"/>
      <c r="BDU142" s="98"/>
      <c r="BEP142" s="98"/>
      <c r="BEQ142" s="98"/>
      <c r="BET142" s="98"/>
      <c r="BEW142" s="98"/>
      <c r="BEZ142" s="98"/>
      <c r="BFC142" s="98"/>
      <c r="BFD142" s="98"/>
      <c r="BFE142" s="98"/>
      <c r="BFH142" s="98"/>
      <c r="BFK142" s="98"/>
      <c r="BFN142" s="98"/>
      <c r="BFQ142" s="98"/>
      <c r="BFS142" s="98"/>
      <c r="BHK142" s="98"/>
      <c r="BHL142" s="98"/>
      <c r="BHM142" s="98"/>
      <c r="BHN142" s="98"/>
      <c r="BHO142" s="98"/>
      <c r="BHP142" s="98"/>
      <c r="BHQ142" s="98"/>
      <c r="BHR142" s="98"/>
      <c r="BHS142" s="98"/>
      <c r="BHT142" s="98"/>
      <c r="BHU142" s="98"/>
      <c r="BHV142" s="98"/>
      <c r="BHW142" s="98"/>
      <c r="BHX142" s="98"/>
      <c r="BHY142" s="98"/>
      <c r="BHZ142" s="98"/>
      <c r="BIA142" s="98"/>
      <c r="BIB142" s="98"/>
      <c r="BIC142" s="98"/>
      <c r="BIP142" s="98"/>
      <c r="BIQ142" s="98"/>
      <c r="BIR142" s="98"/>
      <c r="BIS142" s="98"/>
      <c r="BIT142" s="98"/>
      <c r="BIU142" s="98"/>
      <c r="BIV142" s="98"/>
      <c r="BIW142" s="98"/>
      <c r="BIX142" s="98"/>
      <c r="BIY142" s="98"/>
      <c r="BJB142" s="98"/>
      <c r="BJE142" s="98"/>
      <c r="BJH142" s="98"/>
      <c r="BJK142" s="98"/>
      <c r="BLY142" s="98"/>
      <c r="BMA142" s="98"/>
      <c r="BMD142" s="98"/>
      <c r="BMG142" s="98"/>
      <c r="BMJ142" s="98"/>
      <c r="BMM142" s="98"/>
      <c r="BMP142" s="98"/>
      <c r="BMR142" s="98"/>
      <c r="BMT142" s="98"/>
      <c r="BMW142" s="98"/>
      <c r="BMZ142" s="98"/>
      <c r="BNC142" s="98"/>
      <c r="BNF142" s="98"/>
      <c r="BNI142" s="98"/>
      <c r="BNL142" s="98"/>
      <c r="BNO142" s="98"/>
      <c r="BNQ142" s="98"/>
      <c r="BOL142" s="98"/>
      <c r="BOM142" s="98"/>
      <c r="BOP142" s="98"/>
      <c r="BOS142" s="98"/>
      <c r="BOV142" s="98"/>
      <c r="BOY142" s="98"/>
      <c r="BOZ142" s="98"/>
      <c r="BPA142" s="98"/>
      <c r="BPD142" s="98"/>
      <c r="BPG142" s="98"/>
      <c r="BPJ142" s="98"/>
      <c r="BPM142" s="98"/>
      <c r="BPO142" s="98"/>
      <c r="BRG142" s="98"/>
      <c r="BRH142" s="98"/>
      <c r="BRI142" s="98"/>
      <c r="BRJ142" s="98"/>
      <c r="BRK142" s="98"/>
      <c r="BRL142" s="98"/>
      <c r="BRM142" s="98"/>
      <c r="BRN142" s="98"/>
      <c r="BRO142" s="98"/>
      <c r="BRP142" s="98"/>
      <c r="BRQ142" s="98"/>
      <c r="BRR142" s="98"/>
      <c r="BRS142" s="98"/>
      <c r="BRT142" s="98"/>
      <c r="BRU142" s="98"/>
      <c r="BRV142" s="98"/>
      <c r="BRW142" s="98"/>
      <c r="BRX142" s="98"/>
      <c r="BRY142" s="98"/>
      <c r="BSL142" s="98"/>
      <c r="BSM142" s="98"/>
      <c r="BSN142" s="98"/>
      <c r="BSO142" s="98"/>
      <c r="BSP142" s="98"/>
      <c r="BSQ142" s="98"/>
      <c r="BSR142" s="98"/>
      <c r="BSS142" s="98"/>
      <c r="BST142" s="98"/>
      <c r="BSU142" s="98"/>
      <c r="BSX142" s="98"/>
      <c r="BTA142" s="98"/>
      <c r="BTD142" s="98"/>
      <c r="BTG142" s="98"/>
      <c r="BVU142" s="98"/>
      <c r="BVW142" s="98"/>
      <c r="BVZ142" s="98"/>
      <c r="BWC142" s="98"/>
      <c r="BWF142" s="98"/>
      <c r="BWI142" s="98"/>
      <c r="BWL142" s="98"/>
      <c r="BWN142" s="98"/>
      <c r="BWP142" s="98"/>
      <c r="BWS142" s="98"/>
      <c r="BWV142" s="98"/>
      <c r="BWY142" s="98"/>
      <c r="BXB142" s="98"/>
      <c r="BXE142" s="98"/>
      <c r="BXH142" s="98"/>
      <c r="BXK142" s="98"/>
      <c r="BXM142" s="98"/>
      <c r="BYH142" s="98"/>
      <c r="BYI142" s="98"/>
      <c r="BYL142" s="98"/>
      <c r="BYO142" s="98"/>
      <c r="BYR142" s="98"/>
      <c r="BYU142" s="98"/>
      <c r="BYV142" s="98"/>
      <c r="BYW142" s="98"/>
      <c r="BYZ142" s="98"/>
      <c r="BZC142" s="98"/>
      <c r="BZF142" s="98"/>
      <c r="BZI142" s="98"/>
      <c r="BZK142" s="98"/>
      <c r="CBC142" s="98"/>
      <c r="CBD142" s="98"/>
      <c r="CBE142" s="98"/>
      <c r="CBF142" s="98"/>
      <c r="CBG142" s="98"/>
      <c r="CBH142" s="98"/>
      <c r="CBI142" s="98"/>
      <c r="CBJ142" s="98"/>
      <c r="CBK142" s="98"/>
      <c r="CBL142" s="98"/>
      <c r="CBM142" s="98"/>
      <c r="CBN142" s="98"/>
      <c r="CBO142" s="98"/>
      <c r="CBP142" s="98"/>
      <c r="CBQ142" s="98"/>
      <c r="CBR142" s="98"/>
      <c r="CBS142" s="98"/>
      <c r="CBT142" s="98"/>
      <c r="CBU142" s="98"/>
      <c r="CCH142" s="98"/>
      <c r="CCI142" s="98"/>
      <c r="CCJ142" s="98"/>
      <c r="CCK142" s="98"/>
      <c r="CCL142" s="98"/>
      <c r="CCM142" s="98"/>
      <c r="CCN142" s="98"/>
      <c r="CCO142" s="98"/>
      <c r="CCP142" s="98"/>
      <c r="CCQ142" s="98"/>
      <c r="CCT142" s="98"/>
      <c r="CCW142" s="98"/>
      <c r="CCZ142" s="98"/>
      <c r="CDC142" s="98"/>
      <c r="CFQ142" s="98"/>
      <c r="CFS142" s="98"/>
      <c r="CFV142" s="98"/>
      <c r="CFY142" s="98"/>
      <c r="CGB142" s="98"/>
      <c r="CGE142" s="98"/>
      <c r="CGH142" s="98"/>
      <c r="CGJ142" s="98"/>
      <c r="CGL142" s="98"/>
      <c r="CGO142" s="98"/>
      <c r="CGR142" s="98"/>
      <c r="CGU142" s="98"/>
      <c r="CGX142" s="98"/>
      <c r="CHA142" s="98"/>
      <c r="CHD142" s="98"/>
      <c r="CHG142" s="98"/>
      <c r="CHI142" s="98"/>
      <c r="CID142" s="98"/>
      <c r="CIE142" s="98"/>
      <c r="CIH142" s="98"/>
      <c r="CIK142" s="98"/>
      <c r="CIN142" s="98"/>
      <c r="CIQ142" s="98"/>
      <c r="CIR142" s="98"/>
      <c r="CIS142" s="98"/>
      <c r="CIV142" s="98"/>
      <c r="CIY142" s="98"/>
      <c r="CJB142" s="98"/>
      <c r="CJE142" s="98"/>
      <c r="CJG142" s="98"/>
      <c r="CKY142" s="98"/>
      <c r="CKZ142" s="98"/>
      <c r="CLA142" s="98"/>
      <c r="CLB142" s="98"/>
      <c r="CLC142" s="98"/>
      <c r="CLD142" s="98"/>
      <c r="CLE142" s="98"/>
      <c r="CLF142" s="98"/>
      <c r="CLG142" s="98"/>
      <c r="CLH142" s="98"/>
      <c r="CLI142" s="98"/>
      <c r="CLJ142" s="98"/>
      <c r="CLK142" s="98"/>
      <c r="CLL142" s="98"/>
      <c r="CLM142" s="98"/>
      <c r="CLN142" s="98"/>
      <c r="CLO142" s="98"/>
      <c r="CLP142" s="98"/>
      <c r="CLQ142" s="98"/>
      <c r="CMD142" s="98"/>
      <c r="CME142" s="98"/>
      <c r="CMF142" s="98"/>
      <c r="CMG142" s="98"/>
      <c r="CMH142" s="98"/>
      <c r="CMI142" s="98"/>
      <c r="CMJ142" s="98"/>
      <c r="CMK142" s="98"/>
      <c r="CML142" s="98"/>
      <c r="CMM142" s="98"/>
      <c r="CMP142" s="98"/>
      <c r="CMS142" s="98"/>
      <c r="CMV142" s="98"/>
      <c r="CMY142" s="98"/>
      <c r="CPM142" s="98"/>
      <c r="CPO142" s="98"/>
      <c r="CPR142" s="98"/>
      <c r="CPU142" s="98"/>
      <c r="CPX142" s="98"/>
      <c r="CQA142" s="98"/>
      <c r="CQD142" s="98"/>
      <c r="CQF142" s="98"/>
      <c r="CQH142" s="98"/>
      <c r="CQK142" s="98"/>
      <c r="CQN142" s="98"/>
      <c r="CQQ142" s="98"/>
      <c r="CQT142" s="98"/>
      <c r="CQW142" s="98"/>
      <c r="CQZ142" s="98"/>
      <c r="CRC142" s="98"/>
      <c r="CRE142" s="98"/>
      <c r="CRZ142" s="98"/>
      <c r="CSA142" s="98"/>
      <c r="CSD142" s="98"/>
      <c r="CSG142" s="98"/>
      <c r="CSJ142" s="98"/>
      <c r="CSM142" s="98"/>
      <c r="CSN142" s="98"/>
      <c r="CSO142" s="98"/>
      <c r="CSR142" s="98"/>
      <c r="CSU142" s="98"/>
      <c r="CSX142" s="98"/>
      <c r="CTA142" s="98"/>
      <c r="CTC142" s="98"/>
      <c r="CUU142" s="98"/>
      <c r="CUV142" s="98"/>
      <c r="CUW142" s="98"/>
      <c r="CUX142" s="98"/>
      <c r="CUY142" s="98"/>
      <c r="CUZ142" s="98"/>
      <c r="CVA142" s="98"/>
      <c r="CVB142" s="98"/>
      <c r="CVC142" s="98"/>
      <c r="CVD142" s="98"/>
      <c r="CVE142" s="98"/>
      <c r="CVF142" s="98"/>
      <c r="CVG142" s="98"/>
      <c r="CVH142" s="98"/>
      <c r="CVI142" s="98"/>
      <c r="CVJ142" s="98"/>
      <c r="CVK142" s="98"/>
      <c r="CVL142" s="98"/>
      <c r="CVM142" s="98"/>
      <c r="CVZ142" s="98"/>
      <c r="CWA142" s="98"/>
      <c r="CWB142" s="98"/>
      <c r="CWC142" s="98"/>
      <c r="CWD142" s="98"/>
      <c r="CWE142" s="98"/>
      <c r="CWF142" s="98"/>
      <c r="CWG142" s="98"/>
      <c r="CWH142" s="98"/>
      <c r="CWI142" s="98"/>
      <c r="CWL142" s="98"/>
      <c r="CWO142" s="98"/>
      <c r="CWR142" s="98"/>
      <c r="CWU142" s="98"/>
      <c r="CZI142" s="98"/>
      <c r="CZK142" s="98"/>
      <c r="CZN142" s="98"/>
      <c r="CZQ142" s="98"/>
      <c r="CZT142" s="98"/>
      <c r="CZW142" s="98"/>
      <c r="CZZ142" s="98"/>
      <c r="DAB142" s="98"/>
      <c r="DAD142" s="98"/>
      <c r="DAG142" s="98"/>
      <c r="DAJ142" s="98"/>
      <c r="DAM142" s="98"/>
      <c r="DAP142" s="98"/>
      <c r="DAS142" s="98"/>
      <c r="DAV142" s="98"/>
      <c r="DAY142" s="98"/>
      <c r="DBA142" s="98"/>
      <c r="DBV142" s="98"/>
      <c r="DBW142" s="98"/>
      <c r="DBZ142" s="98"/>
      <c r="DCC142" s="98"/>
      <c r="DCF142" s="98"/>
      <c r="DCI142" s="98"/>
      <c r="DCJ142" s="98"/>
      <c r="DCK142" s="98"/>
      <c r="DCN142" s="98"/>
      <c r="DCQ142" s="98"/>
      <c r="DCT142" s="98"/>
      <c r="DCW142" s="98"/>
      <c r="DCY142" s="98"/>
      <c r="DEQ142" s="98"/>
      <c r="DER142" s="98"/>
      <c r="DES142" s="98"/>
      <c r="DET142" s="98"/>
      <c r="DEU142" s="98"/>
      <c r="DEV142" s="98"/>
      <c r="DEW142" s="98"/>
      <c r="DEX142" s="98"/>
      <c r="DEY142" s="98"/>
      <c r="DEZ142" s="98"/>
      <c r="DFA142" s="98"/>
      <c r="DFB142" s="98"/>
      <c r="DFC142" s="98"/>
      <c r="DFD142" s="98"/>
      <c r="DFE142" s="98"/>
      <c r="DFF142" s="98"/>
      <c r="DFG142" s="98"/>
      <c r="DFH142" s="98"/>
      <c r="DFI142" s="98"/>
      <c r="DFV142" s="98"/>
      <c r="DFW142" s="98"/>
      <c r="DFX142" s="98"/>
      <c r="DFY142" s="98"/>
      <c r="DFZ142" s="98"/>
      <c r="DGA142" s="98"/>
      <c r="DGB142" s="98"/>
      <c r="DGC142" s="98"/>
      <c r="DGD142" s="98"/>
      <c r="DGE142" s="98"/>
      <c r="DGH142" s="98"/>
      <c r="DGK142" s="98"/>
      <c r="DGN142" s="98"/>
      <c r="DGQ142" s="98"/>
      <c r="DJE142" s="98"/>
      <c r="DJG142" s="98"/>
      <c r="DJJ142" s="98"/>
      <c r="DJM142" s="98"/>
      <c r="DJP142" s="98"/>
      <c r="DJS142" s="98"/>
      <c r="DJV142" s="98"/>
      <c r="DJX142" s="98"/>
      <c r="DJZ142" s="98"/>
      <c r="DKC142" s="98"/>
      <c r="DKF142" s="98"/>
      <c r="DKI142" s="98"/>
      <c r="DKL142" s="98"/>
      <c r="DKO142" s="98"/>
      <c r="DKR142" s="98"/>
      <c r="DKU142" s="98"/>
      <c r="DKW142" s="98"/>
      <c r="DLR142" s="98"/>
      <c r="DLS142" s="98"/>
      <c r="DLV142" s="98"/>
      <c r="DLY142" s="98"/>
      <c r="DMB142" s="98"/>
      <c r="DME142" s="98"/>
      <c r="DMF142" s="98"/>
      <c r="DMG142" s="98"/>
      <c r="DMJ142" s="98"/>
      <c r="DMM142" s="98"/>
      <c r="DMP142" s="98"/>
      <c r="DMS142" s="98"/>
      <c r="DMU142" s="98"/>
      <c r="DOM142" s="98"/>
      <c r="DON142" s="98"/>
      <c r="DOO142" s="98"/>
      <c r="DOP142" s="98"/>
      <c r="DOQ142" s="98"/>
      <c r="DOR142" s="98"/>
      <c r="DOS142" s="98"/>
      <c r="DOT142" s="98"/>
      <c r="DOU142" s="98"/>
      <c r="DOV142" s="98"/>
      <c r="DOW142" s="98"/>
      <c r="DOX142" s="98"/>
      <c r="DOY142" s="98"/>
      <c r="DOZ142" s="98"/>
      <c r="DPA142" s="98"/>
      <c r="DPB142" s="98"/>
      <c r="DPC142" s="98"/>
      <c r="DPD142" s="98"/>
      <c r="DPE142" s="98"/>
      <c r="DPR142" s="98"/>
      <c r="DPS142" s="98"/>
      <c r="DPT142" s="98"/>
      <c r="DPU142" s="98"/>
      <c r="DPV142" s="98"/>
      <c r="DPW142" s="98"/>
      <c r="DPX142" s="98"/>
      <c r="DPY142" s="98"/>
      <c r="DPZ142" s="98"/>
      <c r="DQA142" s="98"/>
      <c r="DQD142" s="98"/>
      <c r="DQG142" s="98"/>
      <c r="DQJ142" s="98"/>
      <c r="DQM142" s="98"/>
      <c r="DTA142" s="98"/>
      <c r="DTC142" s="98"/>
      <c r="DTF142" s="98"/>
      <c r="DTI142" s="98"/>
      <c r="DTL142" s="98"/>
      <c r="DTO142" s="98"/>
      <c r="DTR142" s="98"/>
      <c r="DTT142" s="98"/>
      <c r="DTV142" s="98"/>
      <c r="DTY142" s="98"/>
      <c r="DUB142" s="98"/>
      <c r="DUE142" s="98"/>
      <c r="DUH142" s="98"/>
      <c r="DUK142" s="98"/>
      <c r="DUN142" s="98"/>
      <c r="DUQ142" s="98"/>
      <c r="DUS142" s="98"/>
      <c r="DVN142" s="98"/>
      <c r="DVO142" s="98"/>
      <c r="DVR142" s="98"/>
      <c r="DVU142" s="98"/>
      <c r="DVX142" s="98"/>
      <c r="DWA142" s="98"/>
      <c r="DWB142" s="98"/>
      <c r="DWC142" s="98"/>
      <c r="DWF142" s="98"/>
      <c r="DWI142" s="98"/>
      <c r="DWL142" s="98"/>
      <c r="DWO142" s="98"/>
      <c r="DWQ142" s="98"/>
      <c r="DYI142" s="98"/>
      <c r="DYJ142" s="98"/>
      <c r="DYK142" s="98"/>
      <c r="DYL142" s="98"/>
      <c r="DYM142" s="98"/>
      <c r="DYN142" s="98"/>
      <c r="DYO142" s="98"/>
      <c r="DYP142" s="98"/>
      <c r="DYQ142" s="98"/>
      <c r="DYR142" s="98"/>
      <c r="DYS142" s="98"/>
      <c r="DYT142" s="98"/>
      <c r="DYU142" s="98"/>
      <c r="DYV142" s="98"/>
      <c r="DYW142" s="98"/>
      <c r="DYX142" s="98"/>
      <c r="DYY142" s="98"/>
      <c r="DYZ142" s="98"/>
      <c r="DZA142" s="98"/>
      <c r="DZN142" s="98"/>
      <c r="DZO142" s="98"/>
      <c r="DZP142" s="98"/>
      <c r="DZQ142" s="98"/>
      <c r="DZR142" s="98"/>
      <c r="DZS142" s="98"/>
      <c r="DZT142" s="98"/>
      <c r="DZU142" s="98"/>
      <c r="DZV142" s="98"/>
      <c r="DZW142" s="98"/>
      <c r="DZZ142" s="98"/>
      <c r="EAC142" s="98"/>
      <c r="EAF142" s="98"/>
      <c r="EAI142" s="98"/>
      <c r="ECW142" s="98"/>
      <c r="ECY142" s="98"/>
      <c r="EDB142" s="98"/>
      <c r="EDE142" s="98"/>
      <c r="EDH142" s="98"/>
      <c r="EDK142" s="98"/>
      <c r="EDN142" s="98"/>
      <c r="EDP142" s="98"/>
      <c r="EDR142" s="98"/>
      <c r="EDU142" s="98"/>
      <c r="EDX142" s="98"/>
      <c r="EEA142" s="98"/>
      <c r="EED142" s="98"/>
      <c r="EEG142" s="98"/>
      <c r="EEJ142" s="98"/>
      <c r="EEM142" s="98"/>
      <c r="EEO142" s="98"/>
      <c r="EFJ142" s="98"/>
      <c r="EFK142" s="98"/>
      <c r="EFN142" s="98"/>
      <c r="EFQ142" s="98"/>
      <c r="EFT142" s="98"/>
      <c r="EFW142" s="98"/>
      <c r="EFX142" s="98"/>
      <c r="EFY142" s="98"/>
      <c r="EGB142" s="98"/>
      <c r="EGE142" s="98"/>
      <c r="EGH142" s="98"/>
      <c r="EGK142" s="98"/>
      <c r="EGM142" s="98"/>
      <c r="EIE142" s="98"/>
      <c r="EIF142" s="98"/>
      <c r="EIG142" s="98"/>
      <c r="EIH142" s="98"/>
      <c r="EII142" s="98"/>
      <c r="EIJ142" s="98"/>
      <c r="EIK142" s="98"/>
      <c r="EIL142" s="98"/>
      <c r="EIM142" s="98"/>
      <c r="EIN142" s="98"/>
      <c r="EIO142" s="98"/>
      <c r="EIP142" s="98"/>
      <c r="EIQ142" s="98"/>
      <c r="EIR142" s="98"/>
      <c r="EIS142" s="98"/>
      <c r="EIT142" s="98"/>
      <c r="EIU142" s="98"/>
      <c r="EIV142" s="98"/>
      <c r="EIW142" s="98"/>
      <c r="EJJ142" s="98"/>
      <c r="EJK142" s="98"/>
      <c r="EJL142" s="98"/>
      <c r="EJM142" s="98"/>
      <c r="EJN142" s="98"/>
      <c r="EJO142" s="98"/>
      <c r="EJP142" s="98"/>
      <c r="EJQ142" s="98"/>
      <c r="EJR142" s="98"/>
      <c r="EJS142" s="98"/>
      <c r="EJV142" s="98"/>
      <c r="EJY142" s="98"/>
      <c r="EKB142" s="98"/>
      <c r="EKE142" s="98"/>
      <c r="EMS142" s="98"/>
      <c r="EMU142" s="98"/>
      <c r="EMX142" s="98"/>
      <c r="ENA142" s="98"/>
      <c r="END142" s="98"/>
      <c r="ENG142" s="98"/>
      <c r="ENJ142" s="98"/>
      <c r="ENL142" s="98"/>
      <c r="ENN142" s="98"/>
      <c r="ENQ142" s="98"/>
      <c r="ENT142" s="98"/>
      <c r="ENW142" s="98"/>
      <c r="ENZ142" s="98"/>
      <c r="EOC142" s="98"/>
      <c r="EOF142" s="98"/>
      <c r="EOI142" s="98"/>
      <c r="EOK142" s="98"/>
      <c r="EPF142" s="98"/>
      <c r="EPG142" s="98"/>
      <c r="EPJ142" s="98"/>
      <c r="EPM142" s="98"/>
      <c r="EPP142" s="98"/>
      <c r="EPS142" s="98"/>
      <c r="EPT142" s="98"/>
      <c r="EPU142" s="98"/>
      <c r="EPX142" s="98"/>
      <c r="EQA142" s="98"/>
      <c r="EQD142" s="98"/>
      <c r="EQG142" s="98"/>
      <c r="EQI142" s="98"/>
      <c r="ESA142" s="98"/>
      <c r="ESB142" s="98"/>
      <c r="ESC142" s="98"/>
      <c r="ESD142" s="98"/>
      <c r="ESE142" s="98"/>
      <c r="ESF142" s="98"/>
      <c r="ESG142" s="98"/>
      <c r="ESH142" s="98"/>
      <c r="ESI142" s="98"/>
      <c r="ESJ142" s="98"/>
      <c r="ESK142" s="98"/>
      <c r="ESL142" s="98"/>
      <c r="ESM142" s="98"/>
      <c r="ESN142" s="98"/>
      <c r="ESO142" s="98"/>
      <c r="ESP142" s="98"/>
      <c r="ESQ142" s="98"/>
      <c r="ESR142" s="98"/>
      <c r="ESS142" s="98"/>
      <c r="ETF142" s="98"/>
      <c r="ETG142" s="98"/>
      <c r="ETH142" s="98"/>
      <c r="ETI142" s="98"/>
      <c r="ETJ142" s="98"/>
      <c r="ETK142" s="98"/>
      <c r="ETL142" s="98"/>
      <c r="ETM142" s="98"/>
      <c r="ETN142" s="98"/>
      <c r="ETO142" s="98"/>
      <c r="ETR142" s="98"/>
      <c r="ETU142" s="98"/>
      <c r="ETX142" s="98"/>
      <c r="EUA142" s="98"/>
      <c r="EWO142" s="98"/>
      <c r="EWQ142" s="98"/>
      <c r="EWT142" s="98"/>
      <c r="EWW142" s="98"/>
      <c r="EWZ142" s="98"/>
      <c r="EXC142" s="98"/>
      <c r="EXF142" s="98"/>
      <c r="EXH142" s="98"/>
      <c r="EXJ142" s="98"/>
      <c r="EXM142" s="98"/>
      <c r="EXP142" s="98"/>
      <c r="EXS142" s="98"/>
      <c r="EXV142" s="98"/>
      <c r="EXY142" s="98"/>
      <c r="EYB142" s="98"/>
      <c r="EYE142" s="98"/>
      <c r="EYG142" s="98"/>
      <c r="EZB142" s="98"/>
      <c r="EZC142" s="98"/>
      <c r="EZF142" s="98"/>
      <c r="EZI142" s="98"/>
      <c r="EZL142" s="98"/>
      <c r="EZO142" s="98"/>
      <c r="EZP142" s="98"/>
      <c r="EZQ142" s="98"/>
      <c r="EZT142" s="98"/>
      <c r="EZW142" s="98"/>
      <c r="EZZ142" s="98"/>
      <c r="FAC142" s="98"/>
      <c r="FAE142" s="98"/>
      <c r="FBW142" s="98"/>
      <c r="FBX142" s="98"/>
      <c r="FBY142" s="98"/>
      <c r="FBZ142" s="98"/>
      <c r="FCA142" s="98"/>
      <c r="FCB142" s="98"/>
      <c r="FCC142" s="98"/>
      <c r="FCD142" s="98"/>
      <c r="FCE142" s="98"/>
      <c r="FCF142" s="98"/>
      <c r="FCG142" s="98"/>
      <c r="FCH142" s="98"/>
      <c r="FCI142" s="98"/>
      <c r="FCJ142" s="98"/>
      <c r="FCK142" s="98"/>
      <c r="FCL142" s="98"/>
      <c r="FCM142" s="98"/>
      <c r="FCN142" s="98"/>
      <c r="FCO142" s="98"/>
      <c r="FDB142" s="98"/>
      <c r="FDC142" s="98"/>
      <c r="FDD142" s="98"/>
      <c r="FDE142" s="98"/>
      <c r="FDF142" s="98"/>
      <c r="FDG142" s="98"/>
      <c r="FDH142" s="98"/>
      <c r="FDI142" s="98"/>
      <c r="FDJ142" s="98"/>
      <c r="FDK142" s="98"/>
      <c r="FDN142" s="98"/>
      <c r="FDQ142" s="98"/>
      <c r="FDT142" s="98"/>
      <c r="FDW142" s="98"/>
      <c r="FGK142" s="98"/>
      <c r="FGM142" s="98"/>
      <c r="FGP142" s="98"/>
      <c r="FGS142" s="98"/>
      <c r="FGV142" s="98"/>
      <c r="FGY142" s="98"/>
      <c r="FHB142" s="98"/>
      <c r="FHD142" s="98"/>
      <c r="FHF142" s="98"/>
      <c r="FHI142" s="98"/>
      <c r="FHL142" s="98"/>
      <c r="FHO142" s="98"/>
      <c r="FHR142" s="98"/>
      <c r="FHU142" s="98"/>
      <c r="FHX142" s="98"/>
      <c r="FIA142" s="98"/>
      <c r="FIC142" s="98"/>
      <c r="FIX142" s="98"/>
      <c r="FIY142" s="98"/>
      <c r="FJB142" s="98"/>
      <c r="FJE142" s="98"/>
      <c r="FJH142" s="98"/>
      <c r="FJK142" s="98"/>
      <c r="FJL142" s="98"/>
      <c r="FJM142" s="98"/>
      <c r="FJP142" s="98"/>
      <c r="FJS142" s="98"/>
      <c r="FJV142" s="98"/>
      <c r="FJY142" s="98"/>
      <c r="FKA142" s="98"/>
      <c r="FLS142" s="98"/>
      <c r="FLT142" s="98"/>
      <c r="FLU142" s="98"/>
      <c r="FLV142" s="98"/>
      <c r="FLW142" s="98"/>
      <c r="FLX142" s="98"/>
      <c r="FLY142" s="98"/>
      <c r="FLZ142" s="98"/>
      <c r="FMA142" s="98"/>
      <c r="FMB142" s="98"/>
      <c r="FMC142" s="98"/>
      <c r="FMD142" s="98"/>
      <c r="FME142" s="98"/>
      <c r="FMF142" s="98"/>
      <c r="FMG142" s="98"/>
      <c r="FMH142" s="98"/>
      <c r="FMI142" s="98"/>
      <c r="FMJ142" s="98"/>
      <c r="FMK142" s="98"/>
      <c r="FMX142" s="98"/>
      <c r="FMY142" s="98"/>
      <c r="FMZ142" s="98"/>
      <c r="FNA142" s="98"/>
      <c r="FNB142" s="98"/>
      <c r="FNC142" s="98"/>
      <c r="FND142" s="98"/>
      <c r="FNE142" s="98"/>
      <c r="FNF142" s="98"/>
      <c r="FNG142" s="98"/>
      <c r="FNJ142" s="98"/>
      <c r="FNM142" s="98"/>
      <c r="FNP142" s="98"/>
      <c r="FNS142" s="98"/>
      <c r="FQG142" s="98"/>
      <c r="FQI142" s="98"/>
      <c r="FQL142" s="98"/>
      <c r="FQO142" s="98"/>
      <c r="FQR142" s="98"/>
      <c r="FQU142" s="98"/>
      <c r="FQX142" s="98"/>
      <c r="FQZ142" s="98"/>
      <c r="FRB142" s="98"/>
      <c r="FRE142" s="98"/>
      <c r="FRH142" s="98"/>
      <c r="FRK142" s="98"/>
      <c r="FRN142" s="98"/>
      <c r="FRQ142" s="98"/>
      <c r="FRT142" s="98"/>
      <c r="FRW142" s="98"/>
      <c r="FRY142" s="98"/>
      <c r="FST142" s="98"/>
      <c r="FSU142" s="98"/>
      <c r="FSX142" s="98"/>
      <c r="FTA142" s="98"/>
      <c r="FTD142" s="98"/>
      <c r="FTG142" s="98"/>
      <c r="FTH142" s="98"/>
      <c r="FTI142" s="98"/>
      <c r="FTL142" s="98"/>
      <c r="FTO142" s="98"/>
      <c r="FTR142" s="98"/>
      <c r="FTU142" s="98"/>
      <c r="FTW142" s="98"/>
      <c r="FVO142" s="98"/>
      <c r="FVP142" s="98"/>
      <c r="FVQ142" s="98"/>
      <c r="FVR142" s="98"/>
      <c r="FVS142" s="98"/>
      <c r="FVT142" s="98"/>
      <c r="FVU142" s="98"/>
      <c r="FVV142" s="98"/>
      <c r="FVW142" s="98"/>
      <c r="FVX142" s="98"/>
      <c r="FVY142" s="98"/>
      <c r="FVZ142" s="98"/>
      <c r="FWA142" s="98"/>
      <c r="FWB142" s="98"/>
      <c r="FWC142" s="98"/>
      <c r="FWD142" s="98"/>
      <c r="FWE142" s="98"/>
      <c r="FWF142" s="98"/>
      <c r="FWG142" s="98"/>
      <c r="FWT142" s="98"/>
      <c r="FWU142" s="98"/>
      <c r="FWV142" s="98"/>
      <c r="FWW142" s="98"/>
      <c r="FWX142" s="98"/>
      <c r="FWY142" s="98"/>
      <c r="FWZ142" s="98"/>
      <c r="FXA142" s="98"/>
      <c r="FXB142" s="98"/>
      <c r="FXC142" s="98"/>
      <c r="FXF142" s="98"/>
      <c r="FXI142" s="98"/>
      <c r="FXL142" s="98"/>
      <c r="FXO142" s="98"/>
      <c r="GAC142" s="98"/>
      <c r="GAE142" s="98"/>
      <c r="GAH142" s="98"/>
      <c r="GAK142" s="98"/>
      <c r="GAN142" s="98"/>
      <c r="GAQ142" s="98"/>
      <c r="GAT142" s="98"/>
      <c r="GAV142" s="98"/>
      <c r="GAX142" s="98"/>
      <c r="GBA142" s="98"/>
      <c r="GBD142" s="98"/>
      <c r="GBG142" s="98"/>
      <c r="GBJ142" s="98"/>
      <c r="GBM142" s="98"/>
      <c r="GBP142" s="98"/>
      <c r="GBS142" s="98"/>
      <c r="GBU142" s="98"/>
      <c r="GCP142" s="98"/>
      <c r="GCQ142" s="98"/>
      <c r="GCT142" s="98"/>
      <c r="GCW142" s="98"/>
      <c r="GCZ142" s="98"/>
      <c r="GDC142" s="98"/>
      <c r="GDD142" s="98"/>
      <c r="GDE142" s="98"/>
      <c r="GDH142" s="98"/>
      <c r="GDK142" s="98"/>
      <c r="GDN142" s="98"/>
      <c r="GDQ142" s="98"/>
      <c r="GDS142" s="98"/>
      <c r="GFK142" s="98"/>
      <c r="GFL142" s="98"/>
      <c r="GFM142" s="98"/>
      <c r="GFN142" s="98"/>
      <c r="GFO142" s="98"/>
      <c r="GFP142" s="98"/>
      <c r="GFQ142" s="98"/>
      <c r="GFR142" s="98"/>
      <c r="GFS142" s="98"/>
      <c r="GFT142" s="98"/>
      <c r="GFU142" s="98"/>
      <c r="GFV142" s="98"/>
      <c r="GFW142" s="98"/>
      <c r="GFX142" s="98"/>
      <c r="GFY142" s="98"/>
      <c r="GFZ142" s="98"/>
      <c r="GGA142" s="98"/>
      <c r="GGB142" s="98"/>
      <c r="GGC142" s="98"/>
      <c r="GGP142" s="98"/>
      <c r="GGQ142" s="98"/>
      <c r="GGR142" s="98"/>
      <c r="GGS142" s="98"/>
      <c r="GGT142" s="98"/>
      <c r="GGU142" s="98"/>
      <c r="GGV142" s="98"/>
      <c r="GGW142" s="98"/>
      <c r="GGX142" s="98"/>
      <c r="GGY142" s="98"/>
      <c r="GHB142" s="98"/>
      <c r="GHE142" s="98"/>
      <c r="GHH142" s="98"/>
      <c r="GHK142" s="98"/>
      <c r="GJY142" s="98"/>
      <c r="GKA142" s="98"/>
      <c r="GKD142" s="98"/>
      <c r="GKG142" s="98"/>
      <c r="GKJ142" s="98"/>
      <c r="GKM142" s="98"/>
      <c r="GKP142" s="98"/>
      <c r="GKR142" s="98"/>
      <c r="GKT142" s="98"/>
      <c r="GKW142" s="98"/>
      <c r="GKZ142" s="98"/>
      <c r="GLC142" s="98"/>
      <c r="GLF142" s="98"/>
      <c r="GLI142" s="98"/>
      <c r="GLL142" s="98"/>
      <c r="GLO142" s="98"/>
      <c r="GLQ142" s="98"/>
      <c r="GML142" s="98"/>
      <c r="GMM142" s="98"/>
      <c r="GMP142" s="98"/>
      <c r="GMS142" s="98"/>
      <c r="GMV142" s="98"/>
      <c r="GMY142" s="98"/>
      <c r="GMZ142" s="98"/>
      <c r="GNA142" s="98"/>
      <c r="GND142" s="98"/>
      <c r="GNG142" s="98"/>
      <c r="GNJ142" s="98"/>
      <c r="GNM142" s="98"/>
      <c r="GNO142" s="98"/>
      <c r="GPG142" s="98"/>
      <c r="GPH142" s="98"/>
      <c r="GPI142" s="98"/>
      <c r="GPJ142" s="98"/>
      <c r="GPK142" s="98"/>
      <c r="GPL142" s="98"/>
      <c r="GPM142" s="98"/>
      <c r="GPN142" s="98"/>
      <c r="GPO142" s="98"/>
      <c r="GPP142" s="98"/>
      <c r="GPQ142" s="98"/>
      <c r="GPR142" s="98"/>
      <c r="GPS142" s="98"/>
      <c r="GPT142" s="98"/>
      <c r="GPU142" s="98"/>
      <c r="GPV142" s="98"/>
      <c r="GPW142" s="98"/>
      <c r="GPX142" s="98"/>
      <c r="GPY142" s="98"/>
      <c r="GQL142" s="98"/>
      <c r="GQM142" s="98"/>
      <c r="GQN142" s="98"/>
      <c r="GQO142" s="98"/>
      <c r="GQP142" s="98"/>
      <c r="GQQ142" s="98"/>
      <c r="GQR142" s="98"/>
      <c r="GQS142" s="98"/>
      <c r="GQT142" s="98"/>
      <c r="GQU142" s="98"/>
      <c r="GQX142" s="98"/>
      <c r="GRA142" s="98"/>
      <c r="GRD142" s="98"/>
      <c r="GRG142" s="98"/>
      <c r="GTU142" s="98"/>
      <c r="GTW142" s="98"/>
      <c r="GTZ142" s="98"/>
      <c r="GUC142" s="98"/>
      <c r="GUF142" s="98"/>
      <c r="GUI142" s="98"/>
      <c r="GUL142" s="98"/>
      <c r="GUN142" s="98"/>
      <c r="GUP142" s="98"/>
      <c r="GUS142" s="98"/>
      <c r="GUV142" s="98"/>
      <c r="GUY142" s="98"/>
      <c r="GVB142" s="98"/>
      <c r="GVE142" s="98"/>
      <c r="GVH142" s="98"/>
      <c r="GVK142" s="98"/>
      <c r="GVM142" s="98"/>
      <c r="GWH142" s="98"/>
      <c r="GWI142" s="98"/>
      <c r="GWL142" s="98"/>
      <c r="GWO142" s="98"/>
      <c r="GWR142" s="98"/>
      <c r="GWU142" s="98"/>
      <c r="GWV142" s="98"/>
      <c r="GWW142" s="98"/>
      <c r="GWZ142" s="98"/>
      <c r="GXC142" s="98"/>
      <c r="GXF142" s="98"/>
      <c r="GXI142" s="98"/>
      <c r="GXK142" s="98"/>
      <c r="GZC142" s="98"/>
      <c r="GZD142" s="98"/>
      <c r="GZE142" s="98"/>
      <c r="GZF142" s="98"/>
      <c r="GZG142" s="98"/>
      <c r="GZH142" s="98"/>
      <c r="GZI142" s="98"/>
      <c r="GZJ142" s="98"/>
      <c r="GZK142" s="98"/>
      <c r="GZL142" s="98"/>
      <c r="GZM142" s="98"/>
      <c r="GZN142" s="98"/>
      <c r="GZO142" s="98"/>
      <c r="GZP142" s="98"/>
      <c r="GZQ142" s="98"/>
      <c r="GZR142" s="98"/>
      <c r="GZS142" s="98"/>
      <c r="GZT142" s="98"/>
      <c r="GZU142" s="98"/>
      <c r="HAH142" s="98"/>
      <c r="HAI142" s="98"/>
      <c r="HAJ142" s="98"/>
      <c r="HAK142" s="98"/>
      <c r="HAL142" s="98"/>
      <c r="HAM142" s="98"/>
      <c r="HAN142" s="98"/>
      <c r="HAO142" s="98"/>
      <c r="HAP142" s="98"/>
      <c r="HAQ142" s="98"/>
      <c r="HAT142" s="98"/>
      <c r="HAW142" s="98"/>
      <c r="HAZ142" s="98"/>
      <c r="HBC142" s="98"/>
      <c r="HDQ142" s="98"/>
      <c r="HDS142" s="98"/>
      <c r="HDV142" s="98"/>
      <c r="HDY142" s="98"/>
      <c r="HEB142" s="98"/>
      <c r="HEE142" s="98"/>
      <c r="HEH142" s="98"/>
      <c r="HEJ142" s="98"/>
      <c r="HEL142" s="98"/>
      <c r="HEO142" s="98"/>
      <c r="HER142" s="98"/>
      <c r="HEU142" s="98"/>
      <c r="HEX142" s="98"/>
      <c r="HFA142" s="98"/>
      <c r="HFD142" s="98"/>
      <c r="HFG142" s="98"/>
      <c r="HFI142" s="98"/>
      <c r="HGD142" s="98"/>
      <c r="HGE142" s="98"/>
      <c r="HGH142" s="98"/>
      <c r="HGK142" s="98"/>
      <c r="HGN142" s="98"/>
      <c r="HGQ142" s="98"/>
      <c r="HGR142" s="98"/>
      <c r="HGS142" s="98"/>
      <c r="HGV142" s="98"/>
      <c r="HGY142" s="98"/>
      <c r="HHB142" s="98"/>
      <c r="HHE142" s="98"/>
      <c r="HHG142" s="98"/>
      <c r="HIY142" s="98"/>
      <c r="HIZ142" s="98"/>
      <c r="HJA142" s="98"/>
      <c r="HJB142" s="98"/>
      <c r="HJC142" s="98"/>
      <c r="HJD142" s="98"/>
      <c r="HJE142" s="98"/>
      <c r="HJF142" s="98"/>
      <c r="HJG142" s="98"/>
      <c r="HJH142" s="98"/>
      <c r="HJI142" s="98"/>
      <c r="HJJ142" s="98"/>
      <c r="HJK142" s="98"/>
      <c r="HJL142" s="98"/>
      <c r="HJM142" s="98"/>
      <c r="HJN142" s="98"/>
      <c r="HJO142" s="98"/>
      <c r="HJP142" s="98"/>
      <c r="HJQ142" s="98"/>
      <c r="HKD142" s="98"/>
      <c r="HKE142" s="98"/>
      <c r="HKF142" s="98"/>
      <c r="HKG142" s="98"/>
      <c r="HKH142" s="98"/>
      <c r="HKI142" s="98"/>
      <c r="HKJ142" s="98"/>
      <c r="HKK142" s="98"/>
      <c r="HKL142" s="98"/>
      <c r="HKM142" s="98"/>
      <c r="HKP142" s="98"/>
      <c r="HKS142" s="98"/>
      <c r="HKV142" s="98"/>
      <c r="HKY142" s="98"/>
      <c r="HNM142" s="98"/>
      <c r="HNO142" s="98"/>
      <c r="HNR142" s="98"/>
      <c r="HNU142" s="98"/>
      <c r="HNX142" s="98"/>
      <c r="HOA142" s="98"/>
      <c r="HOD142" s="98"/>
      <c r="HOF142" s="98"/>
      <c r="HOH142" s="98"/>
      <c r="HOK142" s="98"/>
      <c r="HON142" s="98"/>
      <c r="HOQ142" s="98"/>
      <c r="HOT142" s="98"/>
      <c r="HOW142" s="98"/>
      <c r="HOZ142" s="98"/>
      <c r="HPC142" s="98"/>
      <c r="HPE142" s="98"/>
      <c r="HPZ142" s="98"/>
      <c r="HQA142" s="98"/>
      <c r="HQD142" s="98"/>
      <c r="HQG142" s="98"/>
      <c r="HQJ142" s="98"/>
      <c r="HQM142" s="98"/>
      <c r="HQN142" s="98"/>
      <c r="HQO142" s="98"/>
      <c r="HQR142" s="98"/>
      <c r="HQU142" s="98"/>
      <c r="HQX142" s="98"/>
      <c r="HRA142" s="98"/>
      <c r="HRC142" s="98"/>
      <c r="HSU142" s="98"/>
      <c r="HSV142" s="98"/>
      <c r="HSW142" s="98"/>
      <c r="HSX142" s="98"/>
      <c r="HSY142" s="98"/>
      <c r="HSZ142" s="98"/>
      <c r="HTA142" s="98"/>
      <c r="HTB142" s="98"/>
      <c r="HTC142" s="98"/>
      <c r="HTD142" s="98"/>
      <c r="HTE142" s="98"/>
      <c r="HTF142" s="98"/>
      <c r="HTG142" s="98"/>
      <c r="HTH142" s="98"/>
      <c r="HTI142" s="98"/>
      <c r="HTJ142" s="98"/>
      <c r="HTK142" s="98"/>
      <c r="HTL142" s="98"/>
      <c r="HTM142" s="98"/>
      <c r="HTZ142" s="98"/>
      <c r="HUA142" s="98"/>
      <c r="HUB142" s="98"/>
      <c r="HUC142" s="98"/>
      <c r="HUD142" s="98"/>
      <c r="HUE142" s="98"/>
      <c r="HUF142" s="98"/>
      <c r="HUG142" s="98"/>
      <c r="HUH142" s="98"/>
      <c r="HUI142" s="98"/>
      <c r="HUL142" s="98"/>
      <c r="HUO142" s="98"/>
      <c r="HUR142" s="98"/>
      <c r="HUU142" s="98"/>
      <c r="HXI142" s="98"/>
      <c r="HXK142" s="98"/>
      <c r="HXN142" s="98"/>
      <c r="HXQ142" s="98"/>
      <c r="HXT142" s="98"/>
      <c r="HXW142" s="98"/>
      <c r="HXZ142" s="98"/>
      <c r="HYB142" s="98"/>
      <c r="HYD142" s="98"/>
      <c r="HYG142" s="98"/>
      <c r="HYJ142" s="98"/>
      <c r="HYM142" s="98"/>
      <c r="HYP142" s="98"/>
      <c r="HYS142" s="98"/>
      <c r="HYV142" s="98"/>
      <c r="HYY142" s="98"/>
      <c r="HZA142" s="98"/>
      <c r="HZV142" s="98"/>
      <c r="HZW142" s="98"/>
      <c r="HZZ142" s="98"/>
      <c r="IAC142" s="98"/>
      <c r="IAF142" s="98"/>
      <c r="IAI142" s="98"/>
      <c r="IAJ142" s="98"/>
      <c r="IAK142" s="98"/>
      <c r="IAN142" s="98"/>
      <c r="IAQ142" s="98"/>
      <c r="IAT142" s="98"/>
      <c r="IAW142" s="98"/>
      <c r="IAY142" s="98"/>
      <c r="ICQ142" s="98"/>
      <c r="ICR142" s="98"/>
      <c r="ICS142" s="98"/>
      <c r="ICT142" s="98"/>
      <c r="ICU142" s="98"/>
      <c r="ICV142" s="98"/>
      <c r="ICW142" s="98"/>
      <c r="ICX142" s="98"/>
      <c r="ICY142" s="98"/>
      <c r="ICZ142" s="98"/>
      <c r="IDA142" s="98"/>
      <c r="IDB142" s="98"/>
      <c r="IDC142" s="98"/>
      <c r="IDD142" s="98"/>
      <c r="IDE142" s="98"/>
      <c r="IDF142" s="98"/>
      <c r="IDG142" s="98"/>
      <c r="IDH142" s="98"/>
      <c r="IDI142" s="98"/>
      <c r="IDV142" s="98"/>
      <c r="IDW142" s="98"/>
      <c r="IDX142" s="98"/>
      <c r="IDY142" s="98"/>
      <c r="IDZ142" s="98"/>
      <c r="IEA142" s="98"/>
      <c r="IEB142" s="98"/>
      <c r="IEC142" s="98"/>
      <c r="IED142" s="98"/>
      <c r="IEE142" s="98"/>
      <c r="IEH142" s="98"/>
      <c r="IEK142" s="98"/>
      <c r="IEN142" s="98"/>
      <c r="IEQ142" s="98"/>
      <c r="IHE142" s="98"/>
      <c r="IHG142" s="98"/>
      <c r="IHJ142" s="98"/>
      <c r="IHM142" s="98"/>
      <c r="IHP142" s="98"/>
      <c r="IHS142" s="98"/>
      <c r="IHV142" s="98"/>
      <c r="IHX142" s="98"/>
      <c r="IHZ142" s="98"/>
      <c r="IIC142" s="98"/>
      <c r="IIF142" s="98"/>
      <c r="III142" s="98"/>
      <c r="IIL142" s="98"/>
      <c r="IIO142" s="98"/>
      <c r="IIR142" s="98"/>
      <c r="IIU142" s="98"/>
      <c r="IIW142" s="98"/>
      <c r="IJR142" s="98"/>
      <c r="IJS142" s="98"/>
      <c r="IJV142" s="98"/>
      <c r="IJY142" s="98"/>
      <c r="IKB142" s="98"/>
      <c r="IKE142" s="98"/>
      <c r="IKF142" s="98"/>
      <c r="IKG142" s="98"/>
      <c r="IKJ142" s="98"/>
      <c r="IKM142" s="98"/>
      <c r="IKP142" s="98"/>
      <c r="IKS142" s="98"/>
      <c r="IKU142" s="98"/>
      <c r="IMM142" s="98"/>
      <c r="IMN142" s="98"/>
      <c r="IMO142" s="98"/>
      <c r="IMP142" s="98"/>
      <c r="IMQ142" s="98"/>
      <c r="IMR142" s="98"/>
      <c r="IMS142" s="98"/>
      <c r="IMT142" s="98"/>
      <c r="IMU142" s="98"/>
      <c r="IMV142" s="98"/>
      <c r="IMW142" s="98"/>
      <c r="IMX142" s="98"/>
      <c r="IMY142" s="98"/>
      <c r="IMZ142" s="98"/>
      <c r="INA142" s="98"/>
      <c r="INB142" s="98"/>
      <c r="INC142" s="98"/>
      <c r="IND142" s="98"/>
      <c r="INE142" s="98"/>
      <c r="INR142" s="98"/>
      <c r="INS142" s="98"/>
      <c r="INT142" s="98"/>
      <c r="INU142" s="98"/>
      <c r="INV142" s="98"/>
      <c r="INW142" s="98"/>
      <c r="INX142" s="98"/>
      <c r="INY142" s="98"/>
      <c r="INZ142" s="98"/>
      <c r="IOA142" s="98"/>
      <c r="IOD142" s="98"/>
      <c r="IOG142" s="98"/>
      <c r="IOJ142" s="98"/>
      <c r="IOM142" s="98"/>
      <c r="IRA142" s="98"/>
      <c r="IRC142" s="98"/>
      <c r="IRF142" s="98"/>
      <c r="IRI142" s="98"/>
      <c r="IRL142" s="98"/>
      <c r="IRO142" s="98"/>
      <c r="IRR142" s="98"/>
      <c r="IRT142" s="98"/>
      <c r="IRV142" s="98"/>
      <c r="IRY142" s="98"/>
      <c r="ISB142" s="98"/>
      <c r="ISE142" s="98"/>
      <c r="ISH142" s="98"/>
      <c r="ISK142" s="98"/>
      <c r="ISN142" s="98"/>
      <c r="ISQ142" s="98"/>
      <c r="ISS142" s="98"/>
      <c r="ITN142" s="98"/>
      <c r="ITO142" s="98"/>
      <c r="ITR142" s="98"/>
      <c r="ITU142" s="98"/>
      <c r="ITX142" s="98"/>
      <c r="IUA142" s="98"/>
      <c r="IUB142" s="98"/>
      <c r="IUC142" s="98"/>
      <c r="IUF142" s="98"/>
      <c r="IUI142" s="98"/>
      <c r="IUL142" s="98"/>
      <c r="IUO142" s="98"/>
      <c r="IUQ142" s="98"/>
      <c r="IWI142" s="98"/>
      <c r="IWJ142" s="98"/>
      <c r="IWK142" s="98"/>
      <c r="IWL142" s="98"/>
      <c r="IWM142" s="98"/>
      <c r="IWN142" s="98"/>
      <c r="IWO142" s="98"/>
      <c r="IWP142" s="98"/>
      <c r="IWQ142" s="98"/>
      <c r="IWR142" s="98"/>
      <c r="IWS142" s="98"/>
      <c r="IWT142" s="98"/>
      <c r="IWU142" s="98"/>
      <c r="IWV142" s="98"/>
      <c r="IWW142" s="98"/>
      <c r="IWX142" s="98"/>
      <c r="IWY142" s="98"/>
      <c r="IWZ142" s="98"/>
      <c r="IXA142" s="98"/>
      <c r="IXN142" s="98"/>
      <c r="IXO142" s="98"/>
      <c r="IXP142" s="98"/>
      <c r="IXQ142" s="98"/>
      <c r="IXR142" s="98"/>
      <c r="IXS142" s="98"/>
      <c r="IXT142" s="98"/>
      <c r="IXU142" s="98"/>
      <c r="IXV142" s="98"/>
      <c r="IXW142" s="98"/>
      <c r="IXZ142" s="98"/>
      <c r="IYC142" s="98"/>
      <c r="IYF142" s="98"/>
      <c r="IYI142" s="98"/>
      <c r="JAW142" s="98"/>
      <c r="JAY142" s="98"/>
      <c r="JBB142" s="98"/>
      <c r="JBE142" s="98"/>
      <c r="JBH142" s="98"/>
      <c r="JBK142" s="98"/>
      <c r="JBN142" s="98"/>
      <c r="JBP142" s="98"/>
      <c r="JBR142" s="98"/>
      <c r="JBU142" s="98"/>
      <c r="JBX142" s="98"/>
      <c r="JCA142" s="98"/>
      <c r="JCD142" s="98"/>
      <c r="JCG142" s="98"/>
      <c r="JCJ142" s="98"/>
      <c r="JCM142" s="98"/>
      <c r="JCO142" s="98"/>
      <c r="JDJ142" s="98"/>
      <c r="JDK142" s="98"/>
      <c r="JDN142" s="98"/>
      <c r="JDQ142" s="98"/>
      <c r="JDT142" s="98"/>
      <c r="JDW142" s="98"/>
      <c r="JDX142" s="98"/>
      <c r="JDY142" s="98"/>
      <c r="JEB142" s="98"/>
      <c r="JEE142" s="98"/>
      <c r="JEH142" s="98"/>
      <c r="JEK142" s="98"/>
      <c r="JEM142" s="98"/>
      <c r="JGE142" s="98"/>
      <c r="JGF142" s="98"/>
      <c r="JGG142" s="98"/>
      <c r="JGH142" s="98"/>
      <c r="JGI142" s="98"/>
      <c r="JGJ142" s="98"/>
      <c r="JGK142" s="98"/>
      <c r="JGL142" s="98"/>
      <c r="JGM142" s="98"/>
      <c r="JGN142" s="98"/>
      <c r="JGO142" s="98"/>
      <c r="JGP142" s="98"/>
      <c r="JGQ142" s="98"/>
      <c r="JGR142" s="98"/>
      <c r="JGS142" s="98"/>
      <c r="JGT142" s="98"/>
      <c r="JGU142" s="98"/>
      <c r="JGV142" s="98"/>
      <c r="JGW142" s="98"/>
      <c r="JHJ142" s="98"/>
      <c r="JHK142" s="98"/>
      <c r="JHL142" s="98"/>
      <c r="JHM142" s="98"/>
      <c r="JHN142" s="98"/>
      <c r="JHO142" s="98"/>
      <c r="JHP142" s="98"/>
      <c r="JHQ142" s="98"/>
      <c r="JHR142" s="98"/>
      <c r="JHS142" s="98"/>
      <c r="JHV142" s="98"/>
      <c r="JHY142" s="98"/>
      <c r="JIB142" s="98"/>
      <c r="JIE142" s="98"/>
      <c r="JKS142" s="98"/>
      <c r="JKU142" s="98"/>
      <c r="JKX142" s="98"/>
      <c r="JLA142" s="98"/>
      <c r="JLD142" s="98"/>
      <c r="JLG142" s="98"/>
      <c r="JLJ142" s="98"/>
      <c r="JLL142" s="98"/>
      <c r="JLN142" s="98"/>
      <c r="JLQ142" s="98"/>
      <c r="JLT142" s="98"/>
      <c r="JLW142" s="98"/>
      <c r="JLZ142" s="98"/>
      <c r="JMC142" s="98"/>
      <c r="JMF142" s="98"/>
      <c r="JMI142" s="98"/>
      <c r="JMK142" s="98"/>
      <c r="JNF142" s="98"/>
      <c r="JNG142" s="98"/>
      <c r="JNJ142" s="98"/>
      <c r="JNM142" s="98"/>
      <c r="JNP142" s="98"/>
      <c r="JNS142" s="98"/>
      <c r="JNT142" s="98"/>
      <c r="JNU142" s="98"/>
      <c r="JNX142" s="98"/>
      <c r="JOA142" s="98"/>
      <c r="JOD142" s="98"/>
      <c r="JOG142" s="98"/>
      <c r="JOI142" s="98"/>
      <c r="JQA142" s="98"/>
      <c r="JQB142" s="98"/>
      <c r="JQC142" s="98"/>
      <c r="JQD142" s="98"/>
      <c r="JQE142" s="98"/>
      <c r="JQF142" s="98"/>
      <c r="JQG142" s="98"/>
      <c r="JQH142" s="98"/>
      <c r="JQI142" s="98"/>
      <c r="JQJ142" s="98"/>
      <c r="JQK142" s="98"/>
      <c r="JQL142" s="98"/>
      <c r="JQM142" s="98"/>
      <c r="JQN142" s="98"/>
      <c r="JQO142" s="98"/>
      <c r="JQP142" s="98"/>
      <c r="JQQ142" s="98"/>
      <c r="JQR142" s="98"/>
      <c r="JQS142" s="98"/>
      <c r="JRF142" s="98"/>
      <c r="JRG142" s="98"/>
      <c r="JRH142" s="98"/>
      <c r="JRI142" s="98"/>
      <c r="JRJ142" s="98"/>
      <c r="JRK142" s="98"/>
      <c r="JRL142" s="98"/>
      <c r="JRM142" s="98"/>
      <c r="JRN142" s="98"/>
      <c r="JRO142" s="98"/>
      <c r="JRR142" s="98"/>
      <c r="JRU142" s="98"/>
      <c r="JRX142" s="98"/>
      <c r="JSA142" s="98"/>
      <c r="JUO142" s="98"/>
      <c r="JUQ142" s="98"/>
      <c r="JUT142" s="98"/>
      <c r="JUW142" s="98"/>
      <c r="JUZ142" s="98"/>
      <c r="JVC142" s="98"/>
      <c r="JVF142" s="98"/>
      <c r="JVH142" s="98"/>
      <c r="JVJ142" s="98"/>
      <c r="JVM142" s="98"/>
      <c r="JVP142" s="98"/>
      <c r="JVS142" s="98"/>
      <c r="JVV142" s="98"/>
      <c r="JVY142" s="98"/>
      <c r="JWB142" s="98"/>
      <c r="JWE142" s="98"/>
      <c r="JWG142" s="98"/>
      <c r="JXB142" s="98"/>
      <c r="JXC142" s="98"/>
      <c r="JXF142" s="98"/>
      <c r="JXI142" s="98"/>
      <c r="JXL142" s="98"/>
      <c r="JXO142" s="98"/>
      <c r="JXP142" s="98"/>
      <c r="JXQ142" s="98"/>
      <c r="JXT142" s="98"/>
      <c r="JXW142" s="98"/>
      <c r="JXZ142" s="98"/>
      <c r="JYC142" s="98"/>
      <c r="JYE142" s="98"/>
      <c r="JZW142" s="98"/>
      <c r="JZX142" s="98"/>
      <c r="JZY142" s="98"/>
      <c r="JZZ142" s="98"/>
      <c r="KAA142" s="98"/>
      <c r="KAB142" s="98"/>
      <c r="KAC142" s="98"/>
      <c r="KAD142" s="98"/>
      <c r="KAE142" s="98"/>
      <c r="KAF142" s="98"/>
      <c r="KAG142" s="98"/>
      <c r="KAH142" s="98"/>
      <c r="KAI142" s="98"/>
      <c r="KAJ142" s="98"/>
      <c r="KAK142" s="98"/>
      <c r="KAL142" s="98"/>
      <c r="KAM142" s="98"/>
      <c r="KAN142" s="98"/>
      <c r="KAO142" s="98"/>
      <c r="KBB142" s="98"/>
      <c r="KBC142" s="98"/>
      <c r="KBD142" s="98"/>
      <c r="KBE142" s="98"/>
      <c r="KBF142" s="98"/>
      <c r="KBG142" s="98"/>
      <c r="KBH142" s="98"/>
      <c r="KBI142" s="98"/>
      <c r="KBJ142" s="98"/>
      <c r="KBK142" s="98"/>
      <c r="KBN142" s="98"/>
      <c r="KBQ142" s="98"/>
      <c r="KBT142" s="98"/>
      <c r="KBW142" s="98"/>
      <c r="KEK142" s="98"/>
      <c r="KEM142" s="98"/>
      <c r="KEP142" s="98"/>
      <c r="KES142" s="98"/>
      <c r="KEV142" s="98"/>
      <c r="KEY142" s="98"/>
      <c r="KFB142" s="98"/>
      <c r="KFD142" s="98"/>
      <c r="KFF142" s="98"/>
      <c r="KFI142" s="98"/>
      <c r="KFL142" s="98"/>
      <c r="KFO142" s="98"/>
      <c r="KFR142" s="98"/>
      <c r="KFU142" s="98"/>
      <c r="KFX142" s="98"/>
      <c r="KGA142" s="98"/>
      <c r="KGC142" s="98"/>
      <c r="KGX142" s="98"/>
      <c r="KGY142" s="98"/>
      <c r="KHB142" s="98"/>
      <c r="KHE142" s="98"/>
      <c r="KHH142" s="98"/>
      <c r="KHK142" s="98"/>
      <c r="KHL142" s="98"/>
      <c r="KHM142" s="98"/>
      <c r="KHP142" s="98"/>
      <c r="KHS142" s="98"/>
      <c r="KHV142" s="98"/>
      <c r="KHY142" s="98"/>
      <c r="KIA142" s="98"/>
      <c r="KJS142" s="98"/>
      <c r="KJT142" s="98"/>
      <c r="KJU142" s="98"/>
      <c r="KJV142" s="98"/>
      <c r="KJW142" s="98"/>
      <c r="KJX142" s="98"/>
      <c r="KJY142" s="98"/>
      <c r="KJZ142" s="98"/>
      <c r="KKA142" s="98"/>
      <c r="KKB142" s="98"/>
      <c r="KKC142" s="98"/>
      <c r="KKD142" s="98"/>
      <c r="KKE142" s="98"/>
      <c r="KKF142" s="98"/>
      <c r="KKG142" s="98"/>
      <c r="KKH142" s="98"/>
      <c r="KKI142" s="98"/>
      <c r="KKJ142" s="98"/>
      <c r="KKK142" s="98"/>
      <c r="KKX142" s="98"/>
      <c r="KKY142" s="98"/>
      <c r="KKZ142" s="98"/>
      <c r="KLA142" s="98"/>
      <c r="KLB142" s="98"/>
      <c r="KLC142" s="98"/>
      <c r="KLD142" s="98"/>
      <c r="KLE142" s="98"/>
      <c r="KLF142" s="98"/>
      <c r="KLG142" s="98"/>
      <c r="KLJ142" s="98"/>
      <c r="KLM142" s="98"/>
      <c r="KLP142" s="98"/>
      <c r="KLS142" s="98"/>
      <c r="KOG142" s="98"/>
      <c r="KOI142" s="98"/>
      <c r="KOL142" s="98"/>
      <c r="KOO142" s="98"/>
      <c r="KOR142" s="98"/>
      <c r="KOU142" s="98"/>
      <c r="KOX142" s="98"/>
      <c r="KOZ142" s="98"/>
      <c r="KPB142" s="98"/>
      <c r="KPE142" s="98"/>
      <c r="KPH142" s="98"/>
      <c r="KPK142" s="98"/>
      <c r="KPN142" s="98"/>
      <c r="KPQ142" s="98"/>
      <c r="KPT142" s="98"/>
      <c r="KPW142" s="98"/>
      <c r="KPY142" s="98"/>
      <c r="KQT142" s="98"/>
      <c r="KQU142" s="98"/>
      <c r="KQX142" s="98"/>
      <c r="KRA142" s="98"/>
      <c r="KRD142" s="98"/>
      <c r="KRG142" s="98"/>
      <c r="KRH142" s="98"/>
      <c r="KRI142" s="98"/>
      <c r="KRL142" s="98"/>
      <c r="KRO142" s="98"/>
      <c r="KRR142" s="98"/>
      <c r="KRU142" s="98"/>
      <c r="KRW142" s="98"/>
      <c r="KTO142" s="98"/>
      <c r="KTP142" s="98"/>
      <c r="KTQ142" s="98"/>
      <c r="KTR142" s="98"/>
      <c r="KTS142" s="98"/>
      <c r="KTT142" s="98"/>
      <c r="KTU142" s="98"/>
      <c r="KTV142" s="98"/>
      <c r="KTW142" s="98"/>
      <c r="KTX142" s="98"/>
      <c r="KTY142" s="98"/>
      <c r="KTZ142" s="98"/>
      <c r="KUA142" s="98"/>
      <c r="KUB142" s="98"/>
      <c r="KUC142" s="98"/>
      <c r="KUD142" s="98"/>
      <c r="KUE142" s="98"/>
      <c r="KUF142" s="98"/>
      <c r="KUG142" s="98"/>
      <c r="KUT142" s="98"/>
      <c r="KUU142" s="98"/>
      <c r="KUV142" s="98"/>
      <c r="KUW142" s="98"/>
      <c r="KUX142" s="98"/>
      <c r="KUY142" s="98"/>
      <c r="KUZ142" s="98"/>
      <c r="KVA142" s="98"/>
      <c r="KVB142" s="98"/>
      <c r="KVC142" s="98"/>
      <c r="KVF142" s="98"/>
      <c r="KVI142" s="98"/>
      <c r="KVL142" s="98"/>
      <c r="KVO142" s="98"/>
      <c r="KYC142" s="98"/>
      <c r="KYE142" s="98"/>
      <c r="KYH142" s="98"/>
      <c r="KYK142" s="98"/>
      <c r="KYN142" s="98"/>
      <c r="KYQ142" s="98"/>
      <c r="KYT142" s="98"/>
      <c r="KYV142" s="98"/>
      <c r="KYX142" s="98"/>
      <c r="KZA142" s="98"/>
      <c r="KZD142" s="98"/>
      <c r="KZG142" s="98"/>
      <c r="KZJ142" s="98"/>
      <c r="KZM142" s="98"/>
      <c r="KZP142" s="98"/>
      <c r="KZS142" s="98"/>
      <c r="KZU142" s="98"/>
      <c r="LAP142" s="98"/>
      <c r="LAQ142" s="98"/>
      <c r="LAT142" s="98"/>
      <c r="LAW142" s="98"/>
      <c r="LAZ142" s="98"/>
      <c r="LBC142" s="98"/>
      <c r="LBD142" s="98"/>
      <c r="LBE142" s="98"/>
      <c r="LBH142" s="98"/>
      <c r="LBK142" s="98"/>
      <c r="LBN142" s="98"/>
      <c r="LBQ142" s="98"/>
      <c r="LBS142" s="98"/>
      <c r="LDK142" s="98"/>
      <c r="LDL142" s="98"/>
      <c r="LDM142" s="98"/>
      <c r="LDN142" s="98"/>
      <c r="LDO142" s="98"/>
      <c r="LDP142" s="98"/>
      <c r="LDQ142" s="98"/>
      <c r="LDR142" s="98"/>
      <c r="LDS142" s="98"/>
      <c r="LDT142" s="98"/>
      <c r="LDU142" s="98"/>
      <c r="LDV142" s="98"/>
      <c r="LDW142" s="98"/>
      <c r="LDX142" s="98"/>
      <c r="LDY142" s="98"/>
      <c r="LDZ142" s="98"/>
      <c r="LEA142" s="98"/>
      <c r="LEB142" s="98"/>
      <c r="LEC142" s="98"/>
      <c r="LEP142" s="98"/>
      <c r="LEQ142" s="98"/>
      <c r="LER142" s="98"/>
      <c r="LES142" s="98"/>
      <c r="LET142" s="98"/>
      <c r="LEU142" s="98"/>
      <c r="LEV142" s="98"/>
      <c r="LEW142" s="98"/>
      <c r="LEX142" s="98"/>
      <c r="LEY142" s="98"/>
      <c r="LFB142" s="98"/>
      <c r="LFE142" s="98"/>
      <c r="LFH142" s="98"/>
      <c r="LFK142" s="98"/>
      <c r="LHY142" s="98"/>
      <c r="LIA142" s="98"/>
      <c r="LID142" s="98"/>
      <c r="LIG142" s="98"/>
      <c r="LIJ142" s="98"/>
      <c r="LIM142" s="98"/>
      <c r="LIP142" s="98"/>
      <c r="LIR142" s="98"/>
      <c r="LIT142" s="98"/>
      <c r="LIW142" s="98"/>
      <c r="LIZ142" s="98"/>
      <c r="LJC142" s="98"/>
      <c r="LJF142" s="98"/>
      <c r="LJI142" s="98"/>
      <c r="LJL142" s="98"/>
      <c r="LJO142" s="98"/>
      <c r="LJQ142" s="98"/>
      <c r="LKL142" s="98"/>
      <c r="LKM142" s="98"/>
      <c r="LKP142" s="98"/>
      <c r="LKS142" s="98"/>
      <c r="LKV142" s="98"/>
      <c r="LKY142" s="98"/>
      <c r="LKZ142" s="98"/>
      <c r="LLA142" s="98"/>
      <c r="LLD142" s="98"/>
      <c r="LLG142" s="98"/>
      <c r="LLJ142" s="98"/>
      <c r="LLM142" s="98"/>
      <c r="LLO142" s="98"/>
      <c r="LNG142" s="98"/>
      <c r="LNH142" s="98"/>
      <c r="LNI142" s="98"/>
      <c r="LNJ142" s="98"/>
      <c r="LNK142" s="98"/>
      <c r="LNL142" s="98"/>
      <c r="LNM142" s="98"/>
      <c r="LNN142" s="98"/>
      <c r="LNO142" s="98"/>
      <c r="LNP142" s="98"/>
      <c r="LNQ142" s="98"/>
      <c r="LNR142" s="98"/>
      <c r="LNS142" s="98"/>
      <c r="LNT142" s="98"/>
      <c r="LNU142" s="98"/>
      <c r="LNV142" s="98"/>
      <c r="LNW142" s="98"/>
      <c r="LNX142" s="98"/>
      <c r="LNY142" s="98"/>
      <c r="LOL142" s="98"/>
      <c r="LOM142" s="98"/>
      <c r="LON142" s="98"/>
      <c r="LOO142" s="98"/>
      <c r="LOP142" s="98"/>
      <c r="LOQ142" s="98"/>
      <c r="LOR142" s="98"/>
      <c r="LOS142" s="98"/>
      <c r="LOT142" s="98"/>
      <c r="LOU142" s="98"/>
      <c r="LOX142" s="98"/>
      <c r="LPA142" s="98"/>
      <c r="LPD142" s="98"/>
      <c r="LPG142" s="98"/>
      <c r="LRU142" s="98"/>
      <c r="LRW142" s="98"/>
      <c r="LRZ142" s="98"/>
      <c r="LSC142" s="98"/>
      <c r="LSF142" s="98"/>
      <c r="LSI142" s="98"/>
      <c r="LSL142" s="98"/>
      <c r="LSN142" s="98"/>
      <c r="LSP142" s="98"/>
      <c r="LSS142" s="98"/>
      <c r="LSV142" s="98"/>
      <c r="LSY142" s="98"/>
      <c r="LTB142" s="98"/>
      <c r="LTE142" s="98"/>
      <c r="LTH142" s="98"/>
      <c r="LTK142" s="98"/>
      <c r="LTM142" s="98"/>
      <c r="LUH142" s="98"/>
      <c r="LUI142" s="98"/>
      <c r="LUL142" s="98"/>
      <c r="LUO142" s="98"/>
      <c r="LUR142" s="98"/>
      <c r="LUU142" s="98"/>
      <c r="LUV142" s="98"/>
      <c r="LUW142" s="98"/>
      <c r="LUZ142" s="98"/>
      <c r="LVC142" s="98"/>
      <c r="LVF142" s="98"/>
      <c r="LVI142" s="98"/>
      <c r="LVK142" s="98"/>
      <c r="LXC142" s="98"/>
      <c r="LXD142" s="98"/>
      <c r="LXE142" s="98"/>
      <c r="LXF142" s="98"/>
      <c r="LXG142" s="98"/>
      <c r="LXH142" s="98"/>
      <c r="LXI142" s="98"/>
      <c r="LXJ142" s="98"/>
      <c r="LXK142" s="98"/>
      <c r="LXL142" s="98"/>
      <c r="LXM142" s="98"/>
      <c r="LXN142" s="98"/>
      <c r="LXO142" s="98"/>
      <c r="LXP142" s="98"/>
      <c r="LXQ142" s="98"/>
      <c r="LXR142" s="98"/>
      <c r="LXS142" s="98"/>
      <c r="LXT142" s="98"/>
      <c r="LXU142" s="98"/>
      <c r="LYH142" s="98"/>
      <c r="LYI142" s="98"/>
      <c r="LYJ142" s="98"/>
      <c r="LYK142" s="98"/>
      <c r="LYL142" s="98"/>
      <c r="LYM142" s="98"/>
      <c r="LYN142" s="98"/>
      <c r="LYO142" s="98"/>
      <c r="LYP142" s="98"/>
      <c r="LYQ142" s="98"/>
      <c r="LYT142" s="98"/>
      <c r="LYW142" s="98"/>
      <c r="LYZ142" s="98"/>
      <c r="LZC142" s="98"/>
      <c r="MBQ142" s="98"/>
      <c r="MBS142" s="98"/>
      <c r="MBV142" s="98"/>
      <c r="MBY142" s="98"/>
      <c r="MCB142" s="98"/>
      <c r="MCE142" s="98"/>
      <c r="MCH142" s="98"/>
      <c r="MCJ142" s="98"/>
      <c r="MCL142" s="98"/>
      <c r="MCO142" s="98"/>
      <c r="MCR142" s="98"/>
      <c r="MCU142" s="98"/>
      <c r="MCX142" s="98"/>
      <c r="MDA142" s="98"/>
      <c r="MDD142" s="98"/>
      <c r="MDG142" s="98"/>
      <c r="MDI142" s="98"/>
      <c r="MED142" s="98"/>
      <c r="MEE142" s="98"/>
      <c r="MEH142" s="98"/>
      <c r="MEK142" s="98"/>
      <c r="MEN142" s="98"/>
      <c r="MEQ142" s="98"/>
      <c r="MER142" s="98"/>
      <c r="MES142" s="98"/>
      <c r="MEV142" s="98"/>
      <c r="MEY142" s="98"/>
      <c r="MFB142" s="98"/>
      <c r="MFE142" s="98"/>
      <c r="MFG142" s="98"/>
      <c r="MGY142" s="98"/>
      <c r="MGZ142" s="98"/>
      <c r="MHA142" s="98"/>
      <c r="MHB142" s="98"/>
      <c r="MHC142" s="98"/>
      <c r="MHD142" s="98"/>
      <c r="MHE142" s="98"/>
      <c r="MHF142" s="98"/>
      <c r="MHG142" s="98"/>
      <c r="MHH142" s="98"/>
      <c r="MHI142" s="98"/>
      <c r="MHJ142" s="98"/>
      <c r="MHK142" s="98"/>
      <c r="MHL142" s="98"/>
      <c r="MHM142" s="98"/>
      <c r="MHN142" s="98"/>
      <c r="MHO142" s="98"/>
      <c r="MHP142" s="98"/>
      <c r="MHQ142" s="98"/>
      <c r="MID142" s="98"/>
      <c r="MIE142" s="98"/>
      <c r="MIF142" s="98"/>
      <c r="MIG142" s="98"/>
      <c r="MIH142" s="98"/>
      <c r="MII142" s="98"/>
      <c r="MIJ142" s="98"/>
      <c r="MIK142" s="98"/>
      <c r="MIL142" s="98"/>
      <c r="MIM142" s="98"/>
      <c r="MIP142" s="98"/>
      <c r="MIS142" s="98"/>
      <c r="MIV142" s="98"/>
      <c r="MIY142" s="98"/>
      <c r="MLM142" s="98"/>
      <c r="MLO142" s="98"/>
      <c r="MLR142" s="98"/>
      <c r="MLU142" s="98"/>
      <c r="MLX142" s="98"/>
      <c r="MMA142" s="98"/>
      <c r="MMD142" s="98"/>
      <c r="MMF142" s="98"/>
      <c r="MMH142" s="98"/>
      <c r="MMK142" s="98"/>
      <c r="MMN142" s="98"/>
      <c r="MMQ142" s="98"/>
      <c r="MMT142" s="98"/>
      <c r="MMW142" s="98"/>
      <c r="MMZ142" s="98"/>
      <c r="MNC142" s="98"/>
      <c r="MNE142" s="98"/>
      <c r="MNZ142" s="98"/>
      <c r="MOA142" s="98"/>
      <c r="MOD142" s="98"/>
      <c r="MOG142" s="98"/>
      <c r="MOJ142" s="98"/>
      <c r="MOM142" s="98"/>
      <c r="MON142" s="98"/>
      <c r="MOO142" s="98"/>
      <c r="MOR142" s="98"/>
      <c r="MOU142" s="98"/>
      <c r="MOX142" s="98"/>
      <c r="MPA142" s="98"/>
      <c r="MPC142" s="98"/>
      <c r="MQU142" s="98"/>
      <c r="MQV142" s="98"/>
      <c r="MQW142" s="98"/>
      <c r="MQX142" s="98"/>
      <c r="MQY142" s="98"/>
      <c r="MQZ142" s="98"/>
      <c r="MRA142" s="98"/>
      <c r="MRB142" s="98"/>
      <c r="MRC142" s="98"/>
      <c r="MRD142" s="98"/>
      <c r="MRE142" s="98"/>
      <c r="MRF142" s="98"/>
      <c r="MRG142" s="98"/>
      <c r="MRH142" s="98"/>
      <c r="MRI142" s="98"/>
      <c r="MRJ142" s="98"/>
      <c r="MRK142" s="98"/>
      <c r="MRL142" s="98"/>
      <c r="MRM142" s="98"/>
      <c r="MRZ142" s="98"/>
      <c r="MSA142" s="98"/>
      <c r="MSB142" s="98"/>
      <c r="MSC142" s="98"/>
      <c r="MSD142" s="98"/>
      <c r="MSE142" s="98"/>
      <c r="MSF142" s="98"/>
      <c r="MSG142" s="98"/>
      <c r="MSH142" s="98"/>
      <c r="MSI142" s="98"/>
      <c r="MSL142" s="98"/>
      <c r="MSO142" s="98"/>
      <c r="MSR142" s="98"/>
      <c r="MSU142" s="98"/>
      <c r="MVI142" s="98"/>
      <c r="MVK142" s="98"/>
      <c r="MVN142" s="98"/>
      <c r="MVQ142" s="98"/>
      <c r="MVT142" s="98"/>
      <c r="MVW142" s="98"/>
      <c r="MVZ142" s="98"/>
      <c r="MWB142" s="98"/>
      <c r="MWD142" s="98"/>
      <c r="MWG142" s="98"/>
      <c r="MWJ142" s="98"/>
      <c r="MWM142" s="98"/>
      <c r="MWP142" s="98"/>
      <c r="MWS142" s="98"/>
      <c r="MWV142" s="98"/>
      <c r="MWY142" s="98"/>
      <c r="MXA142" s="98"/>
      <c r="MXV142" s="98"/>
      <c r="MXW142" s="98"/>
      <c r="MXZ142" s="98"/>
      <c r="MYC142" s="98"/>
      <c r="MYF142" s="98"/>
      <c r="MYI142" s="98"/>
      <c r="MYJ142" s="98"/>
      <c r="MYK142" s="98"/>
      <c r="MYN142" s="98"/>
      <c r="MYQ142" s="98"/>
      <c r="MYT142" s="98"/>
      <c r="MYW142" s="98"/>
      <c r="MYY142" s="98"/>
      <c r="NAQ142" s="98"/>
      <c r="NAR142" s="98"/>
      <c r="NAS142" s="98"/>
      <c r="NAT142" s="98"/>
      <c r="NAU142" s="98"/>
      <c r="NAV142" s="98"/>
      <c r="NAW142" s="98"/>
      <c r="NAX142" s="98"/>
      <c r="NAY142" s="98"/>
      <c r="NAZ142" s="98"/>
      <c r="NBA142" s="98"/>
      <c r="NBB142" s="98"/>
      <c r="NBC142" s="98"/>
      <c r="NBD142" s="98"/>
      <c r="NBE142" s="98"/>
      <c r="NBF142" s="98"/>
      <c r="NBG142" s="98"/>
      <c r="NBH142" s="98"/>
      <c r="NBI142" s="98"/>
      <c r="NBV142" s="98"/>
      <c r="NBW142" s="98"/>
      <c r="NBX142" s="98"/>
      <c r="NBY142" s="98"/>
      <c r="NBZ142" s="98"/>
      <c r="NCA142" s="98"/>
      <c r="NCB142" s="98"/>
      <c r="NCC142" s="98"/>
      <c r="NCD142" s="98"/>
      <c r="NCE142" s="98"/>
      <c r="NCH142" s="98"/>
      <c r="NCK142" s="98"/>
      <c r="NCN142" s="98"/>
      <c r="NCQ142" s="98"/>
      <c r="NFE142" s="98"/>
      <c r="NFG142" s="98"/>
      <c r="NFJ142" s="98"/>
      <c r="NFM142" s="98"/>
      <c r="NFP142" s="98"/>
      <c r="NFS142" s="98"/>
      <c r="NFV142" s="98"/>
      <c r="NFX142" s="98"/>
      <c r="NFZ142" s="98"/>
      <c r="NGC142" s="98"/>
      <c r="NGF142" s="98"/>
      <c r="NGI142" s="98"/>
      <c r="NGL142" s="98"/>
      <c r="NGO142" s="98"/>
      <c r="NGR142" s="98"/>
      <c r="NGU142" s="98"/>
      <c r="NGW142" s="98"/>
      <c r="NHR142" s="98"/>
      <c r="NHS142" s="98"/>
      <c r="NHV142" s="98"/>
      <c r="NHY142" s="98"/>
      <c r="NIB142" s="98"/>
      <c r="NIE142" s="98"/>
      <c r="NIF142" s="98"/>
      <c r="NIG142" s="98"/>
      <c r="NIJ142" s="98"/>
      <c r="NIM142" s="98"/>
      <c r="NIP142" s="98"/>
      <c r="NIS142" s="98"/>
      <c r="NIU142" s="98"/>
      <c r="NKM142" s="98"/>
      <c r="NKN142" s="98"/>
      <c r="NKO142" s="98"/>
      <c r="NKP142" s="98"/>
      <c r="NKQ142" s="98"/>
      <c r="NKR142" s="98"/>
      <c r="NKS142" s="98"/>
      <c r="NKT142" s="98"/>
      <c r="NKU142" s="98"/>
      <c r="NKV142" s="98"/>
      <c r="NKW142" s="98"/>
      <c r="NKX142" s="98"/>
      <c r="NKY142" s="98"/>
      <c r="NKZ142" s="98"/>
      <c r="NLA142" s="98"/>
      <c r="NLB142" s="98"/>
      <c r="NLC142" s="98"/>
      <c r="NLD142" s="98"/>
      <c r="NLE142" s="98"/>
      <c r="NLR142" s="98"/>
      <c r="NLS142" s="98"/>
      <c r="NLT142" s="98"/>
      <c r="NLU142" s="98"/>
      <c r="NLV142" s="98"/>
      <c r="NLW142" s="98"/>
      <c r="NLX142" s="98"/>
      <c r="NLY142" s="98"/>
      <c r="NLZ142" s="98"/>
      <c r="NMA142" s="98"/>
      <c r="NMD142" s="98"/>
      <c r="NMG142" s="98"/>
      <c r="NMJ142" s="98"/>
      <c r="NMM142" s="98"/>
      <c r="NPA142" s="98"/>
      <c r="NPC142" s="98"/>
      <c r="NPF142" s="98"/>
      <c r="NPI142" s="98"/>
      <c r="NPL142" s="98"/>
      <c r="NPO142" s="98"/>
      <c r="NPR142" s="98"/>
      <c r="NPT142" s="98"/>
      <c r="NPV142" s="98"/>
      <c r="NPY142" s="98"/>
      <c r="NQB142" s="98"/>
      <c r="NQE142" s="98"/>
      <c r="NQH142" s="98"/>
      <c r="NQK142" s="98"/>
      <c r="NQN142" s="98"/>
      <c r="NQQ142" s="98"/>
      <c r="NQS142" s="98"/>
      <c r="NRN142" s="98"/>
      <c r="NRO142" s="98"/>
      <c r="NRR142" s="98"/>
      <c r="NRU142" s="98"/>
      <c r="NRX142" s="98"/>
      <c r="NSA142" s="98"/>
      <c r="NSB142" s="98"/>
      <c r="NSC142" s="98"/>
      <c r="NSF142" s="98"/>
      <c r="NSI142" s="98"/>
      <c r="NSL142" s="98"/>
      <c r="NSO142" s="98"/>
      <c r="NSQ142" s="98"/>
      <c r="NUI142" s="98"/>
      <c r="NUJ142" s="98"/>
      <c r="NUK142" s="98"/>
      <c r="NUL142" s="98"/>
      <c r="NUM142" s="98"/>
      <c r="NUN142" s="98"/>
      <c r="NUO142" s="98"/>
      <c r="NUP142" s="98"/>
      <c r="NUQ142" s="98"/>
      <c r="NUR142" s="98"/>
      <c r="NUS142" s="98"/>
      <c r="NUT142" s="98"/>
      <c r="NUU142" s="98"/>
      <c r="NUV142" s="98"/>
      <c r="NUW142" s="98"/>
      <c r="NUX142" s="98"/>
      <c r="NUY142" s="98"/>
      <c r="NUZ142" s="98"/>
      <c r="NVA142" s="98"/>
      <c r="NVN142" s="98"/>
      <c r="NVO142" s="98"/>
      <c r="NVP142" s="98"/>
      <c r="NVQ142" s="98"/>
      <c r="NVR142" s="98"/>
      <c r="NVS142" s="98"/>
      <c r="NVT142" s="98"/>
      <c r="NVU142" s="98"/>
      <c r="NVV142" s="98"/>
      <c r="NVW142" s="98"/>
      <c r="NVZ142" s="98"/>
      <c r="NWC142" s="98"/>
      <c r="NWF142" s="98"/>
      <c r="NWI142" s="98"/>
      <c r="NYW142" s="98"/>
      <c r="NYY142" s="98"/>
      <c r="NZB142" s="98"/>
      <c r="NZE142" s="98"/>
      <c r="NZH142" s="98"/>
      <c r="NZK142" s="98"/>
      <c r="NZN142" s="98"/>
      <c r="NZP142" s="98"/>
      <c r="NZR142" s="98"/>
      <c r="NZU142" s="98"/>
      <c r="NZX142" s="98"/>
      <c r="OAA142" s="98"/>
      <c r="OAD142" s="98"/>
      <c r="OAG142" s="98"/>
      <c r="OAJ142" s="98"/>
      <c r="OAM142" s="98"/>
      <c r="OAO142" s="98"/>
      <c r="OBJ142" s="98"/>
      <c r="OBK142" s="98"/>
      <c r="OBN142" s="98"/>
      <c r="OBQ142" s="98"/>
      <c r="OBT142" s="98"/>
      <c r="OBW142" s="98"/>
      <c r="OBX142" s="98"/>
      <c r="OBY142" s="98"/>
      <c r="OCB142" s="98"/>
      <c r="OCE142" s="98"/>
      <c r="OCH142" s="98"/>
      <c r="OCK142" s="98"/>
      <c r="OCM142" s="98"/>
      <c r="OEE142" s="98"/>
      <c r="OEF142" s="98"/>
      <c r="OEG142" s="98"/>
      <c r="OEH142" s="98"/>
      <c r="OEI142" s="98"/>
      <c r="OEJ142" s="98"/>
      <c r="OEK142" s="98"/>
      <c r="OEL142" s="98"/>
      <c r="OEM142" s="98"/>
      <c r="OEN142" s="98"/>
      <c r="OEO142" s="98"/>
      <c r="OEP142" s="98"/>
      <c r="OEQ142" s="98"/>
      <c r="OER142" s="98"/>
      <c r="OES142" s="98"/>
      <c r="OET142" s="98"/>
      <c r="OEU142" s="98"/>
      <c r="OEV142" s="98"/>
      <c r="OEW142" s="98"/>
      <c r="OFJ142" s="98"/>
      <c r="OFK142" s="98"/>
      <c r="OFL142" s="98"/>
      <c r="OFM142" s="98"/>
      <c r="OFN142" s="98"/>
      <c r="OFO142" s="98"/>
      <c r="OFP142" s="98"/>
      <c r="OFQ142" s="98"/>
      <c r="OFR142" s="98"/>
      <c r="OFS142" s="98"/>
      <c r="OFV142" s="98"/>
      <c r="OFY142" s="98"/>
      <c r="OGB142" s="98"/>
      <c r="OGE142" s="98"/>
      <c r="OIS142" s="98"/>
      <c r="OIU142" s="98"/>
      <c r="OIX142" s="98"/>
      <c r="OJA142" s="98"/>
      <c r="OJD142" s="98"/>
      <c r="OJG142" s="98"/>
      <c r="OJJ142" s="98"/>
      <c r="OJL142" s="98"/>
      <c r="OJN142" s="98"/>
      <c r="OJQ142" s="98"/>
      <c r="OJT142" s="98"/>
      <c r="OJW142" s="98"/>
      <c r="OJZ142" s="98"/>
      <c r="OKC142" s="98"/>
      <c r="OKF142" s="98"/>
      <c r="OKI142" s="98"/>
      <c r="OKK142" s="98"/>
      <c r="OLF142" s="98"/>
      <c r="OLG142" s="98"/>
      <c r="OLJ142" s="98"/>
      <c r="OLM142" s="98"/>
      <c r="OLP142" s="98"/>
      <c r="OLS142" s="98"/>
      <c r="OLT142" s="98"/>
      <c r="OLU142" s="98"/>
      <c r="OLX142" s="98"/>
      <c r="OMA142" s="98"/>
      <c r="OMD142" s="98"/>
      <c r="OMG142" s="98"/>
      <c r="OMI142" s="98"/>
      <c r="OOA142" s="98"/>
      <c r="OOB142" s="98"/>
      <c r="OOC142" s="98"/>
      <c r="OOD142" s="98"/>
      <c r="OOE142" s="98"/>
      <c r="OOF142" s="98"/>
      <c r="OOG142" s="98"/>
      <c r="OOH142" s="98"/>
      <c r="OOI142" s="98"/>
      <c r="OOJ142" s="98"/>
      <c r="OOK142" s="98"/>
      <c r="OOL142" s="98"/>
      <c r="OOM142" s="98"/>
      <c r="OON142" s="98"/>
      <c r="OOO142" s="98"/>
      <c r="OOP142" s="98"/>
      <c r="OOQ142" s="98"/>
      <c r="OOR142" s="98"/>
      <c r="OOS142" s="98"/>
      <c r="OPF142" s="98"/>
      <c r="OPG142" s="98"/>
      <c r="OPH142" s="98"/>
      <c r="OPI142" s="98"/>
      <c r="OPJ142" s="98"/>
      <c r="OPK142" s="98"/>
      <c r="OPL142" s="98"/>
      <c r="OPM142" s="98"/>
      <c r="OPN142" s="98"/>
      <c r="OPO142" s="98"/>
      <c r="OPR142" s="98"/>
      <c r="OPU142" s="98"/>
      <c r="OPX142" s="98"/>
      <c r="OQA142" s="98"/>
      <c r="OSO142" s="98"/>
      <c r="OSQ142" s="98"/>
      <c r="OST142" s="98"/>
      <c r="OSW142" s="98"/>
      <c r="OSZ142" s="98"/>
      <c r="OTC142" s="98"/>
      <c r="OTF142" s="98"/>
      <c r="OTH142" s="98"/>
      <c r="OTJ142" s="98"/>
      <c r="OTM142" s="98"/>
      <c r="OTP142" s="98"/>
      <c r="OTS142" s="98"/>
      <c r="OTV142" s="98"/>
      <c r="OTY142" s="98"/>
      <c r="OUB142" s="98"/>
      <c r="OUE142" s="98"/>
      <c r="OUG142" s="98"/>
      <c r="OVB142" s="98"/>
      <c r="OVC142" s="98"/>
      <c r="OVF142" s="98"/>
      <c r="OVI142" s="98"/>
      <c r="OVL142" s="98"/>
      <c r="OVO142" s="98"/>
      <c r="OVP142" s="98"/>
      <c r="OVQ142" s="98"/>
      <c r="OVT142" s="98"/>
      <c r="OVW142" s="98"/>
      <c r="OVZ142" s="98"/>
      <c r="OWC142" s="98"/>
      <c r="OWE142" s="98"/>
      <c r="OXW142" s="98"/>
      <c r="OXX142" s="98"/>
      <c r="OXY142" s="98"/>
      <c r="OXZ142" s="98"/>
      <c r="OYA142" s="98"/>
      <c r="OYB142" s="98"/>
      <c r="OYC142" s="98"/>
      <c r="OYD142" s="98"/>
      <c r="OYE142" s="98"/>
      <c r="OYF142" s="98"/>
      <c r="OYG142" s="98"/>
      <c r="OYH142" s="98"/>
      <c r="OYI142" s="98"/>
      <c r="OYJ142" s="98"/>
      <c r="OYK142" s="98"/>
      <c r="OYL142" s="98"/>
      <c r="OYM142" s="98"/>
      <c r="OYN142" s="98"/>
      <c r="OYO142" s="98"/>
      <c r="OZB142" s="98"/>
      <c r="OZC142" s="98"/>
      <c r="OZD142" s="98"/>
      <c r="OZE142" s="98"/>
      <c r="OZF142" s="98"/>
      <c r="OZG142" s="98"/>
      <c r="OZH142" s="98"/>
      <c r="OZI142" s="98"/>
      <c r="OZJ142" s="98"/>
      <c r="OZK142" s="98"/>
      <c r="OZN142" s="98"/>
      <c r="OZQ142" s="98"/>
      <c r="OZT142" s="98"/>
      <c r="OZW142" s="98"/>
      <c r="PCK142" s="98"/>
      <c r="PCM142" s="98"/>
      <c r="PCP142" s="98"/>
      <c r="PCS142" s="98"/>
      <c r="PCV142" s="98"/>
      <c r="PCY142" s="98"/>
      <c r="PDB142" s="98"/>
      <c r="PDD142" s="98"/>
      <c r="PDF142" s="98"/>
      <c r="PDI142" s="98"/>
      <c r="PDL142" s="98"/>
      <c r="PDO142" s="98"/>
      <c r="PDR142" s="98"/>
      <c r="PDU142" s="98"/>
      <c r="PDX142" s="98"/>
      <c r="PEA142" s="98"/>
      <c r="PEC142" s="98"/>
      <c r="PEX142" s="98"/>
      <c r="PEY142" s="98"/>
      <c r="PFB142" s="98"/>
      <c r="PFE142" s="98"/>
      <c r="PFH142" s="98"/>
      <c r="PFK142" s="98"/>
      <c r="PFL142" s="98"/>
      <c r="PFM142" s="98"/>
      <c r="PFP142" s="98"/>
      <c r="PFS142" s="98"/>
      <c r="PFV142" s="98"/>
      <c r="PFY142" s="98"/>
      <c r="PGA142" s="98"/>
      <c r="PHS142" s="98"/>
      <c r="PHT142" s="98"/>
      <c r="PHU142" s="98"/>
      <c r="PHV142" s="98"/>
      <c r="PHW142" s="98"/>
      <c r="PHX142" s="98"/>
      <c r="PHY142" s="98"/>
      <c r="PHZ142" s="98"/>
      <c r="PIA142" s="98"/>
      <c r="PIB142" s="98"/>
      <c r="PIC142" s="98"/>
      <c r="PID142" s="98"/>
      <c r="PIE142" s="98"/>
      <c r="PIF142" s="98"/>
      <c r="PIG142" s="98"/>
      <c r="PIH142" s="98"/>
      <c r="PII142" s="98"/>
      <c r="PIJ142" s="98"/>
      <c r="PIK142" s="98"/>
      <c r="PIX142" s="98"/>
      <c r="PIY142" s="98"/>
      <c r="PIZ142" s="98"/>
      <c r="PJA142" s="98"/>
      <c r="PJB142" s="98"/>
      <c r="PJC142" s="98"/>
      <c r="PJD142" s="98"/>
      <c r="PJE142" s="98"/>
      <c r="PJF142" s="98"/>
      <c r="PJG142" s="98"/>
      <c r="PJJ142" s="98"/>
      <c r="PJM142" s="98"/>
      <c r="PJP142" s="98"/>
      <c r="PJS142" s="98"/>
      <c r="PMG142" s="98"/>
      <c r="PMI142" s="98"/>
      <c r="PML142" s="98"/>
      <c r="PMO142" s="98"/>
      <c r="PMR142" s="98"/>
      <c r="PMU142" s="98"/>
      <c r="PMX142" s="98"/>
      <c r="PMZ142" s="98"/>
      <c r="PNB142" s="98"/>
      <c r="PNE142" s="98"/>
      <c r="PNH142" s="98"/>
      <c r="PNK142" s="98"/>
      <c r="PNN142" s="98"/>
      <c r="PNQ142" s="98"/>
      <c r="PNT142" s="98"/>
      <c r="PNW142" s="98"/>
      <c r="PNY142" s="98"/>
      <c r="POT142" s="98"/>
      <c r="POU142" s="98"/>
      <c r="POX142" s="98"/>
      <c r="PPA142" s="98"/>
      <c r="PPD142" s="98"/>
      <c r="PPG142" s="98"/>
      <c r="PPH142" s="98"/>
      <c r="PPI142" s="98"/>
      <c r="PPL142" s="98"/>
      <c r="PPO142" s="98"/>
      <c r="PPR142" s="98"/>
      <c r="PPU142" s="98"/>
      <c r="PPW142" s="98"/>
      <c r="PRO142" s="98"/>
      <c r="PRP142" s="98"/>
      <c r="PRQ142" s="98"/>
      <c r="PRR142" s="98"/>
      <c r="PRS142" s="98"/>
      <c r="PRT142" s="98"/>
      <c r="PRU142" s="98"/>
      <c r="PRV142" s="98"/>
      <c r="PRW142" s="98"/>
      <c r="PRX142" s="98"/>
      <c r="PRY142" s="98"/>
      <c r="PRZ142" s="98"/>
      <c r="PSA142" s="98"/>
      <c r="PSB142" s="98"/>
      <c r="PSC142" s="98"/>
      <c r="PSD142" s="98"/>
      <c r="PSE142" s="98"/>
      <c r="PSF142" s="98"/>
      <c r="PSG142" s="98"/>
      <c r="PST142" s="98"/>
      <c r="PSU142" s="98"/>
      <c r="PSV142" s="98"/>
      <c r="PSW142" s="98"/>
      <c r="PSX142" s="98"/>
      <c r="PSY142" s="98"/>
      <c r="PSZ142" s="98"/>
      <c r="PTA142" s="98"/>
      <c r="PTB142" s="98"/>
      <c r="PTC142" s="98"/>
      <c r="PTF142" s="98"/>
      <c r="PTI142" s="98"/>
      <c r="PTL142" s="98"/>
      <c r="PTO142" s="98"/>
      <c r="PWC142" s="98"/>
      <c r="PWE142" s="98"/>
      <c r="PWH142" s="98"/>
      <c r="PWK142" s="98"/>
      <c r="PWN142" s="98"/>
      <c r="PWQ142" s="98"/>
      <c r="PWT142" s="98"/>
      <c r="PWV142" s="98"/>
      <c r="PWX142" s="98"/>
      <c r="PXA142" s="98"/>
      <c r="PXD142" s="98"/>
      <c r="PXG142" s="98"/>
      <c r="PXJ142" s="98"/>
      <c r="PXM142" s="98"/>
      <c r="PXP142" s="98"/>
      <c r="PXS142" s="98"/>
      <c r="PXU142" s="98"/>
      <c r="PYP142" s="98"/>
      <c r="PYQ142" s="98"/>
      <c r="PYT142" s="98"/>
      <c r="PYW142" s="98"/>
      <c r="PYZ142" s="98"/>
      <c r="PZC142" s="98"/>
      <c r="PZD142" s="98"/>
      <c r="PZE142" s="98"/>
      <c r="PZH142" s="98"/>
      <c r="PZK142" s="98"/>
      <c r="PZN142" s="98"/>
      <c r="PZQ142" s="98"/>
      <c r="PZS142" s="98"/>
      <c r="QBK142" s="98"/>
      <c r="QBL142" s="98"/>
      <c r="QBM142" s="98"/>
      <c r="QBN142" s="98"/>
      <c r="QBO142" s="98"/>
      <c r="QBP142" s="98"/>
      <c r="QBQ142" s="98"/>
      <c r="QBR142" s="98"/>
      <c r="QBS142" s="98"/>
      <c r="QBT142" s="98"/>
      <c r="QBU142" s="98"/>
      <c r="QBV142" s="98"/>
      <c r="QBW142" s="98"/>
      <c r="QBX142" s="98"/>
      <c r="QBY142" s="98"/>
      <c r="QBZ142" s="98"/>
      <c r="QCA142" s="98"/>
      <c r="QCB142" s="98"/>
      <c r="QCC142" s="98"/>
      <c r="QCP142" s="98"/>
      <c r="QCQ142" s="98"/>
      <c r="QCR142" s="98"/>
      <c r="QCS142" s="98"/>
      <c r="QCT142" s="98"/>
      <c r="QCU142" s="98"/>
      <c r="QCV142" s="98"/>
      <c r="QCW142" s="98"/>
      <c r="QCX142" s="98"/>
      <c r="QCY142" s="98"/>
      <c r="QDB142" s="98"/>
      <c r="QDE142" s="98"/>
      <c r="QDH142" s="98"/>
      <c r="QDK142" s="98"/>
      <c r="QFY142" s="98"/>
      <c r="QGA142" s="98"/>
      <c r="QGD142" s="98"/>
      <c r="QGG142" s="98"/>
      <c r="QGJ142" s="98"/>
      <c r="QGM142" s="98"/>
      <c r="QGP142" s="98"/>
      <c r="QGR142" s="98"/>
      <c r="QGT142" s="98"/>
      <c r="QGW142" s="98"/>
      <c r="QGZ142" s="98"/>
      <c r="QHC142" s="98"/>
      <c r="QHF142" s="98"/>
      <c r="QHI142" s="98"/>
      <c r="QHL142" s="98"/>
      <c r="QHO142" s="98"/>
      <c r="QHQ142" s="98"/>
      <c r="QIL142" s="98"/>
      <c r="QIM142" s="98"/>
      <c r="QIP142" s="98"/>
      <c r="QIS142" s="98"/>
      <c r="QIV142" s="98"/>
      <c r="QIY142" s="98"/>
      <c r="QIZ142" s="98"/>
      <c r="QJA142" s="98"/>
      <c r="QJD142" s="98"/>
      <c r="QJG142" s="98"/>
      <c r="QJJ142" s="98"/>
      <c r="QJM142" s="98"/>
      <c r="QJO142" s="98"/>
      <c r="QLG142" s="98"/>
      <c r="QLH142" s="98"/>
      <c r="QLI142" s="98"/>
      <c r="QLJ142" s="98"/>
      <c r="QLK142" s="98"/>
      <c r="QLL142" s="98"/>
      <c r="QLM142" s="98"/>
      <c r="QLN142" s="98"/>
      <c r="QLO142" s="98"/>
      <c r="QLP142" s="98"/>
      <c r="QLQ142" s="98"/>
      <c r="QLR142" s="98"/>
      <c r="QLS142" s="98"/>
      <c r="QLT142" s="98"/>
      <c r="QLU142" s="98"/>
      <c r="QLV142" s="98"/>
      <c r="QLW142" s="98"/>
      <c r="QLX142" s="98"/>
      <c r="QLY142" s="98"/>
      <c r="QML142" s="98"/>
      <c r="QMM142" s="98"/>
      <c r="QMN142" s="98"/>
      <c r="QMO142" s="98"/>
      <c r="QMP142" s="98"/>
      <c r="QMQ142" s="98"/>
      <c r="QMR142" s="98"/>
      <c r="QMS142" s="98"/>
      <c r="QMT142" s="98"/>
      <c r="QMU142" s="98"/>
      <c r="QMX142" s="98"/>
      <c r="QNA142" s="98"/>
      <c r="QND142" s="98"/>
      <c r="QNG142" s="98"/>
      <c r="QPU142" s="98"/>
      <c r="QPW142" s="98"/>
      <c r="QPZ142" s="98"/>
      <c r="QQC142" s="98"/>
      <c r="QQF142" s="98"/>
      <c r="QQI142" s="98"/>
      <c r="QQL142" s="98"/>
      <c r="QQN142" s="98"/>
      <c r="QQP142" s="98"/>
      <c r="QQS142" s="98"/>
      <c r="QQV142" s="98"/>
      <c r="QQY142" s="98"/>
      <c r="QRB142" s="98"/>
      <c r="QRE142" s="98"/>
      <c r="QRH142" s="98"/>
      <c r="QRK142" s="98"/>
      <c r="QRM142" s="98"/>
      <c r="QSH142" s="98"/>
      <c r="QSI142" s="98"/>
      <c r="QSL142" s="98"/>
      <c r="QSO142" s="98"/>
      <c r="QSR142" s="98"/>
      <c r="QSU142" s="98"/>
      <c r="QSV142" s="98"/>
      <c r="QSW142" s="98"/>
      <c r="QSZ142" s="98"/>
      <c r="QTC142" s="98"/>
      <c r="QTF142" s="98"/>
      <c r="QTI142" s="98"/>
      <c r="QTK142" s="98"/>
      <c r="QVC142" s="98"/>
      <c r="QVD142" s="98"/>
      <c r="QVE142" s="98"/>
      <c r="QVF142" s="98"/>
      <c r="QVG142" s="98"/>
      <c r="QVH142" s="98"/>
      <c r="QVI142" s="98"/>
      <c r="QVJ142" s="98"/>
      <c r="QVK142" s="98"/>
      <c r="QVL142" s="98"/>
      <c r="QVM142" s="98"/>
      <c r="QVN142" s="98"/>
      <c r="QVO142" s="98"/>
      <c r="QVP142" s="98"/>
      <c r="QVQ142" s="98"/>
      <c r="QVR142" s="98"/>
      <c r="QVS142" s="98"/>
      <c r="QVT142" s="98"/>
      <c r="QVU142" s="98"/>
      <c r="QWH142" s="98"/>
      <c r="QWI142" s="98"/>
      <c r="QWJ142" s="98"/>
      <c r="QWK142" s="98"/>
      <c r="QWL142" s="98"/>
      <c r="QWM142" s="98"/>
      <c r="QWN142" s="98"/>
      <c r="QWO142" s="98"/>
      <c r="QWP142" s="98"/>
      <c r="QWQ142" s="98"/>
      <c r="QWT142" s="98"/>
      <c r="QWW142" s="98"/>
      <c r="QWZ142" s="98"/>
      <c r="QXC142" s="98"/>
      <c r="QZQ142" s="98"/>
      <c r="QZS142" s="98"/>
      <c r="QZV142" s="98"/>
      <c r="QZY142" s="98"/>
      <c r="RAB142" s="98"/>
      <c r="RAE142" s="98"/>
      <c r="RAH142" s="98"/>
      <c r="RAJ142" s="98"/>
      <c r="RAL142" s="98"/>
      <c r="RAO142" s="98"/>
      <c r="RAR142" s="98"/>
      <c r="RAU142" s="98"/>
      <c r="RAX142" s="98"/>
      <c r="RBA142" s="98"/>
      <c r="RBD142" s="98"/>
      <c r="RBG142" s="98"/>
      <c r="RBI142" s="98"/>
      <c r="RCD142" s="98"/>
      <c r="RCE142" s="98"/>
      <c r="RCH142" s="98"/>
      <c r="RCK142" s="98"/>
      <c r="RCN142" s="98"/>
      <c r="RCQ142" s="98"/>
      <c r="RCR142" s="98"/>
      <c r="RCS142" s="98"/>
      <c r="RCV142" s="98"/>
      <c r="RCY142" s="98"/>
      <c r="RDB142" s="98"/>
      <c r="RDE142" s="98"/>
      <c r="RDG142" s="98"/>
      <c r="REY142" s="98"/>
      <c r="REZ142" s="98"/>
      <c r="RFA142" s="98"/>
      <c r="RFB142" s="98"/>
      <c r="RFC142" s="98"/>
      <c r="RFD142" s="98"/>
      <c r="RFE142" s="98"/>
      <c r="RFF142" s="98"/>
      <c r="RFG142" s="98"/>
      <c r="RFH142" s="98"/>
      <c r="RFI142" s="98"/>
      <c r="RFJ142" s="98"/>
      <c r="RFK142" s="98"/>
      <c r="RFL142" s="98"/>
      <c r="RFM142" s="98"/>
      <c r="RFN142" s="98"/>
      <c r="RFO142" s="98"/>
      <c r="RFP142" s="98"/>
      <c r="RFQ142" s="98"/>
      <c r="RGD142" s="98"/>
      <c r="RGE142" s="98"/>
      <c r="RGF142" s="98"/>
      <c r="RGG142" s="98"/>
      <c r="RGH142" s="98"/>
      <c r="RGI142" s="98"/>
      <c r="RGJ142" s="98"/>
      <c r="RGK142" s="98"/>
      <c r="RGL142" s="98"/>
      <c r="RGM142" s="98"/>
      <c r="RGP142" s="98"/>
      <c r="RGS142" s="98"/>
      <c r="RGV142" s="98"/>
      <c r="RGY142" s="98"/>
      <c r="RJM142" s="98"/>
      <c r="RJO142" s="98"/>
      <c r="RJR142" s="98"/>
      <c r="RJU142" s="98"/>
      <c r="RJX142" s="98"/>
      <c r="RKA142" s="98"/>
      <c r="RKD142" s="98"/>
      <c r="RKF142" s="98"/>
      <c r="RKH142" s="98"/>
      <c r="RKK142" s="98"/>
      <c r="RKN142" s="98"/>
      <c r="RKQ142" s="98"/>
      <c r="RKT142" s="98"/>
      <c r="RKW142" s="98"/>
      <c r="RKZ142" s="98"/>
      <c r="RLC142" s="98"/>
      <c r="RLE142" s="98"/>
      <c r="RLZ142" s="98"/>
      <c r="RMA142" s="98"/>
      <c r="RMD142" s="98"/>
      <c r="RMG142" s="98"/>
      <c r="RMJ142" s="98"/>
      <c r="RMM142" s="98"/>
      <c r="RMN142" s="98"/>
      <c r="RMO142" s="98"/>
      <c r="RMR142" s="98"/>
      <c r="RMU142" s="98"/>
      <c r="RMX142" s="98"/>
      <c r="RNA142" s="98"/>
      <c r="RNC142" s="98"/>
      <c r="ROU142" s="98"/>
      <c r="ROV142" s="98"/>
      <c r="ROW142" s="98"/>
      <c r="ROX142" s="98"/>
      <c r="ROY142" s="98"/>
      <c r="ROZ142" s="98"/>
      <c r="RPA142" s="98"/>
      <c r="RPB142" s="98"/>
      <c r="RPC142" s="98"/>
      <c r="RPD142" s="98"/>
      <c r="RPE142" s="98"/>
      <c r="RPF142" s="98"/>
      <c r="RPG142" s="98"/>
      <c r="RPH142" s="98"/>
      <c r="RPI142" s="98"/>
      <c r="RPJ142" s="98"/>
      <c r="RPK142" s="98"/>
      <c r="RPL142" s="98"/>
      <c r="RPM142" s="98"/>
      <c r="RPZ142" s="98"/>
      <c r="RQA142" s="98"/>
      <c r="RQB142" s="98"/>
      <c r="RQC142" s="98"/>
      <c r="RQD142" s="98"/>
      <c r="RQE142" s="98"/>
      <c r="RQF142" s="98"/>
      <c r="RQG142" s="98"/>
      <c r="RQH142" s="98"/>
      <c r="RQI142" s="98"/>
      <c r="RQL142" s="98"/>
      <c r="RQO142" s="98"/>
      <c r="RQR142" s="98"/>
      <c r="RQU142" s="98"/>
      <c r="RTI142" s="98"/>
      <c r="RTK142" s="98"/>
      <c r="RTN142" s="98"/>
      <c r="RTQ142" s="98"/>
      <c r="RTT142" s="98"/>
      <c r="RTW142" s="98"/>
      <c r="RTZ142" s="98"/>
      <c r="RUB142" s="98"/>
      <c r="RUD142" s="98"/>
      <c r="RUG142" s="98"/>
      <c r="RUJ142" s="98"/>
      <c r="RUM142" s="98"/>
      <c r="RUP142" s="98"/>
      <c r="RUS142" s="98"/>
      <c r="RUV142" s="98"/>
      <c r="RUY142" s="98"/>
      <c r="RVA142" s="98"/>
      <c r="RVV142" s="98"/>
      <c r="RVW142" s="98"/>
      <c r="RVZ142" s="98"/>
      <c r="RWC142" s="98"/>
      <c r="RWF142" s="98"/>
      <c r="RWI142" s="98"/>
      <c r="RWJ142" s="98"/>
      <c r="RWK142" s="98"/>
      <c r="RWN142" s="98"/>
      <c r="RWQ142" s="98"/>
      <c r="RWT142" s="98"/>
      <c r="RWW142" s="98"/>
      <c r="RWY142" s="98"/>
      <c r="RYQ142" s="98"/>
      <c r="RYR142" s="98"/>
      <c r="RYS142" s="98"/>
      <c r="RYT142" s="98"/>
      <c r="RYU142" s="98"/>
      <c r="RYV142" s="98"/>
      <c r="RYW142" s="98"/>
      <c r="RYX142" s="98"/>
      <c r="RYY142" s="98"/>
      <c r="RYZ142" s="98"/>
      <c r="RZA142" s="98"/>
      <c r="RZB142" s="98"/>
      <c r="RZC142" s="98"/>
      <c r="RZD142" s="98"/>
      <c r="RZE142" s="98"/>
      <c r="RZF142" s="98"/>
      <c r="RZG142" s="98"/>
      <c r="RZH142" s="98"/>
      <c r="RZI142" s="98"/>
      <c r="RZV142" s="98"/>
      <c r="RZW142" s="98"/>
      <c r="RZX142" s="98"/>
      <c r="RZY142" s="98"/>
      <c r="RZZ142" s="98"/>
      <c r="SAA142" s="98"/>
      <c r="SAB142" s="98"/>
      <c r="SAC142" s="98"/>
      <c r="SAD142" s="98"/>
      <c r="SAE142" s="98"/>
      <c r="SAH142" s="98"/>
      <c r="SAK142" s="98"/>
      <c r="SAN142" s="98"/>
      <c r="SAQ142" s="98"/>
      <c r="SDE142" s="98"/>
      <c r="SDG142" s="98"/>
      <c r="SDJ142" s="98"/>
      <c r="SDM142" s="98"/>
      <c r="SDP142" s="98"/>
      <c r="SDS142" s="98"/>
      <c r="SDV142" s="98"/>
      <c r="SDX142" s="98"/>
      <c r="SDZ142" s="98"/>
      <c r="SEC142" s="98"/>
      <c r="SEF142" s="98"/>
      <c r="SEI142" s="98"/>
      <c r="SEL142" s="98"/>
      <c r="SEO142" s="98"/>
      <c r="SER142" s="98"/>
      <c r="SEU142" s="98"/>
      <c r="SEW142" s="98"/>
      <c r="SFR142" s="98"/>
      <c r="SFS142" s="98"/>
      <c r="SFV142" s="98"/>
      <c r="SFY142" s="98"/>
      <c r="SGB142" s="98"/>
      <c r="SGE142" s="98"/>
      <c r="SGF142" s="98"/>
      <c r="SGG142" s="98"/>
      <c r="SGJ142" s="98"/>
      <c r="SGM142" s="98"/>
      <c r="SGP142" s="98"/>
      <c r="SGS142" s="98"/>
      <c r="SGU142" s="98"/>
      <c r="SIM142" s="98"/>
      <c r="SIN142" s="98"/>
      <c r="SIO142" s="98"/>
      <c r="SIP142" s="98"/>
      <c r="SIQ142" s="98"/>
      <c r="SIR142" s="98"/>
      <c r="SIS142" s="98"/>
      <c r="SIT142" s="98"/>
      <c r="SIU142" s="98"/>
      <c r="SIV142" s="98"/>
      <c r="SIW142" s="98"/>
      <c r="SIX142" s="98"/>
      <c r="SIY142" s="98"/>
      <c r="SIZ142" s="98"/>
      <c r="SJA142" s="98"/>
      <c r="SJB142" s="98"/>
      <c r="SJC142" s="98"/>
      <c r="SJD142" s="98"/>
      <c r="SJE142" s="98"/>
      <c r="SJR142" s="98"/>
      <c r="SJS142" s="98"/>
      <c r="SJT142" s="98"/>
      <c r="SJU142" s="98"/>
      <c r="SJV142" s="98"/>
      <c r="SJW142" s="98"/>
      <c r="SJX142" s="98"/>
      <c r="SJY142" s="98"/>
      <c r="SJZ142" s="98"/>
      <c r="SKA142" s="98"/>
      <c r="SKD142" s="98"/>
      <c r="SKG142" s="98"/>
      <c r="SKJ142" s="98"/>
      <c r="SKM142" s="98"/>
      <c r="SNA142" s="98"/>
      <c r="SNC142" s="98"/>
      <c r="SNF142" s="98"/>
      <c r="SNI142" s="98"/>
      <c r="SNL142" s="98"/>
      <c r="SNO142" s="98"/>
      <c r="SNR142" s="98"/>
      <c r="SNT142" s="98"/>
      <c r="SNV142" s="98"/>
      <c r="SNY142" s="98"/>
      <c r="SOB142" s="98"/>
      <c r="SOE142" s="98"/>
      <c r="SOH142" s="98"/>
      <c r="SOK142" s="98"/>
      <c r="SON142" s="98"/>
      <c r="SOQ142" s="98"/>
      <c r="SOS142" s="98"/>
      <c r="SPN142" s="98"/>
      <c r="SPO142" s="98"/>
      <c r="SPR142" s="98"/>
      <c r="SPU142" s="98"/>
      <c r="SPX142" s="98"/>
      <c r="SQA142" s="98"/>
      <c r="SQB142" s="98"/>
      <c r="SQC142" s="98"/>
      <c r="SQF142" s="98"/>
      <c r="SQI142" s="98"/>
      <c r="SQL142" s="98"/>
      <c r="SQO142" s="98"/>
      <c r="SQQ142" s="98"/>
      <c r="SSI142" s="98"/>
      <c r="SSJ142" s="98"/>
      <c r="SSK142" s="98"/>
      <c r="SSL142" s="98"/>
      <c r="SSM142" s="98"/>
      <c r="SSN142" s="98"/>
      <c r="SSO142" s="98"/>
      <c r="SSP142" s="98"/>
      <c r="SSQ142" s="98"/>
      <c r="SSR142" s="98"/>
      <c r="SSS142" s="98"/>
      <c r="SST142" s="98"/>
      <c r="SSU142" s="98"/>
      <c r="SSV142" s="98"/>
      <c r="SSW142" s="98"/>
      <c r="SSX142" s="98"/>
      <c r="SSY142" s="98"/>
      <c r="SSZ142" s="98"/>
      <c r="STA142" s="98"/>
      <c r="STN142" s="98"/>
      <c r="STO142" s="98"/>
      <c r="STP142" s="98"/>
      <c r="STQ142" s="98"/>
      <c r="STR142" s="98"/>
      <c r="STS142" s="98"/>
      <c r="STT142" s="98"/>
      <c r="STU142" s="98"/>
      <c r="STV142" s="98"/>
      <c r="STW142" s="98"/>
      <c r="STZ142" s="98"/>
      <c r="SUC142" s="98"/>
      <c r="SUF142" s="98"/>
      <c r="SUI142" s="98"/>
      <c r="SWW142" s="98"/>
      <c r="SWY142" s="98"/>
      <c r="SXB142" s="98"/>
      <c r="SXE142" s="98"/>
      <c r="SXH142" s="98"/>
      <c r="SXK142" s="98"/>
      <c r="SXN142" s="98"/>
      <c r="SXP142" s="98"/>
      <c r="SXR142" s="98"/>
      <c r="SXU142" s="98"/>
      <c r="SXX142" s="98"/>
      <c r="SYA142" s="98"/>
      <c r="SYD142" s="98"/>
      <c r="SYG142" s="98"/>
      <c r="SYJ142" s="98"/>
      <c r="SYM142" s="98"/>
      <c r="SYO142" s="98"/>
      <c r="SZJ142" s="98"/>
      <c r="SZK142" s="98"/>
      <c r="SZN142" s="98"/>
      <c r="SZQ142" s="98"/>
      <c r="SZT142" s="98"/>
      <c r="SZW142" s="98"/>
      <c r="SZX142" s="98"/>
      <c r="SZY142" s="98"/>
      <c r="TAB142" s="98"/>
      <c r="TAE142" s="98"/>
      <c r="TAH142" s="98"/>
      <c r="TAK142" s="98"/>
      <c r="TAM142" s="98"/>
      <c r="TCE142" s="98"/>
      <c r="TCF142" s="98"/>
      <c r="TCG142" s="98"/>
      <c r="TCH142" s="98"/>
      <c r="TCI142" s="98"/>
      <c r="TCJ142" s="98"/>
      <c r="TCK142" s="98"/>
      <c r="TCL142" s="98"/>
      <c r="TCM142" s="98"/>
      <c r="TCN142" s="98"/>
      <c r="TCO142" s="98"/>
      <c r="TCP142" s="98"/>
      <c r="TCQ142" s="98"/>
      <c r="TCR142" s="98"/>
      <c r="TCS142" s="98"/>
      <c r="TCT142" s="98"/>
      <c r="TCU142" s="98"/>
      <c r="TCV142" s="98"/>
      <c r="TCW142" s="98"/>
      <c r="TDJ142" s="98"/>
      <c r="TDK142" s="98"/>
      <c r="TDL142" s="98"/>
      <c r="TDM142" s="98"/>
      <c r="TDN142" s="98"/>
      <c r="TDO142" s="98"/>
      <c r="TDP142" s="98"/>
      <c r="TDQ142" s="98"/>
      <c r="TDR142" s="98"/>
      <c r="TDS142" s="98"/>
      <c r="TDV142" s="98"/>
      <c r="TDY142" s="98"/>
      <c r="TEB142" s="98"/>
      <c r="TEE142" s="98"/>
      <c r="TGS142" s="98"/>
      <c r="TGU142" s="98"/>
      <c r="TGX142" s="98"/>
      <c r="THA142" s="98"/>
      <c r="THD142" s="98"/>
      <c r="THG142" s="98"/>
      <c r="THJ142" s="98"/>
      <c r="THL142" s="98"/>
      <c r="THN142" s="98"/>
      <c r="THQ142" s="98"/>
      <c r="THT142" s="98"/>
      <c r="THW142" s="98"/>
      <c r="THZ142" s="98"/>
      <c r="TIC142" s="98"/>
      <c r="TIF142" s="98"/>
      <c r="TII142" s="98"/>
      <c r="TIK142" s="98"/>
      <c r="TJF142" s="98"/>
      <c r="TJG142" s="98"/>
      <c r="TJJ142" s="98"/>
      <c r="TJM142" s="98"/>
      <c r="TJP142" s="98"/>
      <c r="TJS142" s="98"/>
      <c r="TJT142" s="98"/>
      <c r="TJU142" s="98"/>
      <c r="TJX142" s="98"/>
      <c r="TKA142" s="98"/>
      <c r="TKD142" s="98"/>
      <c r="TKG142" s="98"/>
      <c r="TKI142" s="98"/>
      <c r="TMA142" s="98"/>
      <c r="TMB142" s="98"/>
      <c r="TMC142" s="98"/>
      <c r="TMD142" s="98"/>
      <c r="TME142" s="98"/>
      <c r="TMF142" s="98"/>
      <c r="TMG142" s="98"/>
      <c r="TMH142" s="98"/>
      <c r="TMI142" s="98"/>
      <c r="TMJ142" s="98"/>
      <c r="TMK142" s="98"/>
      <c r="TML142" s="98"/>
      <c r="TMM142" s="98"/>
      <c r="TMN142" s="98"/>
      <c r="TMO142" s="98"/>
      <c r="TMP142" s="98"/>
      <c r="TMQ142" s="98"/>
      <c r="TMR142" s="98"/>
      <c r="TMS142" s="98"/>
      <c r="TNF142" s="98"/>
      <c r="TNG142" s="98"/>
      <c r="TNH142" s="98"/>
      <c r="TNI142" s="98"/>
      <c r="TNJ142" s="98"/>
      <c r="TNK142" s="98"/>
      <c r="TNL142" s="98"/>
      <c r="TNM142" s="98"/>
      <c r="TNN142" s="98"/>
      <c r="TNO142" s="98"/>
      <c r="TNR142" s="98"/>
      <c r="TNU142" s="98"/>
      <c r="TNX142" s="98"/>
      <c r="TOA142" s="98"/>
      <c r="TQO142" s="98"/>
      <c r="TQQ142" s="98"/>
      <c r="TQT142" s="98"/>
      <c r="TQW142" s="98"/>
      <c r="TQZ142" s="98"/>
      <c r="TRC142" s="98"/>
      <c r="TRF142" s="98"/>
      <c r="TRH142" s="98"/>
      <c r="TRJ142" s="98"/>
      <c r="TRM142" s="98"/>
      <c r="TRP142" s="98"/>
      <c r="TRS142" s="98"/>
      <c r="TRV142" s="98"/>
      <c r="TRY142" s="98"/>
      <c r="TSB142" s="98"/>
      <c r="TSE142" s="98"/>
      <c r="TSG142" s="98"/>
      <c r="TTB142" s="98"/>
      <c r="TTC142" s="98"/>
      <c r="TTF142" s="98"/>
      <c r="TTI142" s="98"/>
      <c r="TTL142" s="98"/>
      <c r="TTO142" s="98"/>
      <c r="TTP142" s="98"/>
      <c r="TTQ142" s="98"/>
      <c r="TTT142" s="98"/>
      <c r="TTW142" s="98"/>
      <c r="TTZ142" s="98"/>
      <c r="TUC142" s="98"/>
      <c r="TUE142" s="98"/>
      <c r="TVW142" s="98"/>
      <c r="TVX142" s="98"/>
      <c r="TVY142" s="98"/>
      <c r="TVZ142" s="98"/>
      <c r="TWA142" s="98"/>
      <c r="TWB142" s="98"/>
      <c r="TWC142" s="98"/>
      <c r="TWD142" s="98"/>
      <c r="TWE142" s="98"/>
      <c r="TWF142" s="98"/>
      <c r="TWG142" s="98"/>
      <c r="TWH142" s="98"/>
      <c r="TWI142" s="98"/>
      <c r="TWJ142" s="98"/>
      <c r="TWK142" s="98"/>
      <c r="TWL142" s="98"/>
      <c r="TWM142" s="98"/>
      <c r="TWN142" s="98"/>
      <c r="TWO142" s="98"/>
      <c r="TXB142" s="98"/>
      <c r="TXC142" s="98"/>
      <c r="TXD142" s="98"/>
      <c r="TXE142" s="98"/>
      <c r="TXF142" s="98"/>
      <c r="TXG142" s="98"/>
      <c r="TXH142" s="98"/>
      <c r="TXI142" s="98"/>
      <c r="TXJ142" s="98"/>
      <c r="TXK142" s="98"/>
      <c r="TXN142" s="98"/>
      <c r="TXQ142" s="98"/>
      <c r="TXT142" s="98"/>
      <c r="TXW142" s="98"/>
      <c r="UAK142" s="98"/>
      <c r="UAM142" s="98"/>
      <c r="UAP142" s="98"/>
      <c r="UAS142" s="98"/>
      <c r="UAV142" s="98"/>
      <c r="UAY142" s="98"/>
      <c r="UBB142" s="98"/>
      <c r="UBD142" s="98"/>
      <c r="UBF142" s="98"/>
      <c r="UBI142" s="98"/>
      <c r="UBL142" s="98"/>
      <c r="UBO142" s="98"/>
      <c r="UBR142" s="98"/>
      <c r="UBU142" s="98"/>
      <c r="UBX142" s="98"/>
      <c r="UCA142" s="98"/>
      <c r="UCC142" s="98"/>
      <c r="UCX142" s="98"/>
      <c r="UCY142" s="98"/>
      <c r="UDB142" s="98"/>
      <c r="UDE142" s="98"/>
      <c r="UDH142" s="98"/>
      <c r="UDK142" s="98"/>
      <c r="UDL142" s="98"/>
      <c r="UDM142" s="98"/>
      <c r="UDP142" s="98"/>
      <c r="UDS142" s="98"/>
      <c r="UDV142" s="98"/>
      <c r="UDY142" s="98"/>
      <c r="UEA142" s="98"/>
      <c r="UFS142" s="98"/>
      <c r="UFT142" s="98"/>
      <c r="UFU142" s="98"/>
      <c r="UFV142" s="98"/>
      <c r="UFW142" s="98"/>
      <c r="UFX142" s="98"/>
      <c r="UFY142" s="98"/>
      <c r="UFZ142" s="98"/>
      <c r="UGA142" s="98"/>
      <c r="UGB142" s="98"/>
      <c r="UGC142" s="98"/>
      <c r="UGD142" s="98"/>
      <c r="UGE142" s="98"/>
      <c r="UGF142" s="98"/>
      <c r="UGG142" s="98"/>
      <c r="UGH142" s="98"/>
      <c r="UGI142" s="98"/>
      <c r="UGJ142" s="98"/>
      <c r="UGK142" s="98"/>
      <c r="UGX142" s="98"/>
      <c r="UGY142" s="98"/>
      <c r="UGZ142" s="98"/>
      <c r="UHA142" s="98"/>
      <c r="UHB142" s="98"/>
      <c r="UHC142" s="98"/>
      <c r="UHD142" s="98"/>
      <c r="UHE142" s="98"/>
      <c r="UHF142" s="98"/>
      <c r="UHG142" s="98"/>
      <c r="UHJ142" s="98"/>
      <c r="UHM142" s="98"/>
      <c r="UHP142" s="98"/>
      <c r="UHS142" s="98"/>
      <c r="UKG142" s="98"/>
      <c r="UKI142" s="98"/>
      <c r="UKL142" s="98"/>
      <c r="UKO142" s="98"/>
      <c r="UKR142" s="98"/>
      <c r="UKU142" s="98"/>
      <c r="UKX142" s="98"/>
      <c r="UKZ142" s="98"/>
      <c r="ULB142" s="98"/>
      <c r="ULE142" s="98"/>
      <c r="ULH142" s="98"/>
      <c r="ULK142" s="98"/>
      <c r="ULN142" s="98"/>
      <c r="ULQ142" s="98"/>
      <c r="ULT142" s="98"/>
      <c r="ULW142" s="98"/>
      <c r="ULY142" s="98"/>
      <c r="UMT142" s="98"/>
      <c r="UMU142" s="98"/>
      <c r="UMX142" s="98"/>
      <c r="UNA142" s="98"/>
      <c r="UND142" s="98"/>
      <c r="UNG142" s="98"/>
      <c r="UNH142" s="98"/>
      <c r="UNI142" s="98"/>
      <c r="UNL142" s="98"/>
      <c r="UNO142" s="98"/>
      <c r="UNR142" s="98"/>
      <c r="UNU142" s="98"/>
      <c r="UNW142" s="98"/>
      <c r="UPO142" s="98"/>
      <c r="UPP142" s="98"/>
      <c r="UPQ142" s="98"/>
      <c r="UPR142" s="98"/>
      <c r="UPS142" s="98"/>
      <c r="UPT142" s="98"/>
      <c r="UPU142" s="98"/>
      <c r="UPV142" s="98"/>
      <c r="UPW142" s="98"/>
      <c r="UPX142" s="98"/>
      <c r="UPY142" s="98"/>
      <c r="UPZ142" s="98"/>
      <c r="UQA142" s="98"/>
      <c r="UQB142" s="98"/>
      <c r="UQC142" s="98"/>
      <c r="UQD142" s="98"/>
      <c r="UQE142" s="98"/>
      <c r="UQF142" s="98"/>
      <c r="UQG142" s="98"/>
      <c r="UQT142" s="98"/>
      <c r="UQU142" s="98"/>
      <c r="UQV142" s="98"/>
      <c r="UQW142" s="98"/>
      <c r="UQX142" s="98"/>
      <c r="UQY142" s="98"/>
      <c r="UQZ142" s="98"/>
      <c r="URA142" s="98"/>
      <c r="URB142" s="98"/>
      <c r="URC142" s="98"/>
      <c r="URF142" s="98"/>
      <c r="URI142" s="98"/>
      <c r="URL142" s="98"/>
      <c r="URO142" s="98"/>
      <c r="UUC142" s="98"/>
      <c r="UUE142" s="98"/>
      <c r="UUH142" s="98"/>
      <c r="UUK142" s="98"/>
      <c r="UUN142" s="98"/>
      <c r="UUQ142" s="98"/>
      <c r="UUT142" s="98"/>
      <c r="UUV142" s="98"/>
      <c r="UUX142" s="98"/>
      <c r="UVA142" s="98"/>
      <c r="UVD142" s="98"/>
      <c r="UVG142" s="98"/>
      <c r="UVJ142" s="98"/>
      <c r="UVM142" s="98"/>
      <c r="UVP142" s="98"/>
      <c r="UVS142" s="98"/>
      <c r="UVU142" s="98"/>
      <c r="UWP142" s="98"/>
      <c r="UWQ142" s="98"/>
      <c r="UWT142" s="98"/>
      <c r="UWW142" s="98"/>
      <c r="UWZ142" s="98"/>
      <c r="UXC142" s="98"/>
      <c r="UXD142" s="98"/>
      <c r="UXE142" s="98"/>
      <c r="UXH142" s="98"/>
      <c r="UXK142" s="98"/>
      <c r="UXN142" s="98"/>
      <c r="UXQ142" s="98"/>
      <c r="UXS142" s="98"/>
      <c r="UZK142" s="98"/>
      <c r="UZL142" s="98"/>
      <c r="UZM142" s="98"/>
      <c r="UZN142" s="98"/>
      <c r="UZO142" s="98"/>
      <c r="UZP142" s="98"/>
      <c r="UZQ142" s="98"/>
      <c r="UZR142" s="98"/>
      <c r="UZS142" s="98"/>
      <c r="UZT142" s="98"/>
      <c r="UZU142" s="98"/>
      <c r="UZV142" s="98"/>
      <c r="UZW142" s="98"/>
      <c r="UZX142" s="98"/>
      <c r="UZY142" s="98"/>
      <c r="UZZ142" s="98"/>
      <c r="VAA142" s="98"/>
      <c r="VAB142" s="98"/>
      <c r="VAC142" s="98"/>
      <c r="VAP142" s="98"/>
      <c r="VAQ142" s="98"/>
      <c r="VAR142" s="98"/>
      <c r="VAS142" s="98"/>
      <c r="VAT142" s="98"/>
      <c r="VAU142" s="98"/>
      <c r="VAV142" s="98"/>
      <c r="VAW142" s="98"/>
      <c r="VAX142" s="98"/>
      <c r="VAY142" s="98"/>
      <c r="VBB142" s="98"/>
      <c r="VBE142" s="98"/>
      <c r="VBH142" s="98"/>
      <c r="VBK142" s="98"/>
      <c r="VDY142" s="98"/>
      <c r="VEA142" s="98"/>
      <c r="VED142" s="98"/>
      <c r="VEG142" s="98"/>
      <c r="VEJ142" s="98"/>
      <c r="VEM142" s="98"/>
      <c r="VEP142" s="98"/>
      <c r="VER142" s="98"/>
      <c r="VET142" s="98"/>
      <c r="VEW142" s="98"/>
      <c r="VEZ142" s="98"/>
      <c r="VFC142" s="98"/>
      <c r="VFF142" s="98"/>
      <c r="VFI142" s="98"/>
      <c r="VFL142" s="98"/>
      <c r="VFO142" s="98"/>
      <c r="VFQ142" s="98"/>
      <c r="VGL142" s="98"/>
      <c r="VGM142" s="98"/>
      <c r="VGP142" s="98"/>
      <c r="VGS142" s="98"/>
      <c r="VGV142" s="98"/>
      <c r="VGY142" s="98"/>
      <c r="VGZ142" s="98"/>
      <c r="VHA142" s="98"/>
      <c r="VHD142" s="98"/>
      <c r="VHG142" s="98"/>
      <c r="VHJ142" s="98"/>
      <c r="VHM142" s="98"/>
      <c r="VHO142" s="98"/>
      <c r="VJG142" s="98"/>
      <c r="VJH142" s="98"/>
      <c r="VJI142" s="98"/>
      <c r="VJJ142" s="98"/>
      <c r="VJK142" s="98"/>
      <c r="VJL142" s="98"/>
      <c r="VJM142" s="98"/>
      <c r="VJN142" s="98"/>
      <c r="VJO142" s="98"/>
      <c r="VJP142" s="98"/>
      <c r="VJQ142" s="98"/>
      <c r="VJR142" s="98"/>
      <c r="VJS142" s="98"/>
      <c r="VJT142" s="98"/>
      <c r="VJU142" s="98"/>
      <c r="VJV142" s="98"/>
      <c r="VJW142" s="98"/>
      <c r="VJX142" s="98"/>
      <c r="VJY142" s="98"/>
      <c r="VKL142" s="98"/>
      <c r="VKM142" s="98"/>
      <c r="VKN142" s="98"/>
      <c r="VKO142" s="98"/>
      <c r="VKP142" s="98"/>
      <c r="VKQ142" s="98"/>
      <c r="VKR142" s="98"/>
      <c r="VKS142" s="98"/>
      <c r="VKT142" s="98"/>
      <c r="VKU142" s="98"/>
      <c r="VKX142" s="98"/>
      <c r="VLA142" s="98"/>
      <c r="VLD142" s="98"/>
      <c r="VLG142" s="98"/>
      <c r="VNU142" s="98"/>
      <c r="VNW142" s="98"/>
      <c r="VNZ142" s="98"/>
      <c r="VOC142" s="98"/>
      <c r="VOF142" s="98"/>
      <c r="VOI142" s="98"/>
      <c r="VOL142" s="98"/>
      <c r="VON142" s="98"/>
      <c r="VOP142" s="98"/>
      <c r="VOS142" s="98"/>
      <c r="VOV142" s="98"/>
      <c r="VOY142" s="98"/>
      <c r="VPB142" s="98"/>
      <c r="VPE142" s="98"/>
      <c r="VPH142" s="98"/>
      <c r="VPK142" s="98"/>
      <c r="VPM142" s="98"/>
      <c r="VQH142" s="98"/>
      <c r="VQI142" s="98"/>
      <c r="VQL142" s="98"/>
      <c r="VQO142" s="98"/>
      <c r="VQR142" s="98"/>
      <c r="VQU142" s="98"/>
      <c r="VQV142" s="98"/>
      <c r="VQW142" s="98"/>
      <c r="VQZ142" s="98"/>
      <c r="VRC142" s="98"/>
      <c r="VRF142" s="98"/>
      <c r="VRI142" s="98"/>
      <c r="VRK142" s="98"/>
      <c r="VTC142" s="98"/>
      <c r="VTD142" s="98"/>
      <c r="VTE142" s="98"/>
      <c r="VTF142" s="98"/>
      <c r="VTG142" s="98"/>
      <c r="VTH142" s="98"/>
      <c r="VTI142" s="98"/>
      <c r="VTJ142" s="98"/>
      <c r="VTK142" s="98"/>
      <c r="VTL142" s="98"/>
      <c r="VTM142" s="98"/>
      <c r="VTN142" s="98"/>
      <c r="VTO142" s="98"/>
      <c r="VTP142" s="98"/>
      <c r="VTQ142" s="98"/>
      <c r="VTR142" s="98"/>
      <c r="VTS142" s="98"/>
      <c r="VTT142" s="98"/>
      <c r="VTU142" s="98"/>
      <c r="VUH142" s="98"/>
      <c r="VUI142" s="98"/>
      <c r="VUJ142" s="98"/>
      <c r="VUK142" s="98"/>
      <c r="VUL142" s="98"/>
      <c r="VUM142" s="98"/>
      <c r="VUN142" s="98"/>
      <c r="VUO142" s="98"/>
      <c r="VUP142" s="98"/>
      <c r="VUQ142" s="98"/>
      <c r="VUT142" s="98"/>
      <c r="VUW142" s="98"/>
      <c r="VUZ142" s="98"/>
      <c r="VVC142" s="98"/>
      <c r="VXQ142" s="98"/>
      <c r="VXS142" s="98"/>
      <c r="VXV142" s="98"/>
      <c r="VXY142" s="98"/>
      <c r="VYB142" s="98"/>
      <c r="VYE142" s="98"/>
      <c r="VYH142" s="98"/>
      <c r="VYJ142" s="98"/>
      <c r="VYL142" s="98"/>
      <c r="VYO142" s="98"/>
      <c r="VYR142" s="98"/>
      <c r="VYU142" s="98"/>
      <c r="VYX142" s="98"/>
      <c r="VZA142" s="98"/>
      <c r="VZD142" s="98"/>
      <c r="VZG142" s="98"/>
      <c r="VZI142" s="98"/>
      <c r="WAD142" s="98"/>
      <c r="WAE142" s="98"/>
      <c r="WAH142" s="98"/>
      <c r="WAK142" s="98"/>
      <c r="WAN142" s="98"/>
      <c r="WAQ142" s="98"/>
      <c r="WAR142" s="98"/>
      <c r="WAS142" s="98"/>
      <c r="WAV142" s="98"/>
      <c r="WAY142" s="98"/>
      <c r="WBB142" s="98"/>
      <c r="WBE142" s="98"/>
      <c r="WBG142" s="98"/>
      <c r="WCY142" s="98"/>
      <c r="WCZ142" s="98"/>
      <c r="WDA142" s="98"/>
      <c r="WDB142" s="98"/>
      <c r="WDC142" s="98"/>
      <c r="WDD142" s="98"/>
      <c r="WDE142" s="98"/>
      <c r="WDF142" s="98"/>
      <c r="WDG142" s="98"/>
      <c r="WDH142" s="98"/>
      <c r="WDI142" s="98"/>
      <c r="WDJ142" s="98"/>
      <c r="WDK142" s="98"/>
      <c r="WDL142" s="98"/>
      <c r="WDM142" s="98"/>
      <c r="WDN142" s="98"/>
      <c r="WDO142" s="98"/>
      <c r="WDP142" s="98"/>
      <c r="WDQ142" s="98"/>
      <c r="WED142" s="98"/>
      <c r="WEE142" s="98"/>
      <c r="WEF142" s="98"/>
      <c r="WEG142" s="98"/>
      <c r="WEH142" s="98"/>
      <c r="WEI142" s="98"/>
      <c r="WEJ142" s="98"/>
      <c r="WEK142" s="98"/>
      <c r="WEL142" s="98"/>
      <c r="WEM142" s="98"/>
      <c r="WEP142" s="98"/>
      <c r="WES142" s="98"/>
      <c r="WEV142" s="98"/>
      <c r="WEY142" s="98"/>
      <c r="WHM142" s="98"/>
      <c r="WHO142" s="98"/>
      <c r="WHR142" s="98"/>
      <c r="WHU142" s="98"/>
      <c r="WHX142" s="98"/>
      <c r="WIA142" s="98"/>
      <c r="WID142" s="98"/>
      <c r="WIF142" s="98"/>
      <c r="WIH142" s="98"/>
      <c r="WIK142" s="98"/>
      <c r="WIN142" s="98"/>
      <c r="WIQ142" s="98"/>
      <c r="WIT142" s="98"/>
      <c r="WIW142" s="98"/>
      <c r="WIZ142" s="98"/>
      <c r="WJC142" s="98"/>
      <c r="WJE142" s="98"/>
      <c r="WJZ142" s="98"/>
      <c r="WKA142" s="98"/>
      <c r="WKD142" s="98"/>
      <c r="WKG142" s="98"/>
      <c r="WKJ142" s="98"/>
      <c r="WKM142" s="98"/>
      <c r="WKN142" s="98"/>
      <c r="WKO142" s="98"/>
      <c r="WKR142" s="98"/>
      <c r="WKU142" s="98"/>
      <c r="WKX142" s="98"/>
      <c r="WLA142" s="98"/>
      <c r="WLC142" s="98"/>
      <c r="WMU142" s="98"/>
      <c r="WMV142" s="98"/>
      <c r="WMW142" s="98"/>
      <c r="WMX142" s="98"/>
      <c r="WMY142" s="98"/>
      <c r="WMZ142" s="98"/>
      <c r="WNA142" s="98"/>
      <c r="WNB142" s="98"/>
      <c r="WNC142" s="98"/>
      <c r="WND142" s="98"/>
      <c r="WNE142" s="98"/>
      <c r="WNF142" s="98"/>
      <c r="WNG142" s="98"/>
      <c r="WNH142" s="98"/>
      <c r="WNI142" s="98"/>
      <c r="WNJ142" s="98"/>
      <c r="WNK142" s="98"/>
      <c r="WNL142" s="98"/>
      <c r="WNM142" s="98"/>
      <c r="WNZ142" s="98"/>
      <c r="WOA142" s="98"/>
      <c r="WOB142" s="98"/>
      <c r="WOC142" s="98"/>
      <c r="WOD142" s="98"/>
      <c r="WOE142" s="98"/>
      <c r="WOF142" s="98"/>
      <c r="WOG142" s="98"/>
      <c r="WOH142" s="98"/>
      <c r="WOI142" s="98"/>
      <c r="WOL142" s="98"/>
      <c r="WOO142" s="98"/>
      <c r="WOR142" s="98"/>
      <c r="WOU142" s="98"/>
      <c r="WRI142" s="98"/>
      <c r="WRK142" s="98"/>
      <c r="WRN142" s="98"/>
      <c r="WRQ142" s="98"/>
      <c r="WRT142" s="98"/>
      <c r="WRW142" s="98"/>
      <c r="WRZ142" s="98"/>
      <c r="WSB142" s="98"/>
      <c r="WSD142" s="98"/>
      <c r="WSG142" s="98"/>
      <c r="WSJ142" s="98"/>
      <c r="WSM142" s="98"/>
      <c r="WSP142" s="98"/>
      <c r="WSS142" s="98"/>
      <c r="WSV142" s="98"/>
      <c r="WSY142" s="98"/>
      <c r="WTA142" s="98"/>
      <c r="WTV142" s="98"/>
      <c r="WTW142" s="98"/>
      <c r="WTZ142" s="98"/>
      <c r="WUC142" s="98"/>
      <c r="WUF142" s="98"/>
      <c r="WUI142" s="98"/>
      <c r="WUJ142" s="98"/>
      <c r="WUK142" s="98"/>
      <c r="WUN142" s="98"/>
      <c r="WUQ142" s="98"/>
      <c r="WUT142" s="98"/>
      <c r="WUW142" s="98"/>
      <c r="WUY142" s="98"/>
    </row>
    <row r="143" spans="1:1015 1059:2039 2083:3063 3107:4087 4131:5111 5155:6135 6179:7159 7203:8183 8227:9207 9251:10231 10275:11255 11299:12279 12323:13303 13347:14327 14371:15351 15395:16119" s="94" customFormat="1" ht="21" hidden="1" customHeight="1" x14ac:dyDescent="0.3">
      <c r="A143" s="10" t="s">
        <v>106</v>
      </c>
      <c r="B143" s="93" t="s">
        <v>417</v>
      </c>
      <c r="C143" s="12"/>
      <c r="D143" s="126"/>
      <c r="E143" s="126"/>
    </row>
    <row r="144" spans="1:1015 1059:2039 2083:3063 3107:4087 4131:5111 5155:6135 6179:7159 7203:8183 8227:9207 9251:10231 10275:11255 11299:12279 12323:13303 13347:14327 14371:15351 15395:16119" s="94" customFormat="1" ht="21" hidden="1" customHeight="1" x14ac:dyDescent="0.3">
      <c r="A144" s="10" t="s">
        <v>130</v>
      </c>
      <c r="B144" s="93" t="s">
        <v>412</v>
      </c>
      <c r="C144" s="12"/>
      <c r="D144" s="126"/>
      <c r="E144" s="126"/>
    </row>
    <row r="145" spans="1:1015 1059:2039 2083:3063 3107:4087 4131:5111 5155:6135 6179:7159 7203:8183 8227:9207 9251:10231 10275:11255 11299:12279 12323:13303 13347:14327 14371:15351 15395:16119" s="94" customFormat="1" ht="21" hidden="1" customHeight="1" x14ac:dyDescent="0.3">
      <c r="A145" s="10" t="s">
        <v>107</v>
      </c>
      <c r="B145" s="93" t="s">
        <v>412</v>
      </c>
      <c r="C145" s="12"/>
      <c r="D145" s="126"/>
      <c r="E145" s="126"/>
    </row>
    <row r="146" spans="1:1015 1059:2039 2083:3063 3107:4087 4131:5111 5155:6135 6179:7159 7203:8183 8227:9207 9251:10231 10275:11255 11299:12279 12323:13303 13347:14327 14371:15351 15395:16119" s="94" customFormat="1" ht="21" hidden="1" customHeight="1" x14ac:dyDescent="0.3">
      <c r="A146" s="10" t="s">
        <v>108</v>
      </c>
      <c r="B146" s="93" t="s">
        <v>412</v>
      </c>
      <c r="C146" s="12"/>
      <c r="D146" s="126"/>
      <c r="E146" s="126"/>
    </row>
    <row r="147" spans="1:1015 1059:2039 2083:3063 3107:4087 4131:5111 5155:6135 6179:7159 7203:8183 8227:9207 9251:10231 10275:11255 11299:12279 12323:13303 13347:14327 14371:15351 15395:16119" s="94" customFormat="1" ht="21" hidden="1" customHeight="1" x14ac:dyDescent="0.3">
      <c r="A147" s="10" t="s">
        <v>109</v>
      </c>
      <c r="B147" s="93" t="s">
        <v>417</v>
      </c>
      <c r="C147" s="12"/>
      <c r="D147" s="126"/>
      <c r="E147" s="126"/>
    </row>
    <row r="148" spans="1:1015 1059:2039 2083:3063 3107:4087 4131:5111 5155:6135 6179:7159 7203:8183 8227:9207 9251:10231 10275:11255 11299:12279 12323:13303 13347:14327 14371:15351 15395:16119" s="94" customFormat="1" ht="21" hidden="1" customHeight="1" x14ac:dyDescent="0.3">
      <c r="A148" s="10" t="s">
        <v>162</v>
      </c>
      <c r="B148" s="93" t="s">
        <v>412</v>
      </c>
      <c r="C148" s="7"/>
      <c r="D148" s="126"/>
      <c r="E148" s="126"/>
    </row>
    <row r="149" spans="1:1015 1059:2039 2083:3063 3107:4087 4131:5111 5155:6135 6179:7159 7203:8183 8227:9207 9251:10231 10275:11255 11299:12279 12323:13303 13347:14327 14371:15351 15395:16119" s="94" customFormat="1" ht="21" customHeight="1" x14ac:dyDescent="0.3">
      <c r="A149" s="13" t="s">
        <v>164</v>
      </c>
      <c r="B149" s="169" t="s">
        <v>412</v>
      </c>
      <c r="C149" s="170">
        <v>2</v>
      </c>
      <c r="D149" s="185">
        <v>16000</v>
      </c>
      <c r="E149" s="169">
        <v>32000</v>
      </c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8"/>
      <c r="AK149" s="98"/>
      <c r="AL149" s="98"/>
      <c r="AM149" s="98"/>
      <c r="AN149" s="98"/>
      <c r="AO149" s="98"/>
      <c r="AP149" s="98"/>
      <c r="AQ149" s="98"/>
      <c r="AR149" s="98"/>
      <c r="AS149" s="98"/>
      <c r="AT149" s="98"/>
      <c r="AU149" s="98"/>
      <c r="AV149" s="98"/>
      <c r="AW149" s="98"/>
      <c r="AX149" s="98"/>
      <c r="AY149" s="98"/>
      <c r="AZ149" s="98"/>
      <c r="BA149" s="98"/>
      <c r="BN149" s="98"/>
      <c r="BO149" s="98"/>
      <c r="BP149" s="98"/>
      <c r="BQ149" s="98"/>
      <c r="BR149" s="98"/>
      <c r="BS149" s="98"/>
      <c r="BT149" s="98"/>
      <c r="BU149" s="98"/>
      <c r="BV149" s="98"/>
      <c r="BW149" s="98"/>
      <c r="BZ149" s="98"/>
      <c r="CC149" s="98"/>
      <c r="CF149" s="98"/>
      <c r="CI149" s="98"/>
      <c r="EW149" s="98"/>
      <c r="EY149" s="98"/>
      <c r="FB149" s="98"/>
      <c r="FE149" s="98"/>
      <c r="FH149" s="98"/>
      <c r="FK149" s="98"/>
      <c r="FN149" s="98"/>
      <c r="FP149" s="98"/>
      <c r="FR149" s="98"/>
      <c r="FU149" s="98"/>
      <c r="FX149" s="98"/>
      <c r="GA149" s="98"/>
      <c r="GD149" s="98"/>
      <c r="GG149" s="98"/>
      <c r="GJ149" s="98"/>
      <c r="GM149" s="98"/>
      <c r="GO149" s="98"/>
      <c r="HJ149" s="98"/>
      <c r="HK149" s="98"/>
      <c r="HN149" s="98"/>
      <c r="HQ149" s="98"/>
      <c r="HT149" s="98"/>
      <c r="HW149" s="98"/>
      <c r="HX149" s="98"/>
      <c r="HY149" s="98"/>
      <c r="IB149" s="98"/>
      <c r="IE149" s="98"/>
      <c r="IH149" s="98"/>
      <c r="IK149" s="98"/>
      <c r="IM149" s="98"/>
      <c r="KE149" s="98"/>
      <c r="KF149" s="98"/>
      <c r="KG149" s="98"/>
      <c r="KH149" s="98"/>
      <c r="KI149" s="98"/>
      <c r="KJ149" s="98"/>
      <c r="KK149" s="98"/>
      <c r="KL149" s="98"/>
      <c r="KM149" s="98"/>
      <c r="KN149" s="98"/>
      <c r="KO149" s="98"/>
      <c r="KP149" s="98"/>
      <c r="KQ149" s="98"/>
      <c r="KR149" s="98"/>
      <c r="KS149" s="98"/>
      <c r="KT149" s="98"/>
      <c r="KU149" s="98"/>
      <c r="KV149" s="98"/>
      <c r="KW149" s="98"/>
      <c r="LJ149" s="98"/>
      <c r="LK149" s="98"/>
      <c r="LL149" s="98"/>
      <c r="LM149" s="98"/>
      <c r="LN149" s="98"/>
      <c r="LO149" s="98"/>
      <c r="LP149" s="98"/>
      <c r="LQ149" s="98"/>
      <c r="LR149" s="98"/>
      <c r="LS149" s="98"/>
      <c r="LV149" s="98"/>
      <c r="LY149" s="98"/>
      <c r="MB149" s="98"/>
      <c r="ME149" s="98"/>
      <c r="OS149" s="98"/>
      <c r="OU149" s="98"/>
      <c r="OX149" s="98"/>
      <c r="PA149" s="98"/>
      <c r="PD149" s="98"/>
      <c r="PG149" s="98"/>
      <c r="PJ149" s="98"/>
      <c r="PL149" s="98"/>
      <c r="PN149" s="98"/>
      <c r="PQ149" s="98"/>
      <c r="PT149" s="98"/>
      <c r="PW149" s="98"/>
      <c r="PZ149" s="98"/>
      <c r="QC149" s="98"/>
      <c r="QF149" s="98"/>
      <c r="QI149" s="98"/>
      <c r="QK149" s="98"/>
      <c r="RF149" s="98"/>
      <c r="RG149" s="98"/>
      <c r="RJ149" s="98"/>
      <c r="RM149" s="98"/>
      <c r="RP149" s="98"/>
      <c r="RS149" s="98"/>
      <c r="RT149" s="98"/>
      <c r="RU149" s="98"/>
      <c r="RX149" s="98"/>
      <c r="SA149" s="98"/>
      <c r="SD149" s="98"/>
      <c r="SG149" s="98"/>
      <c r="SI149" s="98"/>
      <c r="UA149" s="98"/>
      <c r="UB149" s="98"/>
      <c r="UC149" s="98"/>
      <c r="UD149" s="98"/>
      <c r="UE149" s="98"/>
      <c r="UF149" s="98"/>
      <c r="UG149" s="98"/>
      <c r="UH149" s="98"/>
      <c r="UI149" s="98"/>
      <c r="UJ149" s="98"/>
      <c r="UK149" s="98"/>
      <c r="UL149" s="98"/>
      <c r="UM149" s="98"/>
      <c r="UN149" s="98"/>
      <c r="UO149" s="98"/>
      <c r="UP149" s="98"/>
      <c r="UQ149" s="98"/>
      <c r="UR149" s="98"/>
      <c r="US149" s="98"/>
      <c r="VF149" s="98"/>
      <c r="VG149" s="98"/>
      <c r="VH149" s="98"/>
      <c r="VI149" s="98"/>
      <c r="VJ149" s="98"/>
      <c r="VK149" s="98"/>
      <c r="VL149" s="98"/>
      <c r="VM149" s="98"/>
      <c r="VN149" s="98"/>
      <c r="VO149" s="98"/>
      <c r="VR149" s="98"/>
      <c r="VU149" s="98"/>
      <c r="VX149" s="98"/>
      <c r="WA149" s="98"/>
      <c r="YO149" s="98"/>
      <c r="YQ149" s="98"/>
      <c r="YT149" s="98"/>
      <c r="YW149" s="98"/>
      <c r="YZ149" s="98"/>
      <c r="ZC149" s="98"/>
      <c r="ZF149" s="98"/>
      <c r="ZH149" s="98"/>
      <c r="ZJ149" s="98"/>
      <c r="ZM149" s="98"/>
      <c r="ZP149" s="98"/>
      <c r="ZS149" s="98"/>
      <c r="ZV149" s="98"/>
      <c r="ZY149" s="98"/>
      <c r="AAB149" s="98"/>
      <c r="AAE149" s="98"/>
      <c r="AAG149" s="98"/>
      <c r="ABB149" s="98"/>
      <c r="ABC149" s="98"/>
      <c r="ABF149" s="98"/>
      <c r="ABI149" s="98"/>
      <c r="ABL149" s="98"/>
      <c r="ABO149" s="98"/>
      <c r="ABP149" s="98"/>
      <c r="ABQ149" s="98"/>
      <c r="ABT149" s="98"/>
      <c r="ABW149" s="98"/>
      <c r="ABZ149" s="98"/>
      <c r="ACC149" s="98"/>
      <c r="ACE149" s="98"/>
      <c r="ADW149" s="98"/>
      <c r="ADX149" s="98"/>
      <c r="ADY149" s="98"/>
      <c r="ADZ149" s="98"/>
      <c r="AEA149" s="98"/>
      <c r="AEB149" s="98"/>
      <c r="AEC149" s="98"/>
      <c r="AED149" s="98"/>
      <c r="AEE149" s="98"/>
      <c r="AEF149" s="98"/>
      <c r="AEG149" s="98"/>
      <c r="AEH149" s="98"/>
      <c r="AEI149" s="98"/>
      <c r="AEJ149" s="98"/>
      <c r="AEK149" s="98"/>
      <c r="AEL149" s="98"/>
      <c r="AEM149" s="98"/>
      <c r="AEN149" s="98"/>
      <c r="AEO149" s="98"/>
      <c r="AFB149" s="98"/>
      <c r="AFC149" s="98"/>
      <c r="AFD149" s="98"/>
      <c r="AFE149" s="98"/>
      <c r="AFF149" s="98"/>
      <c r="AFG149" s="98"/>
      <c r="AFH149" s="98"/>
      <c r="AFI149" s="98"/>
      <c r="AFJ149" s="98"/>
      <c r="AFK149" s="98"/>
      <c r="AFN149" s="98"/>
      <c r="AFQ149" s="98"/>
      <c r="AFT149" s="98"/>
      <c r="AFW149" s="98"/>
      <c r="AIK149" s="98"/>
      <c r="AIM149" s="98"/>
      <c r="AIP149" s="98"/>
      <c r="AIS149" s="98"/>
      <c r="AIV149" s="98"/>
      <c r="AIY149" s="98"/>
      <c r="AJB149" s="98"/>
      <c r="AJD149" s="98"/>
      <c r="AJF149" s="98"/>
      <c r="AJI149" s="98"/>
      <c r="AJL149" s="98"/>
      <c r="AJO149" s="98"/>
      <c r="AJR149" s="98"/>
      <c r="AJU149" s="98"/>
      <c r="AJX149" s="98"/>
      <c r="AKA149" s="98"/>
      <c r="AKC149" s="98"/>
      <c r="AKX149" s="98"/>
      <c r="AKY149" s="98"/>
      <c r="ALB149" s="98"/>
      <c r="ALE149" s="98"/>
      <c r="ALH149" s="98"/>
      <c r="ALK149" s="98"/>
      <c r="ALL149" s="98"/>
      <c r="ALM149" s="98"/>
      <c r="ALP149" s="98"/>
      <c r="ALS149" s="98"/>
      <c r="ALV149" s="98"/>
      <c r="ALY149" s="98"/>
      <c r="AMA149" s="98"/>
      <c r="ANS149" s="98"/>
      <c r="ANT149" s="98"/>
      <c r="ANU149" s="98"/>
      <c r="ANV149" s="98"/>
      <c r="ANW149" s="98"/>
      <c r="ANX149" s="98"/>
      <c r="ANY149" s="98"/>
      <c r="ANZ149" s="98"/>
      <c r="AOA149" s="98"/>
      <c r="AOB149" s="98"/>
      <c r="AOC149" s="98"/>
      <c r="AOD149" s="98"/>
      <c r="AOE149" s="98"/>
      <c r="AOF149" s="98"/>
      <c r="AOG149" s="98"/>
      <c r="AOH149" s="98"/>
      <c r="AOI149" s="98"/>
      <c r="AOJ149" s="98"/>
      <c r="AOK149" s="98"/>
      <c r="AOX149" s="98"/>
      <c r="AOY149" s="98"/>
      <c r="AOZ149" s="98"/>
      <c r="APA149" s="98"/>
      <c r="APB149" s="98"/>
      <c r="APC149" s="98"/>
      <c r="APD149" s="98"/>
      <c r="APE149" s="98"/>
      <c r="APF149" s="98"/>
      <c r="APG149" s="98"/>
      <c r="APJ149" s="98"/>
      <c r="APM149" s="98"/>
      <c r="APP149" s="98"/>
      <c r="APS149" s="98"/>
      <c r="ASG149" s="98"/>
      <c r="ASI149" s="98"/>
      <c r="ASL149" s="98"/>
      <c r="ASO149" s="98"/>
      <c r="ASR149" s="98"/>
      <c r="ASU149" s="98"/>
      <c r="ASX149" s="98"/>
      <c r="ASZ149" s="98"/>
      <c r="ATB149" s="98"/>
      <c r="ATE149" s="98"/>
      <c r="ATH149" s="98"/>
      <c r="ATK149" s="98"/>
      <c r="ATN149" s="98"/>
      <c r="ATQ149" s="98"/>
      <c r="ATT149" s="98"/>
      <c r="ATW149" s="98"/>
      <c r="ATY149" s="98"/>
      <c r="AUT149" s="98"/>
      <c r="AUU149" s="98"/>
      <c r="AUX149" s="98"/>
      <c r="AVA149" s="98"/>
      <c r="AVD149" s="98"/>
      <c r="AVG149" s="98"/>
      <c r="AVH149" s="98"/>
      <c r="AVI149" s="98"/>
      <c r="AVL149" s="98"/>
      <c r="AVO149" s="98"/>
      <c r="AVR149" s="98"/>
      <c r="AVU149" s="98"/>
      <c r="AVW149" s="98"/>
      <c r="AXO149" s="98"/>
      <c r="AXP149" s="98"/>
      <c r="AXQ149" s="98"/>
      <c r="AXR149" s="98"/>
      <c r="AXS149" s="98"/>
      <c r="AXT149" s="98"/>
      <c r="AXU149" s="98"/>
      <c r="AXV149" s="98"/>
      <c r="AXW149" s="98"/>
      <c r="AXX149" s="98"/>
      <c r="AXY149" s="98"/>
      <c r="AXZ149" s="98"/>
      <c r="AYA149" s="98"/>
      <c r="AYB149" s="98"/>
      <c r="AYC149" s="98"/>
      <c r="AYD149" s="98"/>
      <c r="AYE149" s="98"/>
      <c r="AYF149" s="98"/>
      <c r="AYG149" s="98"/>
      <c r="AYT149" s="98"/>
      <c r="AYU149" s="98"/>
      <c r="AYV149" s="98"/>
      <c r="AYW149" s="98"/>
      <c r="AYX149" s="98"/>
      <c r="AYY149" s="98"/>
      <c r="AYZ149" s="98"/>
      <c r="AZA149" s="98"/>
      <c r="AZB149" s="98"/>
      <c r="AZC149" s="98"/>
      <c r="AZF149" s="98"/>
      <c r="AZI149" s="98"/>
      <c r="AZL149" s="98"/>
      <c r="AZO149" s="98"/>
      <c r="BCC149" s="98"/>
      <c r="BCE149" s="98"/>
      <c r="BCH149" s="98"/>
      <c r="BCK149" s="98"/>
      <c r="BCN149" s="98"/>
      <c r="BCQ149" s="98"/>
      <c r="BCT149" s="98"/>
      <c r="BCV149" s="98"/>
      <c r="BCX149" s="98"/>
      <c r="BDA149" s="98"/>
      <c r="BDD149" s="98"/>
      <c r="BDG149" s="98"/>
      <c r="BDJ149" s="98"/>
      <c r="BDM149" s="98"/>
      <c r="BDP149" s="98"/>
      <c r="BDS149" s="98"/>
      <c r="BDU149" s="98"/>
      <c r="BEP149" s="98"/>
      <c r="BEQ149" s="98"/>
      <c r="BET149" s="98"/>
      <c r="BEW149" s="98"/>
      <c r="BEZ149" s="98"/>
      <c r="BFC149" s="98"/>
      <c r="BFD149" s="98"/>
      <c r="BFE149" s="98"/>
      <c r="BFH149" s="98"/>
      <c r="BFK149" s="98"/>
      <c r="BFN149" s="98"/>
      <c r="BFQ149" s="98"/>
      <c r="BFS149" s="98"/>
      <c r="BHK149" s="98"/>
      <c r="BHL149" s="98"/>
      <c r="BHM149" s="98"/>
      <c r="BHN149" s="98"/>
      <c r="BHO149" s="98"/>
      <c r="BHP149" s="98"/>
      <c r="BHQ149" s="98"/>
      <c r="BHR149" s="98"/>
      <c r="BHS149" s="98"/>
      <c r="BHT149" s="98"/>
      <c r="BHU149" s="98"/>
      <c r="BHV149" s="98"/>
      <c r="BHW149" s="98"/>
      <c r="BHX149" s="98"/>
      <c r="BHY149" s="98"/>
      <c r="BHZ149" s="98"/>
      <c r="BIA149" s="98"/>
      <c r="BIB149" s="98"/>
      <c r="BIC149" s="98"/>
      <c r="BIP149" s="98"/>
      <c r="BIQ149" s="98"/>
      <c r="BIR149" s="98"/>
      <c r="BIS149" s="98"/>
      <c r="BIT149" s="98"/>
      <c r="BIU149" s="98"/>
      <c r="BIV149" s="98"/>
      <c r="BIW149" s="98"/>
      <c r="BIX149" s="98"/>
      <c r="BIY149" s="98"/>
      <c r="BJB149" s="98"/>
      <c r="BJE149" s="98"/>
      <c r="BJH149" s="98"/>
      <c r="BJK149" s="98"/>
      <c r="BLY149" s="98"/>
      <c r="BMA149" s="98"/>
      <c r="BMD149" s="98"/>
      <c r="BMG149" s="98"/>
      <c r="BMJ149" s="98"/>
      <c r="BMM149" s="98"/>
      <c r="BMP149" s="98"/>
      <c r="BMR149" s="98"/>
      <c r="BMT149" s="98"/>
      <c r="BMW149" s="98"/>
      <c r="BMZ149" s="98"/>
      <c r="BNC149" s="98"/>
      <c r="BNF149" s="98"/>
      <c r="BNI149" s="98"/>
      <c r="BNL149" s="98"/>
      <c r="BNO149" s="98"/>
      <c r="BNQ149" s="98"/>
      <c r="BOL149" s="98"/>
      <c r="BOM149" s="98"/>
      <c r="BOP149" s="98"/>
      <c r="BOS149" s="98"/>
      <c r="BOV149" s="98"/>
      <c r="BOY149" s="98"/>
      <c r="BOZ149" s="98"/>
      <c r="BPA149" s="98"/>
      <c r="BPD149" s="98"/>
      <c r="BPG149" s="98"/>
      <c r="BPJ149" s="98"/>
      <c r="BPM149" s="98"/>
      <c r="BPO149" s="98"/>
      <c r="BRG149" s="98"/>
      <c r="BRH149" s="98"/>
      <c r="BRI149" s="98"/>
      <c r="BRJ149" s="98"/>
      <c r="BRK149" s="98"/>
      <c r="BRL149" s="98"/>
      <c r="BRM149" s="98"/>
      <c r="BRN149" s="98"/>
      <c r="BRO149" s="98"/>
      <c r="BRP149" s="98"/>
      <c r="BRQ149" s="98"/>
      <c r="BRR149" s="98"/>
      <c r="BRS149" s="98"/>
      <c r="BRT149" s="98"/>
      <c r="BRU149" s="98"/>
      <c r="BRV149" s="98"/>
      <c r="BRW149" s="98"/>
      <c r="BRX149" s="98"/>
      <c r="BRY149" s="98"/>
      <c r="BSL149" s="98"/>
      <c r="BSM149" s="98"/>
      <c r="BSN149" s="98"/>
      <c r="BSO149" s="98"/>
      <c r="BSP149" s="98"/>
      <c r="BSQ149" s="98"/>
      <c r="BSR149" s="98"/>
      <c r="BSS149" s="98"/>
      <c r="BST149" s="98"/>
      <c r="BSU149" s="98"/>
      <c r="BSX149" s="98"/>
      <c r="BTA149" s="98"/>
      <c r="BTD149" s="98"/>
      <c r="BTG149" s="98"/>
      <c r="BVU149" s="98"/>
      <c r="BVW149" s="98"/>
      <c r="BVZ149" s="98"/>
      <c r="BWC149" s="98"/>
      <c r="BWF149" s="98"/>
      <c r="BWI149" s="98"/>
      <c r="BWL149" s="98"/>
      <c r="BWN149" s="98"/>
      <c r="BWP149" s="98"/>
      <c r="BWS149" s="98"/>
      <c r="BWV149" s="98"/>
      <c r="BWY149" s="98"/>
      <c r="BXB149" s="98"/>
      <c r="BXE149" s="98"/>
      <c r="BXH149" s="98"/>
      <c r="BXK149" s="98"/>
      <c r="BXM149" s="98"/>
      <c r="BYH149" s="98"/>
      <c r="BYI149" s="98"/>
      <c r="BYL149" s="98"/>
      <c r="BYO149" s="98"/>
      <c r="BYR149" s="98"/>
      <c r="BYU149" s="98"/>
      <c r="BYV149" s="98"/>
      <c r="BYW149" s="98"/>
      <c r="BYZ149" s="98"/>
      <c r="BZC149" s="98"/>
      <c r="BZF149" s="98"/>
      <c r="BZI149" s="98"/>
      <c r="BZK149" s="98"/>
      <c r="CBC149" s="98"/>
      <c r="CBD149" s="98"/>
      <c r="CBE149" s="98"/>
      <c r="CBF149" s="98"/>
      <c r="CBG149" s="98"/>
      <c r="CBH149" s="98"/>
      <c r="CBI149" s="98"/>
      <c r="CBJ149" s="98"/>
      <c r="CBK149" s="98"/>
      <c r="CBL149" s="98"/>
      <c r="CBM149" s="98"/>
      <c r="CBN149" s="98"/>
      <c r="CBO149" s="98"/>
      <c r="CBP149" s="98"/>
      <c r="CBQ149" s="98"/>
      <c r="CBR149" s="98"/>
      <c r="CBS149" s="98"/>
      <c r="CBT149" s="98"/>
      <c r="CBU149" s="98"/>
      <c r="CCH149" s="98"/>
      <c r="CCI149" s="98"/>
      <c r="CCJ149" s="98"/>
      <c r="CCK149" s="98"/>
      <c r="CCL149" s="98"/>
      <c r="CCM149" s="98"/>
      <c r="CCN149" s="98"/>
      <c r="CCO149" s="98"/>
      <c r="CCP149" s="98"/>
      <c r="CCQ149" s="98"/>
      <c r="CCT149" s="98"/>
      <c r="CCW149" s="98"/>
      <c r="CCZ149" s="98"/>
      <c r="CDC149" s="98"/>
      <c r="CFQ149" s="98"/>
      <c r="CFS149" s="98"/>
      <c r="CFV149" s="98"/>
      <c r="CFY149" s="98"/>
      <c r="CGB149" s="98"/>
      <c r="CGE149" s="98"/>
      <c r="CGH149" s="98"/>
      <c r="CGJ149" s="98"/>
      <c r="CGL149" s="98"/>
      <c r="CGO149" s="98"/>
      <c r="CGR149" s="98"/>
      <c r="CGU149" s="98"/>
      <c r="CGX149" s="98"/>
      <c r="CHA149" s="98"/>
      <c r="CHD149" s="98"/>
      <c r="CHG149" s="98"/>
      <c r="CHI149" s="98"/>
      <c r="CID149" s="98"/>
      <c r="CIE149" s="98"/>
      <c r="CIH149" s="98"/>
      <c r="CIK149" s="98"/>
      <c r="CIN149" s="98"/>
      <c r="CIQ149" s="98"/>
      <c r="CIR149" s="98"/>
      <c r="CIS149" s="98"/>
      <c r="CIV149" s="98"/>
      <c r="CIY149" s="98"/>
      <c r="CJB149" s="98"/>
      <c r="CJE149" s="98"/>
      <c r="CJG149" s="98"/>
      <c r="CKY149" s="98"/>
      <c r="CKZ149" s="98"/>
      <c r="CLA149" s="98"/>
      <c r="CLB149" s="98"/>
      <c r="CLC149" s="98"/>
      <c r="CLD149" s="98"/>
      <c r="CLE149" s="98"/>
      <c r="CLF149" s="98"/>
      <c r="CLG149" s="98"/>
      <c r="CLH149" s="98"/>
      <c r="CLI149" s="98"/>
      <c r="CLJ149" s="98"/>
      <c r="CLK149" s="98"/>
      <c r="CLL149" s="98"/>
      <c r="CLM149" s="98"/>
      <c r="CLN149" s="98"/>
      <c r="CLO149" s="98"/>
      <c r="CLP149" s="98"/>
      <c r="CLQ149" s="98"/>
      <c r="CMD149" s="98"/>
      <c r="CME149" s="98"/>
      <c r="CMF149" s="98"/>
      <c r="CMG149" s="98"/>
      <c r="CMH149" s="98"/>
      <c r="CMI149" s="98"/>
      <c r="CMJ149" s="98"/>
      <c r="CMK149" s="98"/>
      <c r="CML149" s="98"/>
      <c r="CMM149" s="98"/>
      <c r="CMP149" s="98"/>
      <c r="CMS149" s="98"/>
      <c r="CMV149" s="98"/>
      <c r="CMY149" s="98"/>
      <c r="CPM149" s="98"/>
      <c r="CPO149" s="98"/>
      <c r="CPR149" s="98"/>
      <c r="CPU149" s="98"/>
      <c r="CPX149" s="98"/>
      <c r="CQA149" s="98"/>
      <c r="CQD149" s="98"/>
      <c r="CQF149" s="98"/>
      <c r="CQH149" s="98"/>
      <c r="CQK149" s="98"/>
      <c r="CQN149" s="98"/>
      <c r="CQQ149" s="98"/>
      <c r="CQT149" s="98"/>
      <c r="CQW149" s="98"/>
      <c r="CQZ149" s="98"/>
      <c r="CRC149" s="98"/>
      <c r="CRE149" s="98"/>
      <c r="CRZ149" s="98"/>
      <c r="CSA149" s="98"/>
      <c r="CSD149" s="98"/>
      <c r="CSG149" s="98"/>
      <c r="CSJ149" s="98"/>
      <c r="CSM149" s="98"/>
      <c r="CSN149" s="98"/>
      <c r="CSO149" s="98"/>
      <c r="CSR149" s="98"/>
      <c r="CSU149" s="98"/>
      <c r="CSX149" s="98"/>
      <c r="CTA149" s="98"/>
      <c r="CTC149" s="98"/>
      <c r="CUU149" s="98"/>
      <c r="CUV149" s="98"/>
      <c r="CUW149" s="98"/>
      <c r="CUX149" s="98"/>
      <c r="CUY149" s="98"/>
      <c r="CUZ149" s="98"/>
      <c r="CVA149" s="98"/>
      <c r="CVB149" s="98"/>
      <c r="CVC149" s="98"/>
      <c r="CVD149" s="98"/>
      <c r="CVE149" s="98"/>
      <c r="CVF149" s="98"/>
      <c r="CVG149" s="98"/>
      <c r="CVH149" s="98"/>
      <c r="CVI149" s="98"/>
      <c r="CVJ149" s="98"/>
      <c r="CVK149" s="98"/>
      <c r="CVL149" s="98"/>
      <c r="CVM149" s="98"/>
      <c r="CVZ149" s="98"/>
      <c r="CWA149" s="98"/>
      <c r="CWB149" s="98"/>
      <c r="CWC149" s="98"/>
      <c r="CWD149" s="98"/>
      <c r="CWE149" s="98"/>
      <c r="CWF149" s="98"/>
      <c r="CWG149" s="98"/>
      <c r="CWH149" s="98"/>
      <c r="CWI149" s="98"/>
      <c r="CWL149" s="98"/>
      <c r="CWO149" s="98"/>
      <c r="CWR149" s="98"/>
      <c r="CWU149" s="98"/>
      <c r="CZI149" s="98"/>
      <c r="CZK149" s="98"/>
      <c r="CZN149" s="98"/>
      <c r="CZQ149" s="98"/>
      <c r="CZT149" s="98"/>
      <c r="CZW149" s="98"/>
      <c r="CZZ149" s="98"/>
      <c r="DAB149" s="98"/>
      <c r="DAD149" s="98"/>
      <c r="DAG149" s="98"/>
      <c r="DAJ149" s="98"/>
      <c r="DAM149" s="98"/>
      <c r="DAP149" s="98"/>
      <c r="DAS149" s="98"/>
      <c r="DAV149" s="98"/>
      <c r="DAY149" s="98"/>
      <c r="DBA149" s="98"/>
      <c r="DBV149" s="98"/>
      <c r="DBW149" s="98"/>
      <c r="DBZ149" s="98"/>
      <c r="DCC149" s="98"/>
      <c r="DCF149" s="98"/>
      <c r="DCI149" s="98"/>
      <c r="DCJ149" s="98"/>
      <c r="DCK149" s="98"/>
      <c r="DCN149" s="98"/>
      <c r="DCQ149" s="98"/>
      <c r="DCT149" s="98"/>
      <c r="DCW149" s="98"/>
      <c r="DCY149" s="98"/>
      <c r="DEQ149" s="98"/>
      <c r="DER149" s="98"/>
      <c r="DES149" s="98"/>
      <c r="DET149" s="98"/>
      <c r="DEU149" s="98"/>
      <c r="DEV149" s="98"/>
      <c r="DEW149" s="98"/>
      <c r="DEX149" s="98"/>
      <c r="DEY149" s="98"/>
      <c r="DEZ149" s="98"/>
      <c r="DFA149" s="98"/>
      <c r="DFB149" s="98"/>
      <c r="DFC149" s="98"/>
      <c r="DFD149" s="98"/>
      <c r="DFE149" s="98"/>
      <c r="DFF149" s="98"/>
      <c r="DFG149" s="98"/>
      <c r="DFH149" s="98"/>
      <c r="DFI149" s="98"/>
      <c r="DFV149" s="98"/>
      <c r="DFW149" s="98"/>
      <c r="DFX149" s="98"/>
      <c r="DFY149" s="98"/>
      <c r="DFZ149" s="98"/>
      <c r="DGA149" s="98"/>
      <c r="DGB149" s="98"/>
      <c r="DGC149" s="98"/>
      <c r="DGD149" s="98"/>
      <c r="DGE149" s="98"/>
      <c r="DGH149" s="98"/>
      <c r="DGK149" s="98"/>
      <c r="DGN149" s="98"/>
      <c r="DGQ149" s="98"/>
      <c r="DJE149" s="98"/>
      <c r="DJG149" s="98"/>
      <c r="DJJ149" s="98"/>
      <c r="DJM149" s="98"/>
      <c r="DJP149" s="98"/>
      <c r="DJS149" s="98"/>
      <c r="DJV149" s="98"/>
      <c r="DJX149" s="98"/>
      <c r="DJZ149" s="98"/>
      <c r="DKC149" s="98"/>
      <c r="DKF149" s="98"/>
      <c r="DKI149" s="98"/>
      <c r="DKL149" s="98"/>
      <c r="DKO149" s="98"/>
      <c r="DKR149" s="98"/>
      <c r="DKU149" s="98"/>
      <c r="DKW149" s="98"/>
      <c r="DLR149" s="98"/>
      <c r="DLS149" s="98"/>
      <c r="DLV149" s="98"/>
      <c r="DLY149" s="98"/>
      <c r="DMB149" s="98"/>
      <c r="DME149" s="98"/>
      <c r="DMF149" s="98"/>
      <c r="DMG149" s="98"/>
      <c r="DMJ149" s="98"/>
      <c r="DMM149" s="98"/>
      <c r="DMP149" s="98"/>
      <c r="DMS149" s="98"/>
      <c r="DMU149" s="98"/>
      <c r="DOM149" s="98"/>
      <c r="DON149" s="98"/>
      <c r="DOO149" s="98"/>
      <c r="DOP149" s="98"/>
      <c r="DOQ149" s="98"/>
      <c r="DOR149" s="98"/>
      <c r="DOS149" s="98"/>
      <c r="DOT149" s="98"/>
      <c r="DOU149" s="98"/>
      <c r="DOV149" s="98"/>
      <c r="DOW149" s="98"/>
      <c r="DOX149" s="98"/>
      <c r="DOY149" s="98"/>
      <c r="DOZ149" s="98"/>
      <c r="DPA149" s="98"/>
      <c r="DPB149" s="98"/>
      <c r="DPC149" s="98"/>
      <c r="DPD149" s="98"/>
      <c r="DPE149" s="98"/>
      <c r="DPR149" s="98"/>
      <c r="DPS149" s="98"/>
      <c r="DPT149" s="98"/>
      <c r="DPU149" s="98"/>
      <c r="DPV149" s="98"/>
      <c r="DPW149" s="98"/>
      <c r="DPX149" s="98"/>
      <c r="DPY149" s="98"/>
      <c r="DPZ149" s="98"/>
      <c r="DQA149" s="98"/>
      <c r="DQD149" s="98"/>
      <c r="DQG149" s="98"/>
      <c r="DQJ149" s="98"/>
      <c r="DQM149" s="98"/>
      <c r="DTA149" s="98"/>
      <c r="DTC149" s="98"/>
      <c r="DTF149" s="98"/>
      <c r="DTI149" s="98"/>
      <c r="DTL149" s="98"/>
      <c r="DTO149" s="98"/>
      <c r="DTR149" s="98"/>
      <c r="DTT149" s="98"/>
      <c r="DTV149" s="98"/>
      <c r="DTY149" s="98"/>
      <c r="DUB149" s="98"/>
      <c r="DUE149" s="98"/>
      <c r="DUH149" s="98"/>
      <c r="DUK149" s="98"/>
      <c r="DUN149" s="98"/>
      <c r="DUQ149" s="98"/>
      <c r="DUS149" s="98"/>
      <c r="DVN149" s="98"/>
      <c r="DVO149" s="98"/>
      <c r="DVR149" s="98"/>
      <c r="DVU149" s="98"/>
      <c r="DVX149" s="98"/>
      <c r="DWA149" s="98"/>
      <c r="DWB149" s="98"/>
      <c r="DWC149" s="98"/>
      <c r="DWF149" s="98"/>
      <c r="DWI149" s="98"/>
      <c r="DWL149" s="98"/>
      <c r="DWO149" s="98"/>
      <c r="DWQ149" s="98"/>
      <c r="DYI149" s="98"/>
      <c r="DYJ149" s="98"/>
      <c r="DYK149" s="98"/>
      <c r="DYL149" s="98"/>
      <c r="DYM149" s="98"/>
      <c r="DYN149" s="98"/>
      <c r="DYO149" s="98"/>
      <c r="DYP149" s="98"/>
      <c r="DYQ149" s="98"/>
      <c r="DYR149" s="98"/>
      <c r="DYS149" s="98"/>
      <c r="DYT149" s="98"/>
      <c r="DYU149" s="98"/>
      <c r="DYV149" s="98"/>
      <c r="DYW149" s="98"/>
      <c r="DYX149" s="98"/>
      <c r="DYY149" s="98"/>
      <c r="DYZ149" s="98"/>
      <c r="DZA149" s="98"/>
      <c r="DZN149" s="98"/>
      <c r="DZO149" s="98"/>
      <c r="DZP149" s="98"/>
      <c r="DZQ149" s="98"/>
      <c r="DZR149" s="98"/>
      <c r="DZS149" s="98"/>
      <c r="DZT149" s="98"/>
      <c r="DZU149" s="98"/>
      <c r="DZV149" s="98"/>
      <c r="DZW149" s="98"/>
      <c r="DZZ149" s="98"/>
      <c r="EAC149" s="98"/>
      <c r="EAF149" s="98"/>
      <c r="EAI149" s="98"/>
      <c r="ECW149" s="98"/>
      <c r="ECY149" s="98"/>
      <c r="EDB149" s="98"/>
      <c r="EDE149" s="98"/>
      <c r="EDH149" s="98"/>
      <c r="EDK149" s="98"/>
      <c r="EDN149" s="98"/>
      <c r="EDP149" s="98"/>
      <c r="EDR149" s="98"/>
      <c r="EDU149" s="98"/>
      <c r="EDX149" s="98"/>
      <c r="EEA149" s="98"/>
      <c r="EED149" s="98"/>
      <c r="EEG149" s="98"/>
      <c r="EEJ149" s="98"/>
      <c r="EEM149" s="98"/>
      <c r="EEO149" s="98"/>
      <c r="EFJ149" s="98"/>
      <c r="EFK149" s="98"/>
      <c r="EFN149" s="98"/>
      <c r="EFQ149" s="98"/>
      <c r="EFT149" s="98"/>
      <c r="EFW149" s="98"/>
      <c r="EFX149" s="98"/>
      <c r="EFY149" s="98"/>
      <c r="EGB149" s="98"/>
      <c r="EGE149" s="98"/>
      <c r="EGH149" s="98"/>
      <c r="EGK149" s="98"/>
      <c r="EGM149" s="98"/>
      <c r="EIE149" s="98"/>
      <c r="EIF149" s="98"/>
      <c r="EIG149" s="98"/>
      <c r="EIH149" s="98"/>
      <c r="EII149" s="98"/>
      <c r="EIJ149" s="98"/>
      <c r="EIK149" s="98"/>
      <c r="EIL149" s="98"/>
      <c r="EIM149" s="98"/>
      <c r="EIN149" s="98"/>
      <c r="EIO149" s="98"/>
      <c r="EIP149" s="98"/>
      <c r="EIQ149" s="98"/>
      <c r="EIR149" s="98"/>
      <c r="EIS149" s="98"/>
      <c r="EIT149" s="98"/>
      <c r="EIU149" s="98"/>
      <c r="EIV149" s="98"/>
      <c r="EIW149" s="98"/>
      <c r="EJJ149" s="98"/>
      <c r="EJK149" s="98"/>
      <c r="EJL149" s="98"/>
      <c r="EJM149" s="98"/>
      <c r="EJN149" s="98"/>
      <c r="EJO149" s="98"/>
      <c r="EJP149" s="98"/>
      <c r="EJQ149" s="98"/>
      <c r="EJR149" s="98"/>
      <c r="EJS149" s="98"/>
      <c r="EJV149" s="98"/>
      <c r="EJY149" s="98"/>
      <c r="EKB149" s="98"/>
      <c r="EKE149" s="98"/>
      <c r="EMS149" s="98"/>
      <c r="EMU149" s="98"/>
      <c r="EMX149" s="98"/>
      <c r="ENA149" s="98"/>
      <c r="END149" s="98"/>
      <c r="ENG149" s="98"/>
      <c r="ENJ149" s="98"/>
      <c r="ENL149" s="98"/>
      <c r="ENN149" s="98"/>
      <c r="ENQ149" s="98"/>
      <c r="ENT149" s="98"/>
      <c r="ENW149" s="98"/>
      <c r="ENZ149" s="98"/>
      <c r="EOC149" s="98"/>
      <c r="EOF149" s="98"/>
      <c r="EOI149" s="98"/>
      <c r="EOK149" s="98"/>
      <c r="EPF149" s="98"/>
      <c r="EPG149" s="98"/>
      <c r="EPJ149" s="98"/>
      <c r="EPM149" s="98"/>
      <c r="EPP149" s="98"/>
      <c r="EPS149" s="98"/>
      <c r="EPT149" s="98"/>
      <c r="EPU149" s="98"/>
      <c r="EPX149" s="98"/>
      <c r="EQA149" s="98"/>
      <c r="EQD149" s="98"/>
      <c r="EQG149" s="98"/>
      <c r="EQI149" s="98"/>
      <c r="ESA149" s="98"/>
      <c r="ESB149" s="98"/>
      <c r="ESC149" s="98"/>
      <c r="ESD149" s="98"/>
      <c r="ESE149" s="98"/>
      <c r="ESF149" s="98"/>
      <c r="ESG149" s="98"/>
      <c r="ESH149" s="98"/>
      <c r="ESI149" s="98"/>
      <c r="ESJ149" s="98"/>
      <c r="ESK149" s="98"/>
      <c r="ESL149" s="98"/>
      <c r="ESM149" s="98"/>
      <c r="ESN149" s="98"/>
      <c r="ESO149" s="98"/>
      <c r="ESP149" s="98"/>
      <c r="ESQ149" s="98"/>
      <c r="ESR149" s="98"/>
      <c r="ESS149" s="98"/>
      <c r="ETF149" s="98"/>
      <c r="ETG149" s="98"/>
      <c r="ETH149" s="98"/>
      <c r="ETI149" s="98"/>
      <c r="ETJ149" s="98"/>
      <c r="ETK149" s="98"/>
      <c r="ETL149" s="98"/>
      <c r="ETM149" s="98"/>
      <c r="ETN149" s="98"/>
      <c r="ETO149" s="98"/>
      <c r="ETR149" s="98"/>
      <c r="ETU149" s="98"/>
      <c r="ETX149" s="98"/>
      <c r="EUA149" s="98"/>
      <c r="EWO149" s="98"/>
      <c r="EWQ149" s="98"/>
      <c r="EWT149" s="98"/>
      <c r="EWW149" s="98"/>
      <c r="EWZ149" s="98"/>
      <c r="EXC149" s="98"/>
      <c r="EXF149" s="98"/>
      <c r="EXH149" s="98"/>
      <c r="EXJ149" s="98"/>
      <c r="EXM149" s="98"/>
      <c r="EXP149" s="98"/>
      <c r="EXS149" s="98"/>
      <c r="EXV149" s="98"/>
      <c r="EXY149" s="98"/>
      <c r="EYB149" s="98"/>
      <c r="EYE149" s="98"/>
      <c r="EYG149" s="98"/>
      <c r="EZB149" s="98"/>
      <c r="EZC149" s="98"/>
      <c r="EZF149" s="98"/>
      <c r="EZI149" s="98"/>
      <c r="EZL149" s="98"/>
      <c r="EZO149" s="98"/>
      <c r="EZP149" s="98"/>
      <c r="EZQ149" s="98"/>
      <c r="EZT149" s="98"/>
      <c r="EZW149" s="98"/>
      <c r="EZZ149" s="98"/>
      <c r="FAC149" s="98"/>
      <c r="FAE149" s="98"/>
      <c r="FBW149" s="98"/>
      <c r="FBX149" s="98"/>
      <c r="FBY149" s="98"/>
      <c r="FBZ149" s="98"/>
      <c r="FCA149" s="98"/>
      <c r="FCB149" s="98"/>
      <c r="FCC149" s="98"/>
      <c r="FCD149" s="98"/>
      <c r="FCE149" s="98"/>
      <c r="FCF149" s="98"/>
      <c r="FCG149" s="98"/>
      <c r="FCH149" s="98"/>
      <c r="FCI149" s="98"/>
      <c r="FCJ149" s="98"/>
      <c r="FCK149" s="98"/>
      <c r="FCL149" s="98"/>
      <c r="FCM149" s="98"/>
      <c r="FCN149" s="98"/>
      <c r="FCO149" s="98"/>
      <c r="FDB149" s="98"/>
      <c r="FDC149" s="98"/>
      <c r="FDD149" s="98"/>
      <c r="FDE149" s="98"/>
      <c r="FDF149" s="98"/>
      <c r="FDG149" s="98"/>
      <c r="FDH149" s="98"/>
      <c r="FDI149" s="98"/>
      <c r="FDJ149" s="98"/>
      <c r="FDK149" s="98"/>
      <c r="FDN149" s="98"/>
      <c r="FDQ149" s="98"/>
      <c r="FDT149" s="98"/>
      <c r="FDW149" s="98"/>
      <c r="FGK149" s="98"/>
      <c r="FGM149" s="98"/>
      <c r="FGP149" s="98"/>
      <c r="FGS149" s="98"/>
      <c r="FGV149" s="98"/>
      <c r="FGY149" s="98"/>
      <c r="FHB149" s="98"/>
      <c r="FHD149" s="98"/>
      <c r="FHF149" s="98"/>
      <c r="FHI149" s="98"/>
      <c r="FHL149" s="98"/>
      <c r="FHO149" s="98"/>
      <c r="FHR149" s="98"/>
      <c r="FHU149" s="98"/>
      <c r="FHX149" s="98"/>
      <c r="FIA149" s="98"/>
      <c r="FIC149" s="98"/>
      <c r="FIX149" s="98"/>
      <c r="FIY149" s="98"/>
      <c r="FJB149" s="98"/>
      <c r="FJE149" s="98"/>
      <c r="FJH149" s="98"/>
      <c r="FJK149" s="98"/>
      <c r="FJL149" s="98"/>
      <c r="FJM149" s="98"/>
      <c r="FJP149" s="98"/>
      <c r="FJS149" s="98"/>
      <c r="FJV149" s="98"/>
      <c r="FJY149" s="98"/>
      <c r="FKA149" s="98"/>
      <c r="FLS149" s="98"/>
      <c r="FLT149" s="98"/>
      <c r="FLU149" s="98"/>
      <c r="FLV149" s="98"/>
      <c r="FLW149" s="98"/>
      <c r="FLX149" s="98"/>
      <c r="FLY149" s="98"/>
      <c r="FLZ149" s="98"/>
      <c r="FMA149" s="98"/>
      <c r="FMB149" s="98"/>
      <c r="FMC149" s="98"/>
      <c r="FMD149" s="98"/>
      <c r="FME149" s="98"/>
      <c r="FMF149" s="98"/>
      <c r="FMG149" s="98"/>
      <c r="FMH149" s="98"/>
      <c r="FMI149" s="98"/>
      <c r="FMJ149" s="98"/>
      <c r="FMK149" s="98"/>
      <c r="FMX149" s="98"/>
      <c r="FMY149" s="98"/>
      <c r="FMZ149" s="98"/>
      <c r="FNA149" s="98"/>
      <c r="FNB149" s="98"/>
      <c r="FNC149" s="98"/>
      <c r="FND149" s="98"/>
      <c r="FNE149" s="98"/>
      <c r="FNF149" s="98"/>
      <c r="FNG149" s="98"/>
      <c r="FNJ149" s="98"/>
      <c r="FNM149" s="98"/>
      <c r="FNP149" s="98"/>
      <c r="FNS149" s="98"/>
      <c r="FQG149" s="98"/>
      <c r="FQI149" s="98"/>
      <c r="FQL149" s="98"/>
      <c r="FQO149" s="98"/>
      <c r="FQR149" s="98"/>
      <c r="FQU149" s="98"/>
      <c r="FQX149" s="98"/>
      <c r="FQZ149" s="98"/>
      <c r="FRB149" s="98"/>
      <c r="FRE149" s="98"/>
      <c r="FRH149" s="98"/>
      <c r="FRK149" s="98"/>
      <c r="FRN149" s="98"/>
      <c r="FRQ149" s="98"/>
      <c r="FRT149" s="98"/>
      <c r="FRW149" s="98"/>
      <c r="FRY149" s="98"/>
      <c r="FST149" s="98"/>
      <c r="FSU149" s="98"/>
      <c r="FSX149" s="98"/>
      <c r="FTA149" s="98"/>
      <c r="FTD149" s="98"/>
      <c r="FTG149" s="98"/>
      <c r="FTH149" s="98"/>
      <c r="FTI149" s="98"/>
      <c r="FTL149" s="98"/>
      <c r="FTO149" s="98"/>
      <c r="FTR149" s="98"/>
      <c r="FTU149" s="98"/>
      <c r="FTW149" s="98"/>
      <c r="FVO149" s="98"/>
      <c r="FVP149" s="98"/>
      <c r="FVQ149" s="98"/>
      <c r="FVR149" s="98"/>
      <c r="FVS149" s="98"/>
      <c r="FVT149" s="98"/>
      <c r="FVU149" s="98"/>
      <c r="FVV149" s="98"/>
      <c r="FVW149" s="98"/>
      <c r="FVX149" s="98"/>
      <c r="FVY149" s="98"/>
      <c r="FVZ149" s="98"/>
      <c r="FWA149" s="98"/>
      <c r="FWB149" s="98"/>
      <c r="FWC149" s="98"/>
      <c r="FWD149" s="98"/>
      <c r="FWE149" s="98"/>
      <c r="FWF149" s="98"/>
      <c r="FWG149" s="98"/>
      <c r="FWT149" s="98"/>
      <c r="FWU149" s="98"/>
      <c r="FWV149" s="98"/>
      <c r="FWW149" s="98"/>
      <c r="FWX149" s="98"/>
      <c r="FWY149" s="98"/>
      <c r="FWZ149" s="98"/>
      <c r="FXA149" s="98"/>
      <c r="FXB149" s="98"/>
      <c r="FXC149" s="98"/>
      <c r="FXF149" s="98"/>
      <c r="FXI149" s="98"/>
      <c r="FXL149" s="98"/>
      <c r="FXO149" s="98"/>
      <c r="GAC149" s="98"/>
      <c r="GAE149" s="98"/>
      <c r="GAH149" s="98"/>
      <c r="GAK149" s="98"/>
      <c r="GAN149" s="98"/>
      <c r="GAQ149" s="98"/>
      <c r="GAT149" s="98"/>
      <c r="GAV149" s="98"/>
      <c r="GAX149" s="98"/>
      <c r="GBA149" s="98"/>
      <c r="GBD149" s="98"/>
      <c r="GBG149" s="98"/>
      <c r="GBJ149" s="98"/>
      <c r="GBM149" s="98"/>
      <c r="GBP149" s="98"/>
      <c r="GBS149" s="98"/>
      <c r="GBU149" s="98"/>
      <c r="GCP149" s="98"/>
      <c r="GCQ149" s="98"/>
      <c r="GCT149" s="98"/>
      <c r="GCW149" s="98"/>
      <c r="GCZ149" s="98"/>
      <c r="GDC149" s="98"/>
      <c r="GDD149" s="98"/>
      <c r="GDE149" s="98"/>
      <c r="GDH149" s="98"/>
      <c r="GDK149" s="98"/>
      <c r="GDN149" s="98"/>
      <c r="GDQ149" s="98"/>
      <c r="GDS149" s="98"/>
      <c r="GFK149" s="98"/>
      <c r="GFL149" s="98"/>
      <c r="GFM149" s="98"/>
      <c r="GFN149" s="98"/>
      <c r="GFO149" s="98"/>
      <c r="GFP149" s="98"/>
      <c r="GFQ149" s="98"/>
      <c r="GFR149" s="98"/>
      <c r="GFS149" s="98"/>
      <c r="GFT149" s="98"/>
      <c r="GFU149" s="98"/>
      <c r="GFV149" s="98"/>
      <c r="GFW149" s="98"/>
      <c r="GFX149" s="98"/>
      <c r="GFY149" s="98"/>
      <c r="GFZ149" s="98"/>
      <c r="GGA149" s="98"/>
      <c r="GGB149" s="98"/>
      <c r="GGC149" s="98"/>
      <c r="GGP149" s="98"/>
      <c r="GGQ149" s="98"/>
      <c r="GGR149" s="98"/>
      <c r="GGS149" s="98"/>
      <c r="GGT149" s="98"/>
      <c r="GGU149" s="98"/>
      <c r="GGV149" s="98"/>
      <c r="GGW149" s="98"/>
      <c r="GGX149" s="98"/>
      <c r="GGY149" s="98"/>
      <c r="GHB149" s="98"/>
      <c r="GHE149" s="98"/>
      <c r="GHH149" s="98"/>
      <c r="GHK149" s="98"/>
      <c r="GJY149" s="98"/>
      <c r="GKA149" s="98"/>
      <c r="GKD149" s="98"/>
      <c r="GKG149" s="98"/>
      <c r="GKJ149" s="98"/>
      <c r="GKM149" s="98"/>
      <c r="GKP149" s="98"/>
      <c r="GKR149" s="98"/>
      <c r="GKT149" s="98"/>
      <c r="GKW149" s="98"/>
      <c r="GKZ149" s="98"/>
      <c r="GLC149" s="98"/>
      <c r="GLF149" s="98"/>
      <c r="GLI149" s="98"/>
      <c r="GLL149" s="98"/>
      <c r="GLO149" s="98"/>
      <c r="GLQ149" s="98"/>
      <c r="GML149" s="98"/>
      <c r="GMM149" s="98"/>
      <c r="GMP149" s="98"/>
      <c r="GMS149" s="98"/>
      <c r="GMV149" s="98"/>
      <c r="GMY149" s="98"/>
      <c r="GMZ149" s="98"/>
      <c r="GNA149" s="98"/>
      <c r="GND149" s="98"/>
      <c r="GNG149" s="98"/>
      <c r="GNJ149" s="98"/>
      <c r="GNM149" s="98"/>
      <c r="GNO149" s="98"/>
      <c r="GPG149" s="98"/>
      <c r="GPH149" s="98"/>
      <c r="GPI149" s="98"/>
      <c r="GPJ149" s="98"/>
      <c r="GPK149" s="98"/>
      <c r="GPL149" s="98"/>
      <c r="GPM149" s="98"/>
      <c r="GPN149" s="98"/>
      <c r="GPO149" s="98"/>
      <c r="GPP149" s="98"/>
      <c r="GPQ149" s="98"/>
      <c r="GPR149" s="98"/>
      <c r="GPS149" s="98"/>
      <c r="GPT149" s="98"/>
      <c r="GPU149" s="98"/>
      <c r="GPV149" s="98"/>
      <c r="GPW149" s="98"/>
      <c r="GPX149" s="98"/>
      <c r="GPY149" s="98"/>
      <c r="GQL149" s="98"/>
      <c r="GQM149" s="98"/>
      <c r="GQN149" s="98"/>
      <c r="GQO149" s="98"/>
      <c r="GQP149" s="98"/>
      <c r="GQQ149" s="98"/>
      <c r="GQR149" s="98"/>
      <c r="GQS149" s="98"/>
      <c r="GQT149" s="98"/>
      <c r="GQU149" s="98"/>
      <c r="GQX149" s="98"/>
      <c r="GRA149" s="98"/>
      <c r="GRD149" s="98"/>
      <c r="GRG149" s="98"/>
      <c r="GTU149" s="98"/>
      <c r="GTW149" s="98"/>
      <c r="GTZ149" s="98"/>
      <c r="GUC149" s="98"/>
      <c r="GUF149" s="98"/>
      <c r="GUI149" s="98"/>
      <c r="GUL149" s="98"/>
      <c r="GUN149" s="98"/>
      <c r="GUP149" s="98"/>
      <c r="GUS149" s="98"/>
      <c r="GUV149" s="98"/>
      <c r="GUY149" s="98"/>
      <c r="GVB149" s="98"/>
      <c r="GVE149" s="98"/>
      <c r="GVH149" s="98"/>
      <c r="GVK149" s="98"/>
      <c r="GVM149" s="98"/>
      <c r="GWH149" s="98"/>
      <c r="GWI149" s="98"/>
      <c r="GWL149" s="98"/>
      <c r="GWO149" s="98"/>
      <c r="GWR149" s="98"/>
      <c r="GWU149" s="98"/>
      <c r="GWV149" s="98"/>
      <c r="GWW149" s="98"/>
      <c r="GWZ149" s="98"/>
      <c r="GXC149" s="98"/>
      <c r="GXF149" s="98"/>
      <c r="GXI149" s="98"/>
      <c r="GXK149" s="98"/>
      <c r="GZC149" s="98"/>
      <c r="GZD149" s="98"/>
      <c r="GZE149" s="98"/>
      <c r="GZF149" s="98"/>
      <c r="GZG149" s="98"/>
      <c r="GZH149" s="98"/>
      <c r="GZI149" s="98"/>
      <c r="GZJ149" s="98"/>
      <c r="GZK149" s="98"/>
      <c r="GZL149" s="98"/>
      <c r="GZM149" s="98"/>
      <c r="GZN149" s="98"/>
      <c r="GZO149" s="98"/>
      <c r="GZP149" s="98"/>
      <c r="GZQ149" s="98"/>
      <c r="GZR149" s="98"/>
      <c r="GZS149" s="98"/>
      <c r="GZT149" s="98"/>
      <c r="GZU149" s="98"/>
      <c r="HAH149" s="98"/>
      <c r="HAI149" s="98"/>
      <c r="HAJ149" s="98"/>
      <c r="HAK149" s="98"/>
      <c r="HAL149" s="98"/>
      <c r="HAM149" s="98"/>
      <c r="HAN149" s="98"/>
      <c r="HAO149" s="98"/>
      <c r="HAP149" s="98"/>
      <c r="HAQ149" s="98"/>
      <c r="HAT149" s="98"/>
      <c r="HAW149" s="98"/>
      <c r="HAZ149" s="98"/>
      <c r="HBC149" s="98"/>
      <c r="HDQ149" s="98"/>
      <c r="HDS149" s="98"/>
      <c r="HDV149" s="98"/>
      <c r="HDY149" s="98"/>
      <c r="HEB149" s="98"/>
      <c r="HEE149" s="98"/>
      <c r="HEH149" s="98"/>
      <c r="HEJ149" s="98"/>
      <c r="HEL149" s="98"/>
      <c r="HEO149" s="98"/>
      <c r="HER149" s="98"/>
      <c r="HEU149" s="98"/>
      <c r="HEX149" s="98"/>
      <c r="HFA149" s="98"/>
      <c r="HFD149" s="98"/>
      <c r="HFG149" s="98"/>
      <c r="HFI149" s="98"/>
      <c r="HGD149" s="98"/>
      <c r="HGE149" s="98"/>
      <c r="HGH149" s="98"/>
      <c r="HGK149" s="98"/>
      <c r="HGN149" s="98"/>
      <c r="HGQ149" s="98"/>
      <c r="HGR149" s="98"/>
      <c r="HGS149" s="98"/>
      <c r="HGV149" s="98"/>
      <c r="HGY149" s="98"/>
      <c r="HHB149" s="98"/>
      <c r="HHE149" s="98"/>
      <c r="HHG149" s="98"/>
      <c r="HIY149" s="98"/>
      <c r="HIZ149" s="98"/>
      <c r="HJA149" s="98"/>
      <c r="HJB149" s="98"/>
      <c r="HJC149" s="98"/>
      <c r="HJD149" s="98"/>
      <c r="HJE149" s="98"/>
      <c r="HJF149" s="98"/>
      <c r="HJG149" s="98"/>
      <c r="HJH149" s="98"/>
      <c r="HJI149" s="98"/>
      <c r="HJJ149" s="98"/>
      <c r="HJK149" s="98"/>
      <c r="HJL149" s="98"/>
      <c r="HJM149" s="98"/>
      <c r="HJN149" s="98"/>
      <c r="HJO149" s="98"/>
      <c r="HJP149" s="98"/>
      <c r="HJQ149" s="98"/>
      <c r="HKD149" s="98"/>
      <c r="HKE149" s="98"/>
      <c r="HKF149" s="98"/>
      <c r="HKG149" s="98"/>
      <c r="HKH149" s="98"/>
      <c r="HKI149" s="98"/>
      <c r="HKJ149" s="98"/>
      <c r="HKK149" s="98"/>
      <c r="HKL149" s="98"/>
      <c r="HKM149" s="98"/>
      <c r="HKP149" s="98"/>
      <c r="HKS149" s="98"/>
      <c r="HKV149" s="98"/>
      <c r="HKY149" s="98"/>
      <c r="HNM149" s="98"/>
      <c r="HNO149" s="98"/>
      <c r="HNR149" s="98"/>
      <c r="HNU149" s="98"/>
      <c r="HNX149" s="98"/>
      <c r="HOA149" s="98"/>
      <c r="HOD149" s="98"/>
      <c r="HOF149" s="98"/>
      <c r="HOH149" s="98"/>
      <c r="HOK149" s="98"/>
      <c r="HON149" s="98"/>
      <c r="HOQ149" s="98"/>
      <c r="HOT149" s="98"/>
      <c r="HOW149" s="98"/>
      <c r="HOZ149" s="98"/>
      <c r="HPC149" s="98"/>
      <c r="HPE149" s="98"/>
      <c r="HPZ149" s="98"/>
      <c r="HQA149" s="98"/>
      <c r="HQD149" s="98"/>
      <c r="HQG149" s="98"/>
      <c r="HQJ149" s="98"/>
      <c r="HQM149" s="98"/>
      <c r="HQN149" s="98"/>
      <c r="HQO149" s="98"/>
      <c r="HQR149" s="98"/>
      <c r="HQU149" s="98"/>
      <c r="HQX149" s="98"/>
      <c r="HRA149" s="98"/>
      <c r="HRC149" s="98"/>
      <c r="HSU149" s="98"/>
      <c r="HSV149" s="98"/>
      <c r="HSW149" s="98"/>
      <c r="HSX149" s="98"/>
      <c r="HSY149" s="98"/>
      <c r="HSZ149" s="98"/>
      <c r="HTA149" s="98"/>
      <c r="HTB149" s="98"/>
      <c r="HTC149" s="98"/>
      <c r="HTD149" s="98"/>
      <c r="HTE149" s="98"/>
      <c r="HTF149" s="98"/>
      <c r="HTG149" s="98"/>
      <c r="HTH149" s="98"/>
      <c r="HTI149" s="98"/>
      <c r="HTJ149" s="98"/>
      <c r="HTK149" s="98"/>
      <c r="HTL149" s="98"/>
      <c r="HTM149" s="98"/>
      <c r="HTZ149" s="98"/>
      <c r="HUA149" s="98"/>
      <c r="HUB149" s="98"/>
      <c r="HUC149" s="98"/>
      <c r="HUD149" s="98"/>
      <c r="HUE149" s="98"/>
      <c r="HUF149" s="98"/>
      <c r="HUG149" s="98"/>
      <c r="HUH149" s="98"/>
      <c r="HUI149" s="98"/>
      <c r="HUL149" s="98"/>
      <c r="HUO149" s="98"/>
      <c r="HUR149" s="98"/>
      <c r="HUU149" s="98"/>
      <c r="HXI149" s="98"/>
      <c r="HXK149" s="98"/>
      <c r="HXN149" s="98"/>
      <c r="HXQ149" s="98"/>
      <c r="HXT149" s="98"/>
      <c r="HXW149" s="98"/>
      <c r="HXZ149" s="98"/>
      <c r="HYB149" s="98"/>
      <c r="HYD149" s="98"/>
      <c r="HYG149" s="98"/>
      <c r="HYJ149" s="98"/>
      <c r="HYM149" s="98"/>
      <c r="HYP149" s="98"/>
      <c r="HYS149" s="98"/>
      <c r="HYV149" s="98"/>
      <c r="HYY149" s="98"/>
      <c r="HZA149" s="98"/>
      <c r="HZV149" s="98"/>
      <c r="HZW149" s="98"/>
      <c r="HZZ149" s="98"/>
      <c r="IAC149" s="98"/>
      <c r="IAF149" s="98"/>
      <c r="IAI149" s="98"/>
      <c r="IAJ149" s="98"/>
      <c r="IAK149" s="98"/>
      <c r="IAN149" s="98"/>
      <c r="IAQ149" s="98"/>
      <c r="IAT149" s="98"/>
      <c r="IAW149" s="98"/>
      <c r="IAY149" s="98"/>
      <c r="ICQ149" s="98"/>
      <c r="ICR149" s="98"/>
      <c r="ICS149" s="98"/>
      <c r="ICT149" s="98"/>
      <c r="ICU149" s="98"/>
      <c r="ICV149" s="98"/>
      <c r="ICW149" s="98"/>
      <c r="ICX149" s="98"/>
      <c r="ICY149" s="98"/>
      <c r="ICZ149" s="98"/>
      <c r="IDA149" s="98"/>
      <c r="IDB149" s="98"/>
      <c r="IDC149" s="98"/>
      <c r="IDD149" s="98"/>
      <c r="IDE149" s="98"/>
      <c r="IDF149" s="98"/>
      <c r="IDG149" s="98"/>
      <c r="IDH149" s="98"/>
      <c r="IDI149" s="98"/>
      <c r="IDV149" s="98"/>
      <c r="IDW149" s="98"/>
      <c r="IDX149" s="98"/>
      <c r="IDY149" s="98"/>
      <c r="IDZ149" s="98"/>
      <c r="IEA149" s="98"/>
      <c r="IEB149" s="98"/>
      <c r="IEC149" s="98"/>
      <c r="IED149" s="98"/>
      <c r="IEE149" s="98"/>
      <c r="IEH149" s="98"/>
      <c r="IEK149" s="98"/>
      <c r="IEN149" s="98"/>
      <c r="IEQ149" s="98"/>
      <c r="IHE149" s="98"/>
      <c r="IHG149" s="98"/>
      <c r="IHJ149" s="98"/>
      <c r="IHM149" s="98"/>
      <c r="IHP149" s="98"/>
      <c r="IHS149" s="98"/>
      <c r="IHV149" s="98"/>
      <c r="IHX149" s="98"/>
      <c r="IHZ149" s="98"/>
      <c r="IIC149" s="98"/>
      <c r="IIF149" s="98"/>
      <c r="III149" s="98"/>
      <c r="IIL149" s="98"/>
      <c r="IIO149" s="98"/>
      <c r="IIR149" s="98"/>
      <c r="IIU149" s="98"/>
      <c r="IIW149" s="98"/>
      <c r="IJR149" s="98"/>
      <c r="IJS149" s="98"/>
      <c r="IJV149" s="98"/>
      <c r="IJY149" s="98"/>
      <c r="IKB149" s="98"/>
      <c r="IKE149" s="98"/>
      <c r="IKF149" s="98"/>
      <c r="IKG149" s="98"/>
      <c r="IKJ149" s="98"/>
      <c r="IKM149" s="98"/>
      <c r="IKP149" s="98"/>
      <c r="IKS149" s="98"/>
      <c r="IKU149" s="98"/>
      <c r="IMM149" s="98"/>
      <c r="IMN149" s="98"/>
      <c r="IMO149" s="98"/>
      <c r="IMP149" s="98"/>
      <c r="IMQ149" s="98"/>
      <c r="IMR149" s="98"/>
      <c r="IMS149" s="98"/>
      <c r="IMT149" s="98"/>
      <c r="IMU149" s="98"/>
      <c r="IMV149" s="98"/>
      <c r="IMW149" s="98"/>
      <c r="IMX149" s="98"/>
      <c r="IMY149" s="98"/>
      <c r="IMZ149" s="98"/>
      <c r="INA149" s="98"/>
      <c r="INB149" s="98"/>
      <c r="INC149" s="98"/>
      <c r="IND149" s="98"/>
      <c r="INE149" s="98"/>
      <c r="INR149" s="98"/>
      <c r="INS149" s="98"/>
      <c r="INT149" s="98"/>
      <c r="INU149" s="98"/>
      <c r="INV149" s="98"/>
      <c r="INW149" s="98"/>
      <c r="INX149" s="98"/>
      <c r="INY149" s="98"/>
      <c r="INZ149" s="98"/>
      <c r="IOA149" s="98"/>
      <c r="IOD149" s="98"/>
      <c r="IOG149" s="98"/>
      <c r="IOJ149" s="98"/>
      <c r="IOM149" s="98"/>
      <c r="IRA149" s="98"/>
      <c r="IRC149" s="98"/>
      <c r="IRF149" s="98"/>
      <c r="IRI149" s="98"/>
      <c r="IRL149" s="98"/>
      <c r="IRO149" s="98"/>
      <c r="IRR149" s="98"/>
      <c r="IRT149" s="98"/>
      <c r="IRV149" s="98"/>
      <c r="IRY149" s="98"/>
      <c r="ISB149" s="98"/>
      <c r="ISE149" s="98"/>
      <c r="ISH149" s="98"/>
      <c r="ISK149" s="98"/>
      <c r="ISN149" s="98"/>
      <c r="ISQ149" s="98"/>
      <c r="ISS149" s="98"/>
      <c r="ITN149" s="98"/>
      <c r="ITO149" s="98"/>
      <c r="ITR149" s="98"/>
      <c r="ITU149" s="98"/>
      <c r="ITX149" s="98"/>
      <c r="IUA149" s="98"/>
      <c r="IUB149" s="98"/>
      <c r="IUC149" s="98"/>
      <c r="IUF149" s="98"/>
      <c r="IUI149" s="98"/>
      <c r="IUL149" s="98"/>
      <c r="IUO149" s="98"/>
      <c r="IUQ149" s="98"/>
      <c r="IWI149" s="98"/>
      <c r="IWJ149" s="98"/>
      <c r="IWK149" s="98"/>
      <c r="IWL149" s="98"/>
      <c r="IWM149" s="98"/>
      <c r="IWN149" s="98"/>
      <c r="IWO149" s="98"/>
      <c r="IWP149" s="98"/>
      <c r="IWQ149" s="98"/>
      <c r="IWR149" s="98"/>
      <c r="IWS149" s="98"/>
      <c r="IWT149" s="98"/>
      <c r="IWU149" s="98"/>
      <c r="IWV149" s="98"/>
      <c r="IWW149" s="98"/>
      <c r="IWX149" s="98"/>
      <c r="IWY149" s="98"/>
      <c r="IWZ149" s="98"/>
      <c r="IXA149" s="98"/>
      <c r="IXN149" s="98"/>
      <c r="IXO149" s="98"/>
      <c r="IXP149" s="98"/>
      <c r="IXQ149" s="98"/>
      <c r="IXR149" s="98"/>
      <c r="IXS149" s="98"/>
      <c r="IXT149" s="98"/>
      <c r="IXU149" s="98"/>
      <c r="IXV149" s="98"/>
      <c r="IXW149" s="98"/>
      <c r="IXZ149" s="98"/>
      <c r="IYC149" s="98"/>
      <c r="IYF149" s="98"/>
      <c r="IYI149" s="98"/>
      <c r="JAW149" s="98"/>
      <c r="JAY149" s="98"/>
      <c r="JBB149" s="98"/>
      <c r="JBE149" s="98"/>
      <c r="JBH149" s="98"/>
      <c r="JBK149" s="98"/>
      <c r="JBN149" s="98"/>
      <c r="JBP149" s="98"/>
      <c r="JBR149" s="98"/>
      <c r="JBU149" s="98"/>
      <c r="JBX149" s="98"/>
      <c r="JCA149" s="98"/>
      <c r="JCD149" s="98"/>
      <c r="JCG149" s="98"/>
      <c r="JCJ149" s="98"/>
      <c r="JCM149" s="98"/>
      <c r="JCO149" s="98"/>
      <c r="JDJ149" s="98"/>
      <c r="JDK149" s="98"/>
      <c r="JDN149" s="98"/>
      <c r="JDQ149" s="98"/>
      <c r="JDT149" s="98"/>
      <c r="JDW149" s="98"/>
      <c r="JDX149" s="98"/>
      <c r="JDY149" s="98"/>
      <c r="JEB149" s="98"/>
      <c r="JEE149" s="98"/>
      <c r="JEH149" s="98"/>
      <c r="JEK149" s="98"/>
      <c r="JEM149" s="98"/>
      <c r="JGE149" s="98"/>
      <c r="JGF149" s="98"/>
      <c r="JGG149" s="98"/>
      <c r="JGH149" s="98"/>
      <c r="JGI149" s="98"/>
      <c r="JGJ149" s="98"/>
      <c r="JGK149" s="98"/>
      <c r="JGL149" s="98"/>
      <c r="JGM149" s="98"/>
      <c r="JGN149" s="98"/>
      <c r="JGO149" s="98"/>
      <c r="JGP149" s="98"/>
      <c r="JGQ149" s="98"/>
      <c r="JGR149" s="98"/>
      <c r="JGS149" s="98"/>
      <c r="JGT149" s="98"/>
      <c r="JGU149" s="98"/>
      <c r="JGV149" s="98"/>
      <c r="JGW149" s="98"/>
      <c r="JHJ149" s="98"/>
      <c r="JHK149" s="98"/>
      <c r="JHL149" s="98"/>
      <c r="JHM149" s="98"/>
      <c r="JHN149" s="98"/>
      <c r="JHO149" s="98"/>
      <c r="JHP149" s="98"/>
      <c r="JHQ149" s="98"/>
      <c r="JHR149" s="98"/>
      <c r="JHS149" s="98"/>
      <c r="JHV149" s="98"/>
      <c r="JHY149" s="98"/>
      <c r="JIB149" s="98"/>
      <c r="JIE149" s="98"/>
      <c r="JKS149" s="98"/>
      <c r="JKU149" s="98"/>
      <c r="JKX149" s="98"/>
      <c r="JLA149" s="98"/>
      <c r="JLD149" s="98"/>
      <c r="JLG149" s="98"/>
      <c r="JLJ149" s="98"/>
      <c r="JLL149" s="98"/>
      <c r="JLN149" s="98"/>
      <c r="JLQ149" s="98"/>
      <c r="JLT149" s="98"/>
      <c r="JLW149" s="98"/>
      <c r="JLZ149" s="98"/>
      <c r="JMC149" s="98"/>
      <c r="JMF149" s="98"/>
      <c r="JMI149" s="98"/>
      <c r="JMK149" s="98"/>
      <c r="JNF149" s="98"/>
      <c r="JNG149" s="98"/>
      <c r="JNJ149" s="98"/>
      <c r="JNM149" s="98"/>
      <c r="JNP149" s="98"/>
      <c r="JNS149" s="98"/>
      <c r="JNT149" s="98"/>
      <c r="JNU149" s="98"/>
      <c r="JNX149" s="98"/>
      <c r="JOA149" s="98"/>
      <c r="JOD149" s="98"/>
      <c r="JOG149" s="98"/>
      <c r="JOI149" s="98"/>
      <c r="JQA149" s="98"/>
      <c r="JQB149" s="98"/>
      <c r="JQC149" s="98"/>
      <c r="JQD149" s="98"/>
      <c r="JQE149" s="98"/>
      <c r="JQF149" s="98"/>
      <c r="JQG149" s="98"/>
      <c r="JQH149" s="98"/>
      <c r="JQI149" s="98"/>
      <c r="JQJ149" s="98"/>
      <c r="JQK149" s="98"/>
      <c r="JQL149" s="98"/>
      <c r="JQM149" s="98"/>
      <c r="JQN149" s="98"/>
      <c r="JQO149" s="98"/>
      <c r="JQP149" s="98"/>
      <c r="JQQ149" s="98"/>
      <c r="JQR149" s="98"/>
      <c r="JQS149" s="98"/>
      <c r="JRF149" s="98"/>
      <c r="JRG149" s="98"/>
      <c r="JRH149" s="98"/>
      <c r="JRI149" s="98"/>
      <c r="JRJ149" s="98"/>
      <c r="JRK149" s="98"/>
      <c r="JRL149" s="98"/>
      <c r="JRM149" s="98"/>
      <c r="JRN149" s="98"/>
      <c r="JRO149" s="98"/>
      <c r="JRR149" s="98"/>
      <c r="JRU149" s="98"/>
      <c r="JRX149" s="98"/>
      <c r="JSA149" s="98"/>
      <c r="JUO149" s="98"/>
      <c r="JUQ149" s="98"/>
      <c r="JUT149" s="98"/>
      <c r="JUW149" s="98"/>
      <c r="JUZ149" s="98"/>
      <c r="JVC149" s="98"/>
      <c r="JVF149" s="98"/>
      <c r="JVH149" s="98"/>
      <c r="JVJ149" s="98"/>
      <c r="JVM149" s="98"/>
      <c r="JVP149" s="98"/>
      <c r="JVS149" s="98"/>
      <c r="JVV149" s="98"/>
      <c r="JVY149" s="98"/>
      <c r="JWB149" s="98"/>
      <c r="JWE149" s="98"/>
      <c r="JWG149" s="98"/>
      <c r="JXB149" s="98"/>
      <c r="JXC149" s="98"/>
      <c r="JXF149" s="98"/>
      <c r="JXI149" s="98"/>
      <c r="JXL149" s="98"/>
      <c r="JXO149" s="98"/>
      <c r="JXP149" s="98"/>
      <c r="JXQ149" s="98"/>
      <c r="JXT149" s="98"/>
      <c r="JXW149" s="98"/>
      <c r="JXZ149" s="98"/>
      <c r="JYC149" s="98"/>
      <c r="JYE149" s="98"/>
      <c r="JZW149" s="98"/>
      <c r="JZX149" s="98"/>
      <c r="JZY149" s="98"/>
      <c r="JZZ149" s="98"/>
      <c r="KAA149" s="98"/>
      <c r="KAB149" s="98"/>
      <c r="KAC149" s="98"/>
      <c r="KAD149" s="98"/>
      <c r="KAE149" s="98"/>
      <c r="KAF149" s="98"/>
      <c r="KAG149" s="98"/>
      <c r="KAH149" s="98"/>
      <c r="KAI149" s="98"/>
      <c r="KAJ149" s="98"/>
      <c r="KAK149" s="98"/>
      <c r="KAL149" s="98"/>
      <c r="KAM149" s="98"/>
      <c r="KAN149" s="98"/>
      <c r="KAO149" s="98"/>
      <c r="KBB149" s="98"/>
      <c r="KBC149" s="98"/>
      <c r="KBD149" s="98"/>
      <c r="KBE149" s="98"/>
      <c r="KBF149" s="98"/>
      <c r="KBG149" s="98"/>
      <c r="KBH149" s="98"/>
      <c r="KBI149" s="98"/>
      <c r="KBJ149" s="98"/>
      <c r="KBK149" s="98"/>
      <c r="KBN149" s="98"/>
      <c r="KBQ149" s="98"/>
      <c r="KBT149" s="98"/>
      <c r="KBW149" s="98"/>
      <c r="KEK149" s="98"/>
      <c r="KEM149" s="98"/>
      <c r="KEP149" s="98"/>
      <c r="KES149" s="98"/>
      <c r="KEV149" s="98"/>
      <c r="KEY149" s="98"/>
      <c r="KFB149" s="98"/>
      <c r="KFD149" s="98"/>
      <c r="KFF149" s="98"/>
      <c r="KFI149" s="98"/>
      <c r="KFL149" s="98"/>
      <c r="KFO149" s="98"/>
      <c r="KFR149" s="98"/>
      <c r="KFU149" s="98"/>
      <c r="KFX149" s="98"/>
      <c r="KGA149" s="98"/>
      <c r="KGC149" s="98"/>
      <c r="KGX149" s="98"/>
      <c r="KGY149" s="98"/>
      <c r="KHB149" s="98"/>
      <c r="KHE149" s="98"/>
      <c r="KHH149" s="98"/>
      <c r="KHK149" s="98"/>
      <c r="KHL149" s="98"/>
      <c r="KHM149" s="98"/>
      <c r="KHP149" s="98"/>
      <c r="KHS149" s="98"/>
      <c r="KHV149" s="98"/>
      <c r="KHY149" s="98"/>
      <c r="KIA149" s="98"/>
      <c r="KJS149" s="98"/>
      <c r="KJT149" s="98"/>
      <c r="KJU149" s="98"/>
      <c r="KJV149" s="98"/>
      <c r="KJW149" s="98"/>
      <c r="KJX149" s="98"/>
      <c r="KJY149" s="98"/>
      <c r="KJZ149" s="98"/>
      <c r="KKA149" s="98"/>
      <c r="KKB149" s="98"/>
      <c r="KKC149" s="98"/>
      <c r="KKD149" s="98"/>
      <c r="KKE149" s="98"/>
      <c r="KKF149" s="98"/>
      <c r="KKG149" s="98"/>
      <c r="KKH149" s="98"/>
      <c r="KKI149" s="98"/>
      <c r="KKJ149" s="98"/>
      <c r="KKK149" s="98"/>
      <c r="KKX149" s="98"/>
      <c r="KKY149" s="98"/>
      <c r="KKZ149" s="98"/>
      <c r="KLA149" s="98"/>
      <c r="KLB149" s="98"/>
      <c r="KLC149" s="98"/>
      <c r="KLD149" s="98"/>
      <c r="KLE149" s="98"/>
      <c r="KLF149" s="98"/>
      <c r="KLG149" s="98"/>
      <c r="KLJ149" s="98"/>
      <c r="KLM149" s="98"/>
      <c r="KLP149" s="98"/>
      <c r="KLS149" s="98"/>
      <c r="KOG149" s="98"/>
      <c r="KOI149" s="98"/>
      <c r="KOL149" s="98"/>
      <c r="KOO149" s="98"/>
      <c r="KOR149" s="98"/>
      <c r="KOU149" s="98"/>
      <c r="KOX149" s="98"/>
      <c r="KOZ149" s="98"/>
      <c r="KPB149" s="98"/>
      <c r="KPE149" s="98"/>
      <c r="KPH149" s="98"/>
      <c r="KPK149" s="98"/>
      <c r="KPN149" s="98"/>
      <c r="KPQ149" s="98"/>
      <c r="KPT149" s="98"/>
      <c r="KPW149" s="98"/>
      <c r="KPY149" s="98"/>
      <c r="KQT149" s="98"/>
      <c r="KQU149" s="98"/>
      <c r="KQX149" s="98"/>
      <c r="KRA149" s="98"/>
      <c r="KRD149" s="98"/>
      <c r="KRG149" s="98"/>
      <c r="KRH149" s="98"/>
      <c r="KRI149" s="98"/>
      <c r="KRL149" s="98"/>
      <c r="KRO149" s="98"/>
      <c r="KRR149" s="98"/>
      <c r="KRU149" s="98"/>
      <c r="KRW149" s="98"/>
      <c r="KTO149" s="98"/>
      <c r="KTP149" s="98"/>
      <c r="KTQ149" s="98"/>
      <c r="KTR149" s="98"/>
      <c r="KTS149" s="98"/>
      <c r="KTT149" s="98"/>
      <c r="KTU149" s="98"/>
      <c r="KTV149" s="98"/>
      <c r="KTW149" s="98"/>
      <c r="KTX149" s="98"/>
      <c r="KTY149" s="98"/>
      <c r="KTZ149" s="98"/>
      <c r="KUA149" s="98"/>
      <c r="KUB149" s="98"/>
      <c r="KUC149" s="98"/>
      <c r="KUD149" s="98"/>
      <c r="KUE149" s="98"/>
      <c r="KUF149" s="98"/>
      <c r="KUG149" s="98"/>
      <c r="KUT149" s="98"/>
      <c r="KUU149" s="98"/>
      <c r="KUV149" s="98"/>
      <c r="KUW149" s="98"/>
      <c r="KUX149" s="98"/>
      <c r="KUY149" s="98"/>
      <c r="KUZ149" s="98"/>
      <c r="KVA149" s="98"/>
      <c r="KVB149" s="98"/>
      <c r="KVC149" s="98"/>
      <c r="KVF149" s="98"/>
      <c r="KVI149" s="98"/>
      <c r="KVL149" s="98"/>
      <c r="KVO149" s="98"/>
      <c r="KYC149" s="98"/>
      <c r="KYE149" s="98"/>
      <c r="KYH149" s="98"/>
      <c r="KYK149" s="98"/>
      <c r="KYN149" s="98"/>
      <c r="KYQ149" s="98"/>
      <c r="KYT149" s="98"/>
      <c r="KYV149" s="98"/>
      <c r="KYX149" s="98"/>
      <c r="KZA149" s="98"/>
      <c r="KZD149" s="98"/>
      <c r="KZG149" s="98"/>
      <c r="KZJ149" s="98"/>
      <c r="KZM149" s="98"/>
      <c r="KZP149" s="98"/>
      <c r="KZS149" s="98"/>
      <c r="KZU149" s="98"/>
      <c r="LAP149" s="98"/>
      <c r="LAQ149" s="98"/>
      <c r="LAT149" s="98"/>
      <c r="LAW149" s="98"/>
      <c r="LAZ149" s="98"/>
      <c r="LBC149" s="98"/>
      <c r="LBD149" s="98"/>
      <c r="LBE149" s="98"/>
      <c r="LBH149" s="98"/>
      <c r="LBK149" s="98"/>
      <c r="LBN149" s="98"/>
      <c r="LBQ149" s="98"/>
      <c r="LBS149" s="98"/>
      <c r="LDK149" s="98"/>
      <c r="LDL149" s="98"/>
      <c r="LDM149" s="98"/>
      <c r="LDN149" s="98"/>
      <c r="LDO149" s="98"/>
      <c r="LDP149" s="98"/>
      <c r="LDQ149" s="98"/>
      <c r="LDR149" s="98"/>
      <c r="LDS149" s="98"/>
      <c r="LDT149" s="98"/>
      <c r="LDU149" s="98"/>
      <c r="LDV149" s="98"/>
      <c r="LDW149" s="98"/>
      <c r="LDX149" s="98"/>
      <c r="LDY149" s="98"/>
      <c r="LDZ149" s="98"/>
      <c r="LEA149" s="98"/>
      <c r="LEB149" s="98"/>
      <c r="LEC149" s="98"/>
      <c r="LEP149" s="98"/>
      <c r="LEQ149" s="98"/>
      <c r="LER149" s="98"/>
      <c r="LES149" s="98"/>
      <c r="LET149" s="98"/>
      <c r="LEU149" s="98"/>
      <c r="LEV149" s="98"/>
      <c r="LEW149" s="98"/>
      <c r="LEX149" s="98"/>
      <c r="LEY149" s="98"/>
      <c r="LFB149" s="98"/>
      <c r="LFE149" s="98"/>
      <c r="LFH149" s="98"/>
      <c r="LFK149" s="98"/>
      <c r="LHY149" s="98"/>
      <c r="LIA149" s="98"/>
      <c r="LID149" s="98"/>
      <c r="LIG149" s="98"/>
      <c r="LIJ149" s="98"/>
      <c r="LIM149" s="98"/>
      <c r="LIP149" s="98"/>
      <c r="LIR149" s="98"/>
      <c r="LIT149" s="98"/>
      <c r="LIW149" s="98"/>
      <c r="LIZ149" s="98"/>
      <c r="LJC149" s="98"/>
      <c r="LJF149" s="98"/>
      <c r="LJI149" s="98"/>
      <c r="LJL149" s="98"/>
      <c r="LJO149" s="98"/>
      <c r="LJQ149" s="98"/>
      <c r="LKL149" s="98"/>
      <c r="LKM149" s="98"/>
      <c r="LKP149" s="98"/>
      <c r="LKS149" s="98"/>
      <c r="LKV149" s="98"/>
      <c r="LKY149" s="98"/>
      <c r="LKZ149" s="98"/>
      <c r="LLA149" s="98"/>
      <c r="LLD149" s="98"/>
      <c r="LLG149" s="98"/>
      <c r="LLJ149" s="98"/>
      <c r="LLM149" s="98"/>
      <c r="LLO149" s="98"/>
      <c r="LNG149" s="98"/>
      <c r="LNH149" s="98"/>
      <c r="LNI149" s="98"/>
      <c r="LNJ149" s="98"/>
      <c r="LNK149" s="98"/>
      <c r="LNL149" s="98"/>
      <c r="LNM149" s="98"/>
      <c r="LNN149" s="98"/>
      <c r="LNO149" s="98"/>
      <c r="LNP149" s="98"/>
      <c r="LNQ149" s="98"/>
      <c r="LNR149" s="98"/>
      <c r="LNS149" s="98"/>
      <c r="LNT149" s="98"/>
      <c r="LNU149" s="98"/>
      <c r="LNV149" s="98"/>
      <c r="LNW149" s="98"/>
      <c r="LNX149" s="98"/>
      <c r="LNY149" s="98"/>
      <c r="LOL149" s="98"/>
      <c r="LOM149" s="98"/>
      <c r="LON149" s="98"/>
      <c r="LOO149" s="98"/>
      <c r="LOP149" s="98"/>
      <c r="LOQ149" s="98"/>
      <c r="LOR149" s="98"/>
      <c r="LOS149" s="98"/>
      <c r="LOT149" s="98"/>
      <c r="LOU149" s="98"/>
      <c r="LOX149" s="98"/>
      <c r="LPA149" s="98"/>
      <c r="LPD149" s="98"/>
      <c r="LPG149" s="98"/>
      <c r="LRU149" s="98"/>
      <c r="LRW149" s="98"/>
      <c r="LRZ149" s="98"/>
      <c r="LSC149" s="98"/>
      <c r="LSF149" s="98"/>
      <c r="LSI149" s="98"/>
      <c r="LSL149" s="98"/>
      <c r="LSN149" s="98"/>
      <c r="LSP149" s="98"/>
      <c r="LSS149" s="98"/>
      <c r="LSV149" s="98"/>
      <c r="LSY149" s="98"/>
      <c r="LTB149" s="98"/>
      <c r="LTE149" s="98"/>
      <c r="LTH149" s="98"/>
      <c r="LTK149" s="98"/>
      <c r="LTM149" s="98"/>
      <c r="LUH149" s="98"/>
      <c r="LUI149" s="98"/>
      <c r="LUL149" s="98"/>
      <c r="LUO149" s="98"/>
      <c r="LUR149" s="98"/>
      <c r="LUU149" s="98"/>
      <c r="LUV149" s="98"/>
      <c r="LUW149" s="98"/>
      <c r="LUZ149" s="98"/>
      <c r="LVC149" s="98"/>
      <c r="LVF149" s="98"/>
      <c r="LVI149" s="98"/>
      <c r="LVK149" s="98"/>
      <c r="LXC149" s="98"/>
      <c r="LXD149" s="98"/>
      <c r="LXE149" s="98"/>
      <c r="LXF149" s="98"/>
      <c r="LXG149" s="98"/>
      <c r="LXH149" s="98"/>
      <c r="LXI149" s="98"/>
      <c r="LXJ149" s="98"/>
      <c r="LXK149" s="98"/>
      <c r="LXL149" s="98"/>
      <c r="LXM149" s="98"/>
      <c r="LXN149" s="98"/>
      <c r="LXO149" s="98"/>
      <c r="LXP149" s="98"/>
      <c r="LXQ149" s="98"/>
      <c r="LXR149" s="98"/>
      <c r="LXS149" s="98"/>
      <c r="LXT149" s="98"/>
      <c r="LXU149" s="98"/>
      <c r="LYH149" s="98"/>
      <c r="LYI149" s="98"/>
      <c r="LYJ149" s="98"/>
      <c r="LYK149" s="98"/>
      <c r="LYL149" s="98"/>
      <c r="LYM149" s="98"/>
      <c r="LYN149" s="98"/>
      <c r="LYO149" s="98"/>
      <c r="LYP149" s="98"/>
      <c r="LYQ149" s="98"/>
      <c r="LYT149" s="98"/>
      <c r="LYW149" s="98"/>
      <c r="LYZ149" s="98"/>
      <c r="LZC149" s="98"/>
      <c r="MBQ149" s="98"/>
      <c r="MBS149" s="98"/>
      <c r="MBV149" s="98"/>
      <c r="MBY149" s="98"/>
      <c r="MCB149" s="98"/>
      <c r="MCE149" s="98"/>
      <c r="MCH149" s="98"/>
      <c r="MCJ149" s="98"/>
      <c r="MCL149" s="98"/>
      <c r="MCO149" s="98"/>
      <c r="MCR149" s="98"/>
      <c r="MCU149" s="98"/>
      <c r="MCX149" s="98"/>
      <c r="MDA149" s="98"/>
      <c r="MDD149" s="98"/>
      <c r="MDG149" s="98"/>
      <c r="MDI149" s="98"/>
      <c r="MED149" s="98"/>
      <c r="MEE149" s="98"/>
      <c r="MEH149" s="98"/>
      <c r="MEK149" s="98"/>
      <c r="MEN149" s="98"/>
      <c r="MEQ149" s="98"/>
      <c r="MER149" s="98"/>
      <c r="MES149" s="98"/>
      <c r="MEV149" s="98"/>
      <c r="MEY149" s="98"/>
      <c r="MFB149" s="98"/>
      <c r="MFE149" s="98"/>
      <c r="MFG149" s="98"/>
      <c r="MGY149" s="98"/>
      <c r="MGZ149" s="98"/>
      <c r="MHA149" s="98"/>
      <c r="MHB149" s="98"/>
      <c r="MHC149" s="98"/>
      <c r="MHD149" s="98"/>
      <c r="MHE149" s="98"/>
      <c r="MHF149" s="98"/>
      <c r="MHG149" s="98"/>
      <c r="MHH149" s="98"/>
      <c r="MHI149" s="98"/>
      <c r="MHJ149" s="98"/>
      <c r="MHK149" s="98"/>
      <c r="MHL149" s="98"/>
      <c r="MHM149" s="98"/>
      <c r="MHN149" s="98"/>
      <c r="MHO149" s="98"/>
      <c r="MHP149" s="98"/>
      <c r="MHQ149" s="98"/>
      <c r="MID149" s="98"/>
      <c r="MIE149" s="98"/>
      <c r="MIF149" s="98"/>
      <c r="MIG149" s="98"/>
      <c r="MIH149" s="98"/>
      <c r="MII149" s="98"/>
      <c r="MIJ149" s="98"/>
      <c r="MIK149" s="98"/>
      <c r="MIL149" s="98"/>
      <c r="MIM149" s="98"/>
      <c r="MIP149" s="98"/>
      <c r="MIS149" s="98"/>
      <c r="MIV149" s="98"/>
      <c r="MIY149" s="98"/>
      <c r="MLM149" s="98"/>
      <c r="MLO149" s="98"/>
      <c r="MLR149" s="98"/>
      <c r="MLU149" s="98"/>
      <c r="MLX149" s="98"/>
      <c r="MMA149" s="98"/>
      <c r="MMD149" s="98"/>
      <c r="MMF149" s="98"/>
      <c r="MMH149" s="98"/>
      <c r="MMK149" s="98"/>
      <c r="MMN149" s="98"/>
      <c r="MMQ149" s="98"/>
      <c r="MMT149" s="98"/>
      <c r="MMW149" s="98"/>
      <c r="MMZ149" s="98"/>
      <c r="MNC149" s="98"/>
      <c r="MNE149" s="98"/>
      <c r="MNZ149" s="98"/>
      <c r="MOA149" s="98"/>
      <c r="MOD149" s="98"/>
      <c r="MOG149" s="98"/>
      <c r="MOJ149" s="98"/>
      <c r="MOM149" s="98"/>
      <c r="MON149" s="98"/>
      <c r="MOO149" s="98"/>
      <c r="MOR149" s="98"/>
      <c r="MOU149" s="98"/>
      <c r="MOX149" s="98"/>
      <c r="MPA149" s="98"/>
      <c r="MPC149" s="98"/>
      <c r="MQU149" s="98"/>
      <c r="MQV149" s="98"/>
      <c r="MQW149" s="98"/>
      <c r="MQX149" s="98"/>
      <c r="MQY149" s="98"/>
      <c r="MQZ149" s="98"/>
      <c r="MRA149" s="98"/>
      <c r="MRB149" s="98"/>
      <c r="MRC149" s="98"/>
      <c r="MRD149" s="98"/>
      <c r="MRE149" s="98"/>
      <c r="MRF149" s="98"/>
      <c r="MRG149" s="98"/>
      <c r="MRH149" s="98"/>
      <c r="MRI149" s="98"/>
      <c r="MRJ149" s="98"/>
      <c r="MRK149" s="98"/>
      <c r="MRL149" s="98"/>
      <c r="MRM149" s="98"/>
      <c r="MRZ149" s="98"/>
      <c r="MSA149" s="98"/>
      <c r="MSB149" s="98"/>
      <c r="MSC149" s="98"/>
      <c r="MSD149" s="98"/>
      <c r="MSE149" s="98"/>
      <c r="MSF149" s="98"/>
      <c r="MSG149" s="98"/>
      <c r="MSH149" s="98"/>
      <c r="MSI149" s="98"/>
      <c r="MSL149" s="98"/>
      <c r="MSO149" s="98"/>
      <c r="MSR149" s="98"/>
      <c r="MSU149" s="98"/>
      <c r="MVI149" s="98"/>
      <c r="MVK149" s="98"/>
      <c r="MVN149" s="98"/>
      <c r="MVQ149" s="98"/>
      <c r="MVT149" s="98"/>
      <c r="MVW149" s="98"/>
      <c r="MVZ149" s="98"/>
      <c r="MWB149" s="98"/>
      <c r="MWD149" s="98"/>
      <c r="MWG149" s="98"/>
      <c r="MWJ149" s="98"/>
      <c r="MWM149" s="98"/>
      <c r="MWP149" s="98"/>
      <c r="MWS149" s="98"/>
      <c r="MWV149" s="98"/>
      <c r="MWY149" s="98"/>
      <c r="MXA149" s="98"/>
      <c r="MXV149" s="98"/>
      <c r="MXW149" s="98"/>
      <c r="MXZ149" s="98"/>
      <c r="MYC149" s="98"/>
      <c r="MYF149" s="98"/>
      <c r="MYI149" s="98"/>
      <c r="MYJ149" s="98"/>
      <c r="MYK149" s="98"/>
      <c r="MYN149" s="98"/>
      <c r="MYQ149" s="98"/>
      <c r="MYT149" s="98"/>
      <c r="MYW149" s="98"/>
      <c r="MYY149" s="98"/>
      <c r="NAQ149" s="98"/>
      <c r="NAR149" s="98"/>
      <c r="NAS149" s="98"/>
      <c r="NAT149" s="98"/>
      <c r="NAU149" s="98"/>
      <c r="NAV149" s="98"/>
      <c r="NAW149" s="98"/>
      <c r="NAX149" s="98"/>
      <c r="NAY149" s="98"/>
      <c r="NAZ149" s="98"/>
      <c r="NBA149" s="98"/>
      <c r="NBB149" s="98"/>
      <c r="NBC149" s="98"/>
      <c r="NBD149" s="98"/>
      <c r="NBE149" s="98"/>
      <c r="NBF149" s="98"/>
      <c r="NBG149" s="98"/>
      <c r="NBH149" s="98"/>
      <c r="NBI149" s="98"/>
      <c r="NBV149" s="98"/>
      <c r="NBW149" s="98"/>
      <c r="NBX149" s="98"/>
      <c r="NBY149" s="98"/>
      <c r="NBZ149" s="98"/>
      <c r="NCA149" s="98"/>
      <c r="NCB149" s="98"/>
      <c r="NCC149" s="98"/>
      <c r="NCD149" s="98"/>
      <c r="NCE149" s="98"/>
      <c r="NCH149" s="98"/>
      <c r="NCK149" s="98"/>
      <c r="NCN149" s="98"/>
      <c r="NCQ149" s="98"/>
      <c r="NFE149" s="98"/>
      <c r="NFG149" s="98"/>
      <c r="NFJ149" s="98"/>
      <c r="NFM149" s="98"/>
      <c r="NFP149" s="98"/>
      <c r="NFS149" s="98"/>
      <c r="NFV149" s="98"/>
      <c r="NFX149" s="98"/>
      <c r="NFZ149" s="98"/>
      <c r="NGC149" s="98"/>
      <c r="NGF149" s="98"/>
      <c r="NGI149" s="98"/>
      <c r="NGL149" s="98"/>
      <c r="NGO149" s="98"/>
      <c r="NGR149" s="98"/>
      <c r="NGU149" s="98"/>
      <c r="NGW149" s="98"/>
      <c r="NHR149" s="98"/>
      <c r="NHS149" s="98"/>
      <c r="NHV149" s="98"/>
      <c r="NHY149" s="98"/>
      <c r="NIB149" s="98"/>
      <c r="NIE149" s="98"/>
      <c r="NIF149" s="98"/>
      <c r="NIG149" s="98"/>
      <c r="NIJ149" s="98"/>
      <c r="NIM149" s="98"/>
      <c r="NIP149" s="98"/>
      <c r="NIS149" s="98"/>
      <c r="NIU149" s="98"/>
      <c r="NKM149" s="98"/>
      <c r="NKN149" s="98"/>
      <c r="NKO149" s="98"/>
      <c r="NKP149" s="98"/>
      <c r="NKQ149" s="98"/>
      <c r="NKR149" s="98"/>
      <c r="NKS149" s="98"/>
      <c r="NKT149" s="98"/>
      <c r="NKU149" s="98"/>
      <c r="NKV149" s="98"/>
      <c r="NKW149" s="98"/>
      <c r="NKX149" s="98"/>
      <c r="NKY149" s="98"/>
      <c r="NKZ149" s="98"/>
      <c r="NLA149" s="98"/>
      <c r="NLB149" s="98"/>
      <c r="NLC149" s="98"/>
      <c r="NLD149" s="98"/>
      <c r="NLE149" s="98"/>
      <c r="NLR149" s="98"/>
      <c r="NLS149" s="98"/>
      <c r="NLT149" s="98"/>
      <c r="NLU149" s="98"/>
      <c r="NLV149" s="98"/>
      <c r="NLW149" s="98"/>
      <c r="NLX149" s="98"/>
      <c r="NLY149" s="98"/>
      <c r="NLZ149" s="98"/>
      <c r="NMA149" s="98"/>
      <c r="NMD149" s="98"/>
      <c r="NMG149" s="98"/>
      <c r="NMJ149" s="98"/>
      <c r="NMM149" s="98"/>
      <c r="NPA149" s="98"/>
      <c r="NPC149" s="98"/>
      <c r="NPF149" s="98"/>
      <c r="NPI149" s="98"/>
      <c r="NPL149" s="98"/>
      <c r="NPO149" s="98"/>
      <c r="NPR149" s="98"/>
      <c r="NPT149" s="98"/>
      <c r="NPV149" s="98"/>
      <c r="NPY149" s="98"/>
      <c r="NQB149" s="98"/>
      <c r="NQE149" s="98"/>
      <c r="NQH149" s="98"/>
      <c r="NQK149" s="98"/>
      <c r="NQN149" s="98"/>
      <c r="NQQ149" s="98"/>
      <c r="NQS149" s="98"/>
      <c r="NRN149" s="98"/>
      <c r="NRO149" s="98"/>
      <c r="NRR149" s="98"/>
      <c r="NRU149" s="98"/>
      <c r="NRX149" s="98"/>
      <c r="NSA149" s="98"/>
      <c r="NSB149" s="98"/>
      <c r="NSC149" s="98"/>
      <c r="NSF149" s="98"/>
      <c r="NSI149" s="98"/>
      <c r="NSL149" s="98"/>
      <c r="NSO149" s="98"/>
      <c r="NSQ149" s="98"/>
      <c r="NUI149" s="98"/>
      <c r="NUJ149" s="98"/>
      <c r="NUK149" s="98"/>
      <c r="NUL149" s="98"/>
      <c r="NUM149" s="98"/>
      <c r="NUN149" s="98"/>
      <c r="NUO149" s="98"/>
      <c r="NUP149" s="98"/>
      <c r="NUQ149" s="98"/>
      <c r="NUR149" s="98"/>
      <c r="NUS149" s="98"/>
      <c r="NUT149" s="98"/>
      <c r="NUU149" s="98"/>
      <c r="NUV149" s="98"/>
      <c r="NUW149" s="98"/>
      <c r="NUX149" s="98"/>
      <c r="NUY149" s="98"/>
      <c r="NUZ149" s="98"/>
      <c r="NVA149" s="98"/>
      <c r="NVN149" s="98"/>
      <c r="NVO149" s="98"/>
      <c r="NVP149" s="98"/>
      <c r="NVQ149" s="98"/>
      <c r="NVR149" s="98"/>
      <c r="NVS149" s="98"/>
      <c r="NVT149" s="98"/>
      <c r="NVU149" s="98"/>
      <c r="NVV149" s="98"/>
      <c r="NVW149" s="98"/>
      <c r="NVZ149" s="98"/>
      <c r="NWC149" s="98"/>
      <c r="NWF149" s="98"/>
      <c r="NWI149" s="98"/>
      <c r="NYW149" s="98"/>
      <c r="NYY149" s="98"/>
      <c r="NZB149" s="98"/>
      <c r="NZE149" s="98"/>
      <c r="NZH149" s="98"/>
      <c r="NZK149" s="98"/>
      <c r="NZN149" s="98"/>
      <c r="NZP149" s="98"/>
      <c r="NZR149" s="98"/>
      <c r="NZU149" s="98"/>
      <c r="NZX149" s="98"/>
      <c r="OAA149" s="98"/>
      <c r="OAD149" s="98"/>
      <c r="OAG149" s="98"/>
      <c r="OAJ149" s="98"/>
      <c r="OAM149" s="98"/>
      <c r="OAO149" s="98"/>
      <c r="OBJ149" s="98"/>
      <c r="OBK149" s="98"/>
      <c r="OBN149" s="98"/>
      <c r="OBQ149" s="98"/>
      <c r="OBT149" s="98"/>
      <c r="OBW149" s="98"/>
      <c r="OBX149" s="98"/>
      <c r="OBY149" s="98"/>
      <c r="OCB149" s="98"/>
      <c r="OCE149" s="98"/>
      <c r="OCH149" s="98"/>
      <c r="OCK149" s="98"/>
      <c r="OCM149" s="98"/>
      <c r="OEE149" s="98"/>
      <c r="OEF149" s="98"/>
      <c r="OEG149" s="98"/>
      <c r="OEH149" s="98"/>
      <c r="OEI149" s="98"/>
      <c r="OEJ149" s="98"/>
      <c r="OEK149" s="98"/>
      <c r="OEL149" s="98"/>
      <c r="OEM149" s="98"/>
      <c r="OEN149" s="98"/>
      <c r="OEO149" s="98"/>
      <c r="OEP149" s="98"/>
      <c r="OEQ149" s="98"/>
      <c r="OER149" s="98"/>
      <c r="OES149" s="98"/>
      <c r="OET149" s="98"/>
      <c r="OEU149" s="98"/>
      <c r="OEV149" s="98"/>
      <c r="OEW149" s="98"/>
      <c r="OFJ149" s="98"/>
      <c r="OFK149" s="98"/>
      <c r="OFL149" s="98"/>
      <c r="OFM149" s="98"/>
      <c r="OFN149" s="98"/>
      <c r="OFO149" s="98"/>
      <c r="OFP149" s="98"/>
      <c r="OFQ149" s="98"/>
      <c r="OFR149" s="98"/>
      <c r="OFS149" s="98"/>
      <c r="OFV149" s="98"/>
      <c r="OFY149" s="98"/>
      <c r="OGB149" s="98"/>
      <c r="OGE149" s="98"/>
      <c r="OIS149" s="98"/>
      <c r="OIU149" s="98"/>
      <c r="OIX149" s="98"/>
      <c r="OJA149" s="98"/>
      <c r="OJD149" s="98"/>
      <c r="OJG149" s="98"/>
      <c r="OJJ149" s="98"/>
      <c r="OJL149" s="98"/>
      <c r="OJN149" s="98"/>
      <c r="OJQ149" s="98"/>
      <c r="OJT149" s="98"/>
      <c r="OJW149" s="98"/>
      <c r="OJZ149" s="98"/>
      <c r="OKC149" s="98"/>
      <c r="OKF149" s="98"/>
      <c r="OKI149" s="98"/>
      <c r="OKK149" s="98"/>
      <c r="OLF149" s="98"/>
      <c r="OLG149" s="98"/>
      <c r="OLJ149" s="98"/>
      <c r="OLM149" s="98"/>
      <c r="OLP149" s="98"/>
      <c r="OLS149" s="98"/>
      <c r="OLT149" s="98"/>
      <c r="OLU149" s="98"/>
      <c r="OLX149" s="98"/>
      <c r="OMA149" s="98"/>
      <c r="OMD149" s="98"/>
      <c r="OMG149" s="98"/>
      <c r="OMI149" s="98"/>
      <c r="OOA149" s="98"/>
      <c r="OOB149" s="98"/>
      <c r="OOC149" s="98"/>
      <c r="OOD149" s="98"/>
      <c r="OOE149" s="98"/>
      <c r="OOF149" s="98"/>
      <c r="OOG149" s="98"/>
      <c r="OOH149" s="98"/>
      <c r="OOI149" s="98"/>
      <c r="OOJ149" s="98"/>
      <c r="OOK149" s="98"/>
      <c r="OOL149" s="98"/>
      <c r="OOM149" s="98"/>
      <c r="OON149" s="98"/>
      <c r="OOO149" s="98"/>
      <c r="OOP149" s="98"/>
      <c r="OOQ149" s="98"/>
      <c r="OOR149" s="98"/>
      <c r="OOS149" s="98"/>
      <c r="OPF149" s="98"/>
      <c r="OPG149" s="98"/>
      <c r="OPH149" s="98"/>
      <c r="OPI149" s="98"/>
      <c r="OPJ149" s="98"/>
      <c r="OPK149" s="98"/>
      <c r="OPL149" s="98"/>
      <c r="OPM149" s="98"/>
      <c r="OPN149" s="98"/>
      <c r="OPO149" s="98"/>
      <c r="OPR149" s="98"/>
      <c r="OPU149" s="98"/>
      <c r="OPX149" s="98"/>
      <c r="OQA149" s="98"/>
      <c r="OSO149" s="98"/>
      <c r="OSQ149" s="98"/>
      <c r="OST149" s="98"/>
      <c r="OSW149" s="98"/>
      <c r="OSZ149" s="98"/>
      <c r="OTC149" s="98"/>
      <c r="OTF149" s="98"/>
      <c r="OTH149" s="98"/>
      <c r="OTJ149" s="98"/>
      <c r="OTM149" s="98"/>
      <c r="OTP149" s="98"/>
      <c r="OTS149" s="98"/>
      <c r="OTV149" s="98"/>
      <c r="OTY149" s="98"/>
      <c r="OUB149" s="98"/>
      <c r="OUE149" s="98"/>
      <c r="OUG149" s="98"/>
      <c r="OVB149" s="98"/>
      <c r="OVC149" s="98"/>
      <c r="OVF149" s="98"/>
      <c r="OVI149" s="98"/>
      <c r="OVL149" s="98"/>
      <c r="OVO149" s="98"/>
      <c r="OVP149" s="98"/>
      <c r="OVQ149" s="98"/>
      <c r="OVT149" s="98"/>
      <c r="OVW149" s="98"/>
      <c r="OVZ149" s="98"/>
      <c r="OWC149" s="98"/>
      <c r="OWE149" s="98"/>
      <c r="OXW149" s="98"/>
      <c r="OXX149" s="98"/>
      <c r="OXY149" s="98"/>
      <c r="OXZ149" s="98"/>
      <c r="OYA149" s="98"/>
      <c r="OYB149" s="98"/>
      <c r="OYC149" s="98"/>
      <c r="OYD149" s="98"/>
      <c r="OYE149" s="98"/>
      <c r="OYF149" s="98"/>
      <c r="OYG149" s="98"/>
      <c r="OYH149" s="98"/>
      <c r="OYI149" s="98"/>
      <c r="OYJ149" s="98"/>
      <c r="OYK149" s="98"/>
      <c r="OYL149" s="98"/>
      <c r="OYM149" s="98"/>
      <c r="OYN149" s="98"/>
      <c r="OYO149" s="98"/>
      <c r="OZB149" s="98"/>
      <c r="OZC149" s="98"/>
      <c r="OZD149" s="98"/>
      <c r="OZE149" s="98"/>
      <c r="OZF149" s="98"/>
      <c r="OZG149" s="98"/>
      <c r="OZH149" s="98"/>
      <c r="OZI149" s="98"/>
      <c r="OZJ149" s="98"/>
      <c r="OZK149" s="98"/>
      <c r="OZN149" s="98"/>
      <c r="OZQ149" s="98"/>
      <c r="OZT149" s="98"/>
      <c r="OZW149" s="98"/>
      <c r="PCK149" s="98"/>
      <c r="PCM149" s="98"/>
      <c r="PCP149" s="98"/>
      <c r="PCS149" s="98"/>
      <c r="PCV149" s="98"/>
      <c r="PCY149" s="98"/>
      <c r="PDB149" s="98"/>
      <c r="PDD149" s="98"/>
      <c r="PDF149" s="98"/>
      <c r="PDI149" s="98"/>
      <c r="PDL149" s="98"/>
      <c r="PDO149" s="98"/>
      <c r="PDR149" s="98"/>
      <c r="PDU149" s="98"/>
      <c r="PDX149" s="98"/>
      <c r="PEA149" s="98"/>
      <c r="PEC149" s="98"/>
      <c r="PEX149" s="98"/>
      <c r="PEY149" s="98"/>
      <c r="PFB149" s="98"/>
      <c r="PFE149" s="98"/>
      <c r="PFH149" s="98"/>
      <c r="PFK149" s="98"/>
      <c r="PFL149" s="98"/>
      <c r="PFM149" s="98"/>
      <c r="PFP149" s="98"/>
      <c r="PFS149" s="98"/>
      <c r="PFV149" s="98"/>
      <c r="PFY149" s="98"/>
      <c r="PGA149" s="98"/>
      <c r="PHS149" s="98"/>
      <c r="PHT149" s="98"/>
      <c r="PHU149" s="98"/>
      <c r="PHV149" s="98"/>
      <c r="PHW149" s="98"/>
      <c r="PHX149" s="98"/>
      <c r="PHY149" s="98"/>
      <c r="PHZ149" s="98"/>
      <c r="PIA149" s="98"/>
      <c r="PIB149" s="98"/>
      <c r="PIC149" s="98"/>
      <c r="PID149" s="98"/>
      <c r="PIE149" s="98"/>
      <c r="PIF149" s="98"/>
      <c r="PIG149" s="98"/>
      <c r="PIH149" s="98"/>
      <c r="PII149" s="98"/>
      <c r="PIJ149" s="98"/>
      <c r="PIK149" s="98"/>
      <c r="PIX149" s="98"/>
      <c r="PIY149" s="98"/>
      <c r="PIZ149" s="98"/>
      <c r="PJA149" s="98"/>
      <c r="PJB149" s="98"/>
      <c r="PJC149" s="98"/>
      <c r="PJD149" s="98"/>
      <c r="PJE149" s="98"/>
      <c r="PJF149" s="98"/>
      <c r="PJG149" s="98"/>
      <c r="PJJ149" s="98"/>
      <c r="PJM149" s="98"/>
      <c r="PJP149" s="98"/>
      <c r="PJS149" s="98"/>
      <c r="PMG149" s="98"/>
      <c r="PMI149" s="98"/>
      <c r="PML149" s="98"/>
      <c r="PMO149" s="98"/>
      <c r="PMR149" s="98"/>
      <c r="PMU149" s="98"/>
      <c r="PMX149" s="98"/>
      <c r="PMZ149" s="98"/>
      <c r="PNB149" s="98"/>
      <c r="PNE149" s="98"/>
      <c r="PNH149" s="98"/>
      <c r="PNK149" s="98"/>
      <c r="PNN149" s="98"/>
      <c r="PNQ149" s="98"/>
      <c r="PNT149" s="98"/>
      <c r="PNW149" s="98"/>
      <c r="PNY149" s="98"/>
      <c r="POT149" s="98"/>
      <c r="POU149" s="98"/>
      <c r="POX149" s="98"/>
      <c r="PPA149" s="98"/>
      <c r="PPD149" s="98"/>
      <c r="PPG149" s="98"/>
      <c r="PPH149" s="98"/>
      <c r="PPI149" s="98"/>
      <c r="PPL149" s="98"/>
      <c r="PPO149" s="98"/>
      <c r="PPR149" s="98"/>
      <c r="PPU149" s="98"/>
      <c r="PPW149" s="98"/>
      <c r="PRO149" s="98"/>
      <c r="PRP149" s="98"/>
      <c r="PRQ149" s="98"/>
      <c r="PRR149" s="98"/>
      <c r="PRS149" s="98"/>
      <c r="PRT149" s="98"/>
      <c r="PRU149" s="98"/>
      <c r="PRV149" s="98"/>
      <c r="PRW149" s="98"/>
      <c r="PRX149" s="98"/>
      <c r="PRY149" s="98"/>
      <c r="PRZ149" s="98"/>
      <c r="PSA149" s="98"/>
      <c r="PSB149" s="98"/>
      <c r="PSC149" s="98"/>
      <c r="PSD149" s="98"/>
      <c r="PSE149" s="98"/>
      <c r="PSF149" s="98"/>
      <c r="PSG149" s="98"/>
      <c r="PST149" s="98"/>
      <c r="PSU149" s="98"/>
      <c r="PSV149" s="98"/>
      <c r="PSW149" s="98"/>
      <c r="PSX149" s="98"/>
      <c r="PSY149" s="98"/>
      <c r="PSZ149" s="98"/>
      <c r="PTA149" s="98"/>
      <c r="PTB149" s="98"/>
      <c r="PTC149" s="98"/>
      <c r="PTF149" s="98"/>
      <c r="PTI149" s="98"/>
      <c r="PTL149" s="98"/>
      <c r="PTO149" s="98"/>
      <c r="PWC149" s="98"/>
      <c r="PWE149" s="98"/>
      <c r="PWH149" s="98"/>
      <c r="PWK149" s="98"/>
      <c r="PWN149" s="98"/>
      <c r="PWQ149" s="98"/>
      <c r="PWT149" s="98"/>
      <c r="PWV149" s="98"/>
      <c r="PWX149" s="98"/>
      <c r="PXA149" s="98"/>
      <c r="PXD149" s="98"/>
      <c r="PXG149" s="98"/>
      <c r="PXJ149" s="98"/>
      <c r="PXM149" s="98"/>
      <c r="PXP149" s="98"/>
      <c r="PXS149" s="98"/>
      <c r="PXU149" s="98"/>
      <c r="PYP149" s="98"/>
      <c r="PYQ149" s="98"/>
      <c r="PYT149" s="98"/>
      <c r="PYW149" s="98"/>
      <c r="PYZ149" s="98"/>
      <c r="PZC149" s="98"/>
      <c r="PZD149" s="98"/>
      <c r="PZE149" s="98"/>
      <c r="PZH149" s="98"/>
      <c r="PZK149" s="98"/>
      <c r="PZN149" s="98"/>
      <c r="PZQ149" s="98"/>
      <c r="PZS149" s="98"/>
      <c r="QBK149" s="98"/>
      <c r="QBL149" s="98"/>
      <c r="QBM149" s="98"/>
      <c r="QBN149" s="98"/>
      <c r="QBO149" s="98"/>
      <c r="QBP149" s="98"/>
      <c r="QBQ149" s="98"/>
      <c r="QBR149" s="98"/>
      <c r="QBS149" s="98"/>
      <c r="QBT149" s="98"/>
      <c r="QBU149" s="98"/>
      <c r="QBV149" s="98"/>
      <c r="QBW149" s="98"/>
      <c r="QBX149" s="98"/>
      <c r="QBY149" s="98"/>
      <c r="QBZ149" s="98"/>
      <c r="QCA149" s="98"/>
      <c r="QCB149" s="98"/>
      <c r="QCC149" s="98"/>
      <c r="QCP149" s="98"/>
      <c r="QCQ149" s="98"/>
      <c r="QCR149" s="98"/>
      <c r="QCS149" s="98"/>
      <c r="QCT149" s="98"/>
      <c r="QCU149" s="98"/>
      <c r="QCV149" s="98"/>
      <c r="QCW149" s="98"/>
      <c r="QCX149" s="98"/>
      <c r="QCY149" s="98"/>
      <c r="QDB149" s="98"/>
      <c r="QDE149" s="98"/>
      <c r="QDH149" s="98"/>
      <c r="QDK149" s="98"/>
      <c r="QFY149" s="98"/>
      <c r="QGA149" s="98"/>
      <c r="QGD149" s="98"/>
      <c r="QGG149" s="98"/>
      <c r="QGJ149" s="98"/>
      <c r="QGM149" s="98"/>
      <c r="QGP149" s="98"/>
      <c r="QGR149" s="98"/>
      <c r="QGT149" s="98"/>
      <c r="QGW149" s="98"/>
      <c r="QGZ149" s="98"/>
      <c r="QHC149" s="98"/>
      <c r="QHF149" s="98"/>
      <c r="QHI149" s="98"/>
      <c r="QHL149" s="98"/>
      <c r="QHO149" s="98"/>
      <c r="QHQ149" s="98"/>
      <c r="QIL149" s="98"/>
      <c r="QIM149" s="98"/>
      <c r="QIP149" s="98"/>
      <c r="QIS149" s="98"/>
      <c r="QIV149" s="98"/>
      <c r="QIY149" s="98"/>
      <c r="QIZ149" s="98"/>
      <c r="QJA149" s="98"/>
      <c r="QJD149" s="98"/>
      <c r="QJG149" s="98"/>
      <c r="QJJ149" s="98"/>
      <c r="QJM149" s="98"/>
      <c r="QJO149" s="98"/>
      <c r="QLG149" s="98"/>
      <c r="QLH149" s="98"/>
      <c r="QLI149" s="98"/>
      <c r="QLJ149" s="98"/>
      <c r="QLK149" s="98"/>
      <c r="QLL149" s="98"/>
      <c r="QLM149" s="98"/>
      <c r="QLN149" s="98"/>
      <c r="QLO149" s="98"/>
      <c r="QLP149" s="98"/>
      <c r="QLQ149" s="98"/>
      <c r="QLR149" s="98"/>
      <c r="QLS149" s="98"/>
      <c r="QLT149" s="98"/>
      <c r="QLU149" s="98"/>
      <c r="QLV149" s="98"/>
      <c r="QLW149" s="98"/>
      <c r="QLX149" s="98"/>
      <c r="QLY149" s="98"/>
      <c r="QML149" s="98"/>
      <c r="QMM149" s="98"/>
      <c r="QMN149" s="98"/>
      <c r="QMO149" s="98"/>
      <c r="QMP149" s="98"/>
      <c r="QMQ149" s="98"/>
      <c r="QMR149" s="98"/>
      <c r="QMS149" s="98"/>
      <c r="QMT149" s="98"/>
      <c r="QMU149" s="98"/>
      <c r="QMX149" s="98"/>
      <c r="QNA149" s="98"/>
      <c r="QND149" s="98"/>
      <c r="QNG149" s="98"/>
      <c r="QPU149" s="98"/>
      <c r="QPW149" s="98"/>
      <c r="QPZ149" s="98"/>
      <c r="QQC149" s="98"/>
      <c r="QQF149" s="98"/>
      <c r="QQI149" s="98"/>
      <c r="QQL149" s="98"/>
      <c r="QQN149" s="98"/>
      <c r="QQP149" s="98"/>
      <c r="QQS149" s="98"/>
      <c r="QQV149" s="98"/>
      <c r="QQY149" s="98"/>
      <c r="QRB149" s="98"/>
      <c r="QRE149" s="98"/>
      <c r="QRH149" s="98"/>
      <c r="QRK149" s="98"/>
      <c r="QRM149" s="98"/>
      <c r="QSH149" s="98"/>
      <c r="QSI149" s="98"/>
      <c r="QSL149" s="98"/>
      <c r="QSO149" s="98"/>
      <c r="QSR149" s="98"/>
      <c r="QSU149" s="98"/>
      <c r="QSV149" s="98"/>
      <c r="QSW149" s="98"/>
      <c r="QSZ149" s="98"/>
      <c r="QTC149" s="98"/>
      <c r="QTF149" s="98"/>
      <c r="QTI149" s="98"/>
      <c r="QTK149" s="98"/>
      <c r="QVC149" s="98"/>
      <c r="QVD149" s="98"/>
      <c r="QVE149" s="98"/>
      <c r="QVF149" s="98"/>
      <c r="QVG149" s="98"/>
      <c r="QVH149" s="98"/>
      <c r="QVI149" s="98"/>
      <c r="QVJ149" s="98"/>
      <c r="QVK149" s="98"/>
      <c r="QVL149" s="98"/>
      <c r="QVM149" s="98"/>
      <c r="QVN149" s="98"/>
      <c r="QVO149" s="98"/>
      <c r="QVP149" s="98"/>
      <c r="QVQ149" s="98"/>
      <c r="QVR149" s="98"/>
      <c r="QVS149" s="98"/>
      <c r="QVT149" s="98"/>
      <c r="QVU149" s="98"/>
      <c r="QWH149" s="98"/>
      <c r="QWI149" s="98"/>
      <c r="QWJ149" s="98"/>
      <c r="QWK149" s="98"/>
      <c r="QWL149" s="98"/>
      <c r="QWM149" s="98"/>
      <c r="QWN149" s="98"/>
      <c r="QWO149" s="98"/>
      <c r="QWP149" s="98"/>
      <c r="QWQ149" s="98"/>
      <c r="QWT149" s="98"/>
      <c r="QWW149" s="98"/>
      <c r="QWZ149" s="98"/>
      <c r="QXC149" s="98"/>
      <c r="QZQ149" s="98"/>
      <c r="QZS149" s="98"/>
      <c r="QZV149" s="98"/>
      <c r="QZY149" s="98"/>
      <c r="RAB149" s="98"/>
      <c r="RAE149" s="98"/>
      <c r="RAH149" s="98"/>
      <c r="RAJ149" s="98"/>
      <c r="RAL149" s="98"/>
      <c r="RAO149" s="98"/>
      <c r="RAR149" s="98"/>
      <c r="RAU149" s="98"/>
      <c r="RAX149" s="98"/>
      <c r="RBA149" s="98"/>
      <c r="RBD149" s="98"/>
      <c r="RBG149" s="98"/>
      <c r="RBI149" s="98"/>
      <c r="RCD149" s="98"/>
      <c r="RCE149" s="98"/>
      <c r="RCH149" s="98"/>
      <c r="RCK149" s="98"/>
      <c r="RCN149" s="98"/>
      <c r="RCQ149" s="98"/>
      <c r="RCR149" s="98"/>
      <c r="RCS149" s="98"/>
      <c r="RCV149" s="98"/>
      <c r="RCY149" s="98"/>
      <c r="RDB149" s="98"/>
      <c r="RDE149" s="98"/>
      <c r="RDG149" s="98"/>
      <c r="REY149" s="98"/>
      <c r="REZ149" s="98"/>
      <c r="RFA149" s="98"/>
      <c r="RFB149" s="98"/>
      <c r="RFC149" s="98"/>
      <c r="RFD149" s="98"/>
      <c r="RFE149" s="98"/>
      <c r="RFF149" s="98"/>
      <c r="RFG149" s="98"/>
      <c r="RFH149" s="98"/>
      <c r="RFI149" s="98"/>
      <c r="RFJ149" s="98"/>
      <c r="RFK149" s="98"/>
      <c r="RFL149" s="98"/>
      <c r="RFM149" s="98"/>
      <c r="RFN149" s="98"/>
      <c r="RFO149" s="98"/>
      <c r="RFP149" s="98"/>
      <c r="RFQ149" s="98"/>
      <c r="RGD149" s="98"/>
      <c r="RGE149" s="98"/>
      <c r="RGF149" s="98"/>
      <c r="RGG149" s="98"/>
      <c r="RGH149" s="98"/>
      <c r="RGI149" s="98"/>
      <c r="RGJ149" s="98"/>
      <c r="RGK149" s="98"/>
      <c r="RGL149" s="98"/>
      <c r="RGM149" s="98"/>
      <c r="RGP149" s="98"/>
      <c r="RGS149" s="98"/>
      <c r="RGV149" s="98"/>
      <c r="RGY149" s="98"/>
      <c r="RJM149" s="98"/>
      <c r="RJO149" s="98"/>
      <c r="RJR149" s="98"/>
      <c r="RJU149" s="98"/>
      <c r="RJX149" s="98"/>
      <c r="RKA149" s="98"/>
      <c r="RKD149" s="98"/>
      <c r="RKF149" s="98"/>
      <c r="RKH149" s="98"/>
      <c r="RKK149" s="98"/>
      <c r="RKN149" s="98"/>
      <c r="RKQ149" s="98"/>
      <c r="RKT149" s="98"/>
      <c r="RKW149" s="98"/>
      <c r="RKZ149" s="98"/>
      <c r="RLC149" s="98"/>
      <c r="RLE149" s="98"/>
      <c r="RLZ149" s="98"/>
      <c r="RMA149" s="98"/>
      <c r="RMD149" s="98"/>
      <c r="RMG149" s="98"/>
      <c r="RMJ149" s="98"/>
      <c r="RMM149" s="98"/>
      <c r="RMN149" s="98"/>
      <c r="RMO149" s="98"/>
      <c r="RMR149" s="98"/>
      <c r="RMU149" s="98"/>
      <c r="RMX149" s="98"/>
      <c r="RNA149" s="98"/>
      <c r="RNC149" s="98"/>
      <c r="ROU149" s="98"/>
      <c r="ROV149" s="98"/>
      <c r="ROW149" s="98"/>
      <c r="ROX149" s="98"/>
      <c r="ROY149" s="98"/>
      <c r="ROZ149" s="98"/>
      <c r="RPA149" s="98"/>
      <c r="RPB149" s="98"/>
      <c r="RPC149" s="98"/>
      <c r="RPD149" s="98"/>
      <c r="RPE149" s="98"/>
      <c r="RPF149" s="98"/>
      <c r="RPG149" s="98"/>
      <c r="RPH149" s="98"/>
      <c r="RPI149" s="98"/>
      <c r="RPJ149" s="98"/>
      <c r="RPK149" s="98"/>
      <c r="RPL149" s="98"/>
      <c r="RPM149" s="98"/>
      <c r="RPZ149" s="98"/>
      <c r="RQA149" s="98"/>
      <c r="RQB149" s="98"/>
      <c r="RQC149" s="98"/>
      <c r="RQD149" s="98"/>
      <c r="RQE149" s="98"/>
      <c r="RQF149" s="98"/>
      <c r="RQG149" s="98"/>
      <c r="RQH149" s="98"/>
      <c r="RQI149" s="98"/>
      <c r="RQL149" s="98"/>
      <c r="RQO149" s="98"/>
      <c r="RQR149" s="98"/>
      <c r="RQU149" s="98"/>
      <c r="RTI149" s="98"/>
      <c r="RTK149" s="98"/>
      <c r="RTN149" s="98"/>
      <c r="RTQ149" s="98"/>
      <c r="RTT149" s="98"/>
      <c r="RTW149" s="98"/>
      <c r="RTZ149" s="98"/>
      <c r="RUB149" s="98"/>
      <c r="RUD149" s="98"/>
      <c r="RUG149" s="98"/>
      <c r="RUJ149" s="98"/>
      <c r="RUM149" s="98"/>
      <c r="RUP149" s="98"/>
      <c r="RUS149" s="98"/>
      <c r="RUV149" s="98"/>
      <c r="RUY149" s="98"/>
      <c r="RVA149" s="98"/>
      <c r="RVV149" s="98"/>
      <c r="RVW149" s="98"/>
      <c r="RVZ149" s="98"/>
      <c r="RWC149" s="98"/>
      <c r="RWF149" s="98"/>
      <c r="RWI149" s="98"/>
      <c r="RWJ149" s="98"/>
      <c r="RWK149" s="98"/>
      <c r="RWN149" s="98"/>
      <c r="RWQ149" s="98"/>
      <c r="RWT149" s="98"/>
      <c r="RWW149" s="98"/>
      <c r="RWY149" s="98"/>
      <c r="RYQ149" s="98"/>
      <c r="RYR149" s="98"/>
      <c r="RYS149" s="98"/>
      <c r="RYT149" s="98"/>
      <c r="RYU149" s="98"/>
      <c r="RYV149" s="98"/>
      <c r="RYW149" s="98"/>
      <c r="RYX149" s="98"/>
      <c r="RYY149" s="98"/>
      <c r="RYZ149" s="98"/>
      <c r="RZA149" s="98"/>
      <c r="RZB149" s="98"/>
      <c r="RZC149" s="98"/>
      <c r="RZD149" s="98"/>
      <c r="RZE149" s="98"/>
      <c r="RZF149" s="98"/>
      <c r="RZG149" s="98"/>
      <c r="RZH149" s="98"/>
      <c r="RZI149" s="98"/>
      <c r="RZV149" s="98"/>
      <c r="RZW149" s="98"/>
      <c r="RZX149" s="98"/>
      <c r="RZY149" s="98"/>
      <c r="RZZ149" s="98"/>
      <c r="SAA149" s="98"/>
      <c r="SAB149" s="98"/>
      <c r="SAC149" s="98"/>
      <c r="SAD149" s="98"/>
      <c r="SAE149" s="98"/>
      <c r="SAH149" s="98"/>
      <c r="SAK149" s="98"/>
      <c r="SAN149" s="98"/>
      <c r="SAQ149" s="98"/>
      <c r="SDE149" s="98"/>
      <c r="SDG149" s="98"/>
      <c r="SDJ149" s="98"/>
      <c r="SDM149" s="98"/>
      <c r="SDP149" s="98"/>
      <c r="SDS149" s="98"/>
      <c r="SDV149" s="98"/>
      <c r="SDX149" s="98"/>
      <c r="SDZ149" s="98"/>
      <c r="SEC149" s="98"/>
      <c r="SEF149" s="98"/>
      <c r="SEI149" s="98"/>
      <c r="SEL149" s="98"/>
      <c r="SEO149" s="98"/>
      <c r="SER149" s="98"/>
      <c r="SEU149" s="98"/>
      <c r="SEW149" s="98"/>
      <c r="SFR149" s="98"/>
      <c r="SFS149" s="98"/>
      <c r="SFV149" s="98"/>
      <c r="SFY149" s="98"/>
      <c r="SGB149" s="98"/>
      <c r="SGE149" s="98"/>
      <c r="SGF149" s="98"/>
      <c r="SGG149" s="98"/>
      <c r="SGJ149" s="98"/>
      <c r="SGM149" s="98"/>
      <c r="SGP149" s="98"/>
      <c r="SGS149" s="98"/>
      <c r="SGU149" s="98"/>
      <c r="SIM149" s="98"/>
      <c r="SIN149" s="98"/>
      <c r="SIO149" s="98"/>
      <c r="SIP149" s="98"/>
      <c r="SIQ149" s="98"/>
      <c r="SIR149" s="98"/>
      <c r="SIS149" s="98"/>
      <c r="SIT149" s="98"/>
      <c r="SIU149" s="98"/>
      <c r="SIV149" s="98"/>
      <c r="SIW149" s="98"/>
      <c r="SIX149" s="98"/>
      <c r="SIY149" s="98"/>
      <c r="SIZ149" s="98"/>
      <c r="SJA149" s="98"/>
      <c r="SJB149" s="98"/>
      <c r="SJC149" s="98"/>
      <c r="SJD149" s="98"/>
      <c r="SJE149" s="98"/>
      <c r="SJR149" s="98"/>
      <c r="SJS149" s="98"/>
      <c r="SJT149" s="98"/>
      <c r="SJU149" s="98"/>
      <c r="SJV149" s="98"/>
      <c r="SJW149" s="98"/>
      <c r="SJX149" s="98"/>
      <c r="SJY149" s="98"/>
      <c r="SJZ149" s="98"/>
      <c r="SKA149" s="98"/>
      <c r="SKD149" s="98"/>
      <c r="SKG149" s="98"/>
      <c r="SKJ149" s="98"/>
      <c r="SKM149" s="98"/>
      <c r="SNA149" s="98"/>
      <c r="SNC149" s="98"/>
      <c r="SNF149" s="98"/>
      <c r="SNI149" s="98"/>
      <c r="SNL149" s="98"/>
      <c r="SNO149" s="98"/>
      <c r="SNR149" s="98"/>
      <c r="SNT149" s="98"/>
      <c r="SNV149" s="98"/>
      <c r="SNY149" s="98"/>
      <c r="SOB149" s="98"/>
      <c r="SOE149" s="98"/>
      <c r="SOH149" s="98"/>
      <c r="SOK149" s="98"/>
      <c r="SON149" s="98"/>
      <c r="SOQ149" s="98"/>
      <c r="SOS149" s="98"/>
      <c r="SPN149" s="98"/>
      <c r="SPO149" s="98"/>
      <c r="SPR149" s="98"/>
      <c r="SPU149" s="98"/>
      <c r="SPX149" s="98"/>
      <c r="SQA149" s="98"/>
      <c r="SQB149" s="98"/>
      <c r="SQC149" s="98"/>
      <c r="SQF149" s="98"/>
      <c r="SQI149" s="98"/>
      <c r="SQL149" s="98"/>
      <c r="SQO149" s="98"/>
      <c r="SQQ149" s="98"/>
      <c r="SSI149" s="98"/>
      <c r="SSJ149" s="98"/>
      <c r="SSK149" s="98"/>
      <c r="SSL149" s="98"/>
      <c r="SSM149" s="98"/>
      <c r="SSN149" s="98"/>
      <c r="SSO149" s="98"/>
      <c r="SSP149" s="98"/>
      <c r="SSQ149" s="98"/>
      <c r="SSR149" s="98"/>
      <c r="SSS149" s="98"/>
      <c r="SST149" s="98"/>
      <c r="SSU149" s="98"/>
      <c r="SSV149" s="98"/>
      <c r="SSW149" s="98"/>
      <c r="SSX149" s="98"/>
      <c r="SSY149" s="98"/>
      <c r="SSZ149" s="98"/>
      <c r="STA149" s="98"/>
      <c r="STN149" s="98"/>
      <c r="STO149" s="98"/>
      <c r="STP149" s="98"/>
      <c r="STQ149" s="98"/>
      <c r="STR149" s="98"/>
      <c r="STS149" s="98"/>
      <c r="STT149" s="98"/>
      <c r="STU149" s="98"/>
      <c r="STV149" s="98"/>
      <c r="STW149" s="98"/>
      <c r="STZ149" s="98"/>
      <c r="SUC149" s="98"/>
      <c r="SUF149" s="98"/>
      <c r="SUI149" s="98"/>
      <c r="SWW149" s="98"/>
      <c r="SWY149" s="98"/>
      <c r="SXB149" s="98"/>
      <c r="SXE149" s="98"/>
      <c r="SXH149" s="98"/>
      <c r="SXK149" s="98"/>
      <c r="SXN149" s="98"/>
      <c r="SXP149" s="98"/>
      <c r="SXR149" s="98"/>
      <c r="SXU149" s="98"/>
      <c r="SXX149" s="98"/>
      <c r="SYA149" s="98"/>
      <c r="SYD149" s="98"/>
      <c r="SYG149" s="98"/>
      <c r="SYJ149" s="98"/>
      <c r="SYM149" s="98"/>
      <c r="SYO149" s="98"/>
      <c r="SZJ149" s="98"/>
      <c r="SZK149" s="98"/>
      <c r="SZN149" s="98"/>
      <c r="SZQ149" s="98"/>
      <c r="SZT149" s="98"/>
      <c r="SZW149" s="98"/>
      <c r="SZX149" s="98"/>
      <c r="SZY149" s="98"/>
      <c r="TAB149" s="98"/>
      <c r="TAE149" s="98"/>
      <c r="TAH149" s="98"/>
      <c r="TAK149" s="98"/>
      <c r="TAM149" s="98"/>
      <c r="TCE149" s="98"/>
      <c r="TCF149" s="98"/>
      <c r="TCG149" s="98"/>
      <c r="TCH149" s="98"/>
      <c r="TCI149" s="98"/>
      <c r="TCJ149" s="98"/>
      <c r="TCK149" s="98"/>
      <c r="TCL149" s="98"/>
      <c r="TCM149" s="98"/>
      <c r="TCN149" s="98"/>
      <c r="TCO149" s="98"/>
      <c r="TCP149" s="98"/>
      <c r="TCQ149" s="98"/>
      <c r="TCR149" s="98"/>
      <c r="TCS149" s="98"/>
      <c r="TCT149" s="98"/>
      <c r="TCU149" s="98"/>
      <c r="TCV149" s="98"/>
      <c r="TCW149" s="98"/>
      <c r="TDJ149" s="98"/>
      <c r="TDK149" s="98"/>
      <c r="TDL149" s="98"/>
      <c r="TDM149" s="98"/>
      <c r="TDN149" s="98"/>
      <c r="TDO149" s="98"/>
      <c r="TDP149" s="98"/>
      <c r="TDQ149" s="98"/>
      <c r="TDR149" s="98"/>
      <c r="TDS149" s="98"/>
      <c r="TDV149" s="98"/>
      <c r="TDY149" s="98"/>
      <c r="TEB149" s="98"/>
      <c r="TEE149" s="98"/>
      <c r="TGS149" s="98"/>
      <c r="TGU149" s="98"/>
      <c r="TGX149" s="98"/>
      <c r="THA149" s="98"/>
      <c r="THD149" s="98"/>
      <c r="THG149" s="98"/>
      <c r="THJ149" s="98"/>
      <c r="THL149" s="98"/>
      <c r="THN149" s="98"/>
      <c r="THQ149" s="98"/>
      <c r="THT149" s="98"/>
      <c r="THW149" s="98"/>
      <c r="THZ149" s="98"/>
      <c r="TIC149" s="98"/>
      <c r="TIF149" s="98"/>
      <c r="TII149" s="98"/>
      <c r="TIK149" s="98"/>
      <c r="TJF149" s="98"/>
      <c r="TJG149" s="98"/>
      <c r="TJJ149" s="98"/>
      <c r="TJM149" s="98"/>
      <c r="TJP149" s="98"/>
      <c r="TJS149" s="98"/>
      <c r="TJT149" s="98"/>
      <c r="TJU149" s="98"/>
      <c r="TJX149" s="98"/>
      <c r="TKA149" s="98"/>
      <c r="TKD149" s="98"/>
      <c r="TKG149" s="98"/>
      <c r="TKI149" s="98"/>
      <c r="TMA149" s="98"/>
      <c r="TMB149" s="98"/>
      <c r="TMC149" s="98"/>
      <c r="TMD149" s="98"/>
      <c r="TME149" s="98"/>
      <c r="TMF149" s="98"/>
      <c r="TMG149" s="98"/>
      <c r="TMH149" s="98"/>
      <c r="TMI149" s="98"/>
      <c r="TMJ149" s="98"/>
      <c r="TMK149" s="98"/>
      <c r="TML149" s="98"/>
      <c r="TMM149" s="98"/>
      <c r="TMN149" s="98"/>
      <c r="TMO149" s="98"/>
      <c r="TMP149" s="98"/>
      <c r="TMQ149" s="98"/>
      <c r="TMR149" s="98"/>
      <c r="TMS149" s="98"/>
      <c r="TNF149" s="98"/>
      <c r="TNG149" s="98"/>
      <c r="TNH149" s="98"/>
      <c r="TNI149" s="98"/>
      <c r="TNJ149" s="98"/>
      <c r="TNK149" s="98"/>
      <c r="TNL149" s="98"/>
      <c r="TNM149" s="98"/>
      <c r="TNN149" s="98"/>
      <c r="TNO149" s="98"/>
      <c r="TNR149" s="98"/>
      <c r="TNU149" s="98"/>
      <c r="TNX149" s="98"/>
      <c r="TOA149" s="98"/>
      <c r="TQO149" s="98"/>
      <c r="TQQ149" s="98"/>
      <c r="TQT149" s="98"/>
      <c r="TQW149" s="98"/>
      <c r="TQZ149" s="98"/>
      <c r="TRC149" s="98"/>
      <c r="TRF149" s="98"/>
      <c r="TRH149" s="98"/>
      <c r="TRJ149" s="98"/>
      <c r="TRM149" s="98"/>
      <c r="TRP149" s="98"/>
      <c r="TRS149" s="98"/>
      <c r="TRV149" s="98"/>
      <c r="TRY149" s="98"/>
      <c r="TSB149" s="98"/>
      <c r="TSE149" s="98"/>
      <c r="TSG149" s="98"/>
      <c r="TTB149" s="98"/>
      <c r="TTC149" s="98"/>
      <c r="TTF149" s="98"/>
      <c r="TTI149" s="98"/>
      <c r="TTL149" s="98"/>
      <c r="TTO149" s="98"/>
      <c r="TTP149" s="98"/>
      <c r="TTQ149" s="98"/>
      <c r="TTT149" s="98"/>
      <c r="TTW149" s="98"/>
      <c r="TTZ149" s="98"/>
      <c r="TUC149" s="98"/>
      <c r="TUE149" s="98"/>
      <c r="TVW149" s="98"/>
      <c r="TVX149" s="98"/>
      <c r="TVY149" s="98"/>
      <c r="TVZ149" s="98"/>
      <c r="TWA149" s="98"/>
      <c r="TWB149" s="98"/>
      <c r="TWC149" s="98"/>
      <c r="TWD149" s="98"/>
      <c r="TWE149" s="98"/>
      <c r="TWF149" s="98"/>
      <c r="TWG149" s="98"/>
      <c r="TWH149" s="98"/>
      <c r="TWI149" s="98"/>
      <c r="TWJ149" s="98"/>
      <c r="TWK149" s="98"/>
      <c r="TWL149" s="98"/>
      <c r="TWM149" s="98"/>
      <c r="TWN149" s="98"/>
      <c r="TWO149" s="98"/>
      <c r="TXB149" s="98"/>
      <c r="TXC149" s="98"/>
      <c r="TXD149" s="98"/>
      <c r="TXE149" s="98"/>
      <c r="TXF149" s="98"/>
      <c r="TXG149" s="98"/>
      <c r="TXH149" s="98"/>
      <c r="TXI149" s="98"/>
      <c r="TXJ149" s="98"/>
      <c r="TXK149" s="98"/>
      <c r="TXN149" s="98"/>
      <c r="TXQ149" s="98"/>
      <c r="TXT149" s="98"/>
      <c r="TXW149" s="98"/>
      <c r="UAK149" s="98"/>
      <c r="UAM149" s="98"/>
      <c r="UAP149" s="98"/>
      <c r="UAS149" s="98"/>
      <c r="UAV149" s="98"/>
      <c r="UAY149" s="98"/>
      <c r="UBB149" s="98"/>
      <c r="UBD149" s="98"/>
      <c r="UBF149" s="98"/>
      <c r="UBI149" s="98"/>
      <c r="UBL149" s="98"/>
      <c r="UBO149" s="98"/>
      <c r="UBR149" s="98"/>
      <c r="UBU149" s="98"/>
      <c r="UBX149" s="98"/>
      <c r="UCA149" s="98"/>
      <c r="UCC149" s="98"/>
      <c r="UCX149" s="98"/>
      <c r="UCY149" s="98"/>
      <c r="UDB149" s="98"/>
      <c r="UDE149" s="98"/>
      <c r="UDH149" s="98"/>
      <c r="UDK149" s="98"/>
      <c r="UDL149" s="98"/>
      <c r="UDM149" s="98"/>
      <c r="UDP149" s="98"/>
      <c r="UDS149" s="98"/>
      <c r="UDV149" s="98"/>
      <c r="UDY149" s="98"/>
      <c r="UEA149" s="98"/>
      <c r="UFS149" s="98"/>
      <c r="UFT149" s="98"/>
      <c r="UFU149" s="98"/>
      <c r="UFV149" s="98"/>
      <c r="UFW149" s="98"/>
      <c r="UFX149" s="98"/>
      <c r="UFY149" s="98"/>
      <c r="UFZ149" s="98"/>
      <c r="UGA149" s="98"/>
      <c r="UGB149" s="98"/>
      <c r="UGC149" s="98"/>
      <c r="UGD149" s="98"/>
      <c r="UGE149" s="98"/>
      <c r="UGF149" s="98"/>
      <c r="UGG149" s="98"/>
      <c r="UGH149" s="98"/>
      <c r="UGI149" s="98"/>
      <c r="UGJ149" s="98"/>
      <c r="UGK149" s="98"/>
      <c r="UGX149" s="98"/>
      <c r="UGY149" s="98"/>
      <c r="UGZ149" s="98"/>
      <c r="UHA149" s="98"/>
      <c r="UHB149" s="98"/>
      <c r="UHC149" s="98"/>
      <c r="UHD149" s="98"/>
      <c r="UHE149" s="98"/>
      <c r="UHF149" s="98"/>
      <c r="UHG149" s="98"/>
      <c r="UHJ149" s="98"/>
      <c r="UHM149" s="98"/>
      <c r="UHP149" s="98"/>
      <c r="UHS149" s="98"/>
      <c r="UKG149" s="98"/>
      <c r="UKI149" s="98"/>
      <c r="UKL149" s="98"/>
      <c r="UKO149" s="98"/>
      <c r="UKR149" s="98"/>
      <c r="UKU149" s="98"/>
      <c r="UKX149" s="98"/>
      <c r="UKZ149" s="98"/>
      <c r="ULB149" s="98"/>
      <c r="ULE149" s="98"/>
      <c r="ULH149" s="98"/>
      <c r="ULK149" s="98"/>
      <c r="ULN149" s="98"/>
      <c r="ULQ149" s="98"/>
      <c r="ULT149" s="98"/>
      <c r="ULW149" s="98"/>
      <c r="ULY149" s="98"/>
      <c r="UMT149" s="98"/>
      <c r="UMU149" s="98"/>
      <c r="UMX149" s="98"/>
      <c r="UNA149" s="98"/>
      <c r="UND149" s="98"/>
      <c r="UNG149" s="98"/>
      <c r="UNH149" s="98"/>
      <c r="UNI149" s="98"/>
      <c r="UNL149" s="98"/>
      <c r="UNO149" s="98"/>
      <c r="UNR149" s="98"/>
      <c r="UNU149" s="98"/>
      <c r="UNW149" s="98"/>
      <c r="UPO149" s="98"/>
      <c r="UPP149" s="98"/>
      <c r="UPQ149" s="98"/>
      <c r="UPR149" s="98"/>
      <c r="UPS149" s="98"/>
      <c r="UPT149" s="98"/>
      <c r="UPU149" s="98"/>
      <c r="UPV149" s="98"/>
      <c r="UPW149" s="98"/>
      <c r="UPX149" s="98"/>
      <c r="UPY149" s="98"/>
      <c r="UPZ149" s="98"/>
      <c r="UQA149" s="98"/>
      <c r="UQB149" s="98"/>
      <c r="UQC149" s="98"/>
      <c r="UQD149" s="98"/>
      <c r="UQE149" s="98"/>
      <c r="UQF149" s="98"/>
      <c r="UQG149" s="98"/>
      <c r="UQT149" s="98"/>
      <c r="UQU149" s="98"/>
      <c r="UQV149" s="98"/>
      <c r="UQW149" s="98"/>
      <c r="UQX149" s="98"/>
      <c r="UQY149" s="98"/>
      <c r="UQZ149" s="98"/>
      <c r="URA149" s="98"/>
      <c r="URB149" s="98"/>
      <c r="URC149" s="98"/>
      <c r="URF149" s="98"/>
      <c r="URI149" s="98"/>
      <c r="URL149" s="98"/>
      <c r="URO149" s="98"/>
      <c r="UUC149" s="98"/>
      <c r="UUE149" s="98"/>
      <c r="UUH149" s="98"/>
      <c r="UUK149" s="98"/>
      <c r="UUN149" s="98"/>
      <c r="UUQ149" s="98"/>
      <c r="UUT149" s="98"/>
      <c r="UUV149" s="98"/>
      <c r="UUX149" s="98"/>
      <c r="UVA149" s="98"/>
      <c r="UVD149" s="98"/>
      <c r="UVG149" s="98"/>
      <c r="UVJ149" s="98"/>
      <c r="UVM149" s="98"/>
      <c r="UVP149" s="98"/>
      <c r="UVS149" s="98"/>
      <c r="UVU149" s="98"/>
      <c r="UWP149" s="98"/>
      <c r="UWQ149" s="98"/>
      <c r="UWT149" s="98"/>
      <c r="UWW149" s="98"/>
      <c r="UWZ149" s="98"/>
      <c r="UXC149" s="98"/>
      <c r="UXD149" s="98"/>
      <c r="UXE149" s="98"/>
      <c r="UXH149" s="98"/>
      <c r="UXK149" s="98"/>
      <c r="UXN149" s="98"/>
      <c r="UXQ149" s="98"/>
      <c r="UXS149" s="98"/>
      <c r="UZK149" s="98"/>
      <c r="UZL149" s="98"/>
      <c r="UZM149" s="98"/>
      <c r="UZN149" s="98"/>
      <c r="UZO149" s="98"/>
      <c r="UZP149" s="98"/>
      <c r="UZQ149" s="98"/>
      <c r="UZR149" s="98"/>
      <c r="UZS149" s="98"/>
      <c r="UZT149" s="98"/>
      <c r="UZU149" s="98"/>
      <c r="UZV149" s="98"/>
      <c r="UZW149" s="98"/>
      <c r="UZX149" s="98"/>
      <c r="UZY149" s="98"/>
      <c r="UZZ149" s="98"/>
      <c r="VAA149" s="98"/>
      <c r="VAB149" s="98"/>
      <c r="VAC149" s="98"/>
      <c r="VAP149" s="98"/>
      <c r="VAQ149" s="98"/>
      <c r="VAR149" s="98"/>
      <c r="VAS149" s="98"/>
      <c r="VAT149" s="98"/>
      <c r="VAU149" s="98"/>
      <c r="VAV149" s="98"/>
      <c r="VAW149" s="98"/>
      <c r="VAX149" s="98"/>
      <c r="VAY149" s="98"/>
      <c r="VBB149" s="98"/>
      <c r="VBE149" s="98"/>
      <c r="VBH149" s="98"/>
      <c r="VBK149" s="98"/>
      <c r="VDY149" s="98"/>
      <c r="VEA149" s="98"/>
      <c r="VED149" s="98"/>
      <c r="VEG149" s="98"/>
      <c r="VEJ149" s="98"/>
      <c r="VEM149" s="98"/>
      <c r="VEP149" s="98"/>
      <c r="VER149" s="98"/>
      <c r="VET149" s="98"/>
      <c r="VEW149" s="98"/>
      <c r="VEZ149" s="98"/>
      <c r="VFC149" s="98"/>
      <c r="VFF149" s="98"/>
      <c r="VFI149" s="98"/>
      <c r="VFL149" s="98"/>
      <c r="VFO149" s="98"/>
      <c r="VFQ149" s="98"/>
      <c r="VGL149" s="98"/>
      <c r="VGM149" s="98"/>
      <c r="VGP149" s="98"/>
      <c r="VGS149" s="98"/>
      <c r="VGV149" s="98"/>
      <c r="VGY149" s="98"/>
      <c r="VGZ149" s="98"/>
      <c r="VHA149" s="98"/>
      <c r="VHD149" s="98"/>
      <c r="VHG149" s="98"/>
      <c r="VHJ149" s="98"/>
      <c r="VHM149" s="98"/>
      <c r="VHO149" s="98"/>
      <c r="VJG149" s="98"/>
      <c r="VJH149" s="98"/>
      <c r="VJI149" s="98"/>
      <c r="VJJ149" s="98"/>
      <c r="VJK149" s="98"/>
      <c r="VJL149" s="98"/>
      <c r="VJM149" s="98"/>
      <c r="VJN149" s="98"/>
      <c r="VJO149" s="98"/>
      <c r="VJP149" s="98"/>
      <c r="VJQ149" s="98"/>
      <c r="VJR149" s="98"/>
      <c r="VJS149" s="98"/>
      <c r="VJT149" s="98"/>
      <c r="VJU149" s="98"/>
      <c r="VJV149" s="98"/>
      <c r="VJW149" s="98"/>
      <c r="VJX149" s="98"/>
      <c r="VJY149" s="98"/>
      <c r="VKL149" s="98"/>
      <c r="VKM149" s="98"/>
      <c r="VKN149" s="98"/>
      <c r="VKO149" s="98"/>
      <c r="VKP149" s="98"/>
      <c r="VKQ149" s="98"/>
      <c r="VKR149" s="98"/>
      <c r="VKS149" s="98"/>
      <c r="VKT149" s="98"/>
      <c r="VKU149" s="98"/>
      <c r="VKX149" s="98"/>
      <c r="VLA149" s="98"/>
      <c r="VLD149" s="98"/>
      <c r="VLG149" s="98"/>
      <c r="VNU149" s="98"/>
      <c r="VNW149" s="98"/>
      <c r="VNZ149" s="98"/>
      <c r="VOC149" s="98"/>
      <c r="VOF149" s="98"/>
      <c r="VOI149" s="98"/>
      <c r="VOL149" s="98"/>
      <c r="VON149" s="98"/>
      <c r="VOP149" s="98"/>
      <c r="VOS149" s="98"/>
      <c r="VOV149" s="98"/>
      <c r="VOY149" s="98"/>
      <c r="VPB149" s="98"/>
      <c r="VPE149" s="98"/>
      <c r="VPH149" s="98"/>
      <c r="VPK149" s="98"/>
      <c r="VPM149" s="98"/>
      <c r="VQH149" s="98"/>
      <c r="VQI149" s="98"/>
      <c r="VQL149" s="98"/>
      <c r="VQO149" s="98"/>
      <c r="VQR149" s="98"/>
      <c r="VQU149" s="98"/>
      <c r="VQV149" s="98"/>
      <c r="VQW149" s="98"/>
      <c r="VQZ149" s="98"/>
      <c r="VRC149" s="98"/>
      <c r="VRF149" s="98"/>
      <c r="VRI149" s="98"/>
      <c r="VRK149" s="98"/>
      <c r="VTC149" s="98"/>
      <c r="VTD149" s="98"/>
      <c r="VTE149" s="98"/>
      <c r="VTF149" s="98"/>
      <c r="VTG149" s="98"/>
      <c r="VTH149" s="98"/>
      <c r="VTI149" s="98"/>
      <c r="VTJ149" s="98"/>
      <c r="VTK149" s="98"/>
      <c r="VTL149" s="98"/>
      <c r="VTM149" s="98"/>
      <c r="VTN149" s="98"/>
      <c r="VTO149" s="98"/>
      <c r="VTP149" s="98"/>
      <c r="VTQ149" s="98"/>
      <c r="VTR149" s="98"/>
      <c r="VTS149" s="98"/>
      <c r="VTT149" s="98"/>
      <c r="VTU149" s="98"/>
      <c r="VUH149" s="98"/>
      <c r="VUI149" s="98"/>
      <c r="VUJ149" s="98"/>
      <c r="VUK149" s="98"/>
      <c r="VUL149" s="98"/>
      <c r="VUM149" s="98"/>
      <c r="VUN149" s="98"/>
      <c r="VUO149" s="98"/>
      <c r="VUP149" s="98"/>
      <c r="VUQ149" s="98"/>
      <c r="VUT149" s="98"/>
      <c r="VUW149" s="98"/>
      <c r="VUZ149" s="98"/>
      <c r="VVC149" s="98"/>
      <c r="VXQ149" s="98"/>
      <c r="VXS149" s="98"/>
      <c r="VXV149" s="98"/>
      <c r="VXY149" s="98"/>
      <c r="VYB149" s="98"/>
      <c r="VYE149" s="98"/>
      <c r="VYH149" s="98"/>
      <c r="VYJ149" s="98"/>
      <c r="VYL149" s="98"/>
      <c r="VYO149" s="98"/>
      <c r="VYR149" s="98"/>
      <c r="VYU149" s="98"/>
      <c r="VYX149" s="98"/>
      <c r="VZA149" s="98"/>
      <c r="VZD149" s="98"/>
      <c r="VZG149" s="98"/>
      <c r="VZI149" s="98"/>
      <c r="WAD149" s="98"/>
      <c r="WAE149" s="98"/>
      <c r="WAH149" s="98"/>
      <c r="WAK149" s="98"/>
      <c r="WAN149" s="98"/>
      <c r="WAQ149" s="98"/>
      <c r="WAR149" s="98"/>
      <c r="WAS149" s="98"/>
      <c r="WAV149" s="98"/>
      <c r="WAY149" s="98"/>
      <c r="WBB149" s="98"/>
      <c r="WBE149" s="98"/>
      <c r="WBG149" s="98"/>
      <c r="WCY149" s="98"/>
      <c r="WCZ149" s="98"/>
      <c r="WDA149" s="98"/>
      <c r="WDB149" s="98"/>
      <c r="WDC149" s="98"/>
      <c r="WDD149" s="98"/>
      <c r="WDE149" s="98"/>
      <c r="WDF149" s="98"/>
      <c r="WDG149" s="98"/>
      <c r="WDH149" s="98"/>
      <c r="WDI149" s="98"/>
      <c r="WDJ149" s="98"/>
      <c r="WDK149" s="98"/>
      <c r="WDL149" s="98"/>
      <c r="WDM149" s="98"/>
      <c r="WDN149" s="98"/>
      <c r="WDO149" s="98"/>
      <c r="WDP149" s="98"/>
      <c r="WDQ149" s="98"/>
      <c r="WED149" s="98"/>
      <c r="WEE149" s="98"/>
      <c r="WEF149" s="98"/>
      <c r="WEG149" s="98"/>
      <c r="WEH149" s="98"/>
      <c r="WEI149" s="98"/>
      <c r="WEJ149" s="98"/>
      <c r="WEK149" s="98"/>
      <c r="WEL149" s="98"/>
      <c r="WEM149" s="98"/>
      <c r="WEP149" s="98"/>
      <c r="WES149" s="98"/>
      <c r="WEV149" s="98"/>
      <c r="WEY149" s="98"/>
      <c r="WHM149" s="98"/>
      <c r="WHO149" s="98"/>
      <c r="WHR149" s="98"/>
      <c r="WHU149" s="98"/>
      <c r="WHX149" s="98"/>
      <c r="WIA149" s="98"/>
      <c r="WID149" s="98"/>
      <c r="WIF149" s="98"/>
      <c r="WIH149" s="98"/>
      <c r="WIK149" s="98"/>
      <c r="WIN149" s="98"/>
      <c r="WIQ149" s="98"/>
      <c r="WIT149" s="98"/>
      <c r="WIW149" s="98"/>
      <c r="WIZ149" s="98"/>
      <c r="WJC149" s="98"/>
      <c r="WJE149" s="98"/>
      <c r="WJZ149" s="98"/>
      <c r="WKA149" s="98"/>
      <c r="WKD149" s="98"/>
      <c r="WKG149" s="98"/>
      <c r="WKJ149" s="98"/>
      <c r="WKM149" s="98"/>
      <c r="WKN149" s="98"/>
      <c r="WKO149" s="98"/>
      <c r="WKR149" s="98"/>
      <c r="WKU149" s="98"/>
      <c r="WKX149" s="98"/>
      <c r="WLA149" s="98"/>
      <c r="WLC149" s="98"/>
      <c r="WMU149" s="98"/>
      <c r="WMV149" s="98"/>
      <c r="WMW149" s="98"/>
      <c r="WMX149" s="98"/>
      <c r="WMY149" s="98"/>
      <c r="WMZ149" s="98"/>
      <c r="WNA149" s="98"/>
      <c r="WNB149" s="98"/>
      <c r="WNC149" s="98"/>
      <c r="WND149" s="98"/>
      <c r="WNE149" s="98"/>
      <c r="WNF149" s="98"/>
      <c r="WNG149" s="98"/>
      <c r="WNH149" s="98"/>
      <c r="WNI149" s="98"/>
      <c r="WNJ149" s="98"/>
      <c r="WNK149" s="98"/>
      <c r="WNL149" s="98"/>
      <c r="WNM149" s="98"/>
      <c r="WNZ149" s="98"/>
      <c r="WOA149" s="98"/>
      <c r="WOB149" s="98"/>
      <c r="WOC149" s="98"/>
      <c r="WOD149" s="98"/>
      <c r="WOE149" s="98"/>
      <c r="WOF149" s="98"/>
      <c r="WOG149" s="98"/>
      <c r="WOH149" s="98"/>
      <c r="WOI149" s="98"/>
      <c r="WOL149" s="98"/>
      <c r="WOO149" s="98"/>
      <c r="WOR149" s="98"/>
      <c r="WOU149" s="98"/>
      <c r="WRI149" s="98"/>
      <c r="WRK149" s="98"/>
      <c r="WRN149" s="98"/>
      <c r="WRQ149" s="98"/>
      <c r="WRT149" s="98"/>
      <c r="WRW149" s="98"/>
      <c r="WRZ149" s="98"/>
      <c r="WSB149" s="98"/>
      <c r="WSD149" s="98"/>
      <c r="WSG149" s="98"/>
      <c r="WSJ149" s="98"/>
      <c r="WSM149" s="98"/>
      <c r="WSP149" s="98"/>
      <c r="WSS149" s="98"/>
      <c r="WSV149" s="98"/>
      <c r="WSY149" s="98"/>
      <c r="WTA149" s="98"/>
      <c r="WTV149" s="98"/>
      <c r="WTW149" s="98"/>
      <c r="WTZ149" s="98"/>
      <c r="WUC149" s="98"/>
      <c r="WUF149" s="98"/>
      <c r="WUI149" s="98"/>
      <c r="WUJ149" s="98"/>
      <c r="WUK149" s="98"/>
      <c r="WUN149" s="98"/>
      <c r="WUQ149" s="98"/>
      <c r="WUT149" s="98"/>
      <c r="WUW149" s="98"/>
      <c r="WUY149" s="98"/>
    </row>
    <row r="150" spans="1:1015 1059:2039 2083:3063 3107:4087 4131:5111 5155:6135 6179:7159 7203:8183 8227:9207 9251:10231 10275:11255 11299:12279 12323:13303 13347:14327 14371:15351 15395:16119" s="94" customFormat="1" ht="21" hidden="1" customHeight="1" x14ac:dyDescent="0.3">
      <c r="A150" s="10" t="s">
        <v>165</v>
      </c>
      <c r="B150" s="93" t="s">
        <v>416</v>
      </c>
      <c r="C150" s="7"/>
      <c r="D150" s="126"/>
      <c r="E150" s="126"/>
    </row>
    <row r="151" spans="1:1015 1059:2039 2083:3063 3107:4087 4131:5111 5155:6135 6179:7159 7203:8183 8227:9207 9251:10231 10275:11255 11299:12279 12323:13303 13347:14327 14371:15351 15395:16119" s="94" customFormat="1" ht="21" hidden="1" customHeight="1" x14ac:dyDescent="0.3">
      <c r="A151" s="10" t="s">
        <v>166</v>
      </c>
      <c r="B151" s="93" t="s">
        <v>416</v>
      </c>
      <c r="C151" s="7"/>
      <c r="D151" s="126"/>
      <c r="E151" s="12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</row>
    <row r="152" spans="1:1015 1059:2039 2083:3063 3107:4087 4131:5111 5155:6135 6179:7159 7203:8183 8227:9207 9251:10231 10275:11255 11299:12279 12323:13303 13347:14327 14371:15351 15395:16119" s="94" customFormat="1" ht="21" hidden="1" customHeight="1" x14ac:dyDescent="0.3">
      <c r="A152" s="14" t="s">
        <v>167</v>
      </c>
      <c r="B152" s="93" t="s">
        <v>416</v>
      </c>
      <c r="C152" s="7"/>
      <c r="D152" s="126"/>
      <c r="E152" s="126"/>
    </row>
    <row r="153" spans="1:1015 1059:2039 2083:3063 3107:4087 4131:5111 5155:6135 6179:7159 7203:8183 8227:9207 9251:10231 10275:11255 11299:12279 12323:13303 13347:14327 14371:15351 15395:16119" s="94" customFormat="1" ht="21" hidden="1" customHeight="1" x14ac:dyDescent="0.3">
      <c r="A153" s="10" t="s">
        <v>289</v>
      </c>
      <c r="B153" s="93" t="s">
        <v>412</v>
      </c>
      <c r="C153" s="7"/>
      <c r="D153" s="126"/>
      <c r="E153" s="126"/>
    </row>
    <row r="154" spans="1:1015 1059:2039 2083:3063 3107:4087 4131:5111 5155:6135 6179:7159 7203:8183 8227:9207 9251:10231 10275:11255 11299:12279 12323:13303 13347:14327 14371:15351 15395:16119" s="94" customFormat="1" ht="21" hidden="1" customHeight="1" x14ac:dyDescent="0.3">
      <c r="A154" s="10" t="s">
        <v>290</v>
      </c>
      <c r="B154" s="93" t="s">
        <v>412</v>
      </c>
      <c r="C154" s="7"/>
      <c r="D154" s="126"/>
      <c r="E154" s="126"/>
    </row>
    <row r="155" spans="1:1015 1059:2039 2083:3063 3107:4087 4131:5111 5155:6135 6179:7159 7203:8183 8227:9207 9251:10231 10275:11255 11299:12279 12323:13303 13347:14327 14371:15351 15395:16119" s="94" customFormat="1" ht="21" hidden="1" customHeight="1" x14ac:dyDescent="0.3">
      <c r="A155" s="10" t="s">
        <v>291</v>
      </c>
      <c r="B155" s="93" t="s">
        <v>416</v>
      </c>
      <c r="C155" s="7"/>
      <c r="D155" s="126"/>
      <c r="E155" s="126"/>
    </row>
    <row r="156" spans="1:1015 1059:2039 2083:3063 3107:4087 4131:5111 5155:6135 6179:7159 7203:8183 8227:9207 9251:10231 10275:11255 11299:12279 12323:13303 13347:14327 14371:15351 15395:16119" s="94" customFormat="1" ht="21" customHeight="1" x14ac:dyDescent="0.3">
      <c r="A156" s="13" t="s">
        <v>292</v>
      </c>
      <c r="B156" s="169" t="s">
        <v>416</v>
      </c>
      <c r="C156" s="170">
        <v>9</v>
      </c>
      <c r="D156" s="185">
        <v>10000</v>
      </c>
      <c r="E156" s="169">
        <v>90000</v>
      </c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  <c r="AH156" s="98"/>
      <c r="AI156" s="98"/>
      <c r="AJ156" s="98"/>
      <c r="AK156" s="98"/>
      <c r="AL156" s="98"/>
      <c r="AM156" s="98"/>
      <c r="AN156" s="98"/>
      <c r="AO156" s="98"/>
      <c r="AP156" s="98"/>
      <c r="AQ156" s="98"/>
      <c r="AR156" s="98"/>
      <c r="AS156" s="98"/>
      <c r="AT156" s="98"/>
      <c r="AU156" s="98"/>
      <c r="AV156" s="98"/>
      <c r="AW156" s="98"/>
      <c r="AX156" s="98"/>
      <c r="AY156" s="98"/>
      <c r="AZ156" s="98"/>
      <c r="BA156" s="98"/>
      <c r="BN156" s="98"/>
      <c r="BO156" s="98"/>
      <c r="BP156" s="98"/>
      <c r="BQ156" s="98"/>
      <c r="BR156" s="98"/>
      <c r="BS156" s="98"/>
      <c r="BT156" s="98"/>
      <c r="BU156" s="98"/>
      <c r="BV156" s="98"/>
      <c r="BW156" s="98"/>
      <c r="BZ156" s="98"/>
      <c r="CC156" s="98"/>
      <c r="CF156" s="98"/>
      <c r="CI156" s="98"/>
      <c r="EW156" s="98"/>
      <c r="EY156" s="98"/>
      <c r="FB156" s="98"/>
      <c r="FE156" s="98"/>
      <c r="FH156" s="98"/>
      <c r="FK156" s="98"/>
      <c r="FN156" s="98"/>
      <c r="FP156" s="98"/>
      <c r="FR156" s="98"/>
      <c r="FU156" s="98"/>
      <c r="FX156" s="98"/>
      <c r="GA156" s="98"/>
      <c r="GD156" s="98"/>
      <c r="GG156" s="98"/>
      <c r="GJ156" s="98"/>
      <c r="GM156" s="98"/>
      <c r="GO156" s="98"/>
      <c r="HJ156" s="98"/>
      <c r="HK156" s="98"/>
      <c r="HN156" s="98"/>
      <c r="HQ156" s="98"/>
      <c r="HT156" s="98"/>
      <c r="HW156" s="98"/>
      <c r="HX156" s="98"/>
      <c r="HY156" s="98"/>
      <c r="IB156" s="98"/>
      <c r="IE156" s="98"/>
      <c r="IH156" s="98"/>
      <c r="IK156" s="98"/>
      <c r="IM156" s="98"/>
      <c r="KE156" s="98"/>
      <c r="KF156" s="98"/>
      <c r="KG156" s="98"/>
      <c r="KH156" s="98"/>
      <c r="KI156" s="98"/>
      <c r="KJ156" s="98"/>
      <c r="KK156" s="98"/>
      <c r="KL156" s="98"/>
      <c r="KM156" s="98"/>
      <c r="KN156" s="98"/>
      <c r="KO156" s="98"/>
      <c r="KP156" s="98"/>
      <c r="KQ156" s="98"/>
      <c r="KR156" s="98"/>
      <c r="KS156" s="98"/>
      <c r="KT156" s="98"/>
      <c r="KU156" s="98"/>
      <c r="KV156" s="98"/>
      <c r="KW156" s="98"/>
      <c r="LJ156" s="98"/>
      <c r="LK156" s="98"/>
      <c r="LL156" s="98"/>
      <c r="LM156" s="98"/>
      <c r="LN156" s="98"/>
      <c r="LO156" s="98"/>
      <c r="LP156" s="98"/>
      <c r="LQ156" s="98"/>
      <c r="LR156" s="98"/>
      <c r="LS156" s="98"/>
      <c r="LV156" s="98"/>
      <c r="LY156" s="98"/>
      <c r="MB156" s="98"/>
      <c r="ME156" s="98"/>
      <c r="OS156" s="98"/>
      <c r="OU156" s="98"/>
      <c r="OX156" s="98"/>
      <c r="PA156" s="98"/>
      <c r="PD156" s="98"/>
      <c r="PG156" s="98"/>
      <c r="PJ156" s="98"/>
      <c r="PL156" s="98"/>
      <c r="PN156" s="98"/>
      <c r="PQ156" s="98"/>
      <c r="PT156" s="98"/>
      <c r="PW156" s="98"/>
      <c r="PZ156" s="98"/>
      <c r="QC156" s="98"/>
      <c r="QF156" s="98"/>
      <c r="QI156" s="98"/>
      <c r="QK156" s="98"/>
      <c r="RF156" s="98"/>
      <c r="RG156" s="98"/>
      <c r="RJ156" s="98"/>
      <c r="RM156" s="98"/>
      <c r="RP156" s="98"/>
      <c r="RS156" s="98"/>
      <c r="RT156" s="98"/>
      <c r="RU156" s="98"/>
      <c r="RX156" s="98"/>
      <c r="SA156" s="98"/>
      <c r="SD156" s="98"/>
      <c r="SG156" s="98"/>
      <c r="SI156" s="98"/>
      <c r="UA156" s="98"/>
      <c r="UB156" s="98"/>
      <c r="UC156" s="98"/>
      <c r="UD156" s="98"/>
      <c r="UE156" s="98"/>
      <c r="UF156" s="98"/>
      <c r="UG156" s="98"/>
      <c r="UH156" s="98"/>
      <c r="UI156" s="98"/>
      <c r="UJ156" s="98"/>
      <c r="UK156" s="98"/>
      <c r="UL156" s="98"/>
      <c r="UM156" s="98"/>
      <c r="UN156" s="98"/>
      <c r="UO156" s="98"/>
      <c r="UP156" s="98"/>
      <c r="UQ156" s="98"/>
      <c r="UR156" s="98"/>
      <c r="US156" s="98"/>
      <c r="VF156" s="98"/>
      <c r="VG156" s="98"/>
      <c r="VH156" s="98"/>
      <c r="VI156" s="98"/>
      <c r="VJ156" s="98"/>
      <c r="VK156" s="98"/>
      <c r="VL156" s="98"/>
      <c r="VM156" s="98"/>
      <c r="VN156" s="98"/>
      <c r="VO156" s="98"/>
      <c r="VR156" s="98"/>
      <c r="VU156" s="98"/>
      <c r="VX156" s="98"/>
      <c r="WA156" s="98"/>
      <c r="YO156" s="98"/>
      <c r="YQ156" s="98"/>
      <c r="YT156" s="98"/>
      <c r="YW156" s="98"/>
      <c r="YZ156" s="98"/>
      <c r="ZC156" s="98"/>
      <c r="ZF156" s="98"/>
      <c r="ZH156" s="98"/>
      <c r="ZJ156" s="98"/>
      <c r="ZM156" s="98"/>
      <c r="ZP156" s="98"/>
      <c r="ZS156" s="98"/>
      <c r="ZV156" s="98"/>
      <c r="ZY156" s="98"/>
      <c r="AAB156" s="98"/>
      <c r="AAE156" s="98"/>
      <c r="AAG156" s="98"/>
      <c r="ABB156" s="98"/>
      <c r="ABC156" s="98"/>
      <c r="ABF156" s="98"/>
      <c r="ABI156" s="98"/>
      <c r="ABL156" s="98"/>
      <c r="ABO156" s="98"/>
      <c r="ABP156" s="98"/>
      <c r="ABQ156" s="98"/>
      <c r="ABT156" s="98"/>
      <c r="ABW156" s="98"/>
      <c r="ABZ156" s="98"/>
      <c r="ACC156" s="98"/>
      <c r="ACE156" s="98"/>
      <c r="ADW156" s="98"/>
      <c r="ADX156" s="98"/>
      <c r="ADY156" s="98"/>
      <c r="ADZ156" s="98"/>
      <c r="AEA156" s="98"/>
      <c r="AEB156" s="98"/>
      <c r="AEC156" s="98"/>
      <c r="AED156" s="98"/>
      <c r="AEE156" s="98"/>
      <c r="AEF156" s="98"/>
      <c r="AEG156" s="98"/>
      <c r="AEH156" s="98"/>
      <c r="AEI156" s="98"/>
      <c r="AEJ156" s="98"/>
      <c r="AEK156" s="98"/>
      <c r="AEL156" s="98"/>
      <c r="AEM156" s="98"/>
      <c r="AEN156" s="98"/>
      <c r="AEO156" s="98"/>
      <c r="AFB156" s="98"/>
      <c r="AFC156" s="98"/>
      <c r="AFD156" s="98"/>
      <c r="AFE156" s="98"/>
      <c r="AFF156" s="98"/>
      <c r="AFG156" s="98"/>
      <c r="AFH156" s="98"/>
      <c r="AFI156" s="98"/>
      <c r="AFJ156" s="98"/>
      <c r="AFK156" s="98"/>
      <c r="AFN156" s="98"/>
      <c r="AFQ156" s="98"/>
      <c r="AFT156" s="98"/>
      <c r="AFW156" s="98"/>
      <c r="AIK156" s="98"/>
      <c r="AIM156" s="98"/>
      <c r="AIP156" s="98"/>
      <c r="AIS156" s="98"/>
      <c r="AIV156" s="98"/>
      <c r="AIY156" s="98"/>
      <c r="AJB156" s="98"/>
      <c r="AJD156" s="98"/>
      <c r="AJF156" s="98"/>
      <c r="AJI156" s="98"/>
      <c r="AJL156" s="98"/>
      <c r="AJO156" s="98"/>
      <c r="AJR156" s="98"/>
      <c r="AJU156" s="98"/>
      <c r="AJX156" s="98"/>
      <c r="AKA156" s="98"/>
      <c r="AKC156" s="98"/>
      <c r="AKX156" s="98"/>
      <c r="AKY156" s="98"/>
      <c r="ALB156" s="98"/>
      <c r="ALE156" s="98"/>
      <c r="ALH156" s="98"/>
      <c r="ALK156" s="98"/>
      <c r="ALL156" s="98"/>
      <c r="ALM156" s="98"/>
      <c r="ALP156" s="98"/>
      <c r="ALS156" s="98"/>
      <c r="ALV156" s="98"/>
      <c r="ALY156" s="98"/>
      <c r="AMA156" s="98"/>
      <c r="ANS156" s="98"/>
      <c r="ANT156" s="98"/>
      <c r="ANU156" s="98"/>
      <c r="ANV156" s="98"/>
      <c r="ANW156" s="98"/>
      <c r="ANX156" s="98"/>
      <c r="ANY156" s="98"/>
      <c r="ANZ156" s="98"/>
      <c r="AOA156" s="98"/>
      <c r="AOB156" s="98"/>
      <c r="AOC156" s="98"/>
      <c r="AOD156" s="98"/>
      <c r="AOE156" s="98"/>
      <c r="AOF156" s="98"/>
      <c r="AOG156" s="98"/>
      <c r="AOH156" s="98"/>
      <c r="AOI156" s="98"/>
      <c r="AOJ156" s="98"/>
      <c r="AOK156" s="98"/>
      <c r="AOX156" s="98"/>
      <c r="AOY156" s="98"/>
      <c r="AOZ156" s="98"/>
      <c r="APA156" s="98"/>
      <c r="APB156" s="98"/>
      <c r="APC156" s="98"/>
      <c r="APD156" s="98"/>
      <c r="APE156" s="98"/>
      <c r="APF156" s="98"/>
      <c r="APG156" s="98"/>
      <c r="APJ156" s="98"/>
      <c r="APM156" s="98"/>
      <c r="APP156" s="98"/>
      <c r="APS156" s="98"/>
      <c r="ASG156" s="98"/>
      <c r="ASI156" s="98"/>
      <c r="ASL156" s="98"/>
      <c r="ASO156" s="98"/>
      <c r="ASR156" s="98"/>
      <c r="ASU156" s="98"/>
      <c r="ASX156" s="98"/>
      <c r="ASZ156" s="98"/>
      <c r="ATB156" s="98"/>
      <c r="ATE156" s="98"/>
      <c r="ATH156" s="98"/>
      <c r="ATK156" s="98"/>
      <c r="ATN156" s="98"/>
      <c r="ATQ156" s="98"/>
      <c r="ATT156" s="98"/>
      <c r="ATW156" s="98"/>
      <c r="ATY156" s="98"/>
      <c r="AUT156" s="98"/>
      <c r="AUU156" s="98"/>
      <c r="AUX156" s="98"/>
      <c r="AVA156" s="98"/>
      <c r="AVD156" s="98"/>
      <c r="AVG156" s="98"/>
      <c r="AVH156" s="98"/>
      <c r="AVI156" s="98"/>
      <c r="AVL156" s="98"/>
      <c r="AVO156" s="98"/>
      <c r="AVR156" s="98"/>
      <c r="AVU156" s="98"/>
      <c r="AVW156" s="98"/>
      <c r="AXO156" s="98"/>
      <c r="AXP156" s="98"/>
      <c r="AXQ156" s="98"/>
      <c r="AXR156" s="98"/>
      <c r="AXS156" s="98"/>
      <c r="AXT156" s="98"/>
      <c r="AXU156" s="98"/>
      <c r="AXV156" s="98"/>
      <c r="AXW156" s="98"/>
      <c r="AXX156" s="98"/>
      <c r="AXY156" s="98"/>
      <c r="AXZ156" s="98"/>
      <c r="AYA156" s="98"/>
      <c r="AYB156" s="98"/>
      <c r="AYC156" s="98"/>
      <c r="AYD156" s="98"/>
      <c r="AYE156" s="98"/>
      <c r="AYF156" s="98"/>
      <c r="AYG156" s="98"/>
      <c r="AYT156" s="98"/>
      <c r="AYU156" s="98"/>
      <c r="AYV156" s="98"/>
      <c r="AYW156" s="98"/>
      <c r="AYX156" s="98"/>
      <c r="AYY156" s="98"/>
      <c r="AYZ156" s="98"/>
      <c r="AZA156" s="98"/>
      <c r="AZB156" s="98"/>
      <c r="AZC156" s="98"/>
      <c r="AZF156" s="98"/>
      <c r="AZI156" s="98"/>
      <c r="AZL156" s="98"/>
      <c r="AZO156" s="98"/>
      <c r="BCC156" s="98"/>
      <c r="BCE156" s="98"/>
      <c r="BCH156" s="98"/>
      <c r="BCK156" s="98"/>
      <c r="BCN156" s="98"/>
      <c r="BCQ156" s="98"/>
      <c r="BCT156" s="98"/>
      <c r="BCV156" s="98"/>
      <c r="BCX156" s="98"/>
      <c r="BDA156" s="98"/>
      <c r="BDD156" s="98"/>
      <c r="BDG156" s="98"/>
      <c r="BDJ156" s="98"/>
      <c r="BDM156" s="98"/>
      <c r="BDP156" s="98"/>
      <c r="BDS156" s="98"/>
      <c r="BDU156" s="98"/>
      <c r="BEP156" s="98"/>
      <c r="BEQ156" s="98"/>
      <c r="BET156" s="98"/>
      <c r="BEW156" s="98"/>
      <c r="BEZ156" s="98"/>
      <c r="BFC156" s="98"/>
      <c r="BFD156" s="98"/>
      <c r="BFE156" s="98"/>
      <c r="BFH156" s="98"/>
      <c r="BFK156" s="98"/>
      <c r="BFN156" s="98"/>
      <c r="BFQ156" s="98"/>
      <c r="BFS156" s="98"/>
      <c r="BHK156" s="98"/>
      <c r="BHL156" s="98"/>
      <c r="BHM156" s="98"/>
      <c r="BHN156" s="98"/>
      <c r="BHO156" s="98"/>
      <c r="BHP156" s="98"/>
      <c r="BHQ156" s="98"/>
      <c r="BHR156" s="98"/>
      <c r="BHS156" s="98"/>
      <c r="BHT156" s="98"/>
      <c r="BHU156" s="98"/>
      <c r="BHV156" s="98"/>
      <c r="BHW156" s="98"/>
      <c r="BHX156" s="98"/>
      <c r="BHY156" s="98"/>
      <c r="BHZ156" s="98"/>
      <c r="BIA156" s="98"/>
      <c r="BIB156" s="98"/>
      <c r="BIC156" s="98"/>
      <c r="BIP156" s="98"/>
      <c r="BIQ156" s="98"/>
      <c r="BIR156" s="98"/>
      <c r="BIS156" s="98"/>
      <c r="BIT156" s="98"/>
      <c r="BIU156" s="98"/>
      <c r="BIV156" s="98"/>
      <c r="BIW156" s="98"/>
      <c r="BIX156" s="98"/>
      <c r="BIY156" s="98"/>
      <c r="BJB156" s="98"/>
      <c r="BJE156" s="98"/>
      <c r="BJH156" s="98"/>
      <c r="BJK156" s="98"/>
      <c r="BLY156" s="98"/>
      <c r="BMA156" s="98"/>
      <c r="BMD156" s="98"/>
      <c r="BMG156" s="98"/>
      <c r="BMJ156" s="98"/>
      <c r="BMM156" s="98"/>
      <c r="BMP156" s="98"/>
      <c r="BMR156" s="98"/>
      <c r="BMT156" s="98"/>
      <c r="BMW156" s="98"/>
      <c r="BMZ156" s="98"/>
      <c r="BNC156" s="98"/>
      <c r="BNF156" s="98"/>
      <c r="BNI156" s="98"/>
      <c r="BNL156" s="98"/>
      <c r="BNO156" s="98"/>
      <c r="BNQ156" s="98"/>
      <c r="BOL156" s="98"/>
      <c r="BOM156" s="98"/>
      <c r="BOP156" s="98"/>
      <c r="BOS156" s="98"/>
      <c r="BOV156" s="98"/>
      <c r="BOY156" s="98"/>
      <c r="BOZ156" s="98"/>
      <c r="BPA156" s="98"/>
      <c r="BPD156" s="98"/>
      <c r="BPG156" s="98"/>
      <c r="BPJ156" s="98"/>
      <c r="BPM156" s="98"/>
      <c r="BPO156" s="98"/>
      <c r="BRG156" s="98"/>
      <c r="BRH156" s="98"/>
      <c r="BRI156" s="98"/>
      <c r="BRJ156" s="98"/>
      <c r="BRK156" s="98"/>
      <c r="BRL156" s="98"/>
      <c r="BRM156" s="98"/>
      <c r="BRN156" s="98"/>
      <c r="BRO156" s="98"/>
      <c r="BRP156" s="98"/>
      <c r="BRQ156" s="98"/>
      <c r="BRR156" s="98"/>
      <c r="BRS156" s="98"/>
      <c r="BRT156" s="98"/>
      <c r="BRU156" s="98"/>
      <c r="BRV156" s="98"/>
      <c r="BRW156" s="98"/>
      <c r="BRX156" s="98"/>
      <c r="BRY156" s="98"/>
      <c r="BSL156" s="98"/>
      <c r="BSM156" s="98"/>
      <c r="BSN156" s="98"/>
      <c r="BSO156" s="98"/>
      <c r="BSP156" s="98"/>
      <c r="BSQ156" s="98"/>
      <c r="BSR156" s="98"/>
      <c r="BSS156" s="98"/>
      <c r="BST156" s="98"/>
      <c r="BSU156" s="98"/>
      <c r="BSX156" s="98"/>
      <c r="BTA156" s="98"/>
      <c r="BTD156" s="98"/>
      <c r="BTG156" s="98"/>
      <c r="BVU156" s="98"/>
      <c r="BVW156" s="98"/>
      <c r="BVZ156" s="98"/>
      <c r="BWC156" s="98"/>
      <c r="BWF156" s="98"/>
      <c r="BWI156" s="98"/>
      <c r="BWL156" s="98"/>
      <c r="BWN156" s="98"/>
      <c r="BWP156" s="98"/>
      <c r="BWS156" s="98"/>
      <c r="BWV156" s="98"/>
      <c r="BWY156" s="98"/>
      <c r="BXB156" s="98"/>
      <c r="BXE156" s="98"/>
      <c r="BXH156" s="98"/>
      <c r="BXK156" s="98"/>
      <c r="BXM156" s="98"/>
      <c r="BYH156" s="98"/>
      <c r="BYI156" s="98"/>
      <c r="BYL156" s="98"/>
      <c r="BYO156" s="98"/>
      <c r="BYR156" s="98"/>
      <c r="BYU156" s="98"/>
      <c r="BYV156" s="98"/>
      <c r="BYW156" s="98"/>
      <c r="BYZ156" s="98"/>
      <c r="BZC156" s="98"/>
      <c r="BZF156" s="98"/>
      <c r="BZI156" s="98"/>
      <c r="BZK156" s="98"/>
      <c r="CBC156" s="98"/>
      <c r="CBD156" s="98"/>
      <c r="CBE156" s="98"/>
      <c r="CBF156" s="98"/>
      <c r="CBG156" s="98"/>
      <c r="CBH156" s="98"/>
      <c r="CBI156" s="98"/>
      <c r="CBJ156" s="98"/>
      <c r="CBK156" s="98"/>
      <c r="CBL156" s="98"/>
      <c r="CBM156" s="98"/>
      <c r="CBN156" s="98"/>
      <c r="CBO156" s="98"/>
      <c r="CBP156" s="98"/>
      <c r="CBQ156" s="98"/>
      <c r="CBR156" s="98"/>
      <c r="CBS156" s="98"/>
      <c r="CBT156" s="98"/>
      <c r="CBU156" s="98"/>
      <c r="CCH156" s="98"/>
      <c r="CCI156" s="98"/>
      <c r="CCJ156" s="98"/>
      <c r="CCK156" s="98"/>
      <c r="CCL156" s="98"/>
      <c r="CCM156" s="98"/>
      <c r="CCN156" s="98"/>
      <c r="CCO156" s="98"/>
      <c r="CCP156" s="98"/>
      <c r="CCQ156" s="98"/>
      <c r="CCT156" s="98"/>
      <c r="CCW156" s="98"/>
      <c r="CCZ156" s="98"/>
      <c r="CDC156" s="98"/>
      <c r="CFQ156" s="98"/>
      <c r="CFS156" s="98"/>
      <c r="CFV156" s="98"/>
      <c r="CFY156" s="98"/>
      <c r="CGB156" s="98"/>
      <c r="CGE156" s="98"/>
      <c r="CGH156" s="98"/>
      <c r="CGJ156" s="98"/>
      <c r="CGL156" s="98"/>
      <c r="CGO156" s="98"/>
      <c r="CGR156" s="98"/>
      <c r="CGU156" s="98"/>
      <c r="CGX156" s="98"/>
      <c r="CHA156" s="98"/>
      <c r="CHD156" s="98"/>
      <c r="CHG156" s="98"/>
      <c r="CHI156" s="98"/>
      <c r="CID156" s="98"/>
      <c r="CIE156" s="98"/>
      <c r="CIH156" s="98"/>
      <c r="CIK156" s="98"/>
      <c r="CIN156" s="98"/>
      <c r="CIQ156" s="98"/>
      <c r="CIR156" s="98"/>
      <c r="CIS156" s="98"/>
      <c r="CIV156" s="98"/>
      <c r="CIY156" s="98"/>
      <c r="CJB156" s="98"/>
      <c r="CJE156" s="98"/>
      <c r="CJG156" s="98"/>
      <c r="CKY156" s="98"/>
      <c r="CKZ156" s="98"/>
      <c r="CLA156" s="98"/>
      <c r="CLB156" s="98"/>
      <c r="CLC156" s="98"/>
      <c r="CLD156" s="98"/>
      <c r="CLE156" s="98"/>
      <c r="CLF156" s="98"/>
      <c r="CLG156" s="98"/>
      <c r="CLH156" s="98"/>
      <c r="CLI156" s="98"/>
      <c r="CLJ156" s="98"/>
      <c r="CLK156" s="98"/>
      <c r="CLL156" s="98"/>
      <c r="CLM156" s="98"/>
      <c r="CLN156" s="98"/>
      <c r="CLO156" s="98"/>
      <c r="CLP156" s="98"/>
      <c r="CLQ156" s="98"/>
      <c r="CMD156" s="98"/>
      <c r="CME156" s="98"/>
      <c r="CMF156" s="98"/>
      <c r="CMG156" s="98"/>
      <c r="CMH156" s="98"/>
      <c r="CMI156" s="98"/>
      <c r="CMJ156" s="98"/>
      <c r="CMK156" s="98"/>
      <c r="CML156" s="98"/>
      <c r="CMM156" s="98"/>
      <c r="CMP156" s="98"/>
      <c r="CMS156" s="98"/>
      <c r="CMV156" s="98"/>
      <c r="CMY156" s="98"/>
      <c r="CPM156" s="98"/>
      <c r="CPO156" s="98"/>
      <c r="CPR156" s="98"/>
      <c r="CPU156" s="98"/>
      <c r="CPX156" s="98"/>
      <c r="CQA156" s="98"/>
      <c r="CQD156" s="98"/>
      <c r="CQF156" s="98"/>
      <c r="CQH156" s="98"/>
      <c r="CQK156" s="98"/>
      <c r="CQN156" s="98"/>
      <c r="CQQ156" s="98"/>
      <c r="CQT156" s="98"/>
      <c r="CQW156" s="98"/>
      <c r="CQZ156" s="98"/>
      <c r="CRC156" s="98"/>
      <c r="CRE156" s="98"/>
      <c r="CRZ156" s="98"/>
      <c r="CSA156" s="98"/>
      <c r="CSD156" s="98"/>
      <c r="CSG156" s="98"/>
      <c r="CSJ156" s="98"/>
      <c r="CSM156" s="98"/>
      <c r="CSN156" s="98"/>
      <c r="CSO156" s="98"/>
      <c r="CSR156" s="98"/>
      <c r="CSU156" s="98"/>
      <c r="CSX156" s="98"/>
      <c r="CTA156" s="98"/>
      <c r="CTC156" s="98"/>
      <c r="CUU156" s="98"/>
      <c r="CUV156" s="98"/>
      <c r="CUW156" s="98"/>
      <c r="CUX156" s="98"/>
      <c r="CUY156" s="98"/>
      <c r="CUZ156" s="98"/>
      <c r="CVA156" s="98"/>
      <c r="CVB156" s="98"/>
      <c r="CVC156" s="98"/>
      <c r="CVD156" s="98"/>
      <c r="CVE156" s="98"/>
      <c r="CVF156" s="98"/>
      <c r="CVG156" s="98"/>
      <c r="CVH156" s="98"/>
      <c r="CVI156" s="98"/>
      <c r="CVJ156" s="98"/>
      <c r="CVK156" s="98"/>
      <c r="CVL156" s="98"/>
      <c r="CVM156" s="98"/>
      <c r="CVZ156" s="98"/>
      <c r="CWA156" s="98"/>
      <c r="CWB156" s="98"/>
      <c r="CWC156" s="98"/>
      <c r="CWD156" s="98"/>
      <c r="CWE156" s="98"/>
      <c r="CWF156" s="98"/>
      <c r="CWG156" s="98"/>
      <c r="CWH156" s="98"/>
      <c r="CWI156" s="98"/>
      <c r="CWL156" s="98"/>
      <c r="CWO156" s="98"/>
      <c r="CWR156" s="98"/>
      <c r="CWU156" s="98"/>
      <c r="CZI156" s="98"/>
      <c r="CZK156" s="98"/>
      <c r="CZN156" s="98"/>
      <c r="CZQ156" s="98"/>
      <c r="CZT156" s="98"/>
      <c r="CZW156" s="98"/>
      <c r="CZZ156" s="98"/>
      <c r="DAB156" s="98"/>
      <c r="DAD156" s="98"/>
      <c r="DAG156" s="98"/>
      <c r="DAJ156" s="98"/>
      <c r="DAM156" s="98"/>
      <c r="DAP156" s="98"/>
      <c r="DAS156" s="98"/>
      <c r="DAV156" s="98"/>
      <c r="DAY156" s="98"/>
      <c r="DBA156" s="98"/>
      <c r="DBV156" s="98"/>
      <c r="DBW156" s="98"/>
      <c r="DBZ156" s="98"/>
      <c r="DCC156" s="98"/>
      <c r="DCF156" s="98"/>
      <c r="DCI156" s="98"/>
      <c r="DCJ156" s="98"/>
      <c r="DCK156" s="98"/>
      <c r="DCN156" s="98"/>
      <c r="DCQ156" s="98"/>
      <c r="DCT156" s="98"/>
      <c r="DCW156" s="98"/>
      <c r="DCY156" s="98"/>
      <c r="DEQ156" s="98"/>
      <c r="DER156" s="98"/>
      <c r="DES156" s="98"/>
      <c r="DET156" s="98"/>
      <c r="DEU156" s="98"/>
      <c r="DEV156" s="98"/>
      <c r="DEW156" s="98"/>
      <c r="DEX156" s="98"/>
      <c r="DEY156" s="98"/>
      <c r="DEZ156" s="98"/>
      <c r="DFA156" s="98"/>
      <c r="DFB156" s="98"/>
      <c r="DFC156" s="98"/>
      <c r="DFD156" s="98"/>
      <c r="DFE156" s="98"/>
      <c r="DFF156" s="98"/>
      <c r="DFG156" s="98"/>
      <c r="DFH156" s="98"/>
      <c r="DFI156" s="98"/>
      <c r="DFV156" s="98"/>
      <c r="DFW156" s="98"/>
      <c r="DFX156" s="98"/>
      <c r="DFY156" s="98"/>
      <c r="DFZ156" s="98"/>
      <c r="DGA156" s="98"/>
      <c r="DGB156" s="98"/>
      <c r="DGC156" s="98"/>
      <c r="DGD156" s="98"/>
      <c r="DGE156" s="98"/>
      <c r="DGH156" s="98"/>
      <c r="DGK156" s="98"/>
      <c r="DGN156" s="98"/>
      <c r="DGQ156" s="98"/>
      <c r="DJE156" s="98"/>
      <c r="DJG156" s="98"/>
      <c r="DJJ156" s="98"/>
      <c r="DJM156" s="98"/>
      <c r="DJP156" s="98"/>
      <c r="DJS156" s="98"/>
      <c r="DJV156" s="98"/>
      <c r="DJX156" s="98"/>
      <c r="DJZ156" s="98"/>
      <c r="DKC156" s="98"/>
      <c r="DKF156" s="98"/>
      <c r="DKI156" s="98"/>
      <c r="DKL156" s="98"/>
      <c r="DKO156" s="98"/>
      <c r="DKR156" s="98"/>
      <c r="DKU156" s="98"/>
      <c r="DKW156" s="98"/>
      <c r="DLR156" s="98"/>
      <c r="DLS156" s="98"/>
      <c r="DLV156" s="98"/>
      <c r="DLY156" s="98"/>
      <c r="DMB156" s="98"/>
      <c r="DME156" s="98"/>
      <c r="DMF156" s="98"/>
      <c r="DMG156" s="98"/>
      <c r="DMJ156" s="98"/>
      <c r="DMM156" s="98"/>
      <c r="DMP156" s="98"/>
      <c r="DMS156" s="98"/>
      <c r="DMU156" s="98"/>
      <c r="DOM156" s="98"/>
      <c r="DON156" s="98"/>
      <c r="DOO156" s="98"/>
      <c r="DOP156" s="98"/>
      <c r="DOQ156" s="98"/>
      <c r="DOR156" s="98"/>
      <c r="DOS156" s="98"/>
      <c r="DOT156" s="98"/>
      <c r="DOU156" s="98"/>
      <c r="DOV156" s="98"/>
      <c r="DOW156" s="98"/>
      <c r="DOX156" s="98"/>
      <c r="DOY156" s="98"/>
      <c r="DOZ156" s="98"/>
      <c r="DPA156" s="98"/>
      <c r="DPB156" s="98"/>
      <c r="DPC156" s="98"/>
      <c r="DPD156" s="98"/>
      <c r="DPE156" s="98"/>
      <c r="DPR156" s="98"/>
      <c r="DPS156" s="98"/>
      <c r="DPT156" s="98"/>
      <c r="DPU156" s="98"/>
      <c r="DPV156" s="98"/>
      <c r="DPW156" s="98"/>
      <c r="DPX156" s="98"/>
      <c r="DPY156" s="98"/>
      <c r="DPZ156" s="98"/>
      <c r="DQA156" s="98"/>
      <c r="DQD156" s="98"/>
      <c r="DQG156" s="98"/>
      <c r="DQJ156" s="98"/>
      <c r="DQM156" s="98"/>
      <c r="DTA156" s="98"/>
      <c r="DTC156" s="98"/>
      <c r="DTF156" s="98"/>
      <c r="DTI156" s="98"/>
      <c r="DTL156" s="98"/>
      <c r="DTO156" s="98"/>
      <c r="DTR156" s="98"/>
      <c r="DTT156" s="98"/>
      <c r="DTV156" s="98"/>
      <c r="DTY156" s="98"/>
      <c r="DUB156" s="98"/>
      <c r="DUE156" s="98"/>
      <c r="DUH156" s="98"/>
      <c r="DUK156" s="98"/>
      <c r="DUN156" s="98"/>
      <c r="DUQ156" s="98"/>
      <c r="DUS156" s="98"/>
      <c r="DVN156" s="98"/>
      <c r="DVO156" s="98"/>
      <c r="DVR156" s="98"/>
      <c r="DVU156" s="98"/>
      <c r="DVX156" s="98"/>
      <c r="DWA156" s="98"/>
      <c r="DWB156" s="98"/>
      <c r="DWC156" s="98"/>
      <c r="DWF156" s="98"/>
      <c r="DWI156" s="98"/>
      <c r="DWL156" s="98"/>
      <c r="DWO156" s="98"/>
      <c r="DWQ156" s="98"/>
      <c r="DYI156" s="98"/>
      <c r="DYJ156" s="98"/>
      <c r="DYK156" s="98"/>
      <c r="DYL156" s="98"/>
      <c r="DYM156" s="98"/>
      <c r="DYN156" s="98"/>
      <c r="DYO156" s="98"/>
      <c r="DYP156" s="98"/>
      <c r="DYQ156" s="98"/>
      <c r="DYR156" s="98"/>
      <c r="DYS156" s="98"/>
      <c r="DYT156" s="98"/>
      <c r="DYU156" s="98"/>
      <c r="DYV156" s="98"/>
      <c r="DYW156" s="98"/>
      <c r="DYX156" s="98"/>
      <c r="DYY156" s="98"/>
      <c r="DYZ156" s="98"/>
      <c r="DZA156" s="98"/>
      <c r="DZN156" s="98"/>
      <c r="DZO156" s="98"/>
      <c r="DZP156" s="98"/>
      <c r="DZQ156" s="98"/>
      <c r="DZR156" s="98"/>
      <c r="DZS156" s="98"/>
      <c r="DZT156" s="98"/>
      <c r="DZU156" s="98"/>
      <c r="DZV156" s="98"/>
      <c r="DZW156" s="98"/>
      <c r="DZZ156" s="98"/>
      <c r="EAC156" s="98"/>
      <c r="EAF156" s="98"/>
      <c r="EAI156" s="98"/>
      <c r="ECW156" s="98"/>
      <c r="ECY156" s="98"/>
      <c r="EDB156" s="98"/>
      <c r="EDE156" s="98"/>
      <c r="EDH156" s="98"/>
      <c r="EDK156" s="98"/>
      <c r="EDN156" s="98"/>
      <c r="EDP156" s="98"/>
      <c r="EDR156" s="98"/>
      <c r="EDU156" s="98"/>
      <c r="EDX156" s="98"/>
      <c r="EEA156" s="98"/>
      <c r="EED156" s="98"/>
      <c r="EEG156" s="98"/>
      <c r="EEJ156" s="98"/>
      <c r="EEM156" s="98"/>
      <c r="EEO156" s="98"/>
      <c r="EFJ156" s="98"/>
      <c r="EFK156" s="98"/>
      <c r="EFN156" s="98"/>
      <c r="EFQ156" s="98"/>
      <c r="EFT156" s="98"/>
      <c r="EFW156" s="98"/>
      <c r="EFX156" s="98"/>
      <c r="EFY156" s="98"/>
      <c r="EGB156" s="98"/>
      <c r="EGE156" s="98"/>
      <c r="EGH156" s="98"/>
      <c r="EGK156" s="98"/>
      <c r="EGM156" s="98"/>
      <c r="EIE156" s="98"/>
      <c r="EIF156" s="98"/>
      <c r="EIG156" s="98"/>
      <c r="EIH156" s="98"/>
      <c r="EII156" s="98"/>
      <c r="EIJ156" s="98"/>
      <c r="EIK156" s="98"/>
      <c r="EIL156" s="98"/>
      <c r="EIM156" s="98"/>
      <c r="EIN156" s="98"/>
      <c r="EIO156" s="98"/>
      <c r="EIP156" s="98"/>
      <c r="EIQ156" s="98"/>
      <c r="EIR156" s="98"/>
      <c r="EIS156" s="98"/>
      <c r="EIT156" s="98"/>
      <c r="EIU156" s="98"/>
      <c r="EIV156" s="98"/>
      <c r="EIW156" s="98"/>
      <c r="EJJ156" s="98"/>
      <c r="EJK156" s="98"/>
      <c r="EJL156" s="98"/>
      <c r="EJM156" s="98"/>
      <c r="EJN156" s="98"/>
      <c r="EJO156" s="98"/>
      <c r="EJP156" s="98"/>
      <c r="EJQ156" s="98"/>
      <c r="EJR156" s="98"/>
      <c r="EJS156" s="98"/>
      <c r="EJV156" s="98"/>
      <c r="EJY156" s="98"/>
      <c r="EKB156" s="98"/>
      <c r="EKE156" s="98"/>
      <c r="EMS156" s="98"/>
      <c r="EMU156" s="98"/>
      <c r="EMX156" s="98"/>
      <c r="ENA156" s="98"/>
      <c r="END156" s="98"/>
      <c r="ENG156" s="98"/>
      <c r="ENJ156" s="98"/>
      <c r="ENL156" s="98"/>
      <c r="ENN156" s="98"/>
      <c r="ENQ156" s="98"/>
      <c r="ENT156" s="98"/>
      <c r="ENW156" s="98"/>
      <c r="ENZ156" s="98"/>
      <c r="EOC156" s="98"/>
      <c r="EOF156" s="98"/>
      <c r="EOI156" s="98"/>
      <c r="EOK156" s="98"/>
      <c r="EPF156" s="98"/>
      <c r="EPG156" s="98"/>
      <c r="EPJ156" s="98"/>
      <c r="EPM156" s="98"/>
      <c r="EPP156" s="98"/>
      <c r="EPS156" s="98"/>
      <c r="EPT156" s="98"/>
      <c r="EPU156" s="98"/>
      <c r="EPX156" s="98"/>
      <c r="EQA156" s="98"/>
      <c r="EQD156" s="98"/>
      <c r="EQG156" s="98"/>
      <c r="EQI156" s="98"/>
      <c r="ESA156" s="98"/>
      <c r="ESB156" s="98"/>
      <c r="ESC156" s="98"/>
      <c r="ESD156" s="98"/>
      <c r="ESE156" s="98"/>
      <c r="ESF156" s="98"/>
      <c r="ESG156" s="98"/>
      <c r="ESH156" s="98"/>
      <c r="ESI156" s="98"/>
      <c r="ESJ156" s="98"/>
      <c r="ESK156" s="98"/>
      <c r="ESL156" s="98"/>
      <c r="ESM156" s="98"/>
      <c r="ESN156" s="98"/>
      <c r="ESO156" s="98"/>
      <c r="ESP156" s="98"/>
      <c r="ESQ156" s="98"/>
      <c r="ESR156" s="98"/>
      <c r="ESS156" s="98"/>
      <c r="ETF156" s="98"/>
      <c r="ETG156" s="98"/>
      <c r="ETH156" s="98"/>
      <c r="ETI156" s="98"/>
      <c r="ETJ156" s="98"/>
      <c r="ETK156" s="98"/>
      <c r="ETL156" s="98"/>
      <c r="ETM156" s="98"/>
      <c r="ETN156" s="98"/>
      <c r="ETO156" s="98"/>
      <c r="ETR156" s="98"/>
      <c r="ETU156" s="98"/>
      <c r="ETX156" s="98"/>
      <c r="EUA156" s="98"/>
      <c r="EWO156" s="98"/>
      <c r="EWQ156" s="98"/>
      <c r="EWT156" s="98"/>
      <c r="EWW156" s="98"/>
      <c r="EWZ156" s="98"/>
      <c r="EXC156" s="98"/>
      <c r="EXF156" s="98"/>
      <c r="EXH156" s="98"/>
      <c r="EXJ156" s="98"/>
      <c r="EXM156" s="98"/>
      <c r="EXP156" s="98"/>
      <c r="EXS156" s="98"/>
      <c r="EXV156" s="98"/>
      <c r="EXY156" s="98"/>
      <c r="EYB156" s="98"/>
      <c r="EYE156" s="98"/>
      <c r="EYG156" s="98"/>
      <c r="EZB156" s="98"/>
      <c r="EZC156" s="98"/>
      <c r="EZF156" s="98"/>
      <c r="EZI156" s="98"/>
      <c r="EZL156" s="98"/>
      <c r="EZO156" s="98"/>
      <c r="EZP156" s="98"/>
      <c r="EZQ156" s="98"/>
      <c r="EZT156" s="98"/>
      <c r="EZW156" s="98"/>
      <c r="EZZ156" s="98"/>
      <c r="FAC156" s="98"/>
      <c r="FAE156" s="98"/>
      <c r="FBW156" s="98"/>
      <c r="FBX156" s="98"/>
      <c r="FBY156" s="98"/>
      <c r="FBZ156" s="98"/>
      <c r="FCA156" s="98"/>
      <c r="FCB156" s="98"/>
      <c r="FCC156" s="98"/>
      <c r="FCD156" s="98"/>
      <c r="FCE156" s="98"/>
      <c r="FCF156" s="98"/>
      <c r="FCG156" s="98"/>
      <c r="FCH156" s="98"/>
      <c r="FCI156" s="98"/>
      <c r="FCJ156" s="98"/>
      <c r="FCK156" s="98"/>
      <c r="FCL156" s="98"/>
      <c r="FCM156" s="98"/>
      <c r="FCN156" s="98"/>
      <c r="FCO156" s="98"/>
      <c r="FDB156" s="98"/>
      <c r="FDC156" s="98"/>
      <c r="FDD156" s="98"/>
      <c r="FDE156" s="98"/>
      <c r="FDF156" s="98"/>
      <c r="FDG156" s="98"/>
      <c r="FDH156" s="98"/>
      <c r="FDI156" s="98"/>
      <c r="FDJ156" s="98"/>
      <c r="FDK156" s="98"/>
      <c r="FDN156" s="98"/>
      <c r="FDQ156" s="98"/>
      <c r="FDT156" s="98"/>
      <c r="FDW156" s="98"/>
      <c r="FGK156" s="98"/>
      <c r="FGM156" s="98"/>
      <c r="FGP156" s="98"/>
      <c r="FGS156" s="98"/>
      <c r="FGV156" s="98"/>
      <c r="FGY156" s="98"/>
      <c r="FHB156" s="98"/>
      <c r="FHD156" s="98"/>
      <c r="FHF156" s="98"/>
      <c r="FHI156" s="98"/>
      <c r="FHL156" s="98"/>
      <c r="FHO156" s="98"/>
      <c r="FHR156" s="98"/>
      <c r="FHU156" s="98"/>
      <c r="FHX156" s="98"/>
      <c r="FIA156" s="98"/>
      <c r="FIC156" s="98"/>
      <c r="FIX156" s="98"/>
      <c r="FIY156" s="98"/>
      <c r="FJB156" s="98"/>
      <c r="FJE156" s="98"/>
      <c r="FJH156" s="98"/>
      <c r="FJK156" s="98"/>
      <c r="FJL156" s="98"/>
      <c r="FJM156" s="98"/>
      <c r="FJP156" s="98"/>
      <c r="FJS156" s="98"/>
      <c r="FJV156" s="98"/>
      <c r="FJY156" s="98"/>
      <c r="FKA156" s="98"/>
      <c r="FLS156" s="98"/>
      <c r="FLT156" s="98"/>
      <c r="FLU156" s="98"/>
      <c r="FLV156" s="98"/>
      <c r="FLW156" s="98"/>
      <c r="FLX156" s="98"/>
      <c r="FLY156" s="98"/>
      <c r="FLZ156" s="98"/>
      <c r="FMA156" s="98"/>
      <c r="FMB156" s="98"/>
      <c r="FMC156" s="98"/>
      <c r="FMD156" s="98"/>
      <c r="FME156" s="98"/>
      <c r="FMF156" s="98"/>
      <c r="FMG156" s="98"/>
      <c r="FMH156" s="98"/>
      <c r="FMI156" s="98"/>
      <c r="FMJ156" s="98"/>
      <c r="FMK156" s="98"/>
      <c r="FMX156" s="98"/>
      <c r="FMY156" s="98"/>
      <c r="FMZ156" s="98"/>
      <c r="FNA156" s="98"/>
      <c r="FNB156" s="98"/>
      <c r="FNC156" s="98"/>
      <c r="FND156" s="98"/>
      <c r="FNE156" s="98"/>
      <c r="FNF156" s="98"/>
      <c r="FNG156" s="98"/>
      <c r="FNJ156" s="98"/>
      <c r="FNM156" s="98"/>
      <c r="FNP156" s="98"/>
      <c r="FNS156" s="98"/>
      <c r="FQG156" s="98"/>
      <c r="FQI156" s="98"/>
      <c r="FQL156" s="98"/>
      <c r="FQO156" s="98"/>
      <c r="FQR156" s="98"/>
      <c r="FQU156" s="98"/>
      <c r="FQX156" s="98"/>
      <c r="FQZ156" s="98"/>
      <c r="FRB156" s="98"/>
      <c r="FRE156" s="98"/>
      <c r="FRH156" s="98"/>
      <c r="FRK156" s="98"/>
      <c r="FRN156" s="98"/>
      <c r="FRQ156" s="98"/>
      <c r="FRT156" s="98"/>
      <c r="FRW156" s="98"/>
      <c r="FRY156" s="98"/>
      <c r="FST156" s="98"/>
      <c r="FSU156" s="98"/>
      <c r="FSX156" s="98"/>
      <c r="FTA156" s="98"/>
      <c r="FTD156" s="98"/>
      <c r="FTG156" s="98"/>
      <c r="FTH156" s="98"/>
      <c r="FTI156" s="98"/>
      <c r="FTL156" s="98"/>
      <c r="FTO156" s="98"/>
      <c r="FTR156" s="98"/>
      <c r="FTU156" s="98"/>
      <c r="FTW156" s="98"/>
      <c r="FVO156" s="98"/>
      <c r="FVP156" s="98"/>
      <c r="FVQ156" s="98"/>
      <c r="FVR156" s="98"/>
      <c r="FVS156" s="98"/>
      <c r="FVT156" s="98"/>
      <c r="FVU156" s="98"/>
      <c r="FVV156" s="98"/>
      <c r="FVW156" s="98"/>
      <c r="FVX156" s="98"/>
      <c r="FVY156" s="98"/>
      <c r="FVZ156" s="98"/>
      <c r="FWA156" s="98"/>
      <c r="FWB156" s="98"/>
      <c r="FWC156" s="98"/>
      <c r="FWD156" s="98"/>
      <c r="FWE156" s="98"/>
      <c r="FWF156" s="98"/>
      <c r="FWG156" s="98"/>
      <c r="FWT156" s="98"/>
      <c r="FWU156" s="98"/>
      <c r="FWV156" s="98"/>
      <c r="FWW156" s="98"/>
      <c r="FWX156" s="98"/>
      <c r="FWY156" s="98"/>
      <c r="FWZ156" s="98"/>
      <c r="FXA156" s="98"/>
      <c r="FXB156" s="98"/>
      <c r="FXC156" s="98"/>
      <c r="FXF156" s="98"/>
      <c r="FXI156" s="98"/>
      <c r="FXL156" s="98"/>
      <c r="FXO156" s="98"/>
      <c r="GAC156" s="98"/>
      <c r="GAE156" s="98"/>
      <c r="GAH156" s="98"/>
      <c r="GAK156" s="98"/>
      <c r="GAN156" s="98"/>
      <c r="GAQ156" s="98"/>
      <c r="GAT156" s="98"/>
      <c r="GAV156" s="98"/>
      <c r="GAX156" s="98"/>
      <c r="GBA156" s="98"/>
      <c r="GBD156" s="98"/>
      <c r="GBG156" s="98"/>
      <c r="GBJ156" s="98"/>
      <c r="GBM156" s="98"/>
      <c r="GBP156" s="98"/>
      <c r="GBS156" s="98"/>
      <c r="GBU156" s="98"/>
      <c r="GCP156" s="98"/>
      <c r="GCQ156" s="98"/>
      <c r="GCT156" s="98"/>
      <c r="GCW156" s="98"/>
      <c r="GCZ156" s="98"/>
      <c r="GDC156" s="98"/>
      <c r="GDD156" s="98"/>
      <c r="GDE156" s="98"/>
      <c r="GDH156" s="98"/>
      <c r="GDK156" s="98"/>
      <c r="GDN156" s="98"/>
      <c r="GDQ156" s="98"/>
      <c r="GDS156" s="98"/>
      <c r="GFK156" s="98"/>
      <c r="GFL156" s="98"/>
      <c r="GFM156" s="98"/>
      <c r="GFN156" s="98"/>
      <c r="GFO156" s="98"/>
      <c r="GFP156" s="98"/>
      <c r="GFQ156" s="98"/>
      <c r="GFR156" s="98"/>
      <c r="GFS156" s="98"/>
      <c r="GFT156" s="98"/>
      <c r="GFU156" s="98"/>
      <c r="GFV156" s="98"/>
      <c r="GFW156" s="98"/>
      <c r="GFX156" s="98"/>
      <c r="GFY156" s="98"/>
      <c r="GFZ156" s="98"/>
      <c r="GGA156" s="98"/>
      <c r="GGB156" s="98"/>
      <c r="GGC156" s="98"/>
      <c r="GGP156" s="98"/>
      <c r="GGQ156" s="98"/>
      <c r="GGR156" s="98"/>
      <c r="GGS156" s="98"/>
      <c r="GGT156" s="98"/>
      <c r="GGU156" s="98"/>
      <c r="GGV156" s="98"/>
      <c r="GGW156" s="98"/>
      <c r="GGX156" s="98"/>
      <c r="GGY156" s="98"/>
      <c r="GHB156" s="98"/>
      <c r="GHE156" s="98"/>
      <c r="GHH156" s="98"/>
      <c r="GHK156" s="98"/>
      <c r="GJY156" s="98"/>
      <c r="GKA156" s="98"/>
      <c r="GKD156" s="98"/>
      <c r="GKG156" s="98"/>
      <c r="GKJ156" s="98"/>
      <c r="GKM156" s="98"/>
      <c r="GKP156" s="98"/>
      <c r="GKR156" s="98"/>
      <c r="GKT156" s="98"/>
      <c r="GKW156" s="98"/>
      <c r="GKZ156" s="98"/>
      <c r="GLC156" s="98"/>
      <c r="GLF156" s="98"/>
      <c r="GLI156" s="98"/>
      <c r="GLL156" s="98"/>
      <c r="GLO156" s="98"/>
      <c r="GLQ156" s="98"/>
      <c r="GML156" s="98"/>
      <c r="GMM156" s="98"/>
      <c r="GMP156" s="98"/>
      <c r="GMS156" s="98"/>
      <c r="GMV156" s="98"/>
      <c r="GMY156" s="98"/>
      <c r="GMZ156" s="98"/>
      <c r="GNA156" s="98"/>
      <c r="GND156" s="98"/>
      <c r="GNG156" s="98"/>
      <c r="GNJ156" s="98"/>
      <c r="GNM156" s="98"/>
      <c r="GNO156" s="98"/>
      <c r="GPG156" s="98"/>
      <c r="GPH156" s="98"/>
      <c r="GPI156" s="98"/>
      <c r="GPJ156" s="98"/>
      <c r="GPK156" s="98"/>
      <c r="GPL156" s="98"/>
      <c r="GPM156" s="98"/>
      <c r="GPN156" s="98"/>
      <c r="GPO156" s="98"/>
      <c r="GPP156" s="98"/>
      <c r="GPQ156" s="98"/>
      <c r="GPR156" s="98"/>
      <c r="GPS156" s="98"/>
      <c r="GPT156" s="98"/>
      <c r="GPU156" s="98"/>
      <c r="GPV156" s="98"/>
      <c r="GPW156" s="98"/>
      <c r="GPX156" s="98"/>
      <c r="GPY156" s="98"/>
      <c r="GQL156" s="98"/>
      <c r="GQM156" s="98"/>
      <c r="GQN156" s="98"/>
      <c r="GQO156" s="98"/>
      <c r="GQP156" s="98"/>
      <c r="GQQ156" s="98"/>
      <c r="GQR156" s="98"/>
      <c r="GQS156" s="98"/>
      <c r="GQT156" s="98"/>
      <c r="GQU156" s="98"/>
      <c r="GQX156" s="98"/>
      <c r="GRA156" s="98"/>
      <c r="GRD156" s="98"/>
      <c r="GRG156" s="98"/>
      <c r="GTU156" s="98"/>
      <c r="GTW156" s="98"/>
      <c r="GTZ156" s="98"/>
      <c r="GUC156" s="98"/>
      <c r="GUF156" s="98"/>
      <c r="GUI156" s="98"/>
      <c r="GUL156" s="98"/>
      <c r="GUN156" s="98"/>
      <c r="GUP156" s="98"/>
      <c r="GUS156" s="98"/>
      <c r="GUV156" s="98"/>
      <c r="GUY156" s="98"/>
      <c r="GVB156" s="98"/>
      <c r="GVE156" s="98"/>
      <c r="GVH156" s="98"/>
      <c r="GVK156" s="98"/>
      <c r="GVM156" s="98"/>
      <c r="GWH156" s="98"/>
      <c r="GWI156" s="98"/>
      <c r="GWL156" s="98"/>
      <c r="GWO156" s="98"/>
      <c r="GWR156" s="98"/>
      <c r="GWU156" s="98"/>
      <c r="GWV156" s="98"/>
      <c r="GWW156" s="98"/>
      <c r="GWZ156" s="98"/>
      <c r="GXC156" s="98"/>
      <c r="GXF156" s="98"/>
      <c r="GXI156" s="98"/>
      <c r="GXK156" s="98"/>
      <c r="GZC156" s="98"/>
      <c r="GZD156" s="98"/>
      <c r="GZE156" s="98"/>
      <c r="GZF156" s="98"/>
      <c r="GZG156" s="98"/>
      <c r="GZH156" s="98"/>
      <c r="GZI156" s="98"/>
      <c r="GZJ156" s="98"/>
      <c r="GZK156" s="98"/>
      <c r="GZL156" s="98"/>
      <c r="GZM156" s="98"/>
      <c r="GZN156" s="98"/>
      <c r="GZO156" s="98"/>
      <c r="GZP156" s="98"/>
      <c r="GZQ156" s="98"/>
      <c r="GZR156" s="98"/>
      <c r="GZS156" s="98"/>
      <c r="GZT156" s="98"/>
      <c r="GZU156" s="98"/>
      <c r="HAH156" s="98"/>
      <c r="HAI156" s="98"/>
      <c r="HAJ156" s="98"/>
      <c r="HAK156" s="98"/>
      <c r="HAL156" s="98"/>
      <c r="HAM156" s="98"/>
      <c r="HAN156" s="98"/>
      <c r="HAO156" s="98"/>
      <c r="HAP156" s="98"/>
      <c r="HAQ156" s="98"/>
      <c r="HAT156" s="98"/>
      <c r="HAW156" s="98"/>
      <c r="HAZ156" s="98"/>
      <c r="HBC156" s="98"/>
      <c r="HDQ156" s="98"/>
      <c r="HDS156" s="98"/>
      <c r="HDV156" s="98"/>
      <c r="HDY156" s="98"/>
      <c r="HEB156" s="98"/>
      <c r="HEE156" s="98"/>
      <c r="HEH156" s="98"/>
      <c r="HEJ156" s="98"/>
      <c r="HEL156" s="98"/>
      <c r="HEO156" s="98"/>
      <c r="HER156" s="98"/>
      <c r="HEU156" s="98"/>
      <c r="HEX156" s="98"/>
      <c r="HFA156" s="98"/>
      <c r="HFD156" s="98"/>
      <c r="HFG156" s="98"/>
      <c r="HFI156" s="98"/>
      <c r="HGD156" s="98"/>
      <c r="HGE156" s="98"/>
      <c r="HGH156" s="98"/>
      <c r="HGK156" s="98"/>
      <c r="HGN156" s="98"/>
      <c r="HGQ156" s="98"/>
      <c r="HGR156" s="98"/>
      <c r="HGS156" s="98"/>
      <c r="HGV156" s="98"/>
      <c r="HGY156" s="98"/>
      <c r="HHB156" s="98"/>
      <c r="HHE156" s="98"/>
      <c r="HHG156" s="98"/>
      <c r="HIY156" s="98"/>
      <c r="HIZ156" s="98"/>
      <c r="HJA156" s="98"/>
      <c r="HJB156" s="98"/>
      <c r="HJC156" s="98"/>
      <c r="HJD156" s="98"/>
      <c r="HJE156" s="98"/>
      <c r="HJF156" s="98"/>
      <c r="HJG156" s="98"/>
      <c r="HJH156" s="98"/>
      <c r="HJI156" s="98"/>
      <c r="HJJ156" s="98"/>
      <c r="HJK156" s="98"/>
      <c r="HJL156" s="98"/>
      <c r="HJM156" s="98"/>
      <c r="HJN156" s="98"/>
      <c r="HJO156" s="98"/>
      <c r="HJP156" s="98"/>
      <c r="HJQ156" s="98"/>
      <c r="HKD156" s="98"/>
      <c r="HKE156" s="98"/>
      <c r="HKF156" s="98"/>
      <c r="HKG156" s="98"/>
      <c r="HKH156" s="98"/>
      <c r="HKI156" s="98"/>
      <c r="HKJ156" s="98"/>
      <c r="HKK156" s="98"/>
      <c r="HKL156" s="98"/>
      <c r="HKM156" s="98"/>
      <c r="HKP156" s="98"/>
      <c r="HKS156" s="98"/>
      <c r="HKV156" s="98"/>
      <c r="HKY156" s="98"/>
      <c r="HNM156" s="98"/>
      <c r="HNO156" s="98"/>
      <c r="HNR156" s="98"/>
      <c r="HNU156" s="98"/>
      <c r="HNX156" s="98"/>
      <c r="HOA156" s="98"/>
      <c r="HOD156" s="98"/>
      <c r="HOF156" s="98"/>
      <c r="HOH156" s="98"/>
      <c r="HOK156" s="98"/>
      <c r="HON156" s="98"/>
      <c r="HOQ156" s="98"/>
      <c r="HOT156" s="98"/>
      <c r="HOW156" s="98"/>
      <c r="HOZ156" s="98"/>
      <c r="HPC156" s="98"/>
      <c r="HPE156" s="98"/>
      <c r="HPZ156" s="98"/>
      <c r="HQA156" s="98"/>
      <c r="HQD156" s="98"/>
      <c r="HQG156" s="98"/>
      <c r="HQJ156" s="98"/>
      <c r="HQM156" s="98"/>
      <c r="HQN156" s="98"/>
      <c r="HQO156" s="98"/>
      <c r="HQR156" s="98"/>
      <c r="HQU156" s="98"/>
      <c r="HQX156" s="98"/>
      <c r="HRA156" s="98"/>
      <c r="HRC156" s="98"/>
      <c r="HSU156" s="98"/>
      <c r="HSV156" s="98"/>
      <c r="HSW156" s="98"/>
      <c r="HSX156" s="98"/>
      <c r="HSY156" s="98"/>
      <c r="HSZ156" s="98"/>
      <c r="HTA156" s="98"/>
      <c r="HTB156" s="98"/>
      <c r="HTC156" s="98"/>
      <c r="HTD156" s="98"/>
      <c r="HTE156" s="98"/>
      <c r="HTF156" s="98"/>
      <c r="HTG156" s="98"/>
      <c r="HTH156" s="98"/>
      <c r="HTI156" s="98"/>
      <c r="HTJ156" s="98"/>
      <c r="HTK156" s="98"/>
      <c r="HTL156" s="98"/>
      <c r="HTM156" s="98"/>
      <c r="HTZ156" s="98"/>
      <c r="HUA156" s="98"/>
      <c r="HUB156" s="98"/>
      <c r="HUC156" s="98"/>
      <c r="HUD156" s="98"/>
      <c r="HUE156" s="98"/>
      <c r="HUF156" s="98"/>
      <c r="HUG156" s="98"/>
      <c r="HUH156" s="98"/>
      <c r="HUI156" s="98"/>
      <c r="HUL156" s="98"/>
      <c r="HUO156" s="98"/>
      <c r="HUR156" s="98"/>
      <c r="HUU156" s="98"/>
      <c r="HXI156" s="98"/>
      <c r="HXK156" s="98"/>
      <c r="HXN156" s="98"/>
      <c r="HXQ156" s="98"/>
      <c r="HXT156" s="98"/>
      <c r="HXW156" s="98"/>
      <c r="HXZ156" s="98"/>
      <c r="HYB156" s="98"/>
      <c r="HYD156" s="98"/>
      <c r="HYG156" s="98"/>
      <c r="HYJ156" s="98"/>
      <c r="HYM156" s="98"/>
      <c r="HYP156" s="98"/>
      <c r="HYS156" s="98"/>
      <c r="HYV156" s="98"/>
      <c r="HYY156" s="98"/>
      <c r="HZA156" s="98"/>
      <c r="HZV156" s="98"/>
      <c r="HZW156" s="98"/>
      <c r="HZZ156" s="98"/>
      <c r="IAC156" s="98"/>
      <c r="IAF156" s="98"/>
      <c r="IAI156" s="98"/>
      <c r="IAJ156" s="98"/>
      <c r="IAK156" s="98"/>
      <c r="IAN156" s="98"/>
      <c r="IAQ156" s="98"/>
      <c r="IAT156" s="98"/>
      <c r="IAW156" s="98"/>
      <c r="IAY156" s="98"/>
      <c r="ICQ156" s="98"/>
      <c r="ICR156" s="98"/>
      <c r="ICS156" s="98"/>
      <c r="ICT156" s="98"/>
      <c r="ICU156" s="98"/>
      <c r="ICV156" s="98"/>
      <c r="ICW156" s="98"/>
      <c r="ICX156" s="98"/>
      <c r="ICY156" s="98"/>
      <c r="ICZ156" s="98"/>
      <c r="IDA156" s="98"/>
      <c r="IDB156" s="98"/>
      <c r="IDC156" s="98"/>
      <c r="IDD156" s="98"/>
      <c r="IDE156" s="98"/>
      <c r="IDF156" s="98"/>
      <c r="IDG156" s="98"/>
      <c r="IDH156" s="98"/>
      <c r="IDI156" s="98"/>
      <c r="IDV156" s="98"/>
      <c r="IDW156" s="98"/>
      <c r="IDX156" s="98"/>
      <c r="IDY156" s="98"/>
      <c r="IDZ156" s="98"/>
      <c r="IEA156" s="98"/>
      <c r="IEB156" s="98"/>
      <c r="IEC156" s="98"/>
      <c r="IED156" s="98"/>
      <c r="IEE156" s="98"/>
      <c r="IEH156" s="98"/>
      <c r="IEK156" s="98"/>
      <c r="IEN156" s="98"/>
      <c r="IEQ156" s="98"/>
      <c r="IHE156" s="98"/>
      <c r="IHG156" s="98"/>
      <c r="IHJ156" s="98"/>
      <c r="IHM156" s="98"/>
      <c r="IHP156" s="98"/>
      <c r="IHS156" s="98"/>
      <c r="IHV156" s="98"/>
      <c r="IHX156" s="98"/>
      <c r="IHZ156" s="98"/>
      <c r="IIC156" s="98"/>
      <c r="IIF156" s="98"/>
      <c r="III156" s="98"/>
      <c r="IIL156" s="98"/>
      <c r="IIO156" s="98"/>
      <c r="IIR156" s="98"/>
      <c r="IIU156" s="98"/>
      <c r="IIW156" s="98"/>
      <c r="IJR156" s="98"/>
      <c r="IJS156" s="98"/>
      <c r="IJV156" s="98"/>
      <c r="IJY156" s="98"/>
      <c r="IKB156" s="98"/>
      <c r="IKE156" s="98"/>
      <c r="IKF156" s="98"/>
      <c r="IKG156" s="98"/>
      <c r="IKJ156" s="98"/>
      <c r="IKM156" s="98"/>
      <c r="IKP156" s="98"/>
      <c r="IKS156" s="98"/>
      <c r="IKU156" s="98"/>
      <c r="IMM156" s="98"/>
      <c r="IMN156" s="98"/>
      <c r="IMO156" s="98"/>
      <c r="IMP156" s="98"/>
      <c r="IMQ156" s="98"/>
      <c r="IMR156" s="98"/>
      <c r="IMS156" s="98"/>
      <c r="IMT156" s="98"/>
      <c r="IMU156" s="98"/>
      <c r="IMV156" s="98"/>
      <c r="IMW156" s="98"/>
      <c r="IMX156" s="98"/>
      <c r="IMY156" s="98"/>
      <c r="IMZ156" s="98"/>
      <c r="INA156" s="98"/>
      <c r="INB156" s="98"/>
      <c r="INC156" s="98"/>
      <c r="IND156" s="98"/>
      <c r="INE156" s="98"/>
      <c r="INR156" s="98"/>
      <c r="INS156" s="98"/>
      <c r="INT156" s="98"/>
      <c r="INU156" s="98"/>
      <c r="INV156" s="98"/>
      <c r="INW156" s="98"/>
      <c r="INX156" s="98"/>
      <c r="INY156" s="98"/>
      <c r="INZ156" s="98"/>
      <c r="IOA156" s="98"/>
      <c r="IOD156" s="98"/>
      <c r="IOG156" s="98"/>
      <c r="IOJ156" s="98"/>
      <c r="IOM156" s="98"/>
      <c r="IRA156" s="98"/>
      <c r="IRC156" s="98"/>
      <c r="IRF156" s="98"/>
      <c r="IRI156" s="98"/>
      <c r="IRL156" s="98"/>
      <c r="IRO156" s="98"/>
      <c r="IRR156" s="98"/>
      <c r="IRT156" s="98"/>
      <c r="IRV156" s="98"/>
      <c r="IRY156" s="98"/>
      <c r="ISB156" s="98"/>
      <c r="ISE156" s="98"/>
      <c r="ISH156" s="98"/>
      <c r="ISK156" s="98"/>
      <c r="ISN156" s="98"/>
      <c r="ISQ156" s="98"/>
      <c r="ISS156" s="98"/>
      <c r="ITN156" s="98"/>
      <c r="ITO156" s="98"/>
      <c r="ITR156" s="98"/>
      <c r="ITU156" s="98"/>
      <c r="ITX156" s="98"/>
      <c r="IUA156" s="98"/>
      <c r="IUB156" s="98"/>
      <c r="IUC156" s="98"/>
      <c r="IUF156" s="98"/>
      <c r="IUI156" s="98"/>
      <c r="IUL156" s="98"/>
      <c r="IUO156" s="98"/>
      <c r="IUQ156" s="98"/>
      <c r="IWI156" s="98"/>
      <c r="IWJ156" s="98"/>
      <c r="IWK156" s="98"/>
      <c r="IWL156" s="98"/>
      <c r="IWM156" s="98"/>
      <c r="IWN156" s="98"/>
      <c r="IWO156" s="98"/>
      <c r="IWP156" s="98"/>
      <c r="IWQ156" s="98"/>
      <c r="IWR156" s="98"/>
      <c r="IWS156" s="98"/>
      <c r="IWT156" s="98"/>
      <c r="IWU156" s="98"/>
      <c r="IWV156" s="98"/>
      <c r="IWW156" s="98"/>
      <c r="IWX156" s="98"/>
      <c r="IWY156" s="98"/>
      <c r="IWZ156" s="98"/>
      <c r="IXA156" s="98"/>
      <c r="IXN156" s="98"/>
      <c r="IXO156" s="98"/>
      <c r="IXP156" s="98"/>
      <c r="IXQ156" s="98"/>
      <c r="IXR156" s="98"/>
      <c r="IXS156" s="98"/>
      <c r="IXT156" s="98"/>
      <c r="IXU156" s="98"/>
      <c r="IXV156" s="98"/>
      <c r="IXW156" s="98"/>
      <c r="IXZ156" s="98"/>
      <c r="IYC156" s="98"/>
      <c r="IYF156" s="98"/>
      <c r="IYI156" s="98"/>
      <c r="JAW156" s="98"/>
      <c r="JAY156" s="98"/>
      <c r="JBB156" s="98"/>
      <c r="JBE156" s="98"/>
      <c r="JBH156" s="98"/>
      <c r="JBK156" s="98"/>
      <c r="JBN156" s="98"/>
      <c r="JBP156" s="98"/>
      <c r="JBR156" s="98"/>
      <c r="JBU156" s="98"/>
      <c r="JBX156" s="98"/>
      <c r="JCA156" s="98"/>
      <c r="JCD156" s="98"/>
      <c r="JCG156" s="98"/>
      <c r="JCJ156" s="98"/>
      <c r="JCM156" s="98"/>
      <c r="JCO156" s="98"/>
      <c r="JDJ156" s="98"/>
      <c r="JDK156" s="98"/>
      <c r="JDN156" s="98"/>
      <c r="JDQ156" s="98"/>
      <c r="JDT156" s="98"/>
      <c r="JDW156" s="98"/>
      <c r="JDX156" s="98"/>
      <c r="JDY156" s="98"/>
      <c r="JEB156" s="98"/>
      <c r="JEE156" s="98"/>
      <c r="JEH156" s="98"/>
      <c r="JEK156" s="98"/>
      <c r="JEM156" s="98"/>
      <c r="JGE156" s="98"/>
      <c r="JGF156" s="98"/>
      <c r="JGG156" s="98"/>
      <c r="JGH156" s="98"/>
      <c r="JGI156" s="98"/>
      <c r="JGJ156" s="98"/>
      <c r="JGK156" s="98"/>
      <c r="JGL156" s="98"/>
      <c r="JGM156" s="98"/>
      <c r="JGN156" s="98"/>
      <c r="JGO156" s="98"/>
      <c r="JGP156" s="98"/>
      <c r="JGQ156" s="98"/>
      <c r="JGR156" s="98"/>
      <c r="JGS156" s="98"/>
      <c r="JGT156" s="98"/>
      <c r="JGU156" s="98"/>
      <c r="JGV156" s="98"/>
      <c r="JGW156" s="98"/>
      <c r="JHJ156" s="98"/>
      <c r="JHK156" s="98"/>
      <c r="JHL156" s="98"/>
      <c r="JHM156" s="98"/>
      <c r="JHN156" s="98"/>
      <c r="JHO156" s="98"/>
      <c r="JHP156" s="98"/>
      <c r="JHQ156" s="98"/>
      <c r="JHR156" s="98"/>
      <c r="JHS156" s="98"/>
      <c r="JHV156" s="98"/>
      <c r="JHY156" s="98"/>
      <c r="JIB156" s="98"/>
      <c r="JIE156" s="98"/>
      <c r="JKS156" s="98"/>
      <c r="JKU156" s="98"/>
      <c r="JKX156" s="98"/>
      <c r="JLA156" s="98"/>
      <c r="JLD156" s="98"/>
      <c r="JLG156" s="98"/>
      <c r="JLJ156" s="98"/>
      <c r="JLL156" s="98"/>
      <c r="JLN156" s="98"/>
      <c r="JLQ156" s="98"/>
      <c r="JLT156" s="98"/>
      <c r="JLW156" s="98"/>
      <c r="JLZ156" s="98"/>
      <c r="JMC156" s="98"/>
      <c r="JMF156" s="98"/>
      <c r="JMI156" s="98"/>
      <c r="JMK156" s="98"/>
      <c r="JNF156" s="98"/>
      <c r="JNG156" s="98"/>
      <c r="JNJ156" s="98"/>
      <c r="JNM156" s="98"/>
      <c r="JNP156" s="98"/>
      <c r="JNS156" s="98"/>
      <c r="JNT156" s="98"/>
      <c r="JNU156" s="98"/>
      <c r="JNX156" s="98"/>
      <c r="JOA156" s="98"/>
      <c r="JOD156" s="98"/>
      <c r="JOG156" s="98"/>
      <c r="JOI156" s="98"/>
      <c r="JQA156" s="98"/>
      <c r="JQB156" s="98"/>
      <c r="JQC156" s="98"/>
      <c r="JQD156" s="98"/>
      <c r="JQE156" s="98"/>
      <c r="JQF156" s="98"/>
      <c r="JQG156" s="98"/>
      <c r="JQH156" s="98"/>
      <c r="JQI156" s="98"/>
      <c r="JQJ156" s="98"/>
      <c r="JQK156" s="98"/>
      <c r="JQL156" s="98"/>
      <c r="JQM156" s="98"/>
      <c r="JQN156" s="98"/>
      <c r="JQO156" s="98"/>
      <c r="JQP156" s="98"/>
      <c r="JQQ156" s="98"/>
      <c r="JQR156" s="98"/>
      <c r="JQS156" s="98"/>
      <c r="JRF156" s="98"/>
      <c r="JRG156" s="98"/>
      <c r="JRH156" s="98"/>
      <c r="JRI156" s="98"/>
      <c r="JRJ156" s="98"/>
      <c r="JRK156" s="98"/>
      <c r="JRL156" s="98"/>
      <c r="JRM156" s="98"/>
      <c r="JRN156" s="98"/>
      <c r="JRO156" s="98"/>
      <c r="JRR156" s="98"/>
      <c r="JRU156" s="98"/>
      <c r="JRX156" s="98"/>
      <c r="JSA156" s="98"/>
      <c r="JUO156" s="98"/>
      <c r="JUQ156" s="98"/>
      <c r="JUT156" s="98"/>
      <c r="JUW156" s="98"/>
      <c r="JUZ156" s="98"/>
      <c r="JVC156" s="98"/>
      <c r="JVF156" s="98"/>
      <c r="JVH156" s="98"/>
      <c r="JVJ156" s="98"/>
      <c r="JVM156" s="98"/>
      <c r="JVP156" s="98"/>
      <c r="JVS156" s="98"/>
      <c r="JVV156" s="98"/>
      <c r="JVY156" s="98"/>
      <c r="JWB156" s="98"/>
      <c r="JWE156" s="98"/>
      <c r="JWG156" s="98"/>
      <c r="JXB156" s="98"/>
      <c r="JXC156" s="98"/>
      <c r="JXF156" s="98"/>
      <c r="JXI156" s="98"/>
      <c r="JXL156" s="98"/>
      <c r="JXO156" s="98"/>
      <c r="JXP156" s="98"/>
      <c r="JXQ156" s="98"/>
      <c r="JXT156" s="98"/>
      <c r="JXW156" s="98"/>
      <c r="JXZ156" s="98"/>
      <c r="JYC156" s="98"/>
      <c r="JYE156" s="98"/>
      <c r="JZW156" s="98"/>
      <c r="JZX156" s="98"/>
      <c r="JZY156" s="98"/>
      <c r="JZZ156" s="98"/>
      <c r="KAA156" s="98"/>
      <c r="KAB156" s="98"/>
      <c r="KAC156" s="98"/>
      <c r="KAD156" s="98"/>
      <c r="KAE156" s="98"/>
      <c r="KAF156" s="98"/>
      <c r="KAG156" s="98"/>
      <c r="KAH156" s="98"/>
      <c r="KAI156" s="98"/>
      <c r="KAJ156" s="98"/>
      <c r="KAK156" s="98"/>
      <c r="KAL156" s="98"/>
      <c r="KAM156" s="98"/>
      <c r="KAN156" s="98"/>
      <c r="KAO156" s="98"/>
      <c r="KBB156" s="98"/>
      <c r="KBC156" s="98"/>
      <c r="KBD156" s="98"/>
      <c r="KBE156" s="98"/>
      <c r="KBF156" s="98"/>
      <c r="KBG156" s="98"/>
      <c r="KBH156" s="98"/>
      <c r="KBI156" s="98"/>
      <c r="KBJ156" s="98"/>
      <c r="KBK156" s="98"/>
      <c r="KBN156" s="98"/>
      <c r="KBQ156" s="98"/>
      <c r="KBT156" s="98"/>
      <c r="KBW156" s="98"/>
      <c r="KEK156" s="98"/>
      <c r="KEM156" s="98"/>
      <c r="KEP156" s="98"/>
      <c r="KES156" s="98"/>
      <c r="KEV156" s="98"/>
      <c r="KEY156" s="98"/>
      <c r="KFB156" s="98"/>
      <c r="KFD156" s="98"/>
      <c r="KFF156" s="98"/>
      <c r="KFI156" s="98"/>
      <c r="KFL156" s="98"/>
      <c r="KFO156" s="98"/>
      <c r="KFR156" s="98"/>
      <c r="KFU156" s="98"/>
      <c r="KFX156" s="98"/>
      <c r="KGA156" s="98"/>
      <c r="KGC156" s="98"/>
      <c r="KGX156" s="98"/>
      <c r="KGY156" s="98"/>
      <c r="KHB156" s="98"/>
      <c r="KHE156" s="98"/>
      <c r="KHH156" s="98"/>
      <c r="KHK156" s="98"/>
      <c r="KHL156" s="98"/>
      <c r="KHM156" s="98"/>
      <c r="KHP156" s="98"/>
      <c r="KHS156" s="98"/>
      <c r="KHV156" s="98"/>
      <c r="KHY156" s="98"/>
      <c r="KIA156" s="98"/>
      <c r="KJS156" s="98"/>
      <c r="KJT156" s="98"/>
      <c r="KJU156" s="98"/>
      <c r="KJV156" s="98"/>
      <c r="KJW156" s="98"/>
      <c r="KJX156" s="98"/>
      <c r="KJY156" s="98"/>
      <c r="KJZ156" s="98"/>
      <c r="KKA156" s="98"/>
      <c r="KKB156" s="98"/>
      <c r="KKC156" s="98"/>
      <c r="KKD156" s="98"/>
      <c r="KKE156" s="98"/>
      <c r="KKF156" s="98"/>
      <c r="KKG156" s="98"/>
      <c r="KKH156" s="98"/>
      <c r="KKI156" s="98"/>
      <c r="KKJ156" s="98"/>
      <c r="KKK156" s="98"/>
      <c r="KKX156" s="98"/>
      <c r="KKY156" s="98"/>
      <c r="KKZ156" s="98"/>
      <c r="KLA156" s="98"/>
      <c r="KLB156" s="98"/>
      <c r="KLC156" s="98"/>
      <c r="KLD156" s="98"/>
      <c r="KLE156" s="98"/>
      <c r="KLF156" s="98"/>
      <c r="KLG156" s="98"/>
      <c r="KLJ156" s="98"/>
      <c r="KLM156" s="98"/>
      <c r="KLP156" s="98"/>
      <c r="KLS156" s="98"/>
      <c r="KOG156" s="98"/>
      <c r="KOI156" s="98"/>
      <c r="KOL156" s="98"/>
      <c r="KOO156" s="98"/>
      <c r="KOR156" s="98"/>
      <c r="KOU156" s="98"/>
      <c r="KOX156" s="98"/>
      <c r="KOZ156" s="98"/>
      <c r="KPB156" s="98"/>
      <c r="KPE156" s="98"/>
      <c r="KPH156" s="98"/>
      <c r="KPK156" s="98"/>
      <c r="KPN156" s="98"/>
      <c r="KPQ156" s="98"/>
      <c r="KPT156" s="98"/>
      <c r="KPW156" s="98"/>
      <c r="KPY156" s="98"/>
      <c r="KQT156" s="98"/>
      <c r="KQU156" s="98"/>
      <c r="KQX156" s="98"/>
      <c r="KRA156" s="98"/>
      <c r="KRD156" s="98"/>
      <c r="KRG156" s="98"/>
      <c r="KRH156" s="98"/>
      <c r="KRI156" s="98"/>
      <c r="KRL156" s="98"/>
      <c r="KRO156" s="98"/>
      <c r="KRR156" s="98"/>
      <c r="KRU156" s="98"/>
      <c r="KRW156" s="98"/>
      <c r="KTO156" s="98"/>
      <c r="KTP156" s="98"/>
      <c r="KTQ156" s="98"/>
      <c r="KTR156" s="98"/>
      <c r="KTS156" s="98"/>
      <c r="KTT156" s="98"/>
      <c r="KTU156" s="98"/>
      <c r="KTV156" s="98"/>
      <c r="KTW156" s="98"/>
      <c r="KTX156" s="98"/>
      <c r="KTY156" s="98"/>
      <c r="KTZ156" s="98"/>
      <c r="KUA156" s="98"/>
      <c r="KUB156" s="98"/>
      <c r="KUC156" s="98"/>
      <c r="KUD156" s="98"/>
      <c r="KUE156" s="98"/>
      <c r="KUF156" s="98"/>
      <c r="KUG156" s="98"/>
      <c r="KUT156" s="98"/>
      <c r="KUU156" s="98"/>
      <c r="KUV156" s="98"/>
      <c r="KUW156" s="98"/>
      <c r="KUX156" s="98"/>
      <c r="KUY156" s="98"/>
      <c r="KUZ156" s="98"/>
      <c r="KVA156" s="98"/>
      <c r="KVB156" s="98"/>
      <c r="KVC156" s="98"/>
      <c r="KVF156" s="98"/>
      <c r="KVI156" s="98"/>
      <c r="KVL156" s="98"/>
      <c r="KVO156" s="98"/>
      <c r="KYC156" s="98"/>
      <c r="KYE156" s="98"/>
      <c r="KYH156" s="98"/>
      <c r="KYK156" s="98"/>
      <c r="KYN156" s="98"/>
      <c r="KYQ156" s="98"/>
      <c r="KYT156" s="98"/>
      <c r="KYV156" s="98"/>
      <c r="KYX156" s="98"/>
      <c r="KZA156" s="98"/>
      <c r="KZD156" s="98"/>
      <c r="KZG156" s="98"/>
      <c r="KZJ156" s="98"/>
      <c r="KZM156" s="98"/>
      <c r="KZP156" s="98"/>
      <c r="KZS156" s="98"/>
      <c r="KZU156" s="98"/>
      <c r="LAP156" s="98"/>
      <c r="LAQ156" s="98"/>
      <c r="LAT156" s="98"/>
      <c r="LAW156" s="98"/>
      <c r="LAZ156" s="98"/>
      <c r="LBC156" s="98"/>
      <c r="LBD156" s="98"/>
      <c r="LBE156" s="98"/>
      <c r="LBH156" s="98"/>
      <c r="LBK156" s="98"/>
      <c r="LBN156" s="98"/>
      <c r="LBQ156" s="98"/>
      <c r="LBS156" s="98"/>
      <c r="LDK156" s="98"/>
      <c r="LDL156" s="98"/>
      <c r="LDM156" s="98"/>
      <c r="LDN156" s="98"/>
      <c r="LDO156" s="98"/>
      <c r="LDP156" s="98"/>
      <c r="LDQ156" s="98"/>
      <c r="LDR156" s="98"/>
      <c r="LDS156" s="98"/>
      <c r="LDT156" s="98"/>
      <c r="LDU156" s="98"/>
      <c r="LDV156" s="98"/>
      <c r="LDW156" s="98"/>
      <c r="LDX156" s="98"/>
      <c r="LDY156" s="98"/>
      <c r="LDZ156" s="98"/>
      <c r="LEA156" s="98"/>
      <c r="LEB156" s="98"/>
      <c r="LEC156" s="98"/>
      <c r="LEP156" s="98"/>
      <c r="LEQ156" s="98"/>
      <c r="LER156" s="98"/>
      <c r="LES156" s="98"/>
      <c r="LET156" s="98"/>
      <c r="LEU156" s="98"/>
      <c r="LEV156" s="98"/>
      <c r="LEW156" s="98"/>
      <c r="LEX156" s="98"/>
      <c r="LEY156" s="98"/>
      <c r="LFB156" s="98"/>
      <c r="LFE156" s="98"/>
      <c r="LFH156" s="98"/>
      <c r="LFK156" s="98"/>
      <c r="LHY156" s="98"/>
      <c r="LIA156" s="98"/>
      <c r="LID156" s="98"/>
      <c r="LIG156" s="98"/>
      <c r="LIJ156" s="98"/>
      <c r="LIM156" s="98"/>
      <c r="LIP156" s="98"/>
      <c r="LIR156" s="98"/>
      <c r="LIT156" s="98"/>
      <c r="LIW156" s="98"/>
      <c r="LIZ156" s="98"/>
      <c r="LJC156" s="98"/>
      <c r="LJF156" s="98"/>
      <c r="LJI156" s="98"/>
      <c r="LJL156" s="98"/>
      <c r="LJO156" s="98"/>
      <c r="LJQ156" s="98"/>
      <c r="LKL156" s="98"/>
      <c r="LKM156" s="98"/>
      <c r="LKP156" s="98"/>
      <c r="LKS156" s="98"/>
      <c r="LKV156" s="98"/>
      <c r="LKY156" s="98"/>
      <c r="LKZ156" s="98"/>
      <c r="LLA156" s="98"/>
      <c r="LLD156" s="98"/>
      <c r="LLG156" s="98"/>
      <c r="LLJ156" s="98"/>
      <c r="LLM156" s="98"/>
      <c r="LLO156" s="98"/>
      <c r="LNG156" s="98"/>
      <c r="LNH156" s="98"/>
      <c r="LNI156" s="98"/>
      <c r="LNJ156" s="98"/>
      <c r="LNK156" s="98"/>
      <c r="LNL156" s="98"/>
      <c r="LNM156" s="98"/>
      <c r="LNN156" s="98"/>
      <c r="LNO156" s="98"/>
      <c r="LNP156" s="98"/>
      <c r="LNQ156" s="98"/>
      <c r="LNR156" s="98"/>
      <c r="LNS156" s="98"/>
      <c r="LNT156" s="98"/>
      <c r="LNU156" s="98"/>
      <c r="LNV156" s="98"/>
      <c r="LNW156" s="98"/>
      <c r="LNX156" s="98"/>
      <c r="LNY156" s="98"/>
      <c r="LOL156" s="98"/>
      <c r="LOM156" s="98"/>
      <c r="LON156" s="98"/>
      <c r="LOO156" s="98"/>
      <c r="LOP156" s="98"/>
      <c r="LOQ156" s="98"/>
      <c r="LOR156" s="98"/>
      <c r="LOS156" s="98"/>
      <c r="LOT156" s="98"/>
      <c r="LOU156" s="98"/>
      <c r="LOX156" s="98"/>
      <c r="LPA156" s="98"/>
      <c r="LPD156" s="98"/>
      <c r="LPG156" s="98"/>
      <c r="LRU156" s="98"/>
      <c r="LRW156" s="98"/>
      <c r="LRZ156" s="98"/>
      <c r="LSC156" s="98"/>
      <c r="LSF156" s="98"/>
      <c r="LSI156" s="98"/>
      <c r="LSL156" s="98"/>
      <c r="LSN156" s="98"/>
      <c r="LSP156" s="98"/>
      <c r="LSS156" s="98"/>
      <c r="LSV156" s="98"/>
      <c r="LSY156" s="98"/>
      <c r="LTB156" s="98"/>
      <c r="LTE156" s="98"/>
      <c r="LTH156" s="98"/>
      <c r="LTK156" s="98"/>
      <c r="LTM156" s="98"/>
      <c r="LUH156" s="98"/>
      <c r="LUI156" s="98"/>
      <c r="LUL156" s="98"/>
      <c r="LUO156" s="98"/>
      <c r="LUR156" s="98"/>
      <c r="LUU156" s="98"/>
      <c r="LUV156" s="98"/>
      <c r="LUW156" s="98"/>
      <c r="LUZ156" s="98"/>
      <c r="LVC156" s="98"/>
      <c r="LVF156" s="98"/>
      <c r="LVI156" s="98"/>
      <c r="LVK156" s="98"/>
      <c r="LXC156" s="98"/>
      <c r="LXD156" s="98"/>
      <c r="LXE156" s="98"/>
      <c r="LXF156" s="98"/>
      <c r="LXG156" s="98"/>
      <c r="LXH156" s="98"/>
      <c r="LXI156" s="98"/>
      <c r="LXJ156" s="98"/>
      <c r="LXK156" s="98"/>
      <c r="LXL156" s="98"/>
      <c r="LXM156" s="98"/>
      <c r="LXN156" s="98"/>
      <c r="LXO156" s="98"/>
      <c r="LXP156" s="98"/>
      <c r="LXQ156" s="98"/>
      <c r="LXR156" s="98"/>
      <c r="LXS156" s="98"/>
      <c r="LXT156" s="98"/>
      <c r="LXU156" s="98"/>
      <c r="LYH156" s="98"/>
      <c r="LYI156" s="98"/>
      <c r="LYJ156" s="98"/>
      <c r="LYK156" s="98"/>
      <c r="LYL156" s="98"/>
      <c r="LYM156" s="98"/>
      <c r="LYN156" s="98"/>
      <c r="LYO156" s="98"/>
      <c r="LYP156" s="98"/>
      <c r="LYQ156" s="98"/>
      <c r="LYT156" s="98"/>
      <c r="LYW156" s="98"/>
      <c r="LYZ156" s="98"/>
      <c r="LZC156" s="98"/>
      <c r="MBQ156" s="98"/>
      <c r="MBS156" s="98"/>
      <c r="MBV156" s="98"/>
      <c r="MBY156" s="98"/>
      <c r="MCB156" s="98"/>
      <c r="MCE156" s="98"/>
      <c r="MCH156" s="98"/>
      <c r="MCJ156" s="98"/>
      <c r="MCL156" s="98"/>
      <c r="MCO156" s="98"/>
      <c r="MCR156" s="98"/>
      <c r="MCU156" s="98"/>
      <c r="MCX156" s="98"/>
      <c r="MDA156" s="98"/>
      <c r="MDD156" s="98"/>
      <c r="MDG156" s="98"/>
      <c r="MDI156" s="98"/>
      <c r="MED156" s="98"/>
      <c r="MEE156" s="98"/>
      <c r="MEH156" s="98"/>
      <c r="MEK156" s="98"/>
      <c r="MEN156" s="98"/>
      <c r="MEQ156" s="98"/>
      <c r="MER156" s="98"/>
      <c r="MES156" s="98"/>
      <c r="MEV156" s="98"/>
      <c r="MEY156" s="98"/>
      <c r="MFB156" s="98"/>
      <c r="MFE156" s="98"/>
      <c r="MFG156" s="98"/>
      <c r="MGY156" s="98"/>
      <c r="MGZ156" s="98"/>
      <c r="MHA156" s="98"/>
      <c r="MHB156" s="98"/>
      <c r="MHC156" s="98"/>
      <c r="MHD156" s="98"/>
      <c r="MHE156" s="98"/>
      <c r="MHF156" s="98"/>
      <c r="MHG156" s="98"/>
      <c r="MHH156" s="98"/>
      <c r="MHI156" s="98"/>
      <c r="MHJ156" s="98"/>
      <c r="MHK156" s="98"/>
      <c r="MHL156" s="98"/>
      <c r="MHM156" s="98"/>
      <c r="MHN156" s="98"/>
      <c r="MHO156" s="98"/>
      <c r="MHP156" s="98"/>
      <c r="MHQ156" s="98"/>
      <c r="MID156" s="98"/>
      <c r="MIE156" s="98"/>
      <c r="MIF156" s="98"/>
      <c r="MIG156" s="98"/>
      <c r="MIH156" s="98"/>
      <c r="MII156" s="98"/>
      <c r="MIJ156" s="98"/>
      <c r="MIK156" s="98"/>
      <c r="MIL156" s="98"/>
      <c r="MIM156" s="98"/>
      <c r="MIP156" s="98"/>
      <c r="MIS156" s="98"/>
      <c r="MIV156" s="98"/>
      <c r="MIY156" s="98"/>
      <c r="MLM156" s="98"/>
      <c r="MLO156" s="98"/>
      <c r="MLR156" s="98"/>
      <c r="MLU156" s="98"/>
      <c r="MLX156" s="98"/>
      <c r="MMA156" s="98"/>
      <c r="MMD156" s="98"/>
      <c r="MMF156" s="98"/>
      <c r="MMH156" s="98"/>
      <c r="MMK156" s="98"/>
      <c r="MMN156" s="98"/>
      <c r="MMQ156" s="98"/>
      <c r="MMT156" s="98"/>
      <c r="MMW156" s="98"/>
      <c r="MMZ156" s="98"/>
      <c r="MNC156" s="98"/>
      <c r="MNE156" s="98"/>
      <c r="MNZ156" s="98"/>
      <c r="MOA156" s="98"/>
      <c r="MOD156" s="98"/>
      <c r="MOG156" s="98"/>
      <c r="MOJ156" s="98"/>
      <c r="MOM156" s="98"/>
      <c r="MON156" s="98"/>
      <c r="MOO156" s="98"/>
      <c r="MOR156" s="98"/>
      <c r="MOU156" s="98"/>
      <c r="MOX156" s="98"/>
      <c r="MPA156" s="98"/>
      <c r="MPC156" s="98"/>
      <c r="MQU156" s="98"/>
      <c r="MQV156" s="98"/>
      <c r="MQW156" s="98"/>
      <c r="MQX156" s="98"/>
      <c r="MQY156" s="98"/>
      <c r="MQZ156" s="98"/>
      <c r="MRA156" s="98"/>
      <c r="MRB156" s="98"/>
      <c r="MRC156" s="98"/>
      <c r="MRD156" s="98"/>
      <c r="MRE156" s="98"/>
      <c r="MRF156" s="98"/>
      <c r="MRG156" s="98"/>
      <c r="MRH156" s="98"/>
      <c r="MRI156" s="98"/>
      <c r="MRJ156" s="98"/>
      <c r="MRK156" s="98"/>
      <c r="MRL156" s="98"/>
      <c r="MRM156" s="98"/>
      <c r="MRZ156" s="98"/>
      <c r="MSA156" s="98"/>
      <c r="MSB156" s="98"/>
      <c r="MSC156" s="98"/>
      <c r="MSD156" s="98"/>
      <c r="MSE156" s="98"/>
      <c r="MSF156" s="98"/>
      <c r="MSG156" s="98"/>
      <c r="MSH156" s="98"/>
      <c r="MSI156" s="98"/>
      <c r="MSL156" s="98"/>
      <c r="MSO156" s="98"/>
      <c r="MSR156" s="98"/>
      <c r="MSU156" s="98"/>
      <c r="MVI156" s="98"/>
      <c r="MVK156" s="98"/>
      <c r="MVN156" s="98"/>
      <c r="MVQ156" s="98"/>
      <c r="MVT156" s="98"/>
      <c r="MVW156" s="98"/>
      <c r="MVZ156" s="98"/>
      <c r="MWB156" s="98"/>
      <c r="MWD156" s="98"/>
      <c r="MWG156" s="98"/>
      <c r="MWJ156" s="98"/>
      <c r="MWM156" s="98"/>
      <c r="MWP156" s="98"/>
      <c r="MWS156" s="98"/>
      <c r="MWV156" s="98"/>
      <c r="MWY156" s="98"/>
      <c r="MXA156" s="98"/>
      <c r="MXV156" s="98"/>
      <c r="MXW156" s="98"/>
      <c r="MXZ156" s="98"/>
      <c r="MYC156" s="98"/>
      <c r="MYF156" s="98"/>
      <c r="MYI156" s="98"/>
      <c r="MYJ156" s="98"/>
      <c r="MYK156" s="98"/>
      <c r="MYN156" s="98"/>
      <c r="MYQ156" s="98"/>
      <c r="MYT156" s="98"/>
      <c r="MYW156" s="98"/>
      <c r="MYY156" s="98"/>
      <c r="NAQ156" s="98"/>
      <c r="NAR156" s="98"/>
      <c r="NAS156" s="98"/>
      <c r="NAT156" s="98"/>
      <c r="NAU156" s="98"/>
      <c r="NAV156" s="98"/>
      <c r="NAW156" s="98"/>
      <c r="NAX156" s="98"/>
      <c r="NAY156" s="98"/>
      <c r="NAZ156" s="98"/>
      <c r="NBA156" s="98"/>
      <c r="NBB156" s="98"/>
      <c r="NBC156" s="98"/>
      <c r="NBD156" s="98"/>
      <c r="NBE156" s="98"/>
      <c r="NBF156" s="98"/>
      <c r="NBG156" s="98"/>
      <c r="NBH156" s="98"/>
      <c r="NBI156" s="98"/>
      <c r="NBV156" s="98"/>
      <c r="NBW156" s="98"/>
      <c r="NBX156" s="98"/>
      <c r="NBY156" s="98"/>
      <c r="NBZ156" s="98"/>
      <c r="NCA156" s="98"/>
      <c r="NCB156" s="98"/>
      <c r="NCC156" s="98"/>
      <c r="NCD156" s="98"/>
      <c r="NCE156" s="98"/>
      <c r="NCH156" s="98"/>
      <c r="NCK156" s="98"/>
      <c r="NCN156" s="98"/>
      <c r="NCQ156" s="98"/>
      <c r="NFE156" s="98"/>
      <c r="NFG156" s="98"/>
      <c r="NFJ156" s="98"/>
      <c r="NFM156" s="98"/>
      <c r="NFP156" s="98"/>
      <c r="NFS156" s="98"/>
      <c r="NFV156" s="98"/>
      <c r="NFX156" s="98"/>
      <c r="NFZ156" s="98"/>
      <c r="NGC156" s="98"/>
      <c r="NGF156" s="98"/>
      <c r="NGI156" s="98"/>
      <c r="NGL156" s="98"/>
      <c r="NGO156" s="98"/>
      <c r="NGR156" s="98"/>
      <c r="NGU156" s="98"/>
      <c r="NGW156" s="98"/>
      <c r="NHR156" s="98"/>
      <c r="NHS156" s="98"/>
      <c r="NHV156" s="98"/>
      <c r="NHY156" s="98"/>
      <c r="NIB156" s="98"/>
      <c r="NIE156" s="98"/>
      <c r="NIF156" s="98"/>
      <c r="NIG156" s="98"/>
      <c r="NIJ156" s="98"/>
      <c r="NIM156" s="98"/>
      <c r="NIP156" s="98"/>
      <c r="NIS156" s="98"/>
      <c r="NIU156" s="98"/>
      <c r="NKM156" s="98"/>
      <c r="NKN156" s="98"/>
      <c r="NKO156" s="98"/>
      <c r="NKP156" s="98"/>
      <c r="NKQ156" s="98"/>
      <c r="NKR156" s="98"/>
      <c r="NKS156" s="98"/>
      <c r="NKT156" s="98"/>
      <c r="NKU156" s="98"/>
      <c r="NKV156" s="98"/>
      <c r="NKW156" s="98"/>
      <c r="NKX156" s="98"/>
      <c r="NKY156" s="98"/>
      <c r="NKZ156" s="98"/>
      <c r="NLA156" s="98"/>
      <c r="NLB156" s="98"/>
      <c r="NLC156" s="98"/>
      <c r="NLD156" s="98"/>
      <c r="NLE156" s="98"/>
      <c r="NLR156" s="98"/>
      <c r="NLS156" s="98"/>
      <c r="NLT156" s="98"/>
      <c r="NLU156" s="98"/>
      <c r="NLV156" s="98"/>
      <c r="NLW156" s="98"/>
      <c r="NLX156" s="98"/>
      <c r="NLY156" s="98"/>
      <c r="NLZ156" s="98"/>
      <c r="NMA156" s="98"/>
      <c r="NMD156" s="98"/>
      <c r="NMG156" s="98"/>
      <c r="NMJ156" s="98"/>
      <c r="NMM156" s="98"/>
      <c r="NPA156" s="98"/>
      <c r="NPC156" s="98"/>
      <c r="NPF156" s="98"/>
      <c r="NPI156" s="98"/>
      <c r="NPL156" s="98"/>
      <c r="NPO156" s="98"/>
      <c r="NPR156" s="98"/>
      <c r="NPT156" s="98"/>
      <c r="NPV156" s="98"/>
      <c r="NPY156" s="98"/>
      <c r="NQB156" s="98"/>
      <c r="NQE156" s="98"/>
      <c r="NQH156" s="98"/>
      <c r="NQK156" s="98"/>
      <c r="NQN156" s="98"/>
      <c r="NQQ156" s="98"/>
      <c r="NQS156" s="98"/>
      <c r="NRN156" s="98"/>
      <c r="NRO156" s="98"/>
      <c r="NRR156" s="98"/>
      <c r="NRU156" s="98"/>
      <c r="NRX156" s="98"/>
      <c r="NSA156" s="98"/>
      <c r="NSB156" s="98"/>
      <c r="NSC156" s="98"/>
      <c r="NSF156" s="98"/>
      <c r="NSI156" s="98"/>
      <c r="NSL156" s="98"/>
      <c r="NSO156" s="98"/>
      <c r="NSQ156" s="98"/>
      <c r="NUI156" s="98"/>
      <c r="NUJ156" s="98"/>
      <c r="NUK156" s="98"/>
      <c r="NUL156" s="98"/>
      <c r="NUM156" s="98"/>
      <c r="NUN156" s="98"/>
      <c r="NUO156" s="98"/>
      <c r="NUP156" s="98"/>
      <c r="NUQ156" s="98"/>
      <c r="NUR156" s="98"/>
      <c r="NUS156" s="98"/>
      <c r="NUT156" s="98"/>
      <c r="NUU156" s="98"/>
      <c r="NUV156" s="98"/>
      <c r="NUW156" s="98"/>
      <c r="NUX156" s="98"/>
      <c r="NUY156" s="98"/>
      <c r="NUZ156" s="98"/>
      <c r="NVA156" s="98"/>
      <c r="NVN156" s="98"/>
      <c r="NVO156" s="98"/>
      <c r="NVP156" s="98"/>
      <c r="NVQ156" s="98"/>
      <c r="NVR156" s="98"/>
      <c r="NVS156" s="98"/>
      <c r="NVT156" s="98"/>
      <c r="NVU156" s="98"/>
      <c r="NVV156" s="98"/>
      <c r="NVW156" s="98"/>
      <c r="NVZ156" s="98"/>
      <c r="NWC156" s="98"/>
      <c r="NWF156" s="98"/>
      <c r="NWI156" s="98"/>
      <c r="NYW156" s="98"/>
      <c r="NYY156" s="98"/>
      <c r="NZB156" s="98"/>
      <c r="NZE156" s="98"/>
      <c r="NZH156" s="98"/>
      <c r="NZK156" s="98"/>
      <c r="NZN156" s="98"/>
      <c r="NZP156" s="98"/>
      <c r="NZR156" s="98"/>
      <c r="NZU156" s="98"/>
      <c r="NZX156" s="98"/>
      <c r="OAA156" s="98"/>
      <c r="OAD156" s="98"/>
      <c r="OAG156" s="98"/>
      <c r="OAJ156" s="98"/>
      <c r="OAM156" s="98"/>
      <c r="OAO156" s="98"/>
      <c r="OBJ156" s="98"/>
      <c r="OBK156" s="98"/>
      <c r="OBN156" s="98"/>
      <c r="OBQ156" s="98"/>
      <c r="OBT156" s="98"/>
      <c r="OBW156" s="98"/>
      <c r="OBX156" s="98"/>
      <c r="OBY156" s="98"/>
      <c r="OCB156" s="98"/>
      <c r="OCE156" s="98"/>
      <c r="OCH156" s="98"/>
      <c r="OCK156" s="98"/>
      <c r="OCM156" s="98"/>
      <c r="OEE156" s="98"/>
      <c r="OEF156" s="98"/>
      <c r="OEG156" s="98"/>
      <c r="OEH156" s="98"/>
      <c r="OEI156" s="98"/>
      <c r="OEJ156" s="98"/>
      <c r="OEK156" s="98"/>
      <c r="OEL156" s="98"/>
      <c r="OEM156" s="98"/>
      <c r="OEN156" s="98"/>
      <c r="OEO156" s="98"/>
      <c r="OEP156" s="98"/>
      <c r="OEQ156" s="98"/>
      <c r="OER156" s="98"/>
      <c r="OES156" s="98"/>
      <c r="OET156" s="98"/>
      <c r="OEU156" s="98"/>
      <c r="OEV156" s="98"/>
      <c r="OEW156" s="98"/>
      <c r="OFJ156" s="98"/>
      <c r="OFK156" s="98"/>
      <c r="OFL156" s="98"/>
      <c r="OFM156" s="98"/>
      <c r="OFN156" s="98"/>
      <c r="OFO156" s="98"/>
      <c r="OFP156" s="98"/>
      <c r="OFQ156" s="98"/>
      <c r="OFR156" s="98"/>
      <c r="OFS156" s="98"/>
      <c r="OFV156" s="98"/>
      <c r="OFY156" s="98"/>
      <c r="OGB156" s="98"/>
      <c r="OGE156" s="98"/>
      <c r="OIS156" s="98"/>
      <c r="OIU156" s="98"/>
      <c r="OIX156" s="98"/>
      <c r="OJA156" s="98"/>
      <c r="OJD156" s="98"/>
      <c r="OJG156" s="98"/>
      <c r="OJJ156" s="98"/>
      <c r="OJL156" s="98"/>
      <c r="OJN156" s="98"/>
      <c r="OJQ156" s="98"/>
      <c r="OJT156" s="98"/>
      <c r="OJW156" s="98"/>
      <c r="OJZ156" s="98"/>
      <c r="OKC156" s="98"/>
      <c r="OKF156" s="98"/>
      <c r="OKI156" s="98"/>
      <c r="OKK156" s="98"/>
      <c r="OLF156" s="98"/>
      <c r="OLG156" s="98"/>
      <c r="OLJ156" s="98"/>
      <c r="OLM156" s="98"/>
      <c r="OLP156" s="98"/>
      <c r="OLS156" s="98"/>
      <c r="OLT156" s="98"/>
      <c r="OLU156" s="98"/>
      <c r="OLX156" s="98"/>
      <c r="OMA156" s="98"/>
      <c r="OMD156" s="98"/>
      <c r="OMG156" s="98"/>
      <c r="OMI156" s="98"/>
      <c r="OOA156" s="98"/>
      <c r="OOB156" s="98"/>
      <c r="OOC156" s="98"/>
      <c r="OOD156" s="98"/>
      <c r="OOE156" s="98"/>
      <c r="OOF156" s="98"/>
      <c r="OOG156" s="98"/>
      <c r="OOH156" s="98"/>
      <c r="OOI156" s="98"/>
      <c r="OOJ156" s="98"/>
      <c r="OOK156" s="98"/>
      <c r="OOL156" s="98"/>
      <c r="OOM156" s="98"/>
      <c r="OON156" s="98"/>
      <c r="OOO156" s="98"/>
      <c r="OOP156" s="98"/>
      <c r="OOQ156" s="98"/>
      <c r="OOR156" s="98"/>
      <c r="OOS156" s="98"/>
      <c r="OPF156" s="98"/>
      <c r="OPG156" s="98"/>
      <c r="OPH156" s="98"/>
      <c r="OPI156" s="98"/>
      <c r="OPJ156" s="98"/>
      <c r="OPK156" s="98"/>
      <c r="OPL156" s="98"/>
      <c r="OPM156" s="98"/>
      <c r="OPN156" s="98"/>
      <c r="OPO156" s="98"/>
      <c r="OPR156" s="98"/>
      <c r="OPU156" s="98"/>
      <c r="OPX156" s="98"/>
      <c r="OQA156" s="98"/>
      <c r="OSO156" s="98"/>
      <c r="OSQ156" s="98"/>
      <c r="OST156" s="98"/>
      <c r="OSW156" s="98"/>
      <c r="OSZ156" s="98"/>
      <c r="OTC156" s="98"/>
      <c r="OTF156" s="98"/>
      <c r="OTH156" s="98"/>
      <c r="OTJ156" s="98"/>
      <c r="OTM156" s="98"/>
      <c r="OTP156" s="98"/>
      <c r="OTS156" s="98"/>
      <c r="OTV156" s="98"/>
      <c r="OTY156" s="98"/>
      <c r="OUB156" s="98"/>
      <c r="OUE156" s="98"/>
      <c r="OUG156" s="98"/>
      <c r="OVB156" s="98"/>
      <c r="OVC156" s="98"/>
      <c r="OVF156" s="98"/>
      <c r="OVI156" s="98"/>
      <c r="OVL156" s="98"/>
      <c r="OVO156" s="98"/>
      <c r="OVP156" s="98"/>
      <c r="OVQ156" s="98"/>
      <c r="OVT156" s="98"/>
      <c r="OVW156" s="98"/>
      <c r="OVZ156" s="98"/>
      <c r="OWC156" s="98"/>
      <c r="OWE156" s="98"/>
      <c r="OXW156" s="98"/>
      <c r="OXX156" s="98"/>
      <c r="OXY156" s="98"/>
      <c r="OXZ156" s="98"/>
      <c r="OYA156" s="98"/>
      <c r="OYB156" s="98"/>
      <c r="OYC156" s="98"/>
      <c r="OYD156" s="98"/>
      <c r="OYE156" s="98"/>
      <c r="OYF156" s="98"/>
      <c r="OYG156" s="98"/>
      <c r="OYH156" s="98"/>
      <c r="OYI156" s="98"/>
      <c r="OYJ156" s="98"/>
      <c r="OYK156" s="98"/>
      <c r="OYL156" s="98"/>
      <c r="OYM156" s="98"/>
      <c r="OYN156" s="98"/>
      <c r="OYO156" s="98"/>
      <c r="OZB156" s="98"/>
      <c r="OZC156" s="98"/>
      <c r="OZD156" s="98"/>
      <c r="OZE156" s="98"/>
      <c r="OZF156" s="98"/>
      <c r="OZG156" s="98"/>
      <c r="OZH156" s="98"/>
      <c r="OZI156" s="98"/>
      <c r="OZJ156" s="98"/>
      <c r="OZK156" s="98"/>
      <c r="OZN156" s="98"/>
      <c r="OZQ156" s="98"/>
      <c r="OZT156" s="98"/>
      <c r="OZW156" s="98"/>
      <c r="PCK156" s="98"/>
      <c r="PCM156" s="98"/>
      <c r="PCP156" s="98"/>
      <c r="PCS156" s="98"/>
      <c r="PCV156" s="98"/>
      <c r="PCY156" s="98"/>
      <c r="PDB156" s="98"/>
      <c r="PDD156" s="98"/>
      <c r="PDF156" s="98"/>
      <c r="PDI156" s="98"/>
      <c r="PDL156" s="98"/>
      <c r="PDO156" s="98"/>
      <c r="PDR156" s="98"/>
      <c r="PDU156" s="98"/>
      <c r="PDX156" s="98"/>
      <c r="PEA156" s="98"/>
      <c r="PEC156" s="98"/>
      <c r="PEX156" s="98"/>
      <c r="PEY156" s="98"/>
      <c r="PFB156" s="98"/>
      <c r="PFE156" s="98"/>
      <c r="PFH156" s="98"/>
      <c r="PFK156" s="98"/>
      <c r="PFL156" s="98"/>
      <c r="PFM156" s="98"/>
      <c r="PFP156" s="98"/>
      <c r="PFS156" s="98"/>
      <c r="PFV156" s="98"/>
      <c r="PFY156" s="98"/>
      <c r="PGA156" s="98"/>
      <c r="PHS156" s="98"/>
      <c r="PHT156" s="98"/>
      <c r="PHU156" s="98"/>
      <c r="PHV156" s="98"/>
      <c r="PHW156" s="98"/>
      <c r="PHX156" s="98"/>
      <c r="PHY156" s="98"/>
      <c r="PHZ156" s="98"/>
      <c r="PIA156" s="98"/>
      <c r="PIB156" s="98"/>
      <c r="PIC156" s="98"/>
      <c r="PID156" s="98"/>
      <c r="PIE156" s="98"/>
      <c r="PIF156" s="98"/>
      <c r="PIG156" s="98"/>
      <c r="PIH156" s="98"/>
      <c r="PII156" s="98"/>
      <c r="PIJ156" s="98"/>
      <c r="PIK156" s="98"/>
      <c r="PIX156" s="98"/>
      <c r="PIY156" s="98"/>
      <c r="PIZ156" s="98"/>
      <c r="PJA156" s="98"/>
      <c r="PJB156" s="98"/>
      <c r="PJC156" s="98"/>
      <c r="PJD156" s="98"/>
      <c r="PJE156" s="98"/>
      <c r="PJF156" s="98"/>
      <c r="PJG156" s="98"/>
      <c r="PJJ156" s="98"/>
      <c r="PJM156" s="98"/>
      <c r="PJP156" s="98"/>
      <c r="PJS156" s="98"/>
      <c r="PMG156" s="98"/>
      <c r="PMI156" s="98"/>
      <c r="PML156" s="98"/>
      <c r="PMO156" s="98"/>
      <c r="PMR156" s="98"/>
      <c r="PMU156" s="98"/>
      <c r="PMX156" s="98"/>
      <c r="PMZ156" s="98"/>
      <c r="PNB156" s="98"/>
      <c r="PNE156" s="98"/>
      <c r="PNH156" s="98"/>
      <c r="PNK156" s="98"/>
      <c r="PNN156" s="98"/>
      <c r="PNQ156" s="98"/>
      <c r="PNT156" s="98"/>
      <c r="PNW156" s="98"/>
      <c r="PNY156" s="98"/>
      <c r="POT156" s="98"/>
      <c r="POU156" s="98"/>
      <c r="POX156" s="98"/>
      <c r="PPA156" s="98"/>
      <c r="PPD156" s="98"/>
      <c r="PPG156" s="98"/>
      <c r="PPH156" s="98"/>
      <c r="PPI156" s="98"/>
      <c r="PPL156" s="98"/>
      <c r="PPO156" s="98"/>
      <c r="PPR156" s="98"/>
      <c r="PPU156" s="98"/>
      <c r="PPW156" s="98"/>
      <c r="PRO156" s="98"/>
      <c r="PRP156" s="98"/>
      <c r="PRQ156" s="98"/>
      <c r="PRR156" s="98"/>
      <c r="PRS156" s="98"/>
      <c r="PRT156" s="98"/>
      <c r="PRU156" s="98"/>
      <c r="PRV156" s="98"/>
      <c r="PRW156" s="98"/>
      <c r="PRX156" s="98"/>
      <c r="PRY156" s="98"/>
      <c r="PRZ156" s="98"/>
      <c r="PSA156" s="98"/>
      <c r="PSB156" s="98"/>
      <c r="PSC156" s="98"/>
      <c r="PSD156" s="98"/>
      <c r="PSE156" s="98"/>
      <c r="PSF156" s="98"/>
      <c r="PSG156" s="98"/>
      <c r="PST156" s="98"/>
      <c r="PSU156" s="98"/>
      <c r="PSV156" s="98"/>
      <c r="PSW156" s="98"/>
      <c r="PSX156" s="98"/>
      <c r="PSY156" s="98"/>
      <c r="PSZ156" s="98"/>
      <c r="PTA156" s="98"/>
      <c r="PTB156" s="98"/>
      <c r="PTC156" s="98"/>
      <c r="PTF156" s="98"/>
      <c r="PTI156" s="98"/>
      <c r="PTL156" s="98"/>
      <c r="PTO156" s="98"/>
      <c r="PWC156" s="98"/>
      <c r="PWE156" s="98"/>
      <c r="PWH156" s="98"/>
      <c r="PWK156" s="98"/>
      <c r="PWN156" s="98"/>
      <c r="PWQ156" s="98"/>
      <c r="PWT156" s="98"/>
      <c r="PWV156" s="98"/>
      <c r="PWX156" s="98"/>
      <c r="PXA156" s="98"/>
      <c r="PXD156" s="98"/>
      <c r="PXG156" s="98"/>
      <c r="PXJ156" s="98"/>
      <c r="PXM156" s="98"/>
      <c r="PXP156" s="98"/>
      <c r="PXS156" s="98"/>
      <c r="PXU156" s="98"/>
      <c r="PYP156" s="98"/>
      <c r="PYQ156" s="98"/>
      <c r="PYT156" s="98"/>
      <c r="PYW156" s="98"/>
      <c r="PYZ156" s="98"/>
      <c r="PZC156" s="98"/>
      <c r="PZD156" s="98"/>
      <c r="PZE156" s="98"/>
      <c r="PZH156" s="98"/>
      <c r="PZK156" s="98"/>
      <c r="PZN156" s="98"/>
      <c r="PZQ156" s="98"/>
      <c r="PZS156" s="98"/>
      <c r="QBK156" s="98"/>
      <c r="QBL156" s="98"/>
      <c r="QBM156" s="98"/>
      <c r="QBN156" s="98"/>
      <c r="QBO156" s="98"/>
      <c r="QBP156" s="98"/>
      <c r="QBQ156" s="98"/>
      <c r="QBR156" s="98"/>
      <c r="QBS156" s="98"/>
      <c r="QBT156" s="98"/>
      <c r="QBU156" s="98"/>
      <c r="QBV156" s="98"/>
      <c r="QBW156" s="98"/>
      <c r="QBX156" s="98"/>
      <c r="QBY156" s="98"/>
      <c r="QBZ156" s="98"/>
      <c r="QCA156" s="98"/>
      <c r="QCB156" s="98"/>
      <c r="QCC156" s="98"/>
      <c r="QCP156" s="98"/>
      <c r="QCQ156" s="98"/>
      <c r="QCR156" s="98"/>
      <c r="QCS156" s="98"/>
      <c r="QCT156" s="98"/>
      <c r="QCU156" s="98"/>
      <c r="QCV156" s="98"/>
      <c r="QCW156" s="98"/>
      <c r="QCX156" s="98"/>
      <c r="QCY156" s="98"/>
      <c r="QDB156" s="98"/>
      <c r="QDE156" s="98"/>
      <c r="QDH156" s="98"/>
      <c r="QDK156" s="98"/>
      <c r="QFY156" s="98"/>
      <c r="QGA156" s="98"/>
      <c r="QGD156" s="98"/>
      <c r="QGG156" s="98"/>
      <c r="QGJ156" s="98"/>
      <c r="QGM156" s="98"/>
      <c r="QGP156" s="98"/>
      <c r="QGR156" s="98"/>
      <c r="QGT156" s="98"/>
      <c r="QGW156" s="98"/>
      <c r="QGZ156" s="98"/>
      <c r="QHC156" s="98"/>
      <c r="QHF156" s="98"/>
      <c r="QHI156" s="98"/>
      <c r="QHL156" s="98"/>
      <c r="QHO156" s="98"/>
      <c r="QHQ156" s="98"/>
      <c r="QIL156" s="98"/>
      <c r="QIM156" s="98"/>
      <c r="QIP156" s="98"/>
      <c r="QIS156" s="98"/>
      <c r="QIV156" s="98"/>
      <c r="QIY156" s="98"/>
      <c r="QIZ156" s="98"/>
      <c r="QJA156" s="98"/>
      <c r="QJD156" s="98"/>
      <c r="QJG156" s="98"/>
      <c r="QJJ156" s="98"/>
      <c r="QJM156" s="98"/>
      <c r="QJO156" s="98"/>
      <c r="QLG156" s="98"/>
      <c r="QLH156" s="98"/>
      <c r="QLI156" s="98"/>
      <c r="QLJ156" s="98"/>
      <c r="QLK156" s="98"/>
      <c r="QLL156" s="98"/>
      <c r="QLM156" s="98"/>
      <c r="QLN156" s="98"/>
      <c r="QLO156" s="98"/>
      <c r="QLP156" s="98"/>
      <c r="QLQ156" s="98"/>
      <c r="QLR156" s="98"/>
      <c r="QLS156" s="98"/>
      <c r="QLT156" s="98"/>
      <c r="QLU156" s="98"/>
      <c r="QLV156" s="98"/>
      <c r="QLW156" s="98"/>
      <c r="QLX156" s="98"/>
      <c r="QLY156" s="98"/>
      <c r="QML156" s="98"/>
      <c r="QMM156" s="98"/>
      <c r="QMN156" s="98"/>
      <c r="QMO156" s="98"/>
      <c r="QMP156" s="98"/>
      <c r="QMQ156" s="98"/>
      <c r="QMR156" s="98"/>
      <c r="QMS156" s="98"/>
      <c r="QMT156" s="98"/>
      <c r="QMU156" s="98"/>
      <c r="QMX156" s="98"/>
      <c r="QNA156" s="98"/>
      <c r="QND156" s="98"/>
      <c r="QNG156" s="98"/>
      <c r="QPU156" s="98"/>
      <c r="QPW156" s="98"/>
      <c r="QPZ156" s="98"/>
      <c r="QQC156" s="98"/>
      <c r="QQF156" s="98"/>
      <c r="QQI156" s="98"/>
      <c r="QQL156" s="98"/>
      <c r="QQN156" s="98"/>
      <c r="QQP156" s="98"/>
      <c r="QQS156" s="98"/>
      <c r="QQV156" s="98"/>
      <c r="QQY156" s="98"/>
      <c r="QRB156" s="98"/>
      <c r="QRE156" s="98"/>
      <c r="QRH156" s="98"/>
      <c r="QRK156" s="98"/>
      <c r="QRM156" s="98"/>
      <c r="QSH156" s="98"/>
      <c r="QSI156" s="98"/>
      <c r="QSL156" s="98"/>
      <c r="QSO156" s="98"/>
      <c r="QSR156" s="98"/>
      <c r="QSU156" s="98"/>
      <c r="QSV156" s="98"/>
      <c r="QSW156" s="98"/>
      <c r="QSZ156" s="98"/>
      <c r="QTC156" s="98"/>
      <c r="QTF156" s="98"/>
      <c r="QTI156" s="98"/>
      <c r="QTK156" s="98"/>
      <c r="QVC156" s="98"/>
      <c r="QVD156" s="98"/>
      <c r="QVE156" s="98"/>
      <c r="QVF156" s="98"/>
      <c r="QVG156" s="98"/>
      <c r="QVH156" s="98"/>
      <c r="QVI156" s="98"/>
      <c r="QVJ156" s="98"/>
      <c r="QVK156" s="98"/>
      <c r="QVL156" s="98"/>
      <c r="QVM156" s="98"/>
      <c r="QVN156" s="98"/>
      <c r="QVO156" s="98"/>
      <c r="QVP156" s="98"/>
      <c r="QVQ156" s="98"/>
      <c r="QVR156" s="98"/>
      <c r="QVS156" s="98"/>
      <c r="QVT156" s="98"/>
      <c r="QVU156" s="98"/>
      <c r="QWH156" s="98"/>
      <c r="QWI156" s="98"/>
      <c r="QWJ156" s="98"/>
      <c r="QWK156" s="98"/>
      <c r="QWL156" s="98"/>
      <c r="QWM156" s="98"/>
      <c r="QWN156" s="98"/>
      <c r="QWO156" s="98"/>
      <c r="QWP156" s="98"/>
      <c r="QWQ156" s="98"/>
      <c r="QWT156" s="98"/>
      <c r="QWW156" s="98"/>
      <c r="QWZ156" s="98"/>
      <c r="QXC156" s="98"/>
      <c r="QZQ156" s="98"/>
      <c r="QZS156" s="98"/>
      <c r="QZV156" s="98"/>
      <c r="QZY156" s="98"/>
      <c r="RAB156" s="98"/>
      <c r="RAE156" s="98"/>
      <c r="RAH156" s="98"/>
      <c r="RAJ156" s="98"/>
      <c r="RAL156" s="98"/>
      <c r="RAO156" s="98"/>
      <c r="RAR156" s="98"/>
      <c r="RAU156" s="98"/>
      <c r="RAX156" s="98"/>
      <c r="RBA156" s="98"/>
      <c r="RBD156" s="98"/>
      <c r="RBG156" s="98"/>
      <c r="RBI156" s="98"/>
      <c r="RCD156" s="98"/>
      <c r="RCE156" s="98"/>
      <c r="RCH156" s="98"/>
      <c r="RCK156" s="98"/>
      <c r="RCN156" s="98"/>
      <c r="RCQ156" s="98"/>
      <c r="RCR156" s="98"/>
      <c r="RCS156" s="98"/>
      <c r="RCV156" s="98"/>
      <c r="RCY156" s="98"/>
      <c r="RDB156" s="98"/>
      <c r="RDE156" s="98"/>
      <c r="RDG156" s="98"/>
      <c r="REY156" s="98"/>
      <c r="REZ156" s="98"/>
      <c r="RFA156" s="98"/>
      <c r="RFB156" s="98"/>
      <c r="RFC156" s="98"/>
      <c r="RFD156" s="98"/>
      <c r="RFE156" s="98"/>
      <c r="RFF156" s="98"/>
      <c r="RFG156" s="98"/>
      <c r="RFH156" s="98"/>
      <c r="RFI156" s="98"/>
      <c r="RFJ156" s="98"/>
      <c r="RFK156" s="98"/>
      <c r="RFL156" s="98"/>
      <c r="RFM156" s="98"/>
      <c r="RFN156" s="98"/>
      <c r="RFO156" s="98"/>
      <c r="RFP156" s="98"/>
      <c r="RFQ156" s="98"/>
      <c r="RGD156" s="98"/>
      <c r="RGE156" s="98"/>
      <c r="RGF156" s="98"/>
      <c r="RGG156" s="98"/>
      <c r="RGH156" s="98"/>
      <c r="RGI156" s="98"/>
      <c r="RGJ156" s="98"/>
      <c r="RGK156" s="98"/>
      <c r="RGL156" s="98"/>
      <c r="RGM156" s="98"/>
      <c r="RGP156" s="98"/>
      <c r="RGS156" s="98"/>
      <c r="RGV156" s="98"/>
      <c r="RGY156" s="98"/>
      <c r="RJM156" s="98"/>
      <c r="RJO156" s="98"/>
      <c r="RJR156" s="98"/>
      <c r="RJU156" s="98"/>
      <c r="RJX156" s="98"/>
      <c r="RKA156" s="98"/>
      <c r="RKD156" s="98"/>
      <c r="RKF156" s="98"/>
      <c r="RKH156" s="98"/>
      <c r="RKK156" s="98"/>
      <c r="RKN156" s="98"/>
      <c r="RKQ156" s="98"/>
      <c r="RKT156" s="98"/>
      <c r="RKW156" s="98"/>
      <c r="RKZ156" s="98"/>
      <c r="RLC156" s="98"/>
      <c r="RLE156" s="98"/>
      <c r="RLZ156" s="98"/>
      <c r="RMA156" s="98"/>
      <c r="RMD156" s="98"/>
      <c r="RMG156" s="98"/>
      <c r="RMJ156" s="98"/>
      <c r="RMM156" s="98"/>
      <c r="RMN156" s="98"/>
      <c r="RMO156" s="98"/>
      <c r="RMR156" s="98"/>
      <c r="RMU156" s="98"/>
      <c r="RMX156" s="98"/>
      <c r="RNA156" s="98"/>
      <c r="RNC156" s="98"/>
      <c r="ROU156" s="98"/>
      <c r="ROV156" s="98"/>
      <c r="ROW156" s="98"/>
      <c r="ROX156" s="98"/>
      <c r="ROY156" s="98"/>
      <c r="ROZ156" s="98"/>
      <c r="RPA156" s="98"/>
      <c r="RPB156" s="98"/>
      <c r="RPC156" s="98"/>
      <c r="RPD156" s="98"/>
      <c r="RPE156" s="98"/>
      <c r="RPF156" s="98"/>
      <c r="RPG156" s="98"/>
      <c r="RPH156" s="98"/>
      <c r="RPI156" s="98"/>
      <c r="RPJ156" s="98"/>
      <c r="RPK156" s="98"/>
      <c r="RPL156" s="98"/>
      <c r="RPM156" s="98"/>
      <c r="RPZ156" s="98"/>
      <c r="RQA156" s="98"/>
      <c r="RQB156" s="98"/>
      <c r="RQC156" s="98"/>
      <c r="RQD156" s="98"/>
      <c r="RQE156" s="98"/>
      <c r="RQF156" s="98"/>
      <c r="RQG156" s="98"/>
      <c r="RQH156" s="98"/>
      <c r="RQI156" s="98"/>
      <c r="RQL156" s="98"/>
      <c r="RQO156" s="98"/>
      <c r="RQR156" s="98"/>
      <c r="RQU156" s="98"/>
      <c r="RTI156" s="98"/>
      <c r="RTK156" s="98"/>
      <c r="RTN156" s="98"/>
      <c r="RTQ156" s="98"/>
      <c r="RTT156" s="98"/>
      <c r="RTW156" s="98"/>
      <c r="RTZ156" s="98"/>
      <c r="RUB156" s="98"/>
      <c r="RUD156" s="98"/>
      <c r="RUG156" s="98"/>
      <c r="RUJ156" s="98"/>
      <c r="RUM156" s="98"/>
      <c r="RUP156" s="98"/>
      <c r="RUS156" s="98"/>
      <c r="RUV156" s="98"/>
      <c r="RUY156" s="98"/>
      <c r="RVA156" s="98"/>
      <c r="RVV156" s="98"/>
      <c r="RVW156" s="98"/>
      <c r="RVZ156" s="98"/>
      <c r="RWC156" s="98"/>
      <c r="RWF156" s="98"/>
      <c r="RWI156" s="98"/>
      <c r="RWJ156" s="98"/>
      <c r="RWK156" s="98"/>
      <c r="RWN156" s="98"/>
      <c r="RWQ156" s="98"/>
      <c r="RWT156" s="98"/>
      <c r="RWW156" s="98"/>
      <c r="RWY156" s="98"/>
      <c r="RYQ156" s="98"/>
      <c r="RYR156" s="98"/>
      <c r="RYS156" s="98"/>
      <c r="RYT156" s="98"/>
      <c r="RYU156" s="98"/>
      <c r="RYV156" s="98"/>
      <c r="RYW156" s="98"/>
      <c r="RYX156" s="98"/>
      <c r="RYY156" s="98"/>
      <c r="RYZ156" s="98"/>
      <c r="RZA156" s="98"/>
      <c r="RZB156" s="98"/>
      <c r="RZC156" s="98"/>
      <c r="RZD156" s="98"/>
      <c r="RZE156" s="98"/>
      <c r="RZF156" s="98"/>
      <c r="RZG156" s="98"/>
      <c r="RZH156" s="98"/>
      <c r="RZI156" s="98"/>
      <c r="RZV156" s="98"/>
      <c r="RZW156" s="98"/>
      <c r="RZX156" s="98"/>
      <c r="RZY156" s="98"/>
      <c r="RZZ156" s="98"/>
      <c r="SAA156" s="98"/>
      <c r="SAB156" s="98"/>
      <c r="SAC156" s="98"/>
      <c r="SAD156" s="98"/>
      <c r="SAE156" s="98"/>
      <c r="SAH156" s="98"/>
      <c r="SAK156" s="98"/>
      <c r="SAN156" s="98"/>
      <c r="SAQ156" s="98"/>
      <c r="SDE156" s="98"/>
      <c r="SDG156" s="98"/>
      <c r="SDJ156" s="98"/>
      <c r="SDM156" s="98"/>
      <c r="SDP156" s="98"/>
      <c r="SDS156" s="98"/>
      <c r="SDV156" s="98"/>
      <c r="SDX156" s="98"/>
      <c r="SDZ156" s="98"/>
      <c r="SEC156" s="98"/>
      <c r="SEF156" s="98"/>
      <c r="SEI156" s="98"/>
      <c r="SEL156" s="98"/>
      <c r="SEO156" s="98"/>
      <c r="SER156" s="98"/>
      <c r="SEU156" s="98"/>
      <c r="SEW156" s="98"/>
      <c r="SFR156" s="98"/>
      <c r="SFS156" s="98"/>
      <c r="SFV156" s="98"/>
      <c r="SFY156" s="98"/>
      <c r="SGB156" s="98"/>
      <c r="SGE156" s="98"/>
      <c r="SGF156" s="98"/>
      <c r="SGG156" s="98"/>
      <c r="SGJ156" s="98"/>
      <c r="SGM156" s="98"/>
      <c r="SGP156" s="98"/>
      <c r="SGS156" s="98"/>
      <c r="SGU156" s="98"/>
      <c r="SIM156" s="98"/>
      <c r="SIN156" s="98"/>
      <c r="SIO156" s="98"/>
      <c r="SIP156" s="98"/>
      <c r="SIQ156" s="98"/>
      <c r="SIR156" s="98"/>
      <c r="SIS156" s="98"/>
      <c r="SIT156" s="98"/>
      <c r="SIU156" s="98"/>
      <c r="SIV156" s="98"/>
      <c r="SIW156" s="98"/>
      <c r="SIX156" s="98"/>
      <c r="SIY156" s="98"/>
      <c r="SIZ156" s="98"/>
      <c r="SJA156" s="98"/>
      <c r="SJB156" s="98"/>
      <c r="SJC156" s="98"/>
      <c r="SJD156" s="98"/>
      <c r="SJE156" s="98"/>
      <c r="SJR156" s="98"/>
      <c r="SJS156" s="98"/>
      <c r="SJT156" s="98"/>
      <c r="SJU156" s="98"/>
      <c r="SJV156" s="98"/>
      <c r="SJW156" s="98"/>
      <c r="SJX156" s="98"/>
      <c r="SJY156" s="98"/>
      <c r="SJZ156" s="98"/>
      <c r="SKA156" s="98"/>
      <c r="SKD156" s="98"/>
      <c r="SKG156" s="98"/>
      <c r="SKJ156" s="98"/>
      <c r="SKM156" s="98"/>
      <c r="SNA156" s="98"/>
      <c r="SNC156" s="98"/>
      <c r="SNF156" s="98"/>
      <c r="SNI156" s="98"/>
      <c r="SNL156" s="98"/>
      <c r="SNO156" s="98"/>
      <c r="SNR156" s="98"/>
      <c r="SNT156" s="98"/>
      <c r="SNV156" s="98"/>
      <c r="SNY156" s="98"/>
      <c r="SOB156" s="98"/>
      <c r="SOE156" s="98"/>
      <c r="SOH156" s="98"/>
      <c r="SOK156" s="98"/>
      <c r="SON156" s="98"/>
      <c r="SOQ156" s="98"/>
      <c r="SOS156" s="98"/>
      <c r="SPN156" s="98"/>
      <c r="SPO156" s="98"/>
      <c r="SPR156" s="98"/>
      <c r="SPU156" s="98"/>
      <c r="SPX156" s="98"/>
      <c r="SQA156" s="98"/>
      <c r="SQB156" s="98"/>
      <c r="SQC156" s="98"/>
      <c r="SQF156" s="98"/>
      <c r="SQI156" s="98"/>
      <c r="SQL156" s="98"/>
      <c r="SQO156" s="98"/>
      <c r="SQQ156" s="98"/>
      <c r="SSI156" s="98"/>
      <c r="SSJ156" s="98"/>
      <c r="SSK156" s="98"/>
      <c r="SSL156" s="98"/>
      <c r="SSM156" s="98"/>
      <c r="SSN156" s="98"/>
      <c r="SSO156" s="98"/>
      <c r="SSP156" s="98"/>
      <c r="SSQ156" s="98"/>
      <c r="SSR156" s="98"/>
      <c r="SSS156" s="98"/>
      <c r="SST156" s="98"/>
      <c r="SSU156" s="98"/>
      <c r="SSV156" s="98"/>
      <c r="SSW156" s="98"/>
      <c r="SSX156" s="98"/>
      <c r="SSY156" s="98"/>
      <c r="SSZ156" s="98"/>
      <c r="STA156" s="98"/>
      <c r="STN156" s="98"/>
      <c r="STO156" s="98"/>
      <c r="STP156" s="98"/>
      <c r="STQ156" s="98"/>
      <c r="STR156" s="98"/>
      <c r="STS156" s="98"/>
      <c r="STT156" s="98"/>
      <c r="STU156" s="98"/>
      <c r="STV156" s="98"/>
      <c r="STW156" s="98"/>
      <c r="STZ156" s="98"/>
      <c r="SUC156" s="98"/>
      <c r="SUF156" s="98"/>
      <c r="SUI156" s="98"/>
      <c r="SWW156" s="98"/>
      <c r="SWY156" s="98"/>
      <c r="SXB156" s="98"/>
      <c r="SXE156" s="98"/>
      <c r="SXH156" s="98"/>
      <c r="SXK156" s="98"/>
      <c r="SXN156" s="98"/>
      <c r="SXP156" s="98"/>
      <c r="SXR156" s="98"/>
      <c r="SXU156" s="98"/>
      <c r="SXX156" s="98"/>
      <c r="SYA156" s="98"/>
      <c r="SYD156" s="98"/>
      <c r="SYG156" s="98"/>
      <c r="SYJ156" s="98"/>
      <c r="SYM156" s="98"/>
      <c r="SYO156" s="98"/>
      <c r="SZJ156" s="98"/>
      <c r="SZK156" s="98"/>
      <c r="SZN156" s="98"/>
      <c r="SZQ156" s="98"/>
      <c r="SZT156" s="98"/>
      <c r="SZW156" s="98"/>
      <c r="SZX156" s="98"/>
      <c r="SZY156" s="98"/>
      <c r="TAB156" s="98"/>
      <c r="TAE156" s="98"/>
      <c r="TAH156" s="98"/>
      <c r="TAK156" s="98"/>
      <c r="TAM156" s="98"/>
      <c r="TCE156" s="98"/>
      <c r="TCF156" s="98"/>
      <c r="TCG156" s="98"/>
      <c r="TCH156" s="98"/>
      <c r="TCI156" s="98"/>
      <c r="TCJ156" s="98"/>
      <c r="TCK156" s="98"/>
      <c r="TCL156" s="98"/>
      <c r="TCM156" s="98"/>
      <c r="TCN156" s="98"/>
      <c r="TCO156" s="98"/>
      <c r="TCP156" s="98"/>
      <c r="TCQ156" s="98"/>
      <c r="TCR156" s="98"/>
      <c r="TCS156" s="98"/>
      <c r="TCT156" s="98"/>
      <c r="TCU156" s="98"/>
      <c r="TCV156" s="98"/>
      <c r="TCW156" s="98"/>
      <c r="TDJ156" s="98"/>
      <c r="TDK156" s="98"/>
      <c r="TDL156" s="98"/>
      <c r="TDM156" s="98"/>
      <c r="TDN156" s="98"/>
      <c r="TDO156" s="98"/>
      <c r="TDP156" s="98"/>
      <c r="TDQ156" s="98"/>
      <c r="TDR156" s="98"/>
      <c r="TDS156" s="98"/>
      <c r="TDV156" s="98"/>
      <c r="TDY156" s="98"/>
      <c r="TEB156" s="98"/>
      <c r="TEE156" s="98"/>
      <c r="TGS156" s="98"/>
      <c r="TGU156" s="98"/>
      <c r="TGX156" s="98"/>
      <c r="THA156" s="98"/>
      <c r="THD156" s="98"/>
      <c r="THG156" s="98"/>
      <c r="THJ156" s="98"/>
      <c r="THL156" s="98"/>
      <c r="THN156" s="98"/>
      <c r="THQ156" s="98"/>
      <c r="THT156" s="98"/>
      <c r="THW156" s="98"/>
      <c r="THZ156" s="98"/>
      <c r="TIC156" s="98"/>
      <c r="TIF156" s="98"/>
      <c r="TII156" s="98"/>
      <c r="TIK156" s="98"/>
      <c r="TJF156" s="98"/>
      <c r="TJG156" s="98"/>
      <c r="TJJ156" s="98"/>
      <c r="TJM156" s="98"/>
      <c r="TJP156" s="98"/>
      <c r="TJS156" s="98"/>
      <c r="TJT156" s="98"/>
      <c r="TJU156" s="98"/>
      <c r="TJX156" s="98"/>
      <c r="TKA156" s="98"/>
      <c r="TKD156" s="98"/>
      <c r="TKG156" s="98"/>
      <c r="TKI156" s="98"/>
      <c r="TMA156" s="98"/>
      <c r="TMB156" s="98"/>
      <c r="TMC156" s="98"/>
      <c r="TMD156" s="98"/>
      <c r="TME156" s="98"/>
      <c r="TMF156" s="98"/>
      <c r="TMG156" s="98"/>
      <c r="TMH156" s="98"/>
      <c r="TMI156" s="98"/>
      <c r="TMJ156" s="98"/>
      <c r="TMK156" s="98"/>
      <c r="TML156" s="98"/>
      <c r="TMM156" s="98"/>
      <c r="TMN156" s="98"/>
      <c r="TMO156" s="98"/>
      <c r="TMP156" s="98"/>
      <c r="TMQ156" s="98"/>
      <c r="TMR156" s="98"/>
      <c r="TMS156" s="98"/>
      <c r="TNF156" s="98"/>
      <c r="TNG156" s="98"/>
      <c r="TNH156" s="98"/>
      <c r="TNI156" s="98"/>
      <c r="TNJ156" s="98"/>
      <c r="TNK156" s="98"/>
      <c r="TNL156" s="98"/>
      <c r="TNM156" s="98"/>
      <c r="TNN156" s="98"/>
      <c r="TNO156" s="98"/>
      <c r="TNR156" s="98"/>
      <c r="TNU156" s="98"/>
      <c r="TNX156" s="98"/>
      <c r="TOA156" s="98"/>
      <c r="TQO156" s="98"/>
      <c r="TQQ156" s="98"/>
      <c r="TQT156" s="98"/>
      <c r="TQW156" s="98"/>
      <c r="TQZ156" s="98"/>
      <c r="TRC156" s="98"/>
      <c r="TRF156" s="98"/>
      <c r="TRH156" s="98"/>
      <c r="TRJ156" s="98"/>
      <c r="TRM156" s="98"/>
      <c r="TRP156" s="98"/>
      <c r="TRS156" s="98"/>
      <c r="TRV156" s="98"/>
      <c r="TRY156" s="98"/>
      <c r="TSB156" s="98"/>
      <c r="TSE156" s="98"/>
      <c r="TSG156" s="98"/>
      <c r="TTB156" s="98"/>
      <c r="TTC156" s="98"/>
      <c r="TTF156" s="98"/>
      <c r="TTI156" s="98"/>
      <c r="TTL156" s="98"/>
      <c r="TTO156" s="98"/>
      <c r="TTP156" s="98"/>
      <c r="TTQ156" s="98"/>
      <c r="TTT156" s="98"/>
      <c r="TTW156" s="98"/>
      <c r="TTZ156" s="98"/>
      <c r="TUC156" s="98"/>
      <c r="TUE156" s="98"/>
      <c r="TVW156" s="98"/>
      <c r="TVX156" s="98"/>
      <c r="TVY156" s="98"/>
      <c r="TVZ156" s="98"/>
      <c r="TWA156" s="98"/>
      <c r="TWB156" s="98"/>
      <c r="TWC156" s="98"/>
      <c r="TWD156" s="98"/>
      <c r="TWE156" s="98"/>
      <c r="TWF156" s="98"/>
      <c r="TWG156" s="98"/>
      <c r="TWH156" s="98"/>
      <c r="TWI156" s="98"/>
      <c r="TWJ156" s="98"/>
      <c r="TWK156" s="98"/>
      <c r="TWL156" s="98"/>
      <c r="TWM156" s="98"/>
      <c r="TWN156" s="98"/>
      <c r="TWO156" s="98"/>
      <c r="TXB156" s="98"/>
      <c r="TXC156" s="98"/>
      <c r="TXD156" s="98"/>
      <c r="TXE156" s="98"/>
      <c r="TXF156" s="98"/>
      <c r="TXG156" s="98"/>
      <c r="TXH156" s="98"/>
      <c r="TXI156" s="98"/>
      <c r="TXJ156" s="98"/>
      <c r="TXK156" s="98"/>
      <c r="TXN156" s="98"/>
      <c r="TXQ156" s="98"/>
      <c r="TXT156" s="98"/>
      <c r="TXW156" s="98"/>
      <c r="UAK156" s="98"/>
      <c r="UAM156" s="98"/>
      <c r="UAP156" s="98"/>
      <c r="UAS156" s="98"/>
      <c r="UAV156" s="98"/>
      <c r="UAY156" s="98"/>
      <c r="UBB156" s="98"/>
      <c r="UBD156" s="98"/>
      <c r="UBF156" s="98"/>
      <c r="UBI156" s="98"/>
      <c r="UBL156" s="98"/>
      <c r="UBO156" s="98"/>
      <c r="UBR156" s="98"/>
      <c r="UBU156" s="98"/>
      <c r="UBX156" s="98"/>
      <c r="UCA156" s="98"/>
      <c r="UCC156" s="98"/>
      <c r="UCX156" s="98"/>
      <c r="UCY156" s="98"/>
      <c r="UDB156" s="98"/>
      <c r="UDE156" s="98"/>
      <c r="UDH156" s="98"/>
      <c r="UDK156" s="98"/>
      <c r="UDL156" s="98"/>
      <c r="UDM156" s="98"/>
      <c r="UDP156" s="98"/>
      <c r="UDS156" s="98"/>
      <c r="UDV156" s="98"/>
      <c r="UDY156" s="98"/>
      <c r="UEA156" s="98"/>
      <c r="UFS156" s="98"/>
      <c r="UFT156" s="98"/>
      <c r="UFU156" s="98"/>
      <c r="UFV156" s="98"/>
      <c r="UFW156" s="98"/>
      <c r="UFX156" s="98"/>
      <c r="UFY156" s="98"/>
      <c r="UFZ156" s="98"/>
      <c r="UGA156" s="98"/>
      <c r="UGB156" s="98"/>
      <c r="UGC156" s="98"/>
      <c r="UGD156" s="98"/>
      <c r="UGE156" s="98"/>
      <c r="UGF156" s="98"/>
      <c r="UGG156" s="98"/>
      <c r="UGH156" s="98"/>
      <c r="UGI156" s="98"/>
      <c r="UGJ156" s="98"/>
      <c r="UGK156" s="98"/>
      <c r="UGX156" s="98"/>
      <c r="UGY156" s="98"/>
      <c r="UGZ156" s="98"/>
      <c r="UHA156" s="98"/>
      <c r="UHB156" s="98"/>
      <c r="UHC156" s="98"/>
      <c r="UHD156" s="98"/>
      <c r="UHE156" s="98"/>
      <c r="UHF156" s="98"/>
      <c r="UHG156" s="98"/>
      <c r="UHJ156" s="98"/>
      <c r="UHM156" s="98"/>
      <c r="UHP156" s="98"/>
      <c r="UHS156" s="98"/>
      <c r="UKG156" s="98"/>
      <c r="UKI156" s="98"/>
      <c r="UKL156" s="98"/>
      <c r="UKO156" s="98"/>
      <c r="UKR156" s="98"/>
      <c r="UKU156" s="98"/>
      <c r="UKX156" s="98"/>
      <c r="UKZ156" s="98"/>
      <c r="ULB156" s="98"/>
      <c r="ULE156" s="98"/>
      <c r="ULH156" s="98"/>
      <c r="ULK156" s="98"/>
      <c r="ULN156" s="98"/>
      <c r="ULQ156" s="98"/>
      <c r="ULT156" s="98"/>
      <c r="ULW156" s="98"/>
      <c r="ULY156" s="98"/>
      <c r="UMT156" s="98"/>
      <c r="UMU156" s="98"/>
      <c r="UMX156" s="98"/>
      <c r="UNA156" s="98"/>
      <c r="UND156" s="98"/>
      <c r="UNG156" s="98"/>
      <c r="UNH156" s="98"/>
      <c r="UNI156" s="98"/>
      <c r="UNL156" s="98"/>
      <c r="UNO156" s="98"/>
      <c r="UNR156" s="98"/>
      <c r="UNU156" s="98"/>
      <c r="UNW156" s="98"/>
      <c r="UPO156" s="98"/>
      <c r="UPP156" s="98"/>
      <c r="UPQ156" s="98"/>
      <c r="UPR156" s="98"/>
      <c r="UPS156" s="98"/>
      <c r="UPT156" s="98"/>
      <c r="UPU156" s="98"/>
      <c r="UPV156" s="98"/>
      <c r="UPW156" s="98"/>
      <c r="UPX156" s="98"/>
      <c r="UPY156" s="98"/>
      <c r="UPZ156" s="98"/>
      <c r="UQA156" s="98"/>
      <c r="UQB156" s="98"/>
      <c r="UQC156" s="98"/>
      <c r="UQD156" s="98"/>
      <c r="UQE156" s="98"/>
      <c r="UQF156" s="98"/>
      <c r="UQG156" s="98"/>
      <c r="UQT156" s="98"/>
      <c r="UQU156" s="98"/>
      <c r="UQV156" s="98"/>
      <c r="UQW156" s="98"/>
      <c r="UQX156" s="98"/>
      <c r="UQY156" s="98"/>
      <c r="UQZ156" s="98"/>
      <c r="URA156" s="98"/>
      <c r="URB156" s="98"/>
      <c r="URC156" s="98"/>
      <c r="URF156" s="98"/>
      <c r="URI156" s="98"/>
      <c r="URL156" s="98"/>
      <c r="URO156" s="98"/>
      <c r="UUC156" s="98"/>
      <c r="UUE156" s="98"/>
      <c r="UUH156" s="98"/>
      <c r="UUK156" s="98"/>
      <c r="UUN156" s="98"/>
      <c r="UUQ156" s="98"/>
      <c r="UUT156" s="98"/>
      <c r="UUV156" s="98"/>
      <c r="UUX156" s="98"/>
      <c r="UVA156" s="98"/>
      <c r="UVD156" s="98"/>
      <c r="UVG156" s="98"/>
      <c r="UVJ156" s="98"/>
      <c r="UVM156" s="98"/>
      <c r="UVP156" s="98"/>
      <c r="UVS156" s="98"/>
      <c r="UVU156" s="98"/>
      <c r="UWP156" s="98"/>
      <c r="UWQ156" s="98"/>
      <c r="UWT156" s="98"/>
      <c r="UWW156" s="98"/>
      <c r="UWZ156" s="98"/>
      <c r="UXC156" s="98"/>
      <c r="UXD156" s="98"/>
      <c r="UXE156" s="98"/>
      <c r="UXH156" s="98"/>
      <c r="UXK156" s="98"/>
      <c r="UXN156" s="98"/>
      <c r="UXQ156" s="98"/>
      <c r="UXS156" s="98"/>
      <c r="UZK156" s="98"/>
      <c r="UZL156" s="98"/>
      <c r="UZM156" s="98"/>
      <c r="UZN156" s="98"/>
      <c r="UZO156" s="98"/>
      <c r="UZP156" s="98"/>
      <c r="UZQ156" s="98"/>
      <c r="UZR156" s="98"/>
      <c r="UZS156" s="98"/>
      <c r="UZT156" s="98"/>
      <c r="UZU156" s="98"/>
      <c r="UZV156" s="98"/>
      <c r="UZW156" s="98"/>
      <c r="UZX156" s="98"/>
      <c r="UZY156" s="98"/>
      <c r="UZZ156" s="98"/>
      <c r="VAA156" s="98"/>
      <c r="VAB156" s="98"/>
      <c r="VAC156" s="98"/>
      <c r="VAP156" s="98"/>
      <c r="VAQ156" s="98"/>
      <c r="VAR156" s="98"/>
      <c r="VAS156" s="98"/>
      <c r="VAT156" s="98"/>
      <c r="VAU156" s="98"/>
      <c r="VAV156" s="98"/>
      <c r="VAW156" s="98"/>
      <c r="VAX156" s="98"/>
      <c r="VAY156" s="98"/>
      <c r="VBB156" s="98"/>
      <c r="VBE156" s="98"/>
      <c r="VBH156" s="98"/>
      <c r="VBK156" s="98"/>
      <c r="VDY156" s="98"/>
      <c r="VEA156" s="98"/>
      <c r="VED156" s="98"/>
      <c r="VEG156" s="98"/>
      <c r="VEJ156" s="98"/>
      <c r="VEM156" s="98"/>
      <c r="VEP156" s="98"/>
      <c r="VER156" s="98"/>
      <c r="VET156" s="98"/>
      <c r="VEW156" s="98"/>
      <c r="VEZ156" s="98"/>
      <c r="VFC156" s="98"/>
      <c r="VFF156" s="98"/>
      <c r="VFI156" s="98"/>
      <c r="VFL156" s="98"/>
      <c r="VFO156" s="98"/>
      <c r="VFQ156" s="98"/>
      <c r="VGL156" s="98"/>
      <c r="VGM156" s="98"/>
      <c r="VGP156" s="98"/>
      <c r="VGS156" s="98"/>
      <c r="VGV156" s="98"/>
      <c r="VGY156" s="98"/>
      <c r="VGZ156" s="98"/>
      <c r="VHA156" s="98"/>
      <c r="VHD156" s="98"/>
      <c r="VHG156" s="98"/>
      <c r="VHJ156" s="98"/>
      <c r="VHM156" s="98"/>
      <c r="VHO156" s="98"/>
      <c r="VJG156" s="98"/>
      <c r="VJH156" s="98"/>
      <c r="VJI156" s="98"/>
      <c r="VJJ156" s="98"/>
      <c r="VJK156" s="98"/>
      <c r="VJL156" s="98"/>
      <c r="VJM156" s="98"/>
      <c r="VJN156" s="98"/>
      <c r="VJO156" s="98"/>
      <c r="VJP156" s="98"/>
      <c r="VJQ156" s="98"/>
      <c r="VJR156" s="98"/>
      <c r="VJS156" s="98"/>
      <c r="VJT156" s="98"/>
      <c r="VJU156" s="98"/>
      <c r="VJV156" s="98"/>
      <c r="VJW156" s="98"/>
      <c r="VJX156" s="98"/>
      <c r="VJY156" s="98"/>
      <c r="VKL156" s="98"/>
      <c r="VKM156" s="98"/>
      <c r="VKN156" s="98"/>
      <c r="VKO156" s="98"/>
      <c r="VKP156" s="98"/>
      <c r="VKQ156" s="98"/>
      <c r="VKR156" s="98"/>
      <c r="VKS156" s="98"/>
      <c r="VKT156" s="98"/>
      <c r="VKU156" s="98"/>
      <c r="VKX156" s="98"/>
      <c r="VLA156" s="98"/>
      <c r="VLD156" s="98"/>
      <c r="VLG156" s="98"/>
      <c r="VNU156" s="98"/>
      <c r="VNW156" s="98"/>
      <c r="VNZ156" s="98"/>
      <c r="VOC156" s="98"/>
      <c r="VOF156" s="98"/>
      <c r="VOI156" s="98"/>
      <c r="VOL156" s="98"/>
      <c r="VON156" s="98"/>
      <c r="VOP156" s="98"/>
      <c r="VOS156" s="98"/>
      <c r="VOV156" s="98"/>
      <c r="VOY156" s="98"/>
      <c r="VPB156" s="98"/>
      <c r="VPE156" s="98"/>
      <c r="VPH156" s="98"/>
      <c r="VPK156" s="98"/>
      <c r="VPM156" s="98"/>
      <c r="VQH156" s="98"/>
      <c r="VQI156" s="98"/>
      <c r="VQL156" s="98"/>
      <c r="VQO156" s="98"/>
      <c r="VQR156" s="98"/>
      <c r="VQU156" s="98"/>
      <c r="VQV156" s="98"/>
      <c r="VQW156" s="98"/>
      <c r="VQZ156" s="98"/>
      <c r="VRC156" s="98"/>
      <c r="VRF156" s="98"/>
      <c r="VRI156" s="98"/>
      <c r="VRK156" s="98"/>
      <c r="VTC156" s="98"/>
      <c r="VTD156" s="98"/>
      <c r="VTE156" s="98"/>
      <c r="VTF156" s="98"/>
      <c r="VTG156" s="98"/>
      <c r="VTH156" s="98"/>
      <c r="VTI156" s="98"/>
      <c r="VTJ156" s="98"/>
      <c r="VTK156" s="98"/>
      <c r="VTL156" s="98"/>
      <c r="VTM156" s="98"/>
      <c r="VTN156" s="98"/>
      <c r="VTO156" s="98"/>
      <c r="VTP156" s="98"/>
      <c r="VTQ156" s="98"/>
      <c r="VTR156" s="98"/>
      <c r="VTS156" s="98"/>
      <c r="VTT156" s="98"/>
      <c r="VTU156" s="98"/>
      <c r="VUH156" s="98"/>
      <c r="VUI156" s="98"/>
      <c r="VUJ156" s="98"/>
      <c r="VUK156" s="98"/>
      <c r="VUL156" s="98"/>
      <c r="VUM156" s="98"/>
      <c r="VUN156" s="98"/>
      <c r="VUO156" s="98"/>
      <c r="VUP156" s="98"/>
      <c r="VUQ156" s="98"/>
      <c r="VUT156" s="98"/>
      <c r="VUW156" s="98"/>
      <c r="VUZ156" s="98"/>
      <c r="VVC156" s="98"/>
      <c r="VXQ156" s="98"/>
      <c r="VXS156" s="98"/>
      <c r="VXV156" s="98"/>
      <c r="VXY156" s="98"/>
      <c r="VYB156" s="98"/>
      <c r="VYE156" s="98"/>
      <c r="VYH156" s="98"/>
      <c r="VYJ156" s="98"/>
      <c r="VYL156" s="98"/>
      <c r="VYO156" s="98"/>
      <c r="VYR156" s="98"/>
      <c r="VYU156" s="98"/>
      <c r="VYX156" s="98"/>
      <c r="VZA156" s="98"/>
      <c r="VZD156" s="98"/>
      <c r="VZG156" s="98"/>
      <c r="VZI156" s="98"/>
      <c r="WAD156" s="98"/>
      <c r="WAE156" s="98"/>
      <c r="WAH156" s="98"/>
      <c r="WAK156" s="98"/>
      <c r="WAN156" s="98"/>
      <c r="WAQ156" s="98"/>
      <c r="WAR156" s="98"/>
      <c r="WAS156" s="98"/>
      <c r="WAV156" s="98"/>
      <c r="WAY156" s="98"/>
      <c r="WBB156" s="98"/>
      <c r="WBE156" s="98"/>
      <c r="WBG156" s="98"/>
      <c r="WCY156" s="98"/>
      <c r="WCZ156" s="98"/>
      <c r="WDA156" s="98"/>
      <c r="WDB156" s="98"/>
      <c r="WDC156" s="98"/>
      <c r="WDD156" s="98"/>
      <c r="WDE156" s="98"/>
      <c r="WDF156" s="98"/>
      <c r="WDG156" s="98"/>
      <c r="WDH156" s="98"/>
      <c r="WDI156" s="98"/>
      <c r="WDJ156" s="98"/>
      <c r="WDK156" s="98"/>
      <c r="WDL156" s="98"/>
      <c r="WDM156" s="98"/>
      <c r="WDN156" s="98"/>
      <c r="WDO156" s="98"/>
      <c r="WDP156" s="98"/>
      <c r="WDQ156" s="98"/>
      <c r="WED156" s="98"/>
      <c r="WEE156" s="98"/>
      <c r="WEF156" s="98"/>
      <c r="WEG156" s="98"/>
      <c r="WEH156" s="98"/>
      <c r="WEI156" s="98"/>
      <c r="WEJ156" s="98"/>
      <c r="WEK156" s="98"/>
      <c r="WEL156" s="98"/>
      <c r="WEM156" s="98"/>
      <c r="WEP156" s="98"/>
      <c r="WES156" s="98"/>
      <c r="WEV156" s="98"/>
      <c r="WEY156" s="98"/>
      <c r="WHM156" s="98"/>
      <c r="WHO156" s="98"/>
      <c r="WHR156" s="98"/>
      <c r="WHU156" s="98"/>
      <c r="WHX156" s="98"/>
      <c r="WIA156" s="98"/>
      <c r="WID156" s="98"/>
      <c r="WIF156" s="98"/>
      <c r="WIH156" s="98"/>
      <c r="WIK156" s="98"/>
      <c r="WIN156" s="98"/>
      <c r="WIQ156" s="98"/>
      <c r="WIT156" s="98"/>
      <c r="WIW156" s="98"/>
      <c r="WIZ156" s="98"/>
      <c r="WJC156" s="98"/>
      <c r="WJE156" s="98"/>
      <c r="WJZ156" s="98"/>
      <c r="WKA156" s="98"/>
      <c r="WKD156" s="98"/>
      <c r="WKG156" s="98"/>
      <c r="WKJ156" s="98"/>
      <c r="WKM156" s="98"/>
      <c r="WKN156" s="98"/>
      <c r="WKO156" s="98"/>
      <c r="WKR156" s="98"/>
      <c r="WKU156" s="98"/>
      <c r="WKX156" s="98"/>
      <c r="WLA156" s="98"/>
      <c r="WLC156" s="98"/>
      <c r="WMU156" s="98"/>
      <c r="WMV156" s="98"/>
      <c r="WMW156" s="98"/>
      <c r="WMX156" s="98"/>
      <c r="WMY156" s="98"/>
      <c r="WMZ156" s="98"/>
      <c r="WNA156" s="98"/>
      <c r="WNB156" s="98"/>
      <c r="WNC156" s="98"/>
      <c r="WND156" s="98"/>
      <c r="WNE156" s="98"/>
      <c r="WNF156" s="98"/>
      <c r="WNG156" s="98"/>
      <c r="WNH156" s="98"/>
      <c r="WNI156" s="98"/>
      <c r="WNJ156" s="98"/>
      <c r="WNK156" s="98"/>
      <c r="WNL156" s="98"/>
      <c r="WNM156" s="98"/>
      <c r="WNZ156" s="98"/>
      <c r="WOA156" s="98"/>
      <c r="WOB156" s="98"/>
      <c r="WOC156" s="98"/>
      <c r="WOD156" s="98"/>
      <c r="WOE156" s="98"/>
      <c r="WOF156" s="98"/>
      <c r="WOG156" s="98"/>
      <c r="WOH156" s="98"/>
      <c r="WOI156" s="98"/>
      <c r="WOL156" s="98"/>
      <c r="WOO156" s="98"/>
      <c r="WOR156" s="98"/>
      <c r="WOU156" s="98"/>
      <c r="WRI156" s="98"/>
      <c r="WRK156" s="98"/>
      <c r="WRN156" s="98"/>
      <c r="WRQ156" s="98"/>
      <c r="WRT156" s="98"/>
      <c r="WRW156" s="98"/>
      <c r="WRZ156" s="98"/>
      <c r="WSB156" s="98"/>
      <c r="WSD156" s="98"/>
      <c r="WSG156" s="98"/>
      <c r="WSJ156" s="98"/>
      <c r="WSM156" s="98"/>
      <c r="WSP156" s="98"/>
      <c r="WSS156" s="98"/>
      <c r="WSV156" s="98"/>
      <c r="WSY156" s="98"/>
      <c r="WTA156" s="98"/>
      <c r="WTV156" s="98"/>
      <c r="WTW156" s="98"/>
      <c r="WTZ156" s="98"/>
      <c r="WUC156" s="98"/>
      <c r="WUF156" s="98"/>
      <c r="WUI156" s="98"/>
      <c r="WUJ156" s="98"/>
      <c r="WUK156" s="98"/>
      <c r="WUN156" s="98"/>
      <c r="WUQ156" s="98"/>
      <c r="WUT156" s="98"/>
      <c r="WUW156" s="98"/>
      <c r="WUY156" s="98"/>
    </row>
    <row r="157" spans="1:1015 1059:2039 2083:3063 3107:4087 4131:5111 5155:6135 6179:7159 7203:8183 8227:9207 9251:10231 10275:11255 11299:12279 12323:13303 13347:14327 14371:15351 15395:16119" s="94" customFormat="1" ht="21" hidden="1" customHeight="1" x14ac:dyDescent="0.3">
      <c r="A157" s="10" t="s">
        <v>110</v>
      </c>
      <c r="B157" s="93" t="s">
        <v>416</v>
      </c>
      <c r="C157" s="12"/>
      <c r="D157" s="126"/>
      <c r="E157" s="126"/>
    </row>
    <row r="158" spans="1:1015 1059:2039 2083:3063 3107:4087 4131:5111 5155:6135 6179:7159 7203:8183 8227:9207 9251:10231 10275:11255 11299:12279 12323:13303 13347:14327 14371:15351 15395:16119" s="94" customFormat="1" ht="21" hidden="1" customHeight="1" x14ac:dyDescent="0.3">
      <c r="A158" s="10" t="s">
        <v>111</v>
      </c>
      <c r="B158" s="93" t="s">
        <v>412</v>
      </c>
      <c r="C158" s="12"/>
      <c r="D158" s="126"/>
      <c r="E158" s="126"/>
    </row>
    <row r="159" spans="1:1015 1059:2039 2083:3063 3107:4087 4131:5111 5155:6135 6179:7159 7203:8183 8227:9207 9251:10231 10275:11255 11299:12279 12323:13303 13347:14327 14371:15351 15395:16119" s="94" customFormat="1" ht="21" hidden="1" customHeight="1" x14ac:dyDescent="0.3">
      <c r="A159" s="18" t="s">
        <v>112</v>
      </c>
      <c r="B159" s="93" t="s">
        <v>417</v>
      </c>
      <c r="C159" s="12"/>
      <c r="D159" s="126"/>
      <c r="E159" s="126"/>
    </row>
    <row r="160" spans="1:1015 1059:2039 2083:3063 3107:4087 4131:5111 5155:6135 6179:7159 7203:8183 8227:9207 9251:10231 10275:11255 11299:12279 12323:13303 13347:14327 14371:15351 15395:16119" s="94" customFormat="1" ht="21" hidden="1" customHeight="1" x14ac:dyDescent="0.3">
      <c r="A160" s="10" t="s">
        <v>303</v>
      </c>
      <c r="B160" s="93" t="s">
        <v>417</v>
      </c>
      <c r="C160" s="7"/>
      <c r="D160" s="126"/>
      <c r="E160" s="126"/>
    </row>
    <row r="161" spans="1:1015 1059:2039 2083:3063 3107:4087 4131:5111 5155:6135 6179:7159 7203:8183 8227:9207 9251:10231 10275:11255 11299:12279 12323:13303 13347:14327 14371:15351 15395:16119" s="94" customFormat="1" ht="21" hidden="1" customHeight="1" x14ac:dyDescent="0.3">
      <c r="A161" s="10" t="s">
        <v>54</v>
      </c>
      <c r="B161" s="93" t="s">
        <v>412</v>
      </c>
      <c r="C161" s="7"/>
      <c r="D161" s="126"/>
      <c r="E161" s="126"/>
    </row>
    <row r="162" spans="1:1015 1059:2039 2083:3063 3107:4087 4131:5111 5155:6135 6179:7159 7203:8183 8227:9207 9251:10231 10275:11255 11299:12279 12323:13303 13347:14327 14371:15351 15395:16119" s="94" customFormat="1" ht="21" hidden="1" customHeight="1" x14ac:dyDescent="0.3">
      <c r="A162" s="14" t="s">
        <v>55</v>
      </c>
      <c r="B162" s="93" t="s">
        <v>417</v>
      </c>
      <c r="C162" s="7"/>
      <c r="D162" s="126"/>
      <c r="E162" s="126"/>
    </row>
    <row r="163" spans="1:1015 1059:2039 2083:3063 3107:4087 4131:5111 5155:6135 6179:7159 7203:8183 8227:9207 9251:10231 10275:11255 11299:12279 12323:13303 13347:14327 14371:15351 15395:16119" s="94" customFormat="1" ht="21" hidden="1" customHeight="1" x14ac:dyDescent="0.3">
      <c r="A163" s="5" t="s">
        <v>199</v>
      </c>
      <c r="B163" s="93" t="s">
        <v>412</v>
      </c>
      <c r="C163" s="7"/>
      <c r="D163" s="126"/>
      <c r="E163" s="126"/>
    </row>
    <row r="164" spans="1:1015 1059:2039 2083:3063 3107:4087 4131:5111 5155:6135 6179:7159 7203:8183 8227:9207 9251:10231 10275:11255 11299:12279 12323:13303 13347:14327 14371:15351 15395:16119" s="94" customFormat="1" ht="21" customHeight="1" x14ac:dyDescent="0.3">
      <c r="A164" s="13" t="s">
        <v>200</v>
      </c>
      <c r="B164" s="169" t="s">
        <v>417</v>
      </c>
      <c r="C164" s="170">
        <v>426</v>
      </c>
      <c r="D164" s="185">
        <v>6500</v>
      </c>
      <c r="E164" s="169">
        <v>2769000</v>
      </c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8"/>
      <c r="AK164" s="98"/>
      <c r="AL164" s="98"/>
      <c r="AM164" s="98"/>
      <c r="AN164" s="98"/>
      <c r="AO164" s="98"/>
      <c r="AP164" s="98"/>
      <c r="AQ164" s="98"/>
      <c r="AR164" s="98"/>
      <c r="AS164" s="98"/>
      <c r="AT164" s="98"/>
      <c r="AU164" s="98"/>
      <c r="AV164" s="98"/>
      <c r="AW164" s="98"/>
      <c r="AX164" s="98"/>
      <c r="AY164" s="98"/>
      <c r="AZ164" s="98"/>
      <c r="BA164" s="98"/>
      <c r="BN164" s="98"/>
      <c r="BO164" s="98"/>
      <c r="BP164" s="98"/>
      <c r="BQ164" s="98"/>
      <c r="BR164" s="98"/>
      <c r="BS164" s="98"/>
      <c r="BT164" s="98"/>
      <c r="BU164" s="98"/>
      <c r="BV164" s="98"/>
      <c r="BW164" s="98"/>
      <c r="BZ164" s="98"/>
      <c r="CC164" s="98"/>
      <c r="CF164" s="98"/>
      <c r="CI164" s="98"/>
      <c r="EW164" s="98"/>
      <c r="EY164" s="98"/>
      <c r="FB164" s="98"/>
      <c r="FE164" s="98"/>
      <c r="FH164" s="98"/>
      <c r="FK164" s="98"/>
      <c r="FN164" s="98"/>
      <c r="FP164" s="98"/>
      <c r="FR164" s="98"/>
      <c r="FU164" s="98"/>
      <c r="FX164" s="98"/>
      <c r="GA164" s="98"/>
      <c r="GD164" s="98"/>
      <c r="GG164" s="98"/>
      <c r="GJ164" s="98"/>
      <c r="GM164" s="98"/>
      <c r="GO164" s="98"/>
      <c r="HJ164" s="98"/>
      <c r="HK164" s="98"/>
      <c r="HN164" s="98"/>
      <c r="HQ164" s="98"/>
      <c r="HT164" s="98"/>
      <c r="HW164" s="98"/>
      <c r="HX164" s="98"/>
      <c r="HY164" s="98"/>
      <c r="IB164" s="98"/>
      <c r="IE164" s="98"/>
      <c r="IH164" s="98"/>
      <c r="IK164" s="98"/>
      <c r="IM164" s="98"/>
      <c r="KE164" s="98"/>
      <c r="KF164" s="98"/>
      <c r="KG164" s="98"/>
      <c r="KH164" s="98"/>
      <c r="KI164" s="98"/>
      <c r="KJ164" s="98"/>
      <c r="KK164" s="98"/>
      <c r="KL164" s="98"/>
      <c r="KM164" s="98"/>
      <c r="KN164" s="98"/>
      <c r="KO164" s="98"/>
      <c r="KP164" s="98"/>
      <c r="KQ164" s="98"/>
      <c r="KR164" s="98"/>
      <c r="KS164" s="98"/>
      <c r="KT164" s="98"/>
      <c r="KU164" s="98"/>
      <c r="KV164" s="98"/>
      <c r="KW164" s="98"/>
      <c r="LJ164" s="98"/>
      <c r="LK164" s="98"/>
      <c r="LL164" s="98"/>
      <c r="LM164" s="98"/>
      <c r="LN164" s="98"/>
      <c r="LO164" s="98"/>
      <c r="LP164" s="98"/>
      <c r="LQ164" s="98"/>
      <c r="LR164" s="98"/>
      <c r="LS164" s="98"/>
      <c r="LV164" s="98"/>
      <c r="LY164" s="98"/>
      <c r="MB164" s="98"/>
      <c r="ME164" s="98"/>
      <c r="OS164" s="98"/>
      <c r="OU164" s="98"/>
      <c r="OX164" s="98"/>
      <c r="PA164" s="98"/>
      <c r="PD164" s="98"/>
      <c r="PG164" s="98"/>
      <c r="PJ164" s="98"/>
      <c r="PL164" s="98"/>
      <c r="PN164" s="98"/>
      <c r="PQ164" s="98"/>
      <c r="PT164" s="98"/>
      <c r="PW164" s="98"/>
      <c r="PZ164" s="98"/>
      <c r="QC164" s="98"/>
      <c r="QF164" s="98"/>
      <c r="QI164" s="98"/>
      <c r="QK164" s="98"/>
      <c r="RF164" s="98"/>
      <c r="RG164" s="98"/>
      <c r="RJ164" s="98"/>
      <c r="RM164" s="98"/>
      <c r="RP164" s="98"/>
      <c r="RS164" s="98"/>
      <c r="RT164" s="98"/>
      <c r="RU164" s="98"/>
      <c r="RX164" s="98"/>
      <c r="SA164" s="98"/>
      <c r="SD164" s="98"/>
      <c r="SG164" s="98"/>
      <c r="SI164" s="98"/>
      <c r="UA164" s="98"/>
      <c r="UB164" s="98"/>
      <c r="UC164" s="98"/>
      <c r="UD164" s="98"/>
      <c r="UE164" s="98"/>
      <c r="UF164" s="98"/>
      <c r="UG164" s="98"/>
      <c r="UH164" s="98"/>
      <c r="UI164" s="98"/>
      <c r="UJ164" s="98"/>
      <c r="UK164" s="98"/>
      <c r="UL164" s="98"/>
      <c r="UM164" s="98"/>
      <c r="UN164" s="98"/>
      <c r="UO164" s="98"/>
      <c r="UP164" s="98"/>
      <c r="UQ164" s="98"/>
      <c r="UR164" s="98"/>
      <c r="US164" s="98"/>
      <c r="VF164" s="98"/>
      <c r="VG164" s="98"/>
      <c r="VH164" s="98"/>
      <c r="VI164" s="98"/>
      <c r="VJ164" s="98"/>
      <c r="VK164" s="98"/>
      <c r="VL164" s="98"/>
      <c r="VM164" s="98"/>
      <c r="VN164" s="98"/>
      <c r="VO164" s="98"/>
      <c r="VR164" s="98"/>
      <c r="VU164" s="98"/>
      <c r="VX164" s="98"/>
      <c r="WA164" s="98"/>
      <c r="YO164" s="98"/>
      <c r="YQ164" s="98"/>
      <c r="YT164" s="98"/>
      <c r="YW164" s="98"/>
      <c r="YZ164" s="98"/>
      <c r="ZC164" s="98"/>
      <c r="ZF164" s="98"/>
      <c r="ZH164" s="98"/>
      <c r="ZJ164" s="98"/>
      <c r="ZM164" s="98"/>
      <c r="ZP164" s="98"/>
      <c r="ZS164" s="98"/>
      <c r="ZV164" s="98"/>
      <c r="ZY164" s="98"/>
      <c r="AAB164" s="98"/>
      <c r="AAE164" s="98"/>
      <c r="AAG164" s="98"/>
      <c r="ABB164" s="98"/>
      <c r="ABC164" s="98"/>
      <c r="ABF164" s="98"/>
      <c r="ABI164" s="98"/>
      <c r="ABL164" s="98"/>
      <c r="ABO164" s="98"/>
      <c r="ABP164" s="98"/>
      <c r="ABQ164" s="98"/>
      <c r="ABT164" s="98"/>
      <c r="ABW164" s="98"/>
      <c r="ABZ164" s="98"/>
      <c r="ACC164" s="98"/>
      <c r="ACE164" s="98"/>
      <c r="ADW164" s="98"/>
      <c r="ADX164" s="98"/>
      <c r="ADY164" s="98"/>
      <c r="ADZ164" s="98"/>
      <c r="AEA164" s="98"/>
      <c r="AEB164" s="98"/>
      <c r="AEC164" s="98"/>
      <c r="AED164" s="98"/>
      <c r="AEE164" s="98"/>
      <c r="AEF164" s="98"/>
      <c r="AEG164" s="98"/>
      <c r="AEH164" s="98"/>
      <c r="AEI164" s="98"/>
      <c r="AEJ164" s="98"/>
      <c r="AEK164" s="98"/>
      <c r="AEL164" s="98"/>
      <c r="AEM164" s="98"/>
      <c r="AEN164" s="98"/>
      <c r="AEO164" s="98"/>
      <c r="AFB164" s="98"/>
      <c r="AFC164" s="98"/>
      <c r="AFD164" s="98"/>
      <c r="AFE164" s="98"/>
      <c r="AFF164" s="98"/>
      <c r="AFG164" s="98"/>
      <c r="AFH164" s="98"/>
      <c r="AFI164" s="98"/>
      <c r="AFJ164" s="98"/>
      <c r="AFK164" s="98"/>
      <c r="AFN164" s="98"/>
      <c r="AFQ164" s="98"/>
      <c r="AFT164" s="98"/>
      <c r="AFW164" s="98"/>
      <c r="AIK164" s="98"/>
      <c r="AIM164" s="98"/>
      <c r="AIP164" s="98"/>
      <c r="AIS164" s="98"/>
      <c r="AIV164" s="98"/>
      <c r="AIY164" s="98"/>
      <c r="AJB164" s="98"/>
      <c r="AJD164" s="98"/>
      <c r="AJF164" s="98"/>
      <c r="AJI164" s="98"/>
      <c r="AJL164" s="98"/>
      <c r="AJO164" s="98"/>
      <c r="AJR164" s="98"/>
      <c r="AJU164" s="98"/>
      <c r="AJX164" s="98"/>
      <c r="AKA164" s="98"/>
      <c r="AKC164" s="98"/>
      <c r="AKX164" s="98"/>
      <c r="AKY164" s="98"/>
      <c r="ALB164" s="98"/>
      <c r="ALE164" s="98"/>
      <c r="ALH164" s="98"/>
      <c r="ALK164" s="98"/>
      <c r="ALL164" s="98"/>
      <c r="ALM164" s="98"/>
      <c r="ALP164" s="98"/>
      <c r="ALS164" s="98"/>
      <c r="ALV164" s="98"/>
      <c r="ALY164" s="98"/>
      <c r="AMA164" s="98"/>
      <c r="ANS164" s="98"/>
      <c r="ANT164" s="98"/>
      <c r="ANU164" s="98"/>
      <c r="ANV164" s="98"/>
      <c r="ANW164" s="98"/>
      <c r="ANX164" s="98"/>
      <c r="ANY164" s="98"/>
      <c r="ANZ164" s="98"/>
      <c r="AOA164" s="98"/>
      <c r="AOB164" s="98"/>
      <c r="AOC164" s="98"/>
      <c r="AOD164" s="98"/>
      <c r="AOE164" s="98"/>
      <c r="AOF164" s="98"/>
      <c r="AOG164" s="98"/>
      <c r="AOH164" s="98"/>
      <c r="AOI164" s="98"/>
      <c r="AOJ164" s="98"/>
      <c r="AOK164" s="98"/>
      <c r="AOX164" s="98"/>
      <c r="AOY164" s="98"/>
      <c r="AOZ164" s="98"/>
      <c r="APA164" s="98"/>
      <c r="APB164" s="98"/>
      <c r="APC164" s="98"/>
      <c r="APD164" s="98"/>
      <c r="APE164" s="98"/>
      <c r="APF164" s="98"/>
      <c r="APG164" s="98"/>
      <c r="APJ164" s="98"/>
      <c r="APM164" s="98"/>
      <c r="APP164" s="98"/>
      <c r="APS164" s="98"/>
      <c r="ASG164" s="98"/>
      <c r="ASI164" s="98"/>
      <c r="ASL164" s="98"/>
      <c r="ASO164" s="98"/>
      <c r="ASR164" s="98"/>
      <c r="ASU164" s="98"/>
      <c r="ASX164" s="98"/>
      <c r="ASZ164" s="98"/>
      <c r="ATB164" s="98"/>
      <c r="ATE164" s="98"/>
      <c r="ATH164" s="98"/>
      <c r="ATK164" s="98"/>
      <c r="ATN164" s="98"/>
      <c r="ATQ164" s="98"/>
      <c r="ATT164" s="98"/>
      <c r="ATW164" s="98"/>
      <c r="ATY164" s="98"/>
      <c r="AUT164" s="98"/>
      <c r="AUU164" s="98"/>
      <c r="AUX164" s="98"/>
      <c r="AVA164" s="98"/>
      <c r="AVD164" s="98"/>
      <c r="AVG164" s="98"/>
      <c r="AVH164" s="98"/>
      <c r="AVI164" s="98"/>
      <c r="AVL164" s="98"/>
      <c r="AVO164" s="98"/>
      <c r="AVR164" s="98"/>
      <c r="AVU164" s="98"/>
      <c r="AVW164" s="98"/>
      <c r="AXO164" s="98"/>
      <c r="AXP164" s="98"/>
      <c r="AXQ164" s="98"/>
      <c r="AXR164" s="98"/>
      <c r="AXS164" s="98"/>
      <c r="AXT164" s="98"/>
      <c r="AXU164" s="98"/>
      <c r="AXV164" s="98"/>
      <c r="AXW164" s="98"/>
      <c r="AXX164" s="98"/>
      <c r="AXY164" s="98"/>
      <c r="AXZ164" s="98"/>
      <c r="AYA164" s="98"/>
      <c r="AYB164" s="98"/>
      <c r="AYC164" s="98"/>
      <c r="AYD164" s="98"/>
      <c r="AYE164" s="98"/>
      <c r="AYF164" s="98"/>
      <c r="AYG164" s="98"/>
      <c r="AYT164" s="98"/>
      <c r="AYU164" s="98"/>
      <c r="AYV164" s="98"/>
      <c r="AYW164" s="98"/>
      <c r="AYX164" s="98"/>
      <c r="AYY164" s="98"/>
      <c r="AYZ164" s="98"/>
      <c r="AZA164" s="98"/>
      <c r="AZB164" s="98"/>
      <c r="AZC164" s="98"/>
      <c r="AZF164" s="98"/>
      <c r="AZI164" s="98"/>
      <c r="AZL164" s="98"/>
      <c r="AZO164" s="98"/>
      <c r="BCC164" s="98"/>
      <c r="BCE164" s="98"/>
      <c r="BCH164" s="98"/>
      <c r="BCK164" s="98"/>
      <c r="BCN164" s="98"/>
      <c r="BCQ164" s="98"/>
      <c r="BCT164" s="98"/>
      <c r="BCV164" s="98"/>
      <c r="BCX164" s="98"/>
      <c r="BDA164" s="98"/>
      <c r="BDD164" s="98"/>
      <c r="BDG164" s="98"/>
      <c r="BDJ164" s="98"/>
      <c r="BDM164" s="98"/>
      <c r="BDP164" s="98"/>
      <c r="BDS164" s="98"/>
      <c r="BDU164" s="98"/>
      <c r="BEP164" s="98"/>
      <c r="BEQ164" s="98"/>
      <c r="BET164" s="98"/>
      <c r="BEW164" s="98"/>
      <c r="BEZ164" s="98"/>
      <c r="BFC164" s="98"/>
      <c r="BFD164" s="98"/>
      <c r="BFE164" s="98"/>
      <c r="BFH164" s="98"/>
      <c r="BFK164" s="98"/>
      <c r="BFN164" s="98"/>
      <c r="BFQ164" s="98"/>
      <c r="BFS164" s="98"/>
      <c r="BHK164" s="98"/>
      <c r="BHL164" s="98"/>
      <c r="BHM164" s="98"/>
      <c r="BHN164" s="98"/>
      <c r="BHO164" s="98"/>
      <c r="BHP164" s="98"/>
      <c r="BHQ164" s="98"/>
      <c r="BHR164" s="98"/>
      <c r="BHS164" s="98"/>
      <c r="BHT164" s="98"/>
      <c r="BHU164" s="98"/>
      <c r="BHV164" s="98"/>
      <c r="BHW164" s="98"/>
      <c r="BHX164" s="98"/>
      <c r="BHY164" s="98"/>
      <c r="BHZ164" s="98"/>
      <c r="BIA164" s="98"/>
      <c r="BIB164" s="98"/>
      <c r="BIC164" s="98"/>
      <c r="BIP164" s="98"/>
      <c r="BIQ164" s="98"/>
      <c r="BIR164" s="98"/>
      <c r="BIS164" s="98"/>
      <c r="BIT164" s="98"/>
      <c r="BIU164" s="98"/>
      <c r="BIV164" s="98"/>
      <c r="BIW164" s="98"/>
      <c r="BIX164" s="98"/>
      <c r="BIY164" s="98"/>
      <c r="BJB164" s="98"/>
      <c r="BJE164" s="98"/>
      <c r="BJH164" s="98"/>
      <c r="BJK164" s="98"/>
      <c r="BLY164" s="98"/>
      <c r="BMA164" s="98"/>
      <c r="BMD164" s="98"/>
      <c r="BMG164" s="98"/>
      <c r="BMJ164" s="98"/>
      <c r="BMM164" s="98"/>
      <c r="BMP164" s="98"/>
      <c r="BMR164" s="98"/>
      <c r="BMT164" s="98"/>
      <c r="BMW164" s="98"/>
      <c r="BMZ164" s="98"/>
      <c r="BNC164" s="98"/>
      <c r="BNF164" s="98"/>
      <c r="BNI164" s="98"/>
      <c r="BNL164" s="98"/>
      <c r="BNO164" s="98"/>
      <c r="BNQ164" s="98"/>
      <c r="BOL164" s="98"/>
      <c r="BOM164" s="98"/>
      <c r="BOP164" s="98"/>
      <c r="BOS164" s="98"/>
      <c r="BOV164" s="98"/>
      <c r="BOY164" s="98"/>
      <c r="BOZ164" s="98"/>
      <c r="BPA164" s="98"/>
      <c r="BPD164" s="98"/>
      <c r="BPG164" s="98"/>
      <c r="BPJ164" s="98"/>
      <c r="BPM164" s="98"/>
      <c r="BPO164" s="98"/>
      <c r="BRG164" s="98"/>
      <c r="BRH164" s="98"/>
      <c r="BRI164" s="98"/>
      <c r="BRJ164" s="98"/>
      <c r="BRK164" s="98"/>
      <c r="BRL164" s="98"/>
      <c r="BRM164" s="98"/>
      <c r="BRN164" s="98"/>
      <c r="BRO164" s="98"/>
      <c r="BRP164" s="98"/>
      <c r="BRQ164" s="98"/>
      <c r="BRR164" s="98"/>
      <c r="BRS164" s="98"/>
      <c r="BRT164" s="98"/>
      <c r="BRU164" s="98"/>
      <c r="BRV164" s="98"/>
      <c r="BRW164" s="98"/>
      <c r="BRX164" s="98"/>
      <c r="BRY164" s="98"/>
      <c r="BSL164" s="98"/>
      <c r="BSM164" s="98"/>
      <c r="BSN164" s="98"/>
      <c r="BSO164" s="98"/>
      <c r="BSP164" s="98"/>
      <c r="BSQ164" s="98"/>
      <c r="BSR164" s="98"/>
      <c r="BSS164" s="98"/>
      <c r="BST164" s="98"/>
      <c r="BSU164" s="98"/>
      <c r="BSX164" s="98"/>
      <c r="BTA164" s="98"/>
      <c r="BTD164" s="98"/>
      <c r="BTG164" s="98"/>
      <c r="BVU164" s="98"/>
      <c r="BVW164" s="98"/>
      <c r="BVZ164" s="98"/>
      <c r="BWC164" s="98"/>
      <c r="BWF164" s="98"/>
      <c r="BWI164" s="98"/>
      <c r="BWL164" s="98"/>
      <c r="BWN164" s="98"/>
      <c r="BWP164" s="98"/>
      <c r="BWS164" s="98"/>
      <c r="BWV164" s="98"/>
      <c r="BWY164" s="98"/>
      <c r="BXB164" s="98"/>
      <c r="BXE164" s="98"/>
      <c r="BXH164" s="98"/>
      <c r="BXK164" s="98"/>
      <c r="BXM164" s="98"/>
      <c r="BYH164" s="98"/>
      <c r="BYI164" s="98"/>
      <c r="BYL164" s="98"/>
      <c r="BYO164" s="98"/>
      <c r="BYR164" s="98"/>
      <c r="BYU164" s="98"/>
      <c r="BYV164" s="98"/>
      <c r="BYW164" s="98"/>
      <c r="BYZ164" s="98"/>
      <c r="BZC164" s="98"/>
      <c r="BZF164" s="98"/>
      <c r="BZI164" s="98"/>
      <c r="BZK164" s="98"/>
      <c r="CBC164" s="98"/>
      <c r="CBD164" s="98"/>
      <c r="CBE164" s="98"/>
      <c r="CBF164" s="98"/>
      <c r="CBG164" s="98"/>
      <c r="CBH164" s="98"/>
      <c r="CBI164" s="98"/>
      <c r="CBJ164" s="98"/>
      <c r="CBK164" s="98"/>
      <c r="CBL164" s="98"/>
      <c r="CBM164" s="98"/>
      <c r="CBN164" s="98"/>
      <c r="CBO164" s="98"/>
      <c r="CBP164" s="98"/>
      <c r="CBQ164" s="98"/>
      <c r="CBR164" s="98"/>
      <c r="CBS164" s="98"/>
      <c r="CBT164" s="98"/>
      <c r="CBU164" s="98"/>
      <c r="CCH164" s="98"/>
      <c r="CCI164" s="98"/>
      <c r="CCJ164" s="98"/>
      <c r="CCK164" s="98"/>
      <c r="CCL164" s="98"/>
      <c r="CCM164" s="98"/>
      <c r="CCN164" s="98"/>
      <c r="CCO164" s="98"/>
      <c r="CCP164" s="98"/>
      <c r="CCQ164" s="98"/>
      <c r="CCT164" s="98"/>
      <c r="CCW164" s="98"/>
      <c r="CCZ164" s="98"/>
      <c r="CDC164" s="98"/>
      <c r="CFQ164" s="98"/>
      <c r="CFS164" s="98"/>
      <c r="CFV164" s="98"/>
      <c r="CFY164" s="98"/>
      <c r="CGB164" s="98"/>
      <c r="CGE164" s="98"/>
      <c r="CGH164" s="98"/>
      <c r="CGJ164" s="98"/>
      <c r="CGL164" s="98"/>
      <c r="CGO164" s="98"/>
      <c r="CGR164" s="98"/>
      <c r="CGU164" s="98"/>
      <c r="CGX164" s="98"/>
      <c r="CHA164" s="98"/>
      <c r="CHD164" s="98"/>
      <c r="CHG164" s="98"/>
      <c r="CHI164" s="98"/>
      <c r="CID164" s="98"/>
      <c r="CIE164" s="98"/>
      <c r="CIH164" s="98"/>
      <c r="CIK164" s="98"/>
      <c r="CIN164" s="98"/>
      <c r="CIQ164" s="98"/>
      <c r="CIR164" s="98"/>
      <c r="CIS164" s="98"/>
      <c r="CIV164" s="98"/>
      <c r="CIY164" s="98"/>
      <c r="CJB164" s="98"/>
      <c r="CJE164" s="98"/>
      <c r="CJG164" s="98"/>
      <c r="CKY164" s="98"/>
      <c r="CKZ164" s="98"/>
      <c r="CLA164" s="98"/>
      <c r="CLB164" s="98"/>
      <c r="CLC164" s="98"/>
      <c r="CLD164" s="98"/>
      <c r="CLE164" s="98"/>
      <c r="CLF164" s="98"/>
      <c r="CLG164" s="98"/>
      <c r="CLH164" s="98"/>
      <c r="CLI164" s="98"/>
      <c r="CLJ164" s="98"/>
      <c r="CLK164" s="98"/>
      <c r="CLL164" s="98"/>
      <c r="CLM164" s="98"/>
      <c r="CLN164" s="98"/>
      <c r="CLO164" s="98"/>
      <c r="CLP164" s="98"/>
      <c r="CLQ164" s="98"/>
      <c r="CMD164" s="98"/>
      <c r="CME164" s="98"/>
      <c r="CMF164" s="98"/>
      <c r="CMG164" s="98"/>
      <c r="CMH164" s="98"/>
      <c r="CMI164" s="98"/>
      <c r="CMJ164" s="98"/>
      <c r="CMK164" s="98"/>
      <c r="CML164" s="98"/>
      <c r="CMM164" s="98"/>
      <c r="CMP164" s="98"/>
      <c r="CMS164" s="98"/>
      <c r="CMV164" s="98"/>
      <c r="CMY164" s="98"/>
      <c r="CPM164" s="98"/>
      <c r="CPO164" s="98"/>
      <c r="CPR164" s="98"/>
      <c r="CPU164" s="98"/>
      <c r="CPX164" s="98"/>
      <c r="CQA164" s="98"/>
      <c r="CQD164" s="98"/>
      <c r="CQF164" s="98"/>
      <c r="CQH164" s="98"/>
      <c r="CQK164" s="98"/>
      <c r="CQN164" s="98"/>
      <c r="CQQ164" s="98"/>
      <c r="CQT164" s="98"/>
      <c r="CQW164" s="98"/>
      <c r="CQZ164" s="98"/>
      <c r="CRC164" s="98"/>
      <c r="CRE164" s="98"/>
      <c r="CRZ164" s="98"/>
      <c r="CSA164" s="98"/>
      <c r="CSD164" s="98"/>
      <c r="CSG164" s="98"/>
      <c r="CSJ164" s="98"/>
      <c r="CSM164" s="98"/>
      <c r="CSN164" s="98"/>
      <c r="CSO164" s="98"/>
      <c r="CSR164" s="98"/>
      <c r="CSU164" s="98"/>
      <c r="CSX164" s="98"/>
      <c r="CTA164" s="98"/>
      <c r="CTC164" s="98"/>
      <c r="CUU164" s="98"/>
      <c r="CUV164" s="98"/>
      <c r="CUW164" s="98"/>
      <c r="CUX164" s="98"/>
      <c r="CUY164" s="98"/>
      <c r="CUZ164" s="98"/>
      <c r="CVA164" s="98"/>
      <c r="CVB164" s="98"/>
      <c r="CVC164" s="98"/>
      <c r="CVD164" s="98"/>
      <c r="CVE164" s="98"/>
      <c r="CVF164" s="98"/>
      <c r="CVG164" s="98"/>
      <c r="CVH164" s="98"/>
      <c r="CVI164" s="98"/>
      <c r="CVJ164" s="98"/>
      <c r="CVK164" s="98"/>
      <c r="CVL164" s="98"/>
      <c r="CVM164" s="98"/>
      <c r="CVZ164" s="98"/>
      <c r="CWA164" s="98"/>
      <c r="CWB164" s="98"/>
      <c r="CWC164" s="98"/>
      <c r="CWD164" s="98"/>
      <c r="CWE164" s="98"/>
      <c r="CWF164" s="98"/>
      <c r="CWG164" s="98"/>
      <c r="CWH164" s="98"/>
      <c r="CWI164" s="98"/>
      <c r="CWL164" s="98"/>
      <c r="CWO164" s="98"/>
      <c r="CWR164" s="98"/>
      <c r="CWU164" s="98"/>
      <c r="CZI164" s="98"/>
      <c r="CZK164" s="98"/>
      <c r="CZN164" s="98"/>
      <c r="CZQ164" s="98"/>
      <c r="CZT164" s="98"/>
      <c r="CZW164" s="98"/>
      <c r="CZZ164" s="98"/>
      <c r="DAB164" s="98"/>
      <c r="DAD164" s="98"/>
      <c r="DAG164" s="98"/>
      <c r="DAJ164" s="98"/>
      <c r="DAM164" s="98"/>
      <c r="DAP164" s="98"/>
      <c r="DAS164" s="98"/>
      <c r="DAV164" s="98"/>
      <c r="DAY164" s="98"/>
      <c r="DBA164" s="98"/>
      <c r="DBV164" s="98"/>
      <c r="DBW164" s="98"/>
      <c r="DBZ164" s="98"/>
      <c r="DCC164" s="98"/>
      <c r="DCF164" s="98"/>
      <c r="DCI164" s="98"/>
      <c r="DCJ164" s="98"/>
      <c r="DCK164" s="98"/>
      <c r="DCN164" s="98"/>
      <c r="DCQ164" s="98"/>
      <c r="DCT164" s="98"/>
      <c r="DCW164" s="98"/>
      <c r="DCY164" s="98"/>
      <c r="DEQ164" s="98"/>
      <c r="DER164" s="98"/>
      <c r="DES164" s="98"/>
      <c r="DET164" s="98"/>
      <c r="DEU164" s="98"/>
      <c r="DEV164" s="98"/>
      <c r="DEW164" s="98"/>
      <c r="DEX164" s="98"/>
      <c r="DEY164" s="98"/>
      <c r="DEZ164" s="98"/>
      <c r="DFA164" s="98"/>
      <c r="DFB164" s="98"/>
      <c r="DFC164" s="98"/>
      <c r="DFD164" s="98"/>
      <c r="DFE164" s="98"/>
      <c r="DFF164" s="98"/>
      <c r="DFG164" s="98"/>
      <c r="DFH164" s="98"/>
      <c r="DFI164" s="98"/>
      <c r="DFV164" s="98"/>
      <c r="DFW164" s="98"/>
      <c r="DFX164" s="98"/>
      <c r="DFY164" s="98"/>
      <c r="DFZ164" s="98"/>
      <c r="DGA164" s="98"/>
      <c r="DGB164" s="98"/>
      <c r="DGC164" s="98"/>
      <c r="DGD164" s="98"/>
      <c r="DGE164" s="98"/>
      <c r="DGH164" s="98"/>
      <c r="DGK164" s="98"/>
      <c r="DGN164" s="98"/>
      <c r="DGQ164" s="98"/>
      <c r="DJE164" s="98"/>
      <c r="DJG164" s="98"/>
      <c r="DJJ164" s="98"/>
      <c r="DJM164" s="98"/>
      <c r="DJP164" s="98"/>
      <c r="DJS164" s="98"/>
      <c r="DJV164" s="98"/>
      <c r="DJX164" s="98"/>
      <c r="DJZ164" s="98"/>
      <c r="DKC164" s="98"/>
      <c r="DKF164" s="98"/>
      <c r="DKI164" s="98"/>
      <c r="DKL164" s="98"/>
      <c r="DKO164" s="98"/>
      <c r="DKR164" s="98"/>
      <c r="DKU164" s="98"/>
      <c r="DKW164" s="98"/>
      <c r="DLR164" s="98"/>
      <c r="DLS164" s="98"/>
      <c r="DLV164" s="98"/>
      <c r="DLY164" s="98"/>
      <c r="DMB164" s="98"/>
      <c r="DME164" s="98"/>
      <c r="DMF164" s="98"/>
      <c r="DMG164" s="98"/>
      <c r="DMJ164" s="98"/>
      <c r="DMM164" s="98"/>
      <c r="DMP164" s="98"/>
      <c r="DMS164" s="98"/>
      <c r="DMU164" s="98"/>
      <c r="DOM164" s="98"/>
      <c r="DON164" s="98"/>
      <c r="DOO164" s="98"/>
      <c r="DOP164" s="98"/>
      <c r="DOQ164" s="98"/>
      <c r="DOR164" s="98"/>
      <c r="DOS164" s="98"/>
      <c r="DOT164" s="98"/>
      <c r="DOU164" s="98"/>
      <c r="DOV164" s="98"/>
      <c r="DOW164" s="98"/>
      <c r="DOX164" s="98"/>
      <c r="DOY164" s="98"/>
      <c r="DOZ164" s="98"/>
      <c r="DPA164" s="98"/>
      <c r="DPB164" s="98"/>
      <c r="DPC164" s="98"/>
      <c r="DPD164" s="98"/>
      <c r="DPE164" s="98"/>
      <c r="DPR164" s="98"/>
      <c r="DPS164" s="98"/>
      <c r="DPT164" s="98"/>
      <c r="DPU164" s="98"/>
      <c r="DPV164" s="98"/>
      <c r="DPW164" s="98"/>
      <c r="DPX164" s="98"/>
      <c r="DPY164" s="98"/>
      <c r="DPZ164" s="98"/>
      <c r="DQA164" s="98"/>
      <c r="DQD164" s="98"/>
      <c r="DQG164" s="98"/>
      <c r="DQJ164" s="98"/>
      <c r="DQM164" s="98"/>
      <c r="DTA164" s="98"/>
      <c r="DTC164" s="98"/>
      <c r="DTF164" s="98"/>
      <c r="DTI164" s="98"/>
      <c r="DTL164" s="98"/>
      <c r="DTO164" s="98"/>
      <c r="DTR164" s="98"/>
      <c r="DTT164" s="98"/>
      <c r="DTV164" s="98"/>
      <c r="DTY164" s="98"/>
      <c r="DUB164" s="98"/>
      <c r="DUE164" s="98"/>
      <c r="DUH164" s="98"/>
      <c r="DUK164" s="98"/>
      <c r="DUN164" s="98"/>
      <c r="DUQ164" s="98"/>
      <c r="DUS164" s="98"/>
      <c r="DVN164" s="98"/>
      <c r="DVO164" s="98"/>
      <c r="DVR164" s="98"/>
      <c r="DVU164" s="98"/>
      <c r="DVX164" s="98"/>
      <c r="DWA164" s="98"/>
      <c r="DWB164" s="98"/>
      <c r="DWC164" s="98"/>
      <c r="DWF164" s="98"/>
      <c r="DWI164" s="98"/>
      <c r="DWL164" s="98"/>
      <c r="DWO164" s="98"/>
      <c r="DWQ164" s="98"/>
      <c r="DYI164" s="98"/>
      <c r="DYJ164" s="98"/>
      <c r="DYK164" s="98"/>
      <c r="DYL164" s="98"/>
      <c r="DYM164" s="98"/>
      <c r="DYN164" s="98"/>
      <c r="DYO164" s="98"/>
      <c r="DYP164" s="98"/>
      <c r="DYQ164" s="98"/>
      <c r="DYR164" s="98"/>
      <c r="DYS164" s="98"/>
      <c r="DYT164" s="98"/>
      <c r="DYU164" s="98"/>
      <c r="DYV164" s="98"/>
      <c r="DYW164" s="98"/>
      <c r="DYX164" s="98"/>
      <c r="DYY164" s="98"/>
      <c r="DYZ164" s="98"/>
      <c r="DZA164" s="98"/>
      <c r="DZN164" s="98"/>
      <c r="DZO164" s="98"/>
      <c r="DZP164" s="98"/>
      <c r="DZQ164" s="98"/>
      <c r="DZR164" s="98"/>
      <c r="DZS164" s="98"/>
      <c r="DZT164" s="98"/>
      <c r="DZU164" s="98"/>
      <c r="DZV164" s="98"/>
      <c r="DZW164" s="98"/>
      <c r="DZZ164" s="98"/>
      <c r="EAC164" s="98"/>
      <c r="EAF164" s="98"/>
      <c r="EAI164" s="98"/>
      <c r="ECW164" s="98"/>
      <c r="ECY164" s="98"/>
      <c r="EDB164" s="98"/>
      <c r="EDE164" s="98"/>
      <c r="EDH164" s="98"/>
      <c r="EDK164" s="98"/>
      <c r="EDN164" s="98"/>
      <c r="EDP164" s="98"/>
      <c r="EDR164" s="98"/>
      <c r="EDU164" s="98"/>
      <c r="EDX164" s="98"/>
      <c r="EEA164" s="98"/>
      <c r="EED164" s="98"/>
      <c r="EEG164" s="98"/>
      <c r="EEJ164" s="98"/>
      <c r="EEM164" s="98"/>
      <c r="EEO164" s="98"/>
      <c r="EFJ164" s="98"/>
      <c r="EFK164" s="98"/>
      <c r="EFN164" s="98"/>
      <c r="EFQ164" s="98"/>
      <c r="EFT164" s="98"/>
      <c r="EFW164" s="98"/>
      <c r="EFX164" s="98"/>
      <c r="EFY164" s="98"/>
      <c r="EGB164" s="98"/>
      <c r="EGE164" s="98"/>
      <c r="EGH164" s="98"/>
      <c r="EGK164" s="98"/>
      <c r="EGM164" s="98"/>
      <c r="EIE164" s="98"/>
      <c r="EIF164" s="98"/>
      <c r="EIG164" s="98"/>
      <c r="EIH164" s="98"/>
      <c r="EII164" s="98"/>
      <c r="EIJ164" s="98"/>
      <c r="EIK164" s="98"/>
      <c r="EIL164" s="98"/>
      <c r="EIM164" s="98"/>
      <c r="EIN164" s="98"/>
      <c r="EIO164" s="98"/>
      <c r="EIP164" s="98"/>
      <c r="EIQ164" s="98"/>
      <c r="EIR164" s="98"/>
      <c r="EIS164" s="98"/>
      <c r="EIT164" s="98"/>
      <c r="EIU164" s="98"/>
      <c r="EIV164" s="98"/>
      <c r="EIW164" s="98"/>
      <c r="EJJ164" s="98"/>
      <c r="EJK164" s="98"/>
      <c r="EJL164" s="98"/>
      <c r="EJM164" s="98"/>
      <c r="EJN164" s="98"/>
      <c r="EJO164" s="98"/>
      <c r="EJP164" s="98"/>
      <c r="EJQ164" s="98"/>
      <c r="EJR164" s="98"/>
      <c r="EJS164" s="98"/>
      <c r="EJV164" s="98"/>
      <c r="EJY164" s="98"/>
      <c r="EKB164" s="98"/>
      <c r="EKE164" s="98"/>
      <c r="EMS164" s="98"/>
      <c r="EMU164" s="98"/>
      <c r="EMX164" s="98"/>
      <c r="ENA164" s="98"/>
      <c r="END164" s="98"/>
      <c r="ENG164" s="98"/>
      <c r="ENJ164" s="98"/>
      <c r="ENL164" s="98"/>
      <c r="ENN164" s="98"/>
      <c r="ENQ164" s="98"/>
      <c r="ENT164" s="98"/>
      <c r="ENW164" s="98"/>
      <c r="ENZ164" s="98"/>
      <c r="EOC164" s="98"/>
      <c r="EOF164" s="98"/>
      <c r="EOI164" s="98"/>
      <c r="EOK164" s="98"/>
      <c r="EPF164" s="98"/>
      <c r="EPG164" s="98"/>
      <c r="EPJ164" s="98"/>
      <c r="EPM164" s="98"/>
      <c r="EPP164" s="98"/>
      <c r="EPS164" s="98"/>
      <c r="EPT164" s="98"/>
      <c r="EPU164" s="98"/>
      <c r="EPX164" s="98"/>
      <c r="EQA164" s="98"/>
      <c r="EQD164" s="98"/>
      <c r="EQG164" s="98"/>
      <c r="EQI164" s="98"/>
      <c r="ESA164" s="98"/>
      <c r="ESB164" s="98"/>
      <c r="ESC164" s="98"/>
      <c r="ESD164" s="98"/>
      <c r="ESE164" s="98"/>
      <c r="ESF164" s="98"/>
      <c r="ESG164" s="98"/>
      <c r="ESH164" s="98"/>
      <c r="ESI164" s="98"/>
      <c r="ESJ164" s="98"/>
      <c r="ESK164" s="98"/>
      <c r="ESL164" s="98"/>
      <c r="ESM164" s="98"/>
      <c r="ESN164" s="98"/>
      <c r="ESO164" s="98"/>
      <c r="ESP164" s="98"/>
      <c r="ESQ164" s="98"/>
      <c r="ESR164" s="98"/>
      <c r="ESS164" s="98"/>
      <c r="ETF164" s="98"/>
      <c r="ETG164" s="98"/>
      <c r="ETH164" s="98"/>
      <c r="ETI164" s="98"/>
      <c r="ETJ164" s="98"/>
      <c r="ETK164" s="98"/>
      <c r="ETL164" s="98"/>
      <c r="ETM164" s="98"/>
      <c r="ETN164" s="98"/>
      <c r="ETO164" s="98"/>
      <c r="ETR164" s="98"/>
      <c r="ETU164" s="98"/>
      <c r="ETX164" s="98"/>
      <c r="EUA164" s="98"/>
      <c r="EWO164" s="98"/>
      <c r="EWQ164" s="98"/>
      <c r="EWT164" s="98"/>
      <c r="EWW164" s="98"/>
      <c r="EWZ164" s="98"/>
      <c r="EXC164" s="98"/>
      <c r="EXF164" s="98"/>
      <c r="EXH164" s="98"/>
      <c r="EXJ164" s="98"/>
      <c r="EXM164" s="98"/>
      <c r="EXP164" s="98"/>
      <c r="EXS164" s="98"/>
      <c r="EXV164" s="98"/>
      <c r="EXY164" s="98"/>
      <c r="EYB164" s="98"/>
      <c r="EYE164" s="98"/>
      <c r="EYG164" s="98"/>
      <c r="EZB164" s="98"/>
      <c r="EZC164" s="98"/>
      <c r="EZF164" s="98"/>
      <c r="EZI164" s="98"/>
      <c r="EZL164" s="98"/>
      <c r="EZO164" s="98"/>
      <c r="EZP164" s="98"/>
      <c r="EZQ164" s="98"/>
      <c r="EZT164" s="98"/>
      <c r="EZW164" s="98"/>
      <c r="EZZ164" s="98"/>
      <c r="FAC164" s="98"/>
      <c r="FAE164" s="98"/>
      <c r="FBW164" s="98"/>
      <c r="FBX164" s="98"/>
      <c r="FBY164" s="98"/>
      <c r="FBZ164" s="98"/>
      <c r="FCA164" s="98"/>
      <c r="FCB164" s="98"/>
      <c r="FCC164" s="98"/>
      <c r="FCD164" s="98"/>
      <c r="FCE164" s="98"/>
      <c r="FCF164" s="98"/>
      <c r="FCG164" s="98"/>
      <c r="FCH164" s="98"/>
      <c r="FCI164" s="98"/>
      <c r="FCJ164" s="98"/>
      <c r="FCK164" s="98"/>
      <c r="FCL164" s="98"/>
      <c r="FCM164" s="98"/>
      <c r="FCN164" s="98"/>
      <c r="FCO164" s="98"/>
      <c r="FDB164" s="98"/>
      <c r="FDC164" s="98"/>
      <c r="FDD164" s="98"/>
      <c r="FDE164" s="98"/>
      <c r="FDF164" s="98"/>
      <c r="FDG164" s="98"/>
      <c r="FDH164" s="98"/>
      <c r="FDI164" s="98"/>
      <c r="FDJ164" s="98"/>
      <c r="FDK164" s="98"/>
      <c r="FDN164" s="98"/>
      <c r="FDQ164" s="98"/>
      <c r="FDT164" s="98"/>
      <c r="FDW164" s="98"/>
      <c r="FGK164" s="98"/>
      <c r="FGM164" s="98"/>
      <c r="FGP164" s="98"/>
      <c r="FGS164" s="98"/>
      <c r="FGV164" s="98"/>
      <c r="FGY164" s="98"/>
      <c r="FHB164" s="98"/>
      <c r="FHD164" s="98"/>
      <c r="FHF164" s="98"/>
      <c r="FHI164" s="98"/>
      <c r="FHL164" s="98"/>
      <c r="FHO164" s="98"/>
      <c r="FHR164" s="98"/>
      <c r="FHU164" s="98"/>
      <c r="FHX164" s="98"/>
      <c r="FIA164" s="98"/>
      <c r="FIC164" s="98"/>
      <c r="FIX164" s="98"/>
      <c r="FIY164" s="98"/>
      <c r="FJB164" s="98"/>
      <c r="FJE164" s="98"/>
      <c r="FJH164" s="98"/>
      <c r="FJK164" s="98"/>
      <c r="FJL164" s="98"/>
      <c r="FJM164" s="98"/>
      <c r="FJP164" s="98"/>
      <c r="FJS164" s="98"/>
      <c r="FJV164" s="98"/>
      <c r="FJY164" s="98"/>
      <c r="FKA164" s="98"/>
      <c r="FLS164" s="98"/>
      <c r="FLT164" s="98"/>
      <c r="FLU164" s="98"/>
      <c r="FLV164" s="98"/>
      <c r="FLW164" s="98"/>
      <c r="FLX164" s="98"/>
      <c r="FLY164" s="98"/>
      <c r="FLZ164" s="98"/>
      <c r="FMA164" s="98"/>
      <c r="FMB164" s="98"/>
      <c r="FMC164" s="98"/>
      <c r="FMD164" s="98"/>
      <c r="FME164" s="98"/>
      <c r="FMF164" s="98"/>
      <c r="FMG164" s="98"/>
      <c r="FMH164" s="98"/>
      <c r="FMI164" s="98"/>
      <c r="FMJ164" s="98"/>
      <c r="FMK164" s="98"/>
      <c r="FMX164" s="98"/>
      <c r="FMY164" s="98"/>
      <c r="FMZ164" s="98"/>
      <c r="FNA164" s="98"/>
      <c r="FNB164" s="98"/>
      <c r="FNC164" s="98"/>
      <c r="FND164" s="98"/>
      <c r="FNE164" s="98"/>
      <c r="FNF164" s="98"/>
      <c r="FNG164" s="98"/>
      <c r="FNJ164" s="98"/>
      <c r="FNM164" s="98"/>
      <c r="FNP164" s="98"/>
      <c r="FNS164" s="98"/>
      <c r="FQG164" s="98"/>
      <c r="FQI164" s="98"/>
      <c r="FQL164" s="98"/>
      <c r="FQO164" s="98"/>
      <c r="FQR164" s="98"/>
      <c r="FQU164" s="98"/>
      <c r="FQX164" s="98"/>
      <c r="FQZ164" s="98"/>
      <c r="FRB164" s="98"/>
      <c r="FRE164" s="98"/>
      <c r="FRH164" s="98"/>
      <c r="FRK164" s="98"/>
      <c r="FRN164" s="98"/>
      <c r="FRQ164" s="98"/>
      <c r="FRT164" s="98"/>
      <c r="FRW164" s="98"/>
      <c r="FRY164" s="98"/>
      <c r="FST164" s="98"/>
      <c r="FSU164" s="98"/>
      <c r="FSX164" s="98"/>
      <c r="FTA164" s="98"/>
      <c r="FTD164" s="98"/>
      <c r="FTG164" s="98"/>
      <c r="FTH164" s="98"/>
      <c r="FTI164" s="98"/>
      <c r="FTL164" s="98"/>
      <c r="FTO164" s="98"/>
      <c r="FTR164" s="98"/>
      <c r="FTU164" s="98"/>
      <c r="FTW164" s="98"/>
      <c r="FVO164" s="98"/>
      <c r="FVP164" s="98"/>
      <c r="FVQ164" s="98"/>
      <c r="FVR164" s="98"/>
      <c r="FVS164" s="98"/>
      <c r="FVT164" s="98"/>
      <c r="FVU164" s="98"/>
      <c r="FVV164" s="98"/>
      <c r="FVW164" s="98"/>
      <c r="FVX164" s="98"/>
      <c r="FVY164" s="98"/>
      <c r="FVZ164" s="98"/>
      <c r="FWA164" s="98"/>
      <c r="FWB164" s="98"/>
      <c r="FWC164" s="98"/>
      <c r="FWD164" s="98"/>
      <c r="FWE164" s="98"/>
      <c r="FWF164" s="98"/>
      <c r="FWG164" s="98"/>
      <c r="FWT164" s="98"/>
      <c r="FWU164" s="98"/>
      <c r="FWV164" s="98"/>
      <c r="FWW164" s="98"/>
      <c r="FWX164" s="98"/>
      <c r="FWY164" s="98"/>
      <c r="FWZ164" s="98"/>
      <c r="FXA164" s="98"/>
      <c r="FXB164" s="98"/>
      <c r="FXC164" s="98"/>
      <c r="FXF164" s="98"/>
      <c r="FXI164" s="98"/>
      <c r="FXL164" s="98"/>
      <c r="FXO164" s="98"/>
      <c r="GAC164" s="98"/>
      <c r="GAE164" s="98"/>
      <c r="GAH164" s="98"/>
      <c r="GAK164" s="98"/>
      <c r="GAN164" s="98"/>
      <c r="GAQ164" s="98"/>
      <c r="GAT164" s="98"/>
      <c r="GAV164" s="98"/>
      <c r="GAX164" s="98"/>
      <c r="GBA164" s="98"/>
      <c r="GBD164" s="98"/>
      <c r="GBG164" s="98"/>
      <c r="GBJ164" s="98"/>
      <c r="GBM164" s="98"/>
      <c r="GBP164" s="98"/>
      <c r="GBS164" s="98"/>
      <c r="GBU164" s="98"/>
      <c r="GCP164" s="98"/>
      <c r="GCQ164" s="98"/>
      <c r="GCT164" s="98"/>
      <c r="GCW164" s="98"/>
      <c r="GCZ164" s="98"/>
      <c r="GDC164" s="98"/>
      <c r="GDD164" s="98"/>
      <c r="GDE164" s="98"/>
      <c r="GDH164" s="98"/>
      <c r="GDK164" s="98"/>
      <c r="GDN164" s="98"/>
      <c r="GDQ164" s="98"/>
      <c r="GDS164" s="98"/>
      <c r="GFK164" s="98"/>
      <c r="GFL164" s="98"/>
      <c r="GFM164" s="98"/>
      <c r="GFN164" s="98"/>
      <c r="GFO164" s="98"/>
      <c r="GFP164" s="98"/>
      <c r="GFQ164" s="98"/>
      <c r="GFR164" s="98"/>
      <c r="GFS164" s="98"/>
      <c r="GFT164" s="98"/>
      <c r="GFU164" s="98"/>
      <c r="GFV164" s="98"/>
      <c r="GFW164" s="98"/>
      <c r="GFX164" s="98"/>
      <c r="GFY164" s="98"/>
      <c r="GFZ164" s="98"/>
      <c r="GGA164" s="98"/>
      <c r="GGB164" s="98"/>
      <c r="GGC164" s="98"/>
      <c r="GGP164" s="98"/>
      <c r="GGQ164" s="98"/>
      <c r="GGR164" s="98"/>
      <c r="GGS164" s="98"/>
      <c r="GGT164" s="98"/>
      <c r="GGU164" s="98"/>
      <c r="GGV164" s="98"/>
      <c r="GGW164" s="98"/>
      <c r="GGX164" s="98"/>
      <c r="GGY164" s="98"/>
      <c r="GHB164" s="98"/>
      <c r="GHE164" s="98"/>
      <c r="GHH164" s="98"/>
      <c r="GHK164" s="98"/>
      <c r="GJY164" s="98"/>
      <c r="GKA164" s="98"/>
      <c r="GKD164" s="98"/>
      <c r="GKG164" s="98"/>
      <c r="GKJ164" s="98"/>
      <c r="GKM164" s="98"/>
      <c r="GKP164" s="98"/>
      <c r="GKR164" s="98"/>
      <c r="GKT164" s="98"/>
      <c r="GKW164" s="98"/>
      <c r="GKZ164" s="98"/>
      <c r="GLC164" s="98"/>
      <c r="GLF164" s="98"/>
      <c r="GLI164" s="98"/>
      <c r="GLL164" s="98"/>
      <c r="GLO164" s="98"/>
      <c r="GLQ164" s="98"/>
      <c r="GML164" s="98"/>
      <c r="GMM164" s="98"/>
      <c r="GMP164" s="98"/>
      <c r="GMS164" s="98"/>
      <c r="GMV164" s="98"/>
      <c r="GMY164" s="98"/>
      <c r="GMZ164" s="98"/>
      <c r="GNA164" s="98"/>
      <c r="GND164" s="98"/>
      <c r="GNG164" s="98"/>
      <c r="GNJ164" s="98"/>
      <c r="GNM164" s="98"/>
      <c r="GNO164" s="98"/>
      <c r="GPG164" s="98"/>
      <c r="GPH164" s="98"/>
      <c r="GPI164" s="98"/>
      <c r="GPJ164" s="98"/>
      <c r="GPK164" s="98"/>
      <c r="GPL164" s="98"/>
      <c r="GPM164" s="98"/>
      <c r="GPN164" s="98"/>
      <c r="GPO164" s="98"/>
      <c r="GPP164" s="98"/>
      <c r="GPQ164" s="98"/>
      <c r="GPR164" s="98"/>
      <c r="GPS164" s="98"/>
      <c r="GPT164" s="98"/>
      <c r="GPU164" s="98"/>
      <c r="GPV164" s="98"/>
      <c r="GPW164" s="98"/>
      <c r="GPX164" s="98"/>
      <c r="GPY164" s="98"/>
      <c r="GQL164" s="98"/>
      <c r="GQM164" s="98"/>
      <c r="GQN164" s="98"/>
      <c r="GQO164" s="98"/>
      <c r="GQP164" s="98"/>
      <c r="GQQ164" s="98"/>
      <c r="GQR164" s="98"/>
      <c r="GQS164" s="98"/>
      <c r="GQT164" s="98"/>
      <c r="GQU164" s="98"/>
      <c r="GQX164" s="98"/>
      <c r="GRA164" s="98"/>
      <c r="GRD164" s="98"/>
      <c r="GRG164" s="98"/>
      <c r="GTU164" s="98"/>
      <c r="GTW164" s="98"/>
      <c r="GTZ164" s="98"/>
      <c r="GUC164" s="98"/>
      <c r="GUF164" s="98"/>
      <c r="GUI164" s="98"/>
      <c r="GUL164" s="98"/>
      <c r="GUN164" s="98"/>
      <c r="GUP164" s="98"/>
      <c r="GUS164" s="98"/>
      <c r="GUV164" s="98"/>
      <c r="GUY164" s="98"/>
      <c r="GVB164" s="98"/>
      <c r="GVE164" s="98"/>
      <c r="GVH164" s="98"/>
      <c r="GVK164" s="98"/>
      <c r="GVM164" s="98"/>
      <c r="GWH164" s="98"/>
      <c r="GWI164" s="98"/>
      <c r="GWL164" s="98"/>
      <c r="GWO164" s="98"/>
      <c r="GWR164" s="98"/>
      <c r="GWU164" s="98"/>
      <c r="GWV164" s="98"/>
      <c r="GWW164" s="98"/>
      <c r="GWZ164" s="98"/>
      <c r="GXC164" s="98"/>
      <c r="GXF164" s="98"/>
      <c r="GXI164" s="98"/>
      <c r="GXK164" s="98"/>
      <c r="GZC164" s="98"/>
      <c r="GZD164" s="98"/>
      <c r="GZE164" s="98"/>
      <c r="GZF164" s="98"/>
      <c r="GZG164" s="98"/>
      <c r="GZH164" s="98"/>
      <c r="GZI164" s="98"/>
      <c r="GZJ164" s="98"/>
      <c r="GZK164" s="98"/>
      <c r="GZL164" s="98"/>
      <c r="GZM164" s="98"/>
      <c r="GZN164" s="98"/>
      <c r="GZO164" s="98"/>
      <c r="GZP164" s="98"/>
      <c r="GZQ164" s="98"/>
      <c r="GZR164" s="98"/>
      <c r="GZS164" s="98"/>
      <c r="GZT164" s="98"/>
      <c r="GZU164" s="98"/>
      <c r="HAH164" s="98"/>
      <c r="HAI164" s="98"/>
      <c r="HAJ164" s="98"/>
      <c r="HAK164" s="98"/>
      <c r="HAL164" s="98"/>
      <c r="HAM164" s="98"/>
      <c r="HAN164" s="98"/>
      <c r="HAO164" s="98"/>
      <c r="HAP164" s="98"/>
      <c r="HAQ164" s="98"/>
      <c r="HAT164" s="98"/>
      <c r="HAW164" s="98"/>
      <c r="HAZ164" s="98"/>
      <c r="HBC164" s="98"/>
      <c r="HDQ164" s="98"/>
      <c r="HDS164" s="98"/>
      <c r="HDV164" s="98"/>
      <c r="HDY164" s="98"/>
      <c r="HEB164" s="98"/>
      <c r="HEE164" s="98"/>
      <c r="HEH164" s="98"/>
      <c r="HEJ164" s="98"/>
      <c r="HEL164" s="98"/>
      <c r="HEO164" s="98"/>
      <c r="HER164" s="98"/>
      <c r="HEU164" s="98"/>
      <c r="HEX164" s="98"/>
      <c r="HFA164" s="98"/>
      <c r="HFD164" s="98"/>
      <c r="HFG164" s="98"/>
      <c r="HFI164" s="98"/>
      <c r="HGD164" s="98"/>
      <c r="HGE164" s="98"/>
      <c r="HGH164" s="98"/>
      <c r="HGK164" s="98"/>
      <c r="HGN164" s="98"/>
      <c r="HGQ164" s="98"/>
      <c r="HGR164" s="98"/>
      <c r="HGS164" s="98"/>
      <c r="HGV164" s="98"/>
      <c r="HGY164" s="98"/>
      <c r="HHB164" s="98"/>
      <c r="HHE164" s="98"/>
      <c r="HHG164" s="98"/>
      <c r="HIY164" s="98"/>
      <c r="HIZ164" s="98"/>
      <c r="HJA164" s="98"/>
      <c r="HJB164" s="98"/>
      <c r="HJC164" s="98"/>
      <c r="HJD164" s="98"/>
      <c r="HJE164" s="98"/>
      <c r="HJF164" s="98"/>
      <c r="HJG164" s="98"/>
      <c r="HJH164" s="98"/>
      <c r="HJI164" s="98"/>
      <c r="HJJ164" s="98"/>
      <c r="HJK164" s="98"/>
      <c r="HJL164" s="98"/>
      <c r="HJM164" s="98"/>
      <c r="HJN164" s="98"/>
      <c r="HJO164" s="98"/>
      <c r="HJP164" s="98"/>
      <c r="HJQ164" s="98"/>
      <c r="HKD164" s="98"/>
      <c r="HKE164" s="98"/>
      <c r="HKF164" s="98"/>
      <c r="HKG164" s="98"/>
      <c r="HKH164" s="98"/>
      <c r="HKI164" s="98"/>
      <c r="HKJ164" s="98"/>
      <c r="HKK164" s="98"/>
      <c r="HKL164" s="98"/>
      <c r="HKM164" s="98"/>
      <c r="HKP164" s="98"/>
      <c r="HKS164" s="98"/>
      <c r="HKV164" s="98"/>
      <c r="HKY164" s="98"/>
      <c r="HNM164" s="98"/>
      <c r="HNO164" s="98"/>
      <c r="HNR164" s="98"/>
      <c r="HNU164" s="98"/>
      <c r="HNX164" s="98"/>
      <c r="HOA164" s="98"/>
      <c r="HOD164" s="98"/>
      <c r="HOF164" s="98"/>
      <c r="HOH164" s="98"/>
      <c r="HOK164" s="98"/>
      <c r="HON164" s="98"/>
      <c r="HOQ164" s="98"/>
      <c r="HOT164" s="98"/>
      <c r="HOW164" s="98"/>
      <c r="HOZ164" s="98"/>
      <c r="HPC164" s="98"/>
      <c r="HPE164" s="98"/>
      <c r="HPZ164" s="98"/>
      <c r="HQA164" s="98"/>
      <c r="HQD164" s="98"/>
      <c r="HQG164" s="98"/>
      <c r="HQJ164" s="98"/>
      <c r="HQM164" s="98"/>
      <c r="HQN164" s="98"/>
      <c r="HQO164" s="98"/>
      <c r="HQR164" s="98"/>
      <c r="HQU164" s="98"/>
      <c r="HQX164" s="98"/>
      <c r="HRA164" s="98"/>
      <c r="HRC164" s="98"/>
      <c r="HSU164" s="98"/>
      <c r="HSV164" s="98"/>
      <c r="HSW164" s="98"/>
      <c r="HSX164" s="98"/>
      <c r="HSY164" s="98"/>
      <c r="HSZ164" s="98"/>
      <c r="HTA164" s="98"/>
      <c r="HTB164" s="98"/>
      <c r="HTC164" s="98"/>
      <c r="HTD164" s="98"/>
      <c r="HTE164" s="98"/>
      <c r="HTF164" s="98"/>
      <c r="HTG164" s="98"/>
      <c r="HTH164" s="98"/>
      <c r="HTI164" s="98"/>
      <c r="HTJ164" s="98"/>
      <c r="HTK164" s="98"/>
      <c r="HTL164" s="98"/>
      <c r="HTM164" s="98"/>
      <c r="HTZ164" s="98"/>
      <c r="HUA164" s="98"/>
      <c r="HUB164" s="98"/>
      <c r="HUC164" s="98"/>
      <c r="HUD164" s="98"/>
      <c r="HUE164" s="98"/>
      <c r="HUF164" s="98"/>
      <c r="HUG164" s="98"/>
      <c r="HUH164" s="98"/>
      <c r="HUI164" s="98"/>
      <c r="HUL164" s="98"/>
      <c r="HUO164" s="98"/>
      <c r="HUR164" s="98"/>
      <c r="HUU164" s="98"/>
      <c r="HXI164" s="98"/>
      <c r="HXK164" s="98"/>
      <c r="HXN164" s="98"/>
      <c r="HXQ164" s="98"/>
      <c r="HXT164" s="98"/>
      <c r="HXW164" s="98"/>
      <c r="HXZ164" s="98"/>
      <c r="HYB164" s="98"/>
      <c r="HYD164" s="98"/>
      <c r="HYG164" s="98"/>
      <c r="HYJ164" s="98"/>
      <c r="HYM164" s="98"/>
      <c r="HYP164" s="98"/>
      <c r="HYS164" s="98"/>
      <c r="HYV164" s="98"/>
      <c r="HYY164" s="98"/>
      <c r="HZA164" s="98"/>
      <c r="HZV164" s="98"/>
      <c r="HZW164" s="98"/>
      <c r="HZZ164" s="98"/>
      <c r="IAC164" s="98"/>
      <c r="IAF164" s="98"/>
      <c r="IAI164" s="98"/>
      <c r="IAJ164" s="98"/>
      <c r="IAK164" s="98"/>
      <c r="IAN164" s="98"/>
      <c r="IAQ164" s="98"/>
      <c r="IAT164" s="98"/>
      <c r="IAW164" s="98"/>
      <c r="IAY164" s="98"/>
      <c r="ICQ164" s="98"/>
      <c r="ICR164" s="98"/>
      <c r="ICS164" s="98"/>
      <c r="ICT164" s="98"/>
      <c r="ICU164" s="98"/>
      <c r="ICV164" s="98"/>
      <c r="ICW164" s="98"/>
      <c r="ICX164" s="98"/>
      <c r="ICY164" s="98"/>
      <c r="ICZ164" s="98"/>
      <c r="IDA164" s="98"/>
      <c r="IDB164" s="98"/>
      <c r="IDC164" s="98"/>
      <c r="IDD164" s="98"/>
      <c r="IDE164" s="98"/>
      <c r="IDF164" s="98"/>
      <c r="IDG164" s="98"/>
      <c r="IDH164" s="98"/>
      <c r="IDI164" s="98"/>
      <c r="IDV164" s="98"/>
      <c r="IDW164" s="98"/>
      <c r="IDX164" s="98"/>
      <c r="IDY164" s="98"/>
      <c r="IDZ164" s="98"/>
      <c r="IEA164" s="98"/>
      <c r="IEB164" s="98"/>
      <c r="IEC164" s="98"/>
      <c r="IED164" s="98"/>
      <c r="IEE164" s="98"/>
      <c r="IEH164" s="98"/>
      <c r="IEK164" s="98"/>
      <c r="IEN164" s="98"/>
      <c r="IEQ164" s="98"/>
      <c r="IHE164" s="98"/>
      <c r="IHG164" s="98"/>
      <c r="IHJ164" s="98"/>
      <c r="IHM164" s="98"/>
      <c r="IHP164" s="98"/>
      <c r="IHS164" s="98"/>
      <c r="IHV164" s="98"/>
      <c r="IHX164" s="98"/>
      <c r="IHZ164" s="98"/>
      <c r="IIC164" s="98"/>
      <c r="IIF164" s="98"/>
      <c r="III164" s="98"/>
      <c r="IIL164" s="98"/>
      <c r="IIO164" s="98"/>
      <c r="IIR164" s="98"/>
      <c r="IIU164" s="98"/>
      <c r="IIW164" s="98"/>
      <c r="IJR164" s="98"/>
      <c r="IJS164" s="98"/>
      <c r="IJV164" s="98"/>
      <c r="IJY164" s="98"/>
      <c r="IKB164" s="98"/>
      <c r="IKE164" s="98"/>
      <c r="IKF164" s="98"/>
      <c r="IKG164" s="98"/>
      <c r="IKJ164" s="98"/>
      <c r="IKM164" s="98"/>
      <c r="IKP164" s="98"/>
      <c r="IKS164" s="98"/>
      <c r="IKU164" s="98"/>
      <c r="IMM164" s="98"/>
      <c r="IMN164" s="98"/>
      <c r="IMO164" s="98"/>
      <c r="IMP164" s="98"/>
      <c r="IMQ164" s="98"/>
      <c r="IMR164" s="98"/>
      <c r="IMS164" s="98"/>
      <c r="IMT164" s="98"/>
      <c r="IMU164" s="98"/>
      <c r="IMV164" s="98"/>
      <c r="IMW164" s="98"/>
      <c r="IMX164" s="98"/>
      <c r="IMY164" s="98"/>
      <c r="IMZ164" s="98"/>
      <c r="INA164" s="98"/>
      <c r="INB164" s="98"/>
      <c r="INC164" s="98"/>
      <c r="IND164" s="98"/>
      <c r="INE164" s="98"/>
      <c r="INR164" s="98"/>
      <c r="INS164" s="98"/>
      <c r="INT164" s="98"/>
      <c r="INU164" s="98"/>
      <c r="INV164" s="98"/>
      <c r="INW164" s="98"/>
      <c r="INX164" s="98"/>
      <c r="INY164" s="98"/>
      <c r="INZ164" s="98"/>
      <c r="IOA164" s="98"/>
      <c r="IOD164" s="98"/>
      <c r="IOG164" s="98"/>
      <c r="IOJ164" s="98"/>
      <c r="IOM164" s="98"/>
      <c r="IRA164" s="98"/>
      <c r="IRC164" s="98"/>
      <c r="IRF164" s="98"/>
      <c r="IRI164" s="98"/>
      <c r="IRL164" s="98"/>
      <c r="IRO164" s="98"/>
      <c r="IRR164" s="98"/>
      <c r="IRT164" s="98"/>
      <c r="IRV164" s="98"/>
      <c r="IRY164" s="98"/>
      <c r="ISB164" s="98"/>
      <c r="ISE164" s="98"/>
      <c r="ISH164" s="98"/>
      <c r="ISK164" s="98"/>
      <c r="ISN164" s="98"/>
      <c r="ISQ164" s="98"/>
      <c r="ISS164" s="98"/>
      <c r="ITN164" s="98"/>
      <c r="ITO164" s="98"/>
      <c r="ITR164" s="98"/>
      <c r="ITU164" s="98"/>
      <c r="ITX164" s="98"/>
      <c r="IUA164" s="98"/>
      <c r="IUB164" s="98"/>
      <c r="IUC164" s="98"/>
      <c r="IUF164" s="98"/>
      <c r="IUI164" s="98"/>
      <c r="IUL164" s="98"/>
      <c r="IUO164" s="98"/>
      <c r="IUQ164" s="98"/>
      <c r="IWI164" s="98"/>
      <c r="IWJ164" s="98"/>
      <c r="IWK164" s="98"/>
      <c r="IWL164" s="98"/>
      <c r="IWM164" s="98"/>
      <c r="IWN164" s="98"/>
      <c r="IWO164" s="98"/>
      <c r="IWP164" s="98"/>
      <c r="IWQ164" s="98"/>
      <c r="IWR164" s="98"/>
      <c r="IWS164" s="98"/>
      <c r="IWT164" s="98"/>
      <c r="IWU164" s="98"/>
      <c r="IWV164" s="98"/>
      <c r="IWW164" s="98"/>
      <c r="IWX164" s="98"/>
      <c r="IWY164" s="98"/>
      <c r="IWZ164" s="98"/>
      <c r="IXA164" s="98"/>
      <c r="IXN164" s="98"/>
      <c r="IXO164" s="98"/>
      <c r="IXP164" s="98"/>
      <c r="IXQ164" s="98"/>
      <c r="IXR164" s="98"/>
      <c r="IXS164" s="98"/>
      <c r="IXT164" s="98"/>
      <c r="IXU164" s="98"/>
      <c r="IXV164" s="98"/>
      <c r="IXW164" s="98"/>
      <c r="IXZ164" s="98"/>
      <c r="IYC164" s="98"/>
      <c r="IYF164" s="98"/>
      <c r="IYI164" s="98"/>
      <c r="JAW164" s="98"/>
      <c r="JAY164" s="98"/>
      <c r="JBB164" s="98"/>
      <c r="JBE164" s="98"/>
      <c r="JBH164" s="98"/>
      <c r="JBK164" s="98"/>
      <c r="JBN164" s="98"/>
      <c r="JBP164" s="98"/>
      <c r="JBR164" s="98"/>
      <c r="JBU164" s="98"/>
      <c r="JBX164" s="98"/>
      <c r="JCA164" s="98"/>
      <c r="JCD164" s="98"/>
      <c r="JCG164" s="98"/>
      <c r="JCJ164" s="98"/>
      <c r="JCM164" s="98"/>
      <c r="JCO164" s="98"/>
      <c r="JDJ164" s="98"/>
      <c r="JDK164" s="98"/>
      <c r="JDN164" s="98"/>
      <c r="JDQ164" s="98"/>
      <c r="JDT164" s="98"/>
      <c r="JDW164" s="98"/>
      <c r="JDX164" s="98"/>
      <c r="JDY164" s="98"/>
      <c r="JEB164" s="98"/>
      <c r="JEE164" s="98"/>
      <c r="JEH164" s="98"/>
      <c r="JEK164" s="98"/>
      <c r="JEM164" s="98"/>
      <c r="JGE164" s="98"/>
      <c r="JGF164" s="98"/>
      <c r="JGG164" s="98"/>
      <c r="JGH164" s="98"/>
      <c r="JGI164" s="98"/>
      <c r="JGJ164" s="98"/>
      <c r="JGK164" s="98"/>
      <c r="JGL164" s="98"/>
      <c r="JGM164" s="98"/>
      <c r="JGN164" s="98"/>
      <c r="JGO164" s="98"/>
      <c r="JGP164" s="98"/>
      <c r="JGQ164" s="98"/>
      <c r="JGR164" s="98"/>
      <c r="JGS164" s="98"/>
      <c r="JGT164" s="98"/>
      <c r="JGU164" s="98"/>
      <c r="JGV164" s="98"/>
      <c r="JGW164" s="98"/>
      <c r="JHJ164" s="98"/>
      <c r="JHK164" s="98"/>
      <c r="JHL164" s="98"/>
      <c r="JHM164" s="98"/>
      <c r="JHN164" s="98"/>
      <c r="JHO164" s="98"/>
      <c r="JHP164" s="98"/>
      <c r="JHQ164" s="98"/>
      <c r="JHR164" s="98"/>
      <c r="JHS164" s="98"/>
      <c r="JHV164" s="98"/>
      <c r="JHY164" s="98"/>
      <c r="JIB164" s="98"/>
      <c r="JIE164" s="98"/>
      <c r="JKS164" s="98"/>
      <c r="JKU164" s="98"/>
      <c r="JKX164" s="98"/>
      <c r="JLA164" s="98"/>
      <c r="JLD164" s="98"/>
      <c r="JLG164" s="98"/>
      <c r="JLJ164" s="98"/>
      <c r="JLL164" s="98"/>
      <c r="JLN164" s="98"/>
      <c r="JLQ164" s="98"/>
      <c r="JLT164" s="98"/>
      <c r="JLW164" s="98"/>
      <c r="JLZ164" s="98"/>
      <c r="JMC164" s="98"/>
      <c r="JMF164" s="98"/>
      <c r="JMI164" s="98"/>
      <c r="JMK164" s="98"/>
      <c r="JNF164" s="98"/>
      <c r="JNG164" s="98"/>
      <c r="JNJ164" s="98"/>
      <c r="JNM164" s="98"/>
      <c r="JNP164" s="98"/>
      <c r="JNS164" s="98"/>
      <c r="JNT164" s="98"/>
      <c r="JNU164" s="98"/>
      <c r="JNX164" s="98"/>
      <c r="JOA164" s="98"/>
      <c r="JOD164" s="98"/>
      <c r="JOG164" s="98"/>
      <c r="JOI164" s="98"/>
      <c r="JQA164" s="98"/>
      <c r="JQB164" s="98"/>
      <c r="JQC164" s="98"/>
      <c r="JQD164" s="98"/>
      <c r="JQE164" s="98"/>
      <c r="JQF164" s="98"/>
      <c r="JQG164" s="98"/>
      <c r="JQH164" s="98"/>
      <c r="JQI164" s="98"/>
      <c r="JQJ164" s="98"/>
      <c r="JQK164" s="98"/>
      <c r="JQL164" s="98"/>
      <c r="JQM164" s="98"/>
      <c r="JQN164" s="98"/>
      <c r="JQO164" s="98"/>
      <c r="JQP164" s="98"/>
      <c r="JQQ164" s="98"/>
      <c r="JQR164" s="98"/>
      <c r="JQS164" s="98"/>
      <c r="JRF164" s="98"/>
      <c r="JRG164" s="98"/>
      <c r="JRH164" s="98"/>
      <c r="JRI164" s="98"/>
      <c r="JRJ164" s="98"/>
      <c r="JRK164" s="98"/>
      <c r="JRL164" s="98"/>
      <c r="JRM164" s="98"/>
      <c r="JRN164" s="98"/>
      <c r="JRO164" s="98"/>
      <c r="JRR164" s="98"/>
      <c r="JRU164" s="98"/>
      <c r="JRX164" s="98"/>
      <c r="JSA164" s="98"/>
      <c r="JUO164" s="98"/>
      <c r="JUQ164" s="98"/>
      <c r="JUT164" s="98"/>
      <c r="JUW164" s="98"/>
      <c r="JUZ164" s="98"/>
      <c r="JVC164" s="98"/>
      <c r="JVF164" s="98"/>
      <c r="JVH164" s="98"/>
      <c r="JVJ164" s="98"/>
      <c r="JVM164" s="98"/>
      <c r="JVP164" s="98"/>
      <c r="JVS164" s="98"/>
      <c r="JVV164" s="98"/>
      <c r="JVY164" s="98"/>
      <c r="JWB164" s="98"/>
      <c r="JWE164" s="98"/>
      <c r="JWG164" s="98"/>
      <c r="JXB164" s="98"/>
      <c r="JXC164" s="98"/>
      <c r="JXF164" s="98"/>
      <c r="JXI164" s="98"/>
      <c r="JXL164" s="98"/>
      <c r="JXO164" s="98"/>
      <c r="JXP164" s="98"/>
      <c r="JXQ164" s="98"/>
      <c r="JXT164" s="98"/>
      <c r="JXW164" s="98"/>
      <c r="JXZ164" s="98"/>
      <c r="JYC164" s="98"/>
      <c r="JYE164" s="98"/>
      <c r="JZW164" s="98"/>
      <c r="JZX164" s="98"/>
      <c r="JZY164" s="98"/>
      <c r="JZZ164" s="98"/>
      <c r="KAA164" s="98"/>
      <c r="KAB164" s="98"/>
      <c r="KAC164" s="98"/>
      <c r="KAD164" s="98"/>
      <c r="KAE164" s="98"/>
      <c r="KAF164" s="98"/>
      <c r="KAG164" s="98"/>
      <c r="KAH164" s="98"/>
      <c r="KAI164" s="98"/>
      <c r="KAJ164" s="98"/>
      <c r="KAK164" s="98"/>
      <c r="KAL164" s="98"/>
      <c r="KAM164" s="98"/>
      <c r="KAN164" s="98"/>
      <c r="KAO164" s="98"/>
      <c r="KBB164" s="98"/>
      <c r="KBC164" s="98"/>
      <c r="KBD164" s="98"/>
      <c r="KBE164" s="98"/>
      <c r="KBF164" s="98"/>
      <c r="KBG164" s="98"/>
      <c r="KBH164" s="98"/>
      <c r="KBI164" s="98"/>
      <c r="KBJ164" s="98"/>
      <c r="KBK164" s="98"/>
      <c r="KBN164" s="98"/>
      <c r="KBQ164" s="98"/>
      <c r="KBT164" s="98"/>
      <c r="KBW164" s="98"/>
      <c r="KEK164" s="98"/>
      <c r="KEM164" s="98"/>
      <c r="KEP164" s="98"/>
      <c r="KES164" s="98"/>
      <c r="KEV164" s="98"/>
      <c r="KEY164" s="98"/>
      <c r="KFB164" s="98"/>
      <c r="KFD164" s="98"/>
      <c r="KFF164" s="98"/>
      <c r="KFI164" s="98"/>
      <c r="KFL164" s="98"/>
      <c r="KFO164" s="98"/>
      <c r="KFR164" s="98"/>
      <c r="KFU164" s="98"/>
      <c r="KFX164" s="98"/>
      <c r="KGA164" s="98"/>
      <c r="KGC164" s="98"/>
      <c r="KGX164" s="98"/>
      <c r="KGY164" s="98"/>
      <c r="KHB164" s="98"/>
      <c r="KHE164" s="98"/>
      <c r="KHH164" s="98"/>
      <c r="KHK164" s="98"/>
      <c r="KHL164" s="98"/>
      <c r="KHM164" s="98"/>
      <c r="KHP164" s="98"/>
      <c r="KHS164" s="98"/>
      <c r="KHV164" s="98"/>
      <c r="KHY164" s="98"/>
      <c r="KIA164" s="98"/>
      <c r="KJS164" s="98"/>
      <c r="KJT164" s="98"/>
      <c r="KJU164" s="98"/>
      <c r="KJV164" s="98"/>
      <c r="KJW164" s="98"/>
      <c r="KJX164" s="98"/>
      <c r="KJY164" s="98"/>
      <c r="KJZ164" s="98"/>
      <c r="KKA164" s="98"/>
      <c r="KKB164" s="98"/>
      <c r="KKC164" s="98"/>
      <c r="KKD164" s="98"/>
      <c r="KKE164" s="98"/>
      <c r="KKF164" s="98"/>
      <c r="KKG164" s="98"/>
      <c r="KKH164" s="98"/>
      <c r="KKI164" s="98"/>
      <c r="KKJ164" s="98"/>
      <c r="KKK164" s="98"/>
      <c r="KKX164" s="98"/>
      <c r="KKY164" s="98"/>
      <c r="KKZ164" s="98"/>
      <c r="KLA164" s="98"/>
      <c r="KLB164" s="98"/>
      <c r="KLC164" s="98"/>
      <c r="KLD164" s="98"/>
      <c r="KLE164" s="98"/>
      <c r="KLF164" s="98"/>
      <c r="KLG164" s="98"/>
      <c r="KLJ164" s="98"/>
      <c r="KLM164" s="98"/>
      <c r="KLP164" s="98"/>
      <c r="KLS164" s="98"/>
      <c r="KOG164" s="98"/>
      <c r="KOI164" s="98"/>
      <c r="KOL164" s="98"/>
      <c r="KOO164" s="98"/>
      <c r="KOR164" s="98"/>
      <c r="KOU164" s="98"/>
      <c r="KOX164" s="98"/>
      <c r="KOZ164" s="98"/>
      <c r="KPB164" s="98"/>
      <c r="KPE164" s="98"/>
      <c r="KPH164" s="98"/>
      <c r="KPK164" s="98"/>
      <c r="KPN164" s="98"/>
      <c r="KPQ164" s="98"/>
      <c r="KPT164" s="98"/>
      <c r="KPW164" s="98"/>
      <c r="KPY164" s="98"/>
      <c r="KQT164" s="98"/>
      <c r="KQU164" s="98"/>
      <c r="KQX164" s="98"/>
      <c r="KRA164" s="98"/>
      <c r="KRD164" s="98"/>
      <c r="KRG164" s="98"/>
      <c r="KRH164" s="98"/>
      <c r="KRI164" s="98"/>
      <c r="KRL164" s="98"/>
      <c r="KRO164" s="98"/>
      <c r="KRR164" s="98"/>
      <c r="KRU164" s="98"/>
      <c r="KRW164" s="98"/>
      <c r="KTO164" s="98"/>
      <c r="KTP164" s="98"/>
      <c r="KTQ164" s="98"/>
      <c r="KTR164" s="98"/>
      <c r="KTS164" s="98"/>
      <c r="KTT164" s="98"/>
      <c r="KTU164" s="98"/>
      <c r="KTV164" s="98"/>
      <c r="KTW164" s="98"/>
      <c r="KTX164" s="98"/>
      <c r="KTY164" s="98"/>
      <c r="KTZ164" s="98"/>
      <c r="KUA164" s="98"/>
      <c r="KUB164" s="98"/>
      <c r="KUC164" s="98"/>
      <c r="KUD164" s="98"/>
      <c r="KUE164" s="98"/>
      <c r="KUF164" s="98"/>
      <c r="KUG164" s="98"/>
      <c r="KUT164" s="98"/>
      <c r="KUU164" s="98"/>
      <c r="KUV164" s="98"/>
      <c r="KUW164" s="98"/>
      <c r="KUX164" s="98"/>
      <c r="KUY164" s="98"/>
      <c r="KUZ164" s="98"/>
      <c r="KVA164" s="98"/>
      <c r="KVB164" s="98"/>
      <c r="KVC164" s="98"/>
      <c r="KVF164" s="98"/>
      <c r="KVI164" s="98"/>
      <c r="KVL164" s="98"/>
      <c r="KVO164" s="98"/>
      <c r="KYC164" s="98"/>
      <c r="KYE164" s="98"/>
      <c r="KYH164" s="98"/>
      <c r="KYK164" s="98"/>
      <c r="KYN164" s="98"/>
      <c r="KYQ164" s="98"/>
      <c r="KYT164" s="98"/>
      <c r="KYV164" s="98"/>
      <c r="KYX164" s="98"/>
      <c r="KZA164" s="98"/>
      <c r="KZD164" s="98"/>
      <c r="KZG164" s="98"/>
      <c r="KZJ164" s="98"/>
      <c r="KZM164" s="98"/>
      <c r="KZP164" s="98"/>
      <c r="KZS164" s="98"/>
      <c r="KZU164" s="98"/>
      <c r="LAP164" s="98"/>
      <c r="LAQ164" s="98"/>
      <c r="LAT164" s="98"/>
      <c r="LAW164" s="98"/>
      <c r="LAZ164" s="98"/>
      <c r="LBC164" s="98"/>
      <c r="LBD164" s="98"/>
      <c r="LBE164" s="98"/>
      <c r="LBH164" s="98"/>
      <c r="LBK164" s="98"/>
      <c r="LBN164" s="98"/>
      <c r="LBQ164" s="98"/>
      <c r="LBS164" s="98"/>
      <c r="LDK164" s="98"/>
      <c r="LDL164" s="98"/>
      <c r="LDM164" s="98"/>
      <c r="LDN164" s="98"/>
      <c r="LDO164" s="98"/>
      <c r="LDP164" s="98"/>
      <c r="LDQ164" s="98"/>
      <c r="LDR164" s="98"/>
      <c r="LDS164" s="98"/>
      <c r="LDT164" s="98"/>
      <c r="LDU164" s="98"/>
      <c r="LDV164" s="98"/>
      <c r="LDW164" s="98"/>
      <c r="LDX164" s="98"/>
      <c r="LDY164" s="98"/>
      <c r="LDZ164" s="98"/>
      <c r="LEA164" s="98"/>
      <c r="LEB164" s="98"/>
      <c r="LEC164" s="98"/>
      <c r="LEP164" s="98"/>
      <c r="LEQ164" s="98"/>
      <c r="LER164" s="98"/>
      <c r="LES164" s="98"/>
      <c r="LET164" s="98"/>
      <c r="LEU164" s="98"/>
      <c r="LEV164" s="98"/>
      <c r="LEW164" s="98"/>
      <c r="LEX164" s="98"/>
      <c r="LEY164" s="98"/>
      <c r="LFB164" s="98"/>
      <c r="LFE164" s="98"/>
      <c r="LFH164" s="98"/>
      <c r="LFK164" s="98"/>
      <c r="LHY164" s="98"/>
      <c r="LIA164" s="98"/>
      <c r="LID164" s="98"/>
      <c r="LIG164" s="98"/>
      <c r="LIJ164" s="98"/>
      <c r="LIM164" s="98"/>
      <c r="LIP164" s="98"/>
      <c r="LIR164" s="98"/>
      <c r="LIT164" s="98"/>
      <c r="LIW164" s="98"/>
      <c r="LIZ164" s="98"/>
      <c r="LJC164" s="98"/>
      <c r="LJF164" s="98"/>
      <c r="LJI164" s="98"/>
      <c r="LJL164" s="98"/>
      <c r="LJO164" s="98"/>
      <c r="LJQ164" s="98"/>
      <c r="LKL164" s="98"/>
      <c r="LKM164" s="98"/>
      <c r="LKP164" s="98"/>
      <c r="LKS164" s="98"/>
      <c r="LKV164" s="98"/>
      <c r="LKY164" s="98"/>
      <c r="LKZ164" s="98"/>
      <c r="LLA164" s="98"/>
      <c r="LLD164" s="98"/>
      <c r="LLG164" s="98"/>
      <c r="LLJ164" s="98"/>
      <c r="LLM164" s="98"/>
      <c r="LLO164" s="98"/>
      <c r="LNG164" s="98"/>
      <c r="LNH164" s="98"/>
      <c r="LNI164" s="98"/>
      <c r="LNJ164" s="98"/>
      <c r="LNK164" s="98"/>
      <c r="LNL164" s="98"/>
      <c r="LNM164" s="98"/>
      <c r="LNN164" s="98"/>
      <c r="LNO164" s="98"/>
      <c r="LNP164" s="98"/>
      <c r="LNQ164" s="98"/>
      <c r="LNR164" s="98"/>
      <c r="LNS164" s="98"/>
      <c r="LNT164" s="98"/>
      <c r="LNU164" s="98"/>
      <c r="LNV164" s="98"/>
      <c r="LNW164" s="98"/>
      <c r="LNX164" s="98"/>
      <c r="LNY164" s="98"/>
      <c r="LOL164" s="98"/>
      <c r="LOM164" s="98"/>
      <c r="LON164" s="98"/>
      <c r="LOO164" s="98"/>
      <c r="LOP164" s="98"/>
      <c r="LOQ164" s="98"/>
      <c r="LOR164" s="98"/>
      <c r="LOS164" s="98"/>
      <c r="LOT164" s="98"/>
      <c r="LOU164" s="98"/>
      <c r="LOX164" s="98"/>
      <c r="LPA164" s="98"/>
      <c r="LPD164" s="98"/>
      <c r="LPG164" s="98"/>
      <c r="LRU164" s="98"/>
      <c r="LRW164" s="98"/>
      <c r="LRZ164" s="98"/>
      <c r="LSC164" s="98"/>
      <c r="LSF164" s="98"/>
      <c r="LSI164" s="98"/>
      <c r="LSL164" s="98"/>
      <c r="LSN164" s="98"/>
      <c r="LSP164" s="98"/>
      <c r="LSS164" s="98"/>
      <c r="LSV164" s="98"/>
      <c r="LSY164" s="98"/>
      <c r="LTB164" s="98"/>
      <c r="LTE164" s="98"/>
      <c r="LTH164" s="98"/>
      <c r="LTK164" s="98"/>
      <c r="LTM164" s="98"/>
      <c r="LUH164" s="98"/>
      <c r="LUI164" s="98"/>
      <c r="LUL164" s="98"/>
      <c r="LUO164" s="98"/>
      <c r="LUR164" s="98"/>
      <c r="LUU164" s="98"/>
      <c r="LUV164" s="98"/>
      <c r="LUW164" s="98"/>
      <c r="LUZ164" s="98"/>
      <c r="LVC164" s="98"/>
      <c r="LVF164" s="98"/>
      <c r="LVI164" s="98"/>
      <c r="LVK164" s="98"/>
      <c r="LXC164" s="98"/>
      <c r="LXD164" s="98"/>
      <c r="LXE164" s="98"/>
      <c r="LXF164" s="98"/>
      <c r="LXG164" s="98"/>
      <c r="LXH164" s="98"/>
      <c r="LXI164" s="98"/>
      <c r="LXJ164" s="98"/>
      <c r="LXK164" s="98"/>
      <c r="LXL164" s="98"/>
      <c r="LXM164" s="98"/>
      <c r="LXN164" s="98"/>
      <c r="LXO164" s="98"/>
      <c r="LXP164" s="98"/>
      <c r="LXQ164" s="98"/>
      <c r="LXR164" s="98"/>
      <c r="LXS164" s="98"/>
      <c r="LXT164" s="98"/>
      <c r="LXU164" s="98"/>
      <c r="LYH164" s="98"/>
      <c r="LYI164" s="98"/>
      <c r="LYJ164" s="98"/>
      <c r="LYK164" s="98"/>
      <c r="LYL164" s="98"/>
      <c r="LYM164" s="98"/>
      <c r="LYN164" s="98"/>
      <c r="LYO164" s="98"/>
      <c r="LYP164" s="98"/>
      <c r="LYQ164" s="98"/>
      <c r="LYT164" s="98"/>
      <c r="LYW164" s="98"/>
      <c r="LYZ164" s="98"/>
      <c r="LZC164" s="98"/>
      <c r="MBQ164" s="98"/>
      <c r="MBS164" s="98"/>
      <c r="MBV164" s="98"/>
      <c r="MBY164" s="98"/>
      <c r="MCB164" s="98"/>
      <c r="MCE164" s="98"/>
      <c r="MCH164" s="98"/>
      <c r="MCJ164" s="98"/>
      <c r="MCL164" s="98"/>
      <c r="MCO164" s="98"/>
      <c r="MCR164" s="98"/>
      <c r="MCU164" s="98"/>
      <c r="MCX164" s="98"/>
      <c r="MDA164" s="98"/>
      <c r="MDD164" s="98"/>
      <c r="MDG164" s="98"/>
      <c r="MDI164" s="98"/>
      <c r="MED164" s="98"/>
      <c r="MEE164" s="98"/>
      <c r="MEH164" s="98"/>
      <c r="MEK164" s="98"/>
      <c r="MEN164" s="98"/>
      <c r="MEQ164" s="98"/>
      <c r="MER164" s="98"/>
      <c r="MES164" s="98"/>
      <c r="MEV164" s="98"/>
      <c r="MEY164" s="98"/>
      <c r="MFB164" s="98"/>
      <c r="MFE164" s="98"/>
      <c r="MFG164" s="98"/>
      <c r="MGY164" s="98"/>
      <c r="MGZ164" s="98"/>
      <c r="MHA164" s="98"/>
      <c r="MHB164" s="98"/>
      <c r="MHC164" s="98"/>
      <c r="MHD164" s="98"/>
      <c r="MHE164" s="98"/>
      <c r="MHF164" s="98"/>
      <c r="MHG164" s="98"/>
      <c r="MHH164" s="98"/>
      <c r="MHI164" s="98"/>
      <c r="MHJ164" s="98"/>
      <c r="MHK164" s="98"/>
      <c r="MHL164" s="98"/>
      <c r="MHM164" s="98"/>
      <c r="MHN164" s="98"/>
      <c r="MHO164" s="98"/>
      <c r="MHP164" s="98"/>
      <c r="MHQ164" s="98"/>
      <c r="MID164" s="98"/>
      <c r="MIE164" s="98"/>
      <c r="MIF164" s="98"/>
      <c r="MIG164" s="98"/>
      <c r="MIH164" s="98"/>
      <c r="MII164" s="98"/>
      <c r="MIJ164" s="98"/>
      <c r="MIK164" s="98"/>
      <c r="MIL164" s="98"/>
      <c r="MIM164" s="98"/>
      <c r="MIP164" s="98"/>
      <c r="MIS164" s="98"/>
      <c r="MIV164" s="98"/>
      <c r="MIY164" s="98"/>
      <c r="MLM164" s="98"/>
      <c r="MLO164" s="98"/>
      <c r="MLR164" s="98"/>
      <c r="MLU164" s="98"/>
      <c r="MLX164" s="98"/>
      <c r="MMA164" s="98"/>
      <c r="MMD164" s="98"/>
      <c r="MMF164" s="98"/>
      <c r="MMH164" s="98"/>
      <c r="MMK164" s="98"/>
      <c r="MMN164" s="98"/>
      <c r="MMQ164" s="98"/>
      <c r="MMT164" s="98"/>
      <c r="MMW164" s="98"/>
      <c r="MMZ164" s="98"/>
      <c r="MNC164" s="98"/>
      <c r="MNE164" s="98"/>
      <c r="MNZ164" s="98"/>
      <c r="MOA164" s="98"/>
      <c r="MOD164" s="98"/>
      <c r="MOG164" s="98"/>
      <c r="MOJ164" s="98"/>
      <c r="MOM164" s="98"/>
      <c r="MON164" s="98"/>
      <c r="MOO164" s="98"/>
      <c r="MOR164" s="98"/>
      <c r="MOU164" s="98"/>
      <c r="MOX164" s="98"/>
      <c r="MPA164" s="98"/>
      <c r="MPC164" s="98"/>
      <c r="MQU164" s="98"/>
      <c r="MQV164" s="98"/>
      <c r="MQW164" s="98"/>
      <c r="MQX164" s="98"/>
      <c r="MQY164" s="98"/>
      <c r="MQZ164" s="98"/>
      <c r="MRA164" s="98"/>
      <c r="MRB164" s="98"/>
      <c r="MRC164" s="98"/>
      <c r="MRD164" s="98"/>
      <c r="MRE164" s="98"/>
      <c r="MRF164" s="98"/>
      <c r="MRG164" s="98"/>
      <c r="MRH164" s="98"/>
      <c r="MRI164" s="98"/>
      <c r="MRJ164" s="98"/>
      <c r="MRK164" s="98"/>
      <c r="MRL164" s="98"/>
      <c r="MRM164" s="98"/>
      <c r="MRZ164" s="98"/>
      <c r="MSA164" s="98"/>
      <c r="MSB164" s="98"/>
      <c r="MSC164" s="98"/>
      <c r="MSD164" s="98"/>
      <c r="MSE164" s="98"/>
      <c r="MSF164" s="98"/>
      <c r="MSG164" s="98"/>
      <c r="MSH164" s="98"/>
      <c r="MSI164" s="98"/>
      <c r="MSL164" s="98"/>
      <c r="MSO164" s="98"/>
      <c r="MSR164" s="98"/>
      <c r="MSU164" s="98"/>
      <c r="MVI164" s="98"/>
      <c r="MVK164" s="98"/>
      <c r="MVN164" s="98"/>
      <c r="MVQ164" s="98"/>
      <c r="MVT164" s="98"/>
      <c r="MVW164" s="98"/>
      <c r="MVZ164" s="98"/>
      <c r="MWB164" s="98"/>
      <c r="MWD164" s="98"/>
      <c r="MWG164" s="98"/>
      <c r="MWJ164" s="98"/>
      <c r="MWM164" s="98"/>
      <c r="MWP164" s="98"/>
      <c r="MWS164" s="98"/>
      <c r="MWV164" s="98"/>
      <c r="MWY164" s="98"/>
      <c r="MXA164" s="98"/>
      <c r="MXV164" s="98"/>
      <c r="MXW164" s="98"/>
      <c r="MXZ164" s="98"/>
      <c r="MYC164" s="98"/>
      <c r="MYF164" s="98"/>
      <c r="MYI164" s="98"/>
      <c r="MYJ164" s="98"/>
      <c r="MYK164" s="98"/>
      <c r="MYN164" s="98"/>
      <c r="MYQ164" s="98"/>
      <c r="MYT164" s="98"/>
      <c r="MYW164" s="98"/>
      <c r="MYY164" s="98"/>
      <c r="NAQ164" s="98"/>
      <c r="NAR164" s="98"/>
      <c r="NAS164" s="98"/>
      <c r="NAT164" s="98"/>
      <c r="NAU164" s="98"/>
      <c r="NAV164" s="98"/>
      <c r="NAW164" s="98"/>
      <c r="NAX164" s="98"/>
      <c r="NAY164" s="98"/>
      <c r="NAZ164" s="98"/>
      <c r="NBA164" s="98"/>
      <c r="NBB164" s="98"/>
      <c r="NBC164" s="98"/>
      <c r="NBD164" s="98"/>
      <c r="NBE164" s="98"/>
      <c r="NBF164" s="98"/>
      <c r="NBG164" s="98"/>
      <c r="NBH164" s="98"/>
      <c r="NBI164" s="98"/>
      <c r="NBV164" s="98"/>
      <c r="NBW164" s="98"/>
      <c r="NBX164" s="98"/>
      <c r="NBY164" s="98"/>
      <c r="NBZ164" s="98"/>
      <c r="NCA164" s="98"/>
      <c r="NCB164" s="98"/>
      <c r="NCC164" s="98"/>
      <c r="NCD164" s="98"/>
      <c r="NCE164" s="98"/>
      <c r="NCH164" s="98"/>
      <c r="NCK164" s="98"/>
      <c r="NCN164" s="98"/>
      <c r="NCQ164" s="98"/>
      <c r="NFE164" s="98"/>
      <c r="NFG164" s="98"/>
      <c r="NFJ164" s="98"/>
      <c r="NFM164" s="98"/>
      <c r="NFP164" s="98"/>
      <c r="NFS164" s="98"/>
      <c r="NFV164" s="98"/>
      <c r="NFX164" s="98"/>
      <c r="NFZ164" s="98"/>
      <c r="NGC164" s="98"/>
      <c r="NGF164" s="98"/>
      <c r="NGI164" s="98"/>
      <c r="NGL164" s="98"/>
      <c r="NGO164" s="98"/>
      <c r="NGR164" s="98"/>
      <c r="NGU164" s="98"/>
      <c r="NGW164" s="98"/>
      <c r="NHR164" s="98"/>
      <c r="NHS164" s="98"/>
      <c r="NHV164" s="98"/>
      <c r="NHY164" s="98"/>
      <c r="NIB164" s="98"/>
      <c r="NIE164" s="98"/>
      <c r="NIF164" s="98"/>
      <c r="NIG164" s="98"/>
      <c r="NIJ164" s="98"/>
      <c r="NIM164" s="98"/>
      <c r="NIP164" s="98"/>
      <c r="NIS164" s="98"/>
      <c r="NIU164" s="98"/>
      <c r="NKM164" s="98"/>
      <c r="NKN164" s="98"/>
      <c r="NKO164" s="98"/>
      <c r="NKP164" s="98"/>
      <c r="NKQ164" s="98"/>
      <c r="NKR164" s="98"/>
      <c r="NKS164" s="98"/>
      <c r="NKT164" s="98"/>
      <c r="NKU164" s="98"/>
      <c r="NKV164" s="98"/>
      <c r="NKW164" s="98"/>
      <c r="NKX164" s="98"/>
      <c r="NKY164" s="98"/>
      <c r="NKZ164" s="98"/>
      <c r="NLA164" s="98"/>
      <c r="NLB164" s="98"/>
      <c r="NLC164" s="98"/>
      <c r="NLD164" s="98"/>
      <c r="NLE164" s="98"/>
      <c r="NLR164" s="98"/>
      <c r="NLS164" s="98"/>
      <c r="NLT164" s="98"/>
      <c r="NLU164" s="98"/>
      <c r="NLV164" s="98"/>
      <c r="NLW164" s="98"/>
      <c r="NLX164" s="98"/>
      <c r="NLY164" s="98"/>
      <c r="NLZ164" s="98"/>
      <c r="NMA164" s="98"/>
      <c r="NMD164" s="98"/>
      <c r="NMG164" s="98"/>
      <c r="NMJ164" s="98"/>
      <c r="NMM164" s="98"/>
      <c r="NPA164" s="98"/>
      <c r="NPC164" s="98"/>
      <c r="NPF164" s="98"/>
      <c r="NPI164" s="98"/>
      <c r="NPL164" s="98"/>
      <c r="NPO164" s="98"/>
      <c r="NPR164" s="98"/>
      <c r="NPT164" s="98"/>
      <c r="NPV164" s="98"/>
      <c r="NPY164" s="98"/>
      <c r="NQB164" s="98"/>
      <c r="NQE164" s="98"/>
      <c r="NQH164" s="98"/>
      <c r="NQK164" s="98"/>
      <c r="NQN164" s="98"/>
      <c r="NQQ164" s="98"/>
      <c r="NQS164" s="98"/>
      <c r="NRN164" s="98"/>
      <c r="NRO164" s="98"/>
      <c r="NRR164" s="98"/>
      <c r="NRU164" s="98"/>
      <c r="NRX164" s="98"/>
      <c r="NSA164" s="98"/>
      <c r="NSB164" s="98"/>
      <c r="NSC164" s="98"/>
      <c r="NSF164" s="98"/>
      <c r="NSI164" s="98"/>
      <c r="NSL164" s="98"/>
      <c r="NSO164" s="98"/>
      <c r="NSQ164" s="98"/>
      <c r="NUI164" s="98"/>
      <c r="NUJ164" s="98"/>
      <c r="NUK164" s="98"/>
      <c r="NUL164" s="98"/>
      <c r="NUM164" s="98"/>
      <c r="NUN164" s="98"/>
      <c r="NUO164" s="98"/>
      <c r="NUP164" s="98"/>
      <c r="NUQ164" s="98"/>
      <c r="NUR164" s="98"/>
      <c r="NUS164" s="98"/>
      <c r="NUT164" s="98"/>
      <c r="NUU164" s="98"/>
      <c r="NUV164" s="98"/>
      <c r="NUW164" s="98"/>
      <c r="NUX164" s="98"/>
      <c r="NUY164" s="98"/>
      <c r="NUZ164" s="98"/>
      <c r="NVA164" s="98"/>
      <c r="NVN164" s="98"/>
      <c r="NVO164" s="98"/>
      <c r="NVP164" s="98"/>
      <c r="NVQ164" s="98"/>
      <c r="NVR164" s="98"/>
      <c r="NVS164" s="98"/>
      <c r="NVT164" s="98"/>
      <c r="NVU164" s="98"/>
      <c r="NVV164" s="98"/>
      <c r="NVW164" s="98"/>
      <c r="NVZ164" s="98"/>
      <c r="NWC164" s="98"/>
      <c r="NWF164" s="98"/>
      <c r="NWI164" s="98"/>
      <c r="NYW164" s="98"/>
      <c r="NYY164" s="98"/>
      <c r="NZB164" s="98"/>
      <c r="NZE164" s="98"/>
      <c r="NZH164" s="98"/>
      <c r="NZK164" s="98"/>
      <c r="NZN164" s="98"/>
      <c r="NZP164" s="98"/>
      <c r="NZR164" s="98"/>
      <c r="NZU164" s="98"/>
      <c r="NZX164" s="98"/>
      <c r="OAA164" s="98"/>
      <c r="OAD164" s="98"/>
      <c r="OAG164" s="98"/>
      <c r="OAJ164" s="98"/>
      <c r="OAM164" s="98"/>
      <c r="OAO164" s="98"/>
      <c r="OBJ164" s="98"/>
      <c r="OBK164" s="98"/>
      <c r="OBN164" s="98"/>
      <c r="OBQ164" s="98"/>
      <c r="OBT164" s="98"/>
      <c r="OBW164" s="98"/>
      <c r="OBX164" s="98"/>
      <c r="OBY164" s="98"/>
      <c r="OCB164" s="98"/>
      <c r="OCE164" s="98"/>
      <c r="OCH164" s="98"/>
      <c r="OCK164" s="98"/>
      <c r="OCM164" s="98"/>
      <c r="OEE164" s="98"/>
      <c r="OEF164" s="98"/>
      <c r="OEG164" s="98"/>
      <c r="OEH164" s="98"/>
      <c r="OEI164" s="98"/>
      <c r="OEJ164" s="98"/>
      <c r="OEK164" s="98"/>
      <c r="OEL164" s="98"/>
      <c r="OEM164" s="98"/>
      <c r="OEN164" s="98"/>
      <c r="OEO164" s="98"/>
      <c r="OEP164" s="98"/>
      <c r="OEQ164" s="98"/>
      <c r="OER164" s="98"/>
      <c r="OES164" s="98"/>
      <c r="OET164" s="98"/>
      <c r="OEU164" s="98"/>
      <c r="OEV164" s="98"/>
      <c r="OEW164" s="98"/>
      <c r="OFJ164" s="98"/>
      <c r="OFK164" s="98"/>
      <c r="OFL164" s="98"/>
      <c r="OFM164" s="98"/>
      <c r="OFN164" s="98"/>
      <c r="OFO164" s="98"/>
      <c r="OFP164" s="98"/>
      <c r="OFQ164" s="98"/>
      <c r="OFR164" s="98"/>
      <c r="OFS164" s="98"/>
      <c r="OFV164" s="98"/>
      <c r="OFY164" s="98"/>
      <c r="OGB164" s="98"/>
      <c r="OGE164" s="98"/>
      <c r="OIS164" s="98"/>
      <c r="OIU164" s="98"/>
      <c r="OIX164" s="98"/>
      <c r="OJA164" s="98"/>
      <c r="OJD164" s="98"/>
      <c r="OJG164" s="98"/>
      <c r="OJJ164" s="98"/>
      <c r="OJL164" s="98"/>
      <c r="OJN164" s="98"/>
      <c r="OJQ164" s="98"/>
      <c r="OJT164" s="98"/>
      <c r="OJW164" s="98"/>
      <c r="OJZ164" s="98"/>
      <c r="OKC164" s="98"/>
      <c r="OKF164" s="98"/>
      <c r="OKI164" s="98"/>
      <c r="OKK164" s="98"/>
      <c r="OLF164" s="98"/>
      <c r="OLG164" s="98"/>
      <c r="OLJ164" s="98"/>
      <c r="OLM164" s="98"/>
      <c r="OLP164" s="98"/>
      <c r="OLS164" s="98"/>
      <c r="OLT164" s="98"/>
      <c r="OLU164" s="98"/>
      <c r="OLX164" s="98"/>
      <c r="OMA164" s="98"/>
      <c r="OMD164" s="98"/>
      <c r="OMG164" s="98"/>
      <c r="OMI164" s="98"/>
      <c r="OOA164" s="98"/>
      <c r="OOB164" s="98"/>
      <c r="OOC164" s="98"/>
      <c r="OOD164" s="98"/>
      <c r="OOE164" s="98"/>
      <c r="OOF164" s="98"/>
      <c r="OOG164" s="98"/>
      <c r="OOH164" s="98"/>
      <c r="OOI164" s="98"/>
      <c r="OOJ164" s="98"/>
      <c r="OOK164" s="98"/>
      <c r="OOL164" s="98"/>
      <c r="OOM164" s="98"/>
      <c r="OON164" s="98"/>
      <c r="OOO164" s="98"/>
      <c r="OOP164" s="98"/>
      <c r="OOQ164" s="98"/>
      <c r="OOR164" s="98"/>
      <c r="OOS164" s="98"/>
      <c r="OPF164" s="98"/>
      <c r="OPG164" s="98"/>
      <c r="OPH164" s="98"/>
      <c r="OPI164" s="98"/>
      <c r="OPJ164" s="98"/>
      <c r="OPK164" s="98"/>
      <c r="OPL164" s="98"/>
      <c r="OPM164" s="98"/>
      <c r="OPN164" s="98"/>
      <c r="OPO164" s="98"/>
      <c r="OPR164" s="98"/>
      <c r="OPU164" s="98"/>
      <c r="OPX164" s="98"/>
      <c r="OQA164" s="98"/>
      <c r="OSO164" s="98"/>
      <c r="OSQ164" s="98"/>
      <c r="OST164" s="98"/>
      <c r="OSW164" s="98"/>
      <c r="OSZ164" s="98"/>
      <c r="OTC164" s="98"/>
      <c r="OTF164" s="98"/>
      <c r="OTH164" s="98"/>
      <c r="OTJ164" s="98"/>
      <c r="OTM164" s="98"/>
      <c r="OTP164" s="98"/>
      <c r="OTS164" s="98"/>
      <c r="OTV164" s="98"/>
      <c r="OTY164" s="98"/>
      <c r="OUB164" s="98"/>
      <c r="OUE164" s="98"/>
      <c r="OUG164" s="98"/>
      <c r="OVB164" s="98"/>
      <c r="OVC164" s="98"/>
      <c r="OVF164" s="98"/>
      <c r="OVI164" s="98"/>
      <c r="OVL164" s="98"/>
      <c r="OVO164" s="98"/>
      <c r="OVP164" s="98"/>
      <c r="OVQ164" s="98"/>
      <c r="OVT164" s="98"/>
      <c r="OVW164" s="98"/>
      <c r="OVZ164" s="98"/>
      <c r="OWC164" s="98"/>
      <c r="OWE164" s="98"/>
      <c r="OXW164" s="98"/>
      <c r="OXX164" s="98"/>
      <c r="OXY164" s="98"/>
      <c r="OXZ164" s="98"/>
      <c r="OYA164" s="98"/>
      <c r="OYB164" s="98"/>
      <c r="OYC164" s="98"/>
      <c r="OYD164" s="98"/>
      <c r="OYE164" s="98"/>
      <c r="OYF164" s="98"/>
      <c r="OYG164" s="98"/>
      <c r="OYH164" s="98"/>
      <c r="OYI164" s="98"/>
      <c r="OYJ164" s="98"/>
      <c r="OYK164" s="98"/>
      <c r="OYL164" s="98"/>
      <c r="OYM164" s="98"/>
      <c r="OYN164" s="98"/>
      <c r="OYO164" s="98"/>
      <c r="OZB164" s="98"/>
      <c r="OZC164" s="98"/>
      <c r="OZD164" s="98"/>
      <c r="OZE164" s="98"/>
      <c r="OZF164" s="98"/>
      <c r="OZG164" s="98"/>
      <c r="OZH164" s="98"/>
      <c r="OZI164" s="98"/>
      <c r="OZJ164" s="98"/>
      <c r="OZK164" s="98"/>
      <c r="OZN164" s="98"/>
      <c r="OZQ164" s="98"/>
      <c r="OZT164" s="98"/>
      <c r="OZW164" s="98"/>
      <c r="PCK164" s="98"/>
      <c r="PCM164" s="98"/>
      <c r="PCP164" s="98"/>
      <c r="PCS164" s="98"/>
      <c r="PCV164" s="98"/>
      <c r="PCY164" s="98"/>
      <c r="PDB164" s="98"/>
      <c r="PDD164" s="98"/>
      <c r="PDF164" s="98"/>
      <c r="PDI164" s="98"/>
      <c r="PDL164" s="98"/>
      <c r="PDO164" s="98"/>
      <c r="PDR164" s="98"/>
      <c r="PDU164" s="98"/>
      <c r="PDX164" s="98"/>
      <c r="PEA164" s="98"/>
      <c r="PEC164" s="98"/>
      <c r="PEX164" s="98"/>
      <c r="PEY164" s="98"/>
      <c r="PFB164" s="98"/>
      <c r="PFE164" s="98"/>
      <c r="PFH164" s="98"/>
      <c r="PFK164" s="98"/>
      <c r="PFL164" s="98"/>
      <c r="PFM164" s="98"/>
      <c r="PFP164" s="98"/>
      <c r="PFS164" s="98"/>
      <c r="PFV164" s="98"/>
      <c r="PFY164" s="98"/>
      <c r="PGA164" s="98"/>
      <c r="PHS164" s="98"/>
      <c r="PHT164" s="98"/>
      <c r="PHU164" s="98"/>
      <c r="PHV164" s="98"/>
      <c r="PHW164" s="98"/>
      <c r="PHX164" s="98"/>
      <c r="PHY164" s="98"/>
      <c r="PHZ164" s="98"/>
      <c r="PIA164" s="98"/>
      <c r="PIB164" s="98"/>
      <c r="PIC164" s="98"/>
      <c r="PID164" s="98"/>
      <c r="PIE164" s="98"/>
      <c r="PIF164" s="98"/>
      <c r="PIG164" s="98"/>
      <c r="PIH164" s="98"/>
      <c r="PII164" s="98"/>
      <c r="PIJ164" s="98"/>
      <c r="PIK164" s="98"/>
      <c r="PIX164" s="98"/>
      <c r="PIY164" s="98"/>
      <c r="PIZ164" s="98"/>
      <c r="PJA164" s="98"/>
      <c r="PJB164" s="98"/>
      <c r="PJC164" s="98"/>
      <c r="PJD164" s="98"/>
      <c r="PJE164" s="98"/>
      <c r="PJF164" s="98"/>
      <c r="PJG164" s="98"/>
      <c r="PJJ164" s="98"/>
      <c r="PJM164" s="98"/>
      <c r="PJP164" s="98"/>
      <c r="PJS164" s="98"/>
      <c r="PMG164" s="98"/>
      <c r="PMI164" s="98"/>
      <c r="PML164" s="98"/>
      <c r="PMO164" s="98"/>
      <c r="PMR164" s="98"/>
      <c r="PMU164" s="98"/>
      <c r="PMX164" s="98"/>
      <c r="PMZ164" s="98"/>
      <c r="PNB164" s="98"/>
      <c r="PNE164" s="98"/>
      <c r="PNH164" s="98"/>
      <c r="PNK164" s="98"/>
      <c r="PNN164" s="98"/>
      <c r="PNQ164" s="98"/>
      <c r="PNT164" s="98"/>
      <c r="PNW164" s="98"/>
      <c r="PNY164" s="98"/>
      <c r="POT164" s="98"/>
      <c r="POU164" s="98"/>
      <c r="POX164" s="98"/>
      <c r="PPA164" s="98"/>
      <c r="PPD164" s="98"/>
      <c r="PPG164" s="98"/>
      <c r="PPH164" s="98"/>
      <c r="PPI164" s="98"/>
      <c r="PPL164" s="98"/>
      <c r="PPO164" s="98"/>
      <c r="PPR164" s="98"/>
      <c r="PPU164" s="98"/>
      <c r="PPW164" s="98"/>
      <c r="PRO164" s="98"/>
      <c r="PRP164" s="98"/>
      <c r="PRQ164" s="98"/>
      <c r="PRR164" s="98"/>
      <c r="PRS164" s="98"/>
      <c r="PRT164" s="98"/>
      <c r="PRU164" s="98"/>
      <c r="PRV164" s="98"/>
      <c r="PRW164" s="98"/>
      <c r="PRX164" s="98"/>
      <c r="PRY164" s="98"/>
      <c r="PRZ164" s="98"/>
      <c r="PSA164" s="98"/>
      <c r="PSB164" s="98"/>
      <c r="PSC164" s="98"/>
      <c r="PSD164" s="98"/>
      <c r="PSE164" s="98"/>
      <c r="PSF164" s="98"/>
      <c r="PSG164" s="98"/>
      <c r="PST164" s="98"/>
      <c r="PSU164" s="98"/>
      <c r="PSV164" s="98"/>
      <c r="PSW164" s="98"/>
      <c r="PSX164" s="98"/>
      <c r="PSY164" s="98"/>
      <c r="PSZ164" s="98"/>
      <c r="PTA164" s="98"/>
      <c r="PTB164" s="98"/>
      <c r="PTC164" s="98"/>
      <c r="PTF164" s="98"/>
      <c r="PTI164" s="98"/>
      <c r="PTL164" s="98"/>
      <c r="PTO164" s="98"/>
      <c r="PWC164" s="98"/>
      <c r="PWE164" s="98"/>
      <c r="PWH164" s="98"/>
      <c r="PWK164" s="98"/>
      <c r="PWN164" s="98"/>
      <c r="PWQ164" s="98"/>
      <c r="PWT164" s="98"/>
      <c r="PWV164" s="98"/>
      <c r="PWX164" s="98"/>
      <c r="PXA164" s="98"/>
      <c r="PXD164" s="98"/>
      <c r="PXG164" s="98"/>
      <c r="PXJ164" s="98"/>
      <c r="PXM164" s="98"/>
      <c r="PXP164" s="98"/>
      <c r="PXS164" s="98"/>
      <c r="PXU164" s="98"/>
      <c r="PYP164" s="98"/>
      <c r="PYQ164" s="98"/>
      <c r="PYT164" s="98"/>
      <c r="PYW164" s="98"/>
      <c r="PYZ164" s="98"/>
      <c r="PZC164" s="98"/>
      <c r="PZD164" s="98"/>
      <c r="PZE164" s="98"/>
      <c r="PZH164" s="98"/>
      <c r="PZK164" s="98"/>
      <c r="PZN164" s="98"/>
      <c r="PZQ164" s="98"/>
      <c r="PZS164" s="98"/>
      <c r="QBK164" s="98"/>
      <c r="QBL164" s="98"/>
      <c r="QBM164" s="98"/>
      <c r="QBN164" s="98"/>
      <c r="QBO164" s="98"/>
      <c r="QBP164" s="98"/>
      <c r="QBQ164" s="98"/>
      <c r="QBR164" s="98"/>
      <c r="QBS164" s="98"/>
      <c r="QBT164" s="98"/>
      <c r="QBU164" s="98"/>
      <c r="QBV164" s="98"/>
      <c r="QBW164" s="98"/>
      <c r="QBX164" s="98"/>
      <c r="QBY164" s="98"/>
      <c r="QBZ164" s="98"/>
      <c r="QCA164" s="98"/>
      <c r="QCB164" s="98"/>
      <c r="QCC164" s="98"/>
      <c r="QCP164" s="98"/>
      <c r="QCQ164" s="98"/>
      <c r="QCR164" s="98"/>
      <c r="QCS164" s="98"/>
      <c r="QCT164" s="98"/>
      <c r="QCU164" s="98"/>
      <c r="QCV164" s="98"/>
      <c r="QCW164" s="98"/>
      <c r="QCX164" s="98"/>
      <c r="QCY164" s="98"/>
      <c r="QDB164" s="98"/>
      <c r="QDE164" s="98"/>
      <c r="QDH164" s="98"/>
      <c r="QDK164" s="98"/>
      <c r="QFY164" s="98"/>
      <c r="QGA164" s="98"/>
      <c r="QGD164" s="98"/>
      <c r="QGG164" s="98"/>
      <c r="QGJ164" s="98"/>
      <c r="QGM164" s="98"/>
      <c r="QGP164" s="98"/>
      <c r="QGR164" s="98"/>
      <c r="QGT164" s="98"/>
      <c r="QGW164" s="98"/>
      <c r="QGZ164" s="98"/>
      <c r="QHC164" s="98"/>
      <c r="QHF164" s="98"/>
      <c r="QHI164" s="98"/>
      <c r="QHL164" s="98"/>
      <c r="QHO164" s="98"/>
      <c r="QHQ164" s="98"/>
      <c r="QIL164" s="98"/>
      <c r="QIM164" s="98"/>
      <c r="QIP164" s="98"/>
      <c r="QIS164" s="98"/>
      <c r="QIV164" s="98"/>
      <c r="QIY164" s="98"/>
      <c r="QIZ164" s="98"/>
      <c r="QJA164" s="98"/>
      <c r="QJD164" s="98"/>
      <c r="QJG164" s="98"/>
      <c r="QJJ164" s="98"/>
      <c r="QJM164" s="98"/>
      <c r="QJO164" s="98"/>
      <c r="QLG164" s="98"/>
      <c r="QLH164" s="98"/>
      <c r="QLI164" s="98"/>
      <c r="QLJ164" s="98"/>
      <c r="QLK164" s="98"/>
      <c r="QLL164" s="98"/>
      <c r="QLM164" s="98"/>
      <c r="QLN164" s="98"/>
      <c r="QLO164" s="98"/>
      <c r="QLP164" s="98"/>
      <c r="QLQ164" s="98"/>
      <c r="QLR164" s="98"/>
      <c r="QLS164" s="98"/>
      <c r="QLT164" s="98"/>
      <c r="QLU164" s="98"/>
      <c r="QLV164" s="98"/>
      <c r="QLW164" s="98"/>
      <c r="QLX164" s="98"/>
      <c r="QLY164" s="98"/>
      <c r="QML164" s="98"/>
      <c r="QMM164" s="98"/>
      <c r="QMN164" s="98"/>
      <c r="QMO164" s="98"/>
      <c r="QMP164" s="98"/>
      <c r="QMQ164" s="98"/>
      <c r="QMR164" s="98"/>
      <c r="QMS164" s="98"/>
      <c r="QMT164" s="98"/>
      <c r="QMU164" s="98"/>
      <c r="QMX164" s="98"/>
      <c r="QNA164" s="98"/>
      <c r="QND164" s="98"/>
      <c r="QNG164" s="98"/>
      <c r="QPU164" s="98"/>
      <c r="QPW164" s="98"/>
      <c r="QPZ164" s="98"/>
      <c r="QQC164" s="98"/>
      <c r="QQF164" s="98"/>
      <c r="QQI164" s="98"/>
      <c r="QQL164" s="98"/>
      <c r="QQN164" s="98"/>
      <c r="QQP164" s="98"/>
      <c r="QQS164" s="98"/>
      <c r="QQV164" s="98"/>
      <c r="QQY164" s="98"/>
      <c r="QRB164" s="98"/>
      <c r="QRE164" s="98"/>
      <c r="QRH164" s="98"/>
      <c r="QRK164" s="98"/>
      <c r="QRM164" s="98"/>
      <c r="QSH164" s="98"/>
      <c r="QSI164" s="98"/>
      <c r="QSL164" s="98"/>
      <c r="QSO164" s="98"/>
      <c r="QSR164" s="98"/>
      <c r="QSU164" s="98"/>
      <c r="QSV164" s="98"/>
      <c r="QSW164" s="98"/>
      <c r="QSZ164" s="98"/>
      <c r="QTC164" s="98"/>
      <c r="QTF164" s="98"/>
      <c r="QTI164" s="98"/>
      <c r="QTK164" s="98"/>
      <c r="QVC164" s="98"/>
      <c r="QVD164" s="98"/>
      <c r="QVE164" s="98"/>
      <c r="QVF164" s="98"/>
      <c r="QVG164" s="98"/>
      <c r="QVH164" s="98"/>
      <c r="QVI164" s="98"/>
      <c r="QVJ164" s="98"/>
      <c r="QVK164" s="98"/>
      <c r="QVL164" s="98"/>
      <c r="QVM164" s="98"/>
      <c r="QVN164" s="98"/>
      <c r="QVO164" s="98"/>
      <c r="QVP164" s="98"/>
      <c r="QVQ164" s="98"/>
      <c r="QVR164" s="98"/>
      <c r="QVS164" s="98"/>
      <c r="QVT164" s="98"/>
      <c r="QVU164" s="98"/>
      <c r="QWH164" s="98"/>
      <c r="QWI164" s="98"/>
      <c r="QWJ164" s="98"/>
      <c r="QWK164" s="98"/>
      <c r="QWL164" s="98"/>
      <c r="QWM164" s="98"/>
      <c r="QWN164" s="98"/>
      <c r="QWO164" s="98"/>
      <c r="QWP164" s="98"/>
      <c r="QWQ164" s="98"/>
      <c r="QWT164" s="98"/>
      <c r="QWW164" s="98"/>
      <c r="QWZ164" s="98"/>
      <c r="QXC164" s="98"/>
      <c r="QZQ164" s="98"/>
      <c r="QZS164" s="98"/>
      <c r="QZV164" s="98"/>
      <c r="QZY164" s="98"/>
      <c r="RAB164" s="98"/>
      <c r="RAE164" s="98"/>
      <c r="RAH164" s="98"/>
      <c r="RAJ164" s="98"/>
      <c r="RAL164" s="98"/>
      <c r="RAO164" s="98"/>
      <c r="RAR164" s="98"/>
      <c r="RAU164" s="98"/>
      <c r="RAX164" s="98"/>
      <c r="RBA164" s="98"/>
      <c r="RBD164" s="98"/>
      <c r="RBG164" s="98"/>
      <c r="RBI164" s="98"/>
      <c r="RCD164" s="98"/>
      <c r="RCE164" s="98"/>
      <c r="RCH164" s="98"/>
      <c r="RCK164" s="98"/>
      <c r="RCN164" s="98"/>
      <c r="RCQ164" s="98"/>
      <c r="RCR164" s="98"/>
      <c r="RCS164" s="98"/>
      <c r="RCV164" s="98"/>
      <c r="RCY164" s="98"/>
      <c r="RDB164" s="98"/>
      <c r="RDE164" s="98"/>
      <c r="RDG164" s="98"/>
      <c r="REY164" s="98"/>
      <c r="REZ164" s="98"/>
      <c r="RFA164" s="98"/>
      <c r="RFB164" s="98"/>
      <c r="RFC164" s="98"/>
      <c r="RFD164" s="98"/>
      <c r="RFE164" s="98"/>
      <c r="RFF164" s="98"/>
      <c r="RFG164" s="98"/>
      <c r="RFH164" s="98"/>
      <c r="RFI164" s="98"/>
      <c r="RFJ164" s="98"/>
      <c r="RFK164" s="98"/>
      <c r="RFL164" s="98"/>
      <c r="RFM164" s="98"/>
      <c r="RFN164" s="98"/>
      <c r="RFO164" s="98"/>
      <c r="RFP164" s="98"/>
      <c r="RFQ164" s="98"/>
      <c r="RGD164" s="98"/>
      <c r="RGE164" s="98"/>
      <c r="RGF164" s="98"/>
      <c r="RGG164" s="98"/>
      <c r="RGH164" s="98"/>
      <c r="RGI164" s="98"/>
      <c r="RGJ164" s="98"/>
      <c r="RGK164" s="98"/>
      <c r="RGL164" s="98"/>
      <c r="RGM164" s="98"/>
      <c r="RGP164" s="98"/>
      <c r="RGS164" s="98"/>
      <c r="RGV164" s="98"/>
      <c r="RGY164" s="98"/>
      <c r="RJM164" s="98"/>
      <c r="RJO164" s="98"/>
      <c r="RJR164" s="98"/>
      <c r="RJU164" s="98"/>
      <c r="RJX164" s="98"/>
      <c r="RKA164" s="98"/>
      <c r="RKD164" s="98"/>
      <c r="RKF164" s="98"/>
      <c r="RKH164" s="98"/>
      <c r="RKK164" s="98"/>
      <c r="RKN164" s="98"/>
      <c r="RKQ164" s="98"/>
      <c r="RKT164" s="98"/>
      <c r="RKW164" s="98"/>
      <c r="RKZ164" s="98"/>
      <c r="RLC164" s="98"/>
      <c r="RLE164" s="98"/>
      <c r="RLZ164" s="98"/>
      <c r="RMA164" s="98"/>
      <c r="RMD164" s="98"/>
      <c r="RMG164" s="98"/>
      <c r="RMJ164" s="98"/>
      <c r="RMM164" s="98"/>
      <c r="RMN164" s="98"/>
      <c r="RMO164" s="98"/>
      <c r="RMR164" s="98"/>
      <c r="RMU164" s="98"/>
      <c r="RMX164" s="98"/>
      <c r="RNA164" s="98"/>
      <c r="RNC164" s="98"/>
      <c r="ROU164" s="98"/>
      <c r="ROV164" s="98"/>
      <c r="ROW164" s="98"/>
      <c r="ROX164" s="98"/>
      <c r="ROY164" s="98"/>
      <c r="ROZ164" s="98"/>
      <c r="RPA164" s="98"/>
      <c r="RPB164" s="98"/>
      <c r="RPC164" s="98"/>
      <c r="RPD164" s="98"/>
      <c r="RPE164" s="98"/>
      <c r="RPF164" s="98"/>
      <c r="RPG164" s="98"/>
      <c r="RPH164" s="98"/>
      <c r="RPI164" s="98"/>
      <c r="RPJ164" s="98"/>
      <c r="RPK164" s="98"/>
      <c r="RPL164" s="98"/>
      <c r="RPM164" s="98"/>
      <c r="RPZ164" s="98"/>
      <c r="RQA164" s="98"/>
      <c r="RQB164" s="98"/>
      <c r="RQC164" s="98"/>
      <c r="RQD164" s="98"/>
      <c r="RQE164" s="98"/>
      <c r="RQF164" s="98"/>
      <c r="RQG164" s="98"/>
      <c r="RQH164" s="98"/>
      <c r="RQI164" s="98"/>
      <c r="RQL164" s="98"/>
      <c r="RQO164" s="98"/>
      <c r="RQR164" s="98"/>
      <c r="RQU164" s="98"/>
      <c r="RTI164" s="98"/>
      <c r="RTK164" s="98"/>
      <c r="RTN164" s="98"/>
      <c r="RTQ164" s="98"/>
      <c r="RTT164" s="98"/>
      <c r="RTW164" s="98"/>
      <c r="RTZ164" s="98"/>
      <c r="RUB164" s="98"/>
      <c r="RUD164" s="98"/>
      <c r="RUG164" s="98"/>
      <c r="RUJ164" s="98"/>
      <c r="RUM164" s="98"/>
      <c r="RUP164" s="98"/>
      <c r="RUS164" s="98"/>
      <c r="RUV164" s="98"/>
      <c r="RUY164" s="98"/>
      <c r="RVA164" s="98"/>
      <c r="RVV164" s="98"/>
      <c r="RVW164" s="98"/>
      <c r="RVZ164" s="98"/>
      <c r="RWC164" s="98"/>
      <c r="RWF164" s="98"/>
      <c r="RWI164" s="98"/>
      <c r="RWJ164" s="98"/>
      <c r="RWK164" s="98"/>
      <c r="RWN164" s="98"/>
      <c r="RWQ164" s="98"/>
      <c r="RWT164" s="98"/>
      <c r="RWW164" s="98"/>
      <c r="RWY164" s="98"/>
      <c r="RYQ164" s="98"/>
      <c r="RYR164" s="98"/>
      <c r="RYS164" s="98"/>
      <c r="RYT164" s="98"/>
      <c r="RYU164" s="98"/>
      <c r="RYV164" s="98"/>
      <c r="RYW164" s="98"/>
      <c r="RYX164" s="98"/>
      <c r="RYY164" s="98"/>
      <c r="RYZ164" s="98"/>
      <c r="RZA164" s="98"/>
      <c r="RZB164" s="98"/>
      <c r="RZC164" s="98"/>
      <c r="RZD164" s="98"/>
      <c r="RZE164" s="98"/>
      <c r="RZF164" s="98"/>
      <c r="RZG164" s="98"/>
      <c r="RZH164" s="98"/>
      <c r="RZI164" s="98"/>
      <c r="RZV164" s="98"/>
      <c r="RZW164" s="98"/>
      <c r="RZX164" s="98"/>
      <c r="RZY164" s="98"/>
      <c r="RZZ164" s="98"/>
      <c r="SAA164" s="98"/>
      <c r="SAB164" s="98"/>
      <c r="SAC164" s="98"/>
      <c r="SAD164" s="98"/>
      <c r="SAE164" s="98"/>
      <c r="SAH164" s="98"/>
      <c r="SAK164" s="98"/>
      <c r="SAN164" s="98"/>
      <c r="SAQ164" s="98"/>
      <c r="SDE164" s="98"/>
      <c r="SDG164" s="98"/>
      <c r="SDJ164" s="98"/>
      <c r="SDM164" s="98"/>
      <c r="SDP164" s="98"/>
      <c r="SDS164" s="98"/>
      <c r="SDV164" s="98"/>
      <c r="SDX164" s="98"/>
      <c r="SDZ164" s="98"/>
      <c r="SEC164" s="98"/>
      <c r="SEF164" s="98"/>
      <c r="SEI164" s="98"/>
      <c r="SEL164" s="98"/>
      <c r="SEO164" s="98"/>
      <c r="SER164" s="98"/>
      <c r="SEU164" s="98"/>
      <c r="SEW164" s="98"/>
      <c r="SFR164" s="98"/>
      <c r="SFS164" s="98"/>
      <c r="SFV164" s="98"/>
      <c r="SFY164" s="98"/>
      <c r="SGB164" s="98"/>
      <c r="SGE164" s="98"/>
      <c r="SGF164" s="98"/>
      <c r="SGG164" s="98"/>
      <c r="SGJ164" s="98"/>
      <c r="SGM164" s="98"/>
      <c r="SGP164" s="98"/>
      <c r="SGS164" s="98"/>
      <c r="SGU164" s="98"/>
      <c r="SIM164" s="98"/>
      <c r="SIN164" s="98"/>
      <c r="SIO164" s="98"/>
      <c r="SIP164" s="98"/>
      <c r="SIQ164" s="98"/>
      <c r="SIR164" s="98"/>
      <c r="SIS164" s="98"/>
      <c r="SIT164" s="98"/>
      <c r="SIU164" s="98"/>
      <c r="SIV164" s="98"/>
      <c r="SIW164" s="98"/>
      <c r="SIX164" s="98"/>
      <c r="SIY164" s="98"/>
      <c r="SIZ164" s="98"/>
      <c r="SJA164" s="98"/>
      <c r="SJB164" s="98"/>
      <c r="SJC164" s="98"/>
      <c r="SJD164" s="98"/>
      <c r="SJE164" s="98"/>
      <c r="SJR164" s="98"/>
      <c r="SJS164" s="98"/>
      <c r="SJT164" s="98"/>
      <c r="SJU164" s="98"/>
      <c r="SJV164" s="98"/>
      <c r="SJW164" s="98"/>
      <c r="SJX164" s="98"/>
      <c r="SJY164" s="98"/>
      <c r="SJZ164" s="98"/>
      <c r="SKA164" s="98"/>
      <c r="SKD164" s="98"/>
      <c r="SKG164" s="98"/>
      <c r="SKJ164" s="98"/>
      <c r="SKM164" s="98"/>
      <c r="SNA164" s="98"/>
      <c r="SNC164" s="98"/>
      <c r="SNF164" s="98"/>
      <c r="SNI164" s="98"/>
      <c r="SNL164" s="98"/>
      <c r="SNO164" s="98"/>
      <c r="SNR164" s="98"/>
      <c r="SNT164" s="98"/>
      <c r="SNV164" s="98"/>
      <c r="SNY164" s="98"/>
      <c r="SOB164" s="98"/>
      <c r="SOE164" s="98"/>
      <c r="SOH164" s="98"/>
      <c r="SOK164" s="98"/>
      <c r="SON164" s="98"/>
      <c r="SOQ164" s="98"/>
      <c r="SOS164" s="98"/>
      <c r="SPN164" s="98"/>
      <c r="SPO164" s="98"/>
      <c r="SPR164" s="98"/>
      <c r="SPU164" s="98"/>
      <c r="SPX164" s="98"/>
      <c r="SQA164" s="98"/>
      <c r="SQB164" s="98"/>
      <c r="SQC164" s="98"/>
      <c r="SQF164" s="98"/>
      <c r="SQI164" s="98"/>
      <c r="SQL164" s="98"/>
      <c r="SQO164" s="98"/>
      <c r="SQQ164" s="98"/>
      <c r="SSI164" s="98"/>
      <c r="SSJ164" s="98"/>
      <c r="SSK164" s="98"/>
      <c r="SSL164" s="98"/>
      <c r="SSM164" s="98"/>
      <c r="SSN164" s="98"/>
      <c r="SSO164" s="98"/>
      <c r="SSP164" s="98"/>
      <c r="SSQ164" s="98"/>
      <c r="SSR164" s="98"/>
      <c r="SSS164" s="98"/>
      <c r="SST164" s="98"/>
      <c r="SSU164" s="98"/>
      <c r="SSV164" s="98"/>
      <c r="SSW164" s="98"/>
      <c r="SSX164" s="98"/>
      <c r="SSY164" s="98"/>
      <c r="SSZ164" s="98"/>
      <c r="STA164" s="98"/>
      <c r="STN164" s="98"/>
      <c r="STO164" s="98"/>
      <c r="STP164" s="98"/>
      <c r="STQ164" s="98"/>
      <c r="STR164" s="98"/>
      <c r="STS164" s="98"/>
      <c r="STT164" s="98"/>
      <c r="STU164" s="98"/>
      <c r="STV164" s="98"/>
      <c r="STW164" s="98"/>
      <c r="STZ164" s="98"/>
      <c r="SUC164" s="98"/>
      <c r="SUF164" s="98"/>
      <c r="SUI164" s="98"/>
      <c r="SWW164" s="98"/>
      <c r="SWY164" s="98"/>
      <c r="SXB164" s="98"/>
      <c r="SXE164" s="98"/>
      <c r="SXH164" s="98"/>
      <c r="SXK164" s="98"/>
      <c r="SXN164" s="98"/>
      <c r="SXP164" s="98"/>
      <c r="SXR164" s="98"/>
      <c r="SXU164" s="98"/>
      <c r="SXX164" s="98"/>
      <c r="SYA164" s="98"/>
      <c r="SYD164" s="98"/>
      <c r="SYG164" s="98"/>
      <c r="SYJ164" s="98"/>
      <c r="SYM164" s="98"/>
      <c r="SYO164" s="98"/>
      <c r="SZJ164" s="98"/>
      <c r="SZK164" s="98"/>
      <c r="SZN164" s="98"/>
      <c r="SZQ164" s="98"/>
      <c r="SZT164" s="98"/>
      <c r="SZW164" s="98"/>
      <c r="SZX164" s="98"/>
      <c r="SZY164" s="98"/>
      <c r="TAB164" s="98"/>
      <c r="TAE164" s="98"/>
      <c r="TAH164" s="98"/>
      <c r="TAK164" s="98"/>
      <c r="TAM164" s="98"/>
      <c r="TCE164" s="98"/>
      <c r="TCF164" s="98"/>
      <c r="TCG164" s="98"/>
      <c r="TCH164" s="98"/>
      <c r="TCI164" s="98"/>
      <c r="TCJ164" s="98"/>
      <c r="TCK164" s="98"/>
      <c r="TCL164" s="98"/>
      <c r="TCM164" s="98"/>
      <c r="TCN164" s="98"/>
      <c r="TCO164" s="98"/>
      <c r="TCP164" s="98"/>
      <c r="TCQ164" s="98"/>
      <c r="TCR164" s="98"/>
      <c r="TCS164" s="98"/>
      <c r="TCT164" s="98"/>
      <c r="TCU164" s="98"/>
      <c r="TCV164" s="98"/>
      <c r="TCW164" s="98"/>
      <c r="TDJ164" s="98"/>
      <c r="TDK164" s="98"/>
      <c r="TDL164" s="98"/>
      <c r="TDM164" s="98"/>
      <c r="TDN164" s="98"/>
      <c r="TDO164" s="98"/>
      <c r="TDP164" s="98"/>
      <c r="TDQ164" s="98"/>
      <c r="TDR164" s="98"/>
      <c r="TDS164" s="98"/>
      <c r="TDV164" s="98"/>
      <c r="TDY164" s="98"/>
      <c r="TEB164" s="98"/>
      <c r="TEE164" s="98"/>
      <c r="TGS164" s="98"/>
      <c r="TGU164" s="98"/>
      <c r="TGX164" s="98"/>
      <c r="THA164" s="98"/>
      <c r="THD164" s="98"/>
      <c r="THG164" s="98"/>
      <c r="THJ164" s="98"/>
      <c r="THL164" s="98"/>
      <c r="THN164" s="98"/>
      <c r="THQ164" s="98"/>
      <c r="THT164" s="98"/>
      <c r="THW164" s="98"/>
      <c r="THZ164" s="98"/>
      <c r="TIC164" s="98"/>
      <c r="TIF164" s="98"/>
      <c r="TII164" s="98"/>
      <c r="TIK164" s="98"/>
      <c r="TJF164" s="98"/>
      <c r="TJG164" s="98"/>
      <c r="TJJ164" s="98"/>
      <c r="TJM164" s="98"/>
      <c r="TJP164" s="98"/>
      <c r="TJS164" s="98"/>
      <c r="TJT164" s="98"/>
      <c r="TJU164" s="98"/>
      <c r="TJX164" s="98"/>
      <c r="TKA164" s="98"/>
      <c r="TKD164" s="98"/>
      <c r="TKG164" s="98"/>
      <c r="TKI164" s="98"/>
      <c r="TMA164" s="98"/>
      <c r="TMB164" s="98"/>
      <c r="TMC164" s="98"/>
      <c r="TMD164" s="98"/>
      <c r="TME164" s="98"/>
      <c r="TMF164" s="98"/>
      <c r="TMG164" s="98"/>
      <c r="TMH164" s="98"/>
      <c r="TMI164" s="98"/>
      <c r="TMJ164" s="98"/>
      <c r="TMK164" s="98"/>
      <c r="TML164" s="98"/>
      <c r="TMM164" s="98"/>
      <c r="TMN164" s="98"/>
      <c r="TMO164" s="98"/>
      <c r="TMP164" s="98"/>
      <c r="TMQ164" s="98"/>
      <c r="TMR164" s="98"/>
      <c r="TMS164" s="98"/>
      <c r="TNF164" s="98"/>
      <c r="TNG164" s="98"/>
      <c r="TNH164" s="98"/>
      <c r="TNI164" s="98"/>
      <c r="TNJ164" s="98"/>
      <c r="TNK164" s="98"/>
      <c r="TNL164" s="98"/>
      <c r="TNM164" s="98"/>
      <c r="TNN164" s="98"/>
      <c r="TNO164" s="98"/>
      <c r="TNR164" s="98"/>
      <c r="TNU164" s="98"/>
      <c r="TNX164" s="98"/>
      <c r="TOA164" s="98"/>
      <c r="TQO164" s="98"/>
      <c r="TQQ164" s="98"/>
      <c r="TQT164" s="98"/>
      <c r="TQW164" s="98"/>
      <c r="TQZ164" s="98"/>
      <c r="TRC164" s="98"/>
      <c r="TRF164" s="98"/>
      <c r="TRH164" s="98"/>
      <c r="TRJ164" s="98"/>
      <c r="TRM164" s="98"/>
      <c r="TRP164" s="98"/>
      <c r="TRS164" s="98"/>
      <c r="TRV164" s="98"/>
      <c r="TRY164" s="98"/>
      <c r="TSB164" s="98"/>
      <c r="TSE164" s="98"/>
      <c r="TSG164" s="98"/>
      <c r="TTB164" s="98"/>
      <c r="TTC164" s="98"/>
      <c r="TTF164" s="98"/>
      <c r="TTI164" s="98"/>
      <c r="TTL164" s="98"/>
      <c r="TTO164" s="98"/>
      <c r="TTP164" s="98"/>
      <c r="TTQ164" s="98"/>
      <c r="TTT164" s="98"/>
      <c r="TTW164" s="98"/>
      <c r="TTZ164" s="98"/>
      <c r="TUC164" s="98"/>
      <c r="TUE164" s="98"/>
      <c r="TVW164" s="98"/>
      <c r="TVX164" s="98"/>
      <c r="TVY164" s="98"/>
      <c r="TVZ164" s="98"/>
      <c r="TWA164" s="98"/>
      <c r="TWB164" s="98"/>
      <c r="TWC164" s="98"/>
      <c r="TWD164" s="98"/>
      <c r="TWE164" s="98"/>
      <c r="TWF164" s="98"/>
      <c r="TWG164" s="98"/>
      <c r="TWH164" s="98"/>
      <c r="TWI164" s="98"/>
      <c r="TWJ164" s="98"/>
      <c r="TWK164" s="98"/>
      <c r="TWL164" s="98"/>
      <c r="TWM164" s="98"/>
      <c r="TWN164" s="98"/>
      <c r="TWO164" s="98"/>
      <c r="TXB164" s="98"/>
      <c r="TXC164" s="98"/>
      <c r="TXD164" s="98"/>
      <c r="TXE164" s="98"/>
      <c r="TXF164" s="98"/>
      <c r="TXG164" s="98"/>
      <c r="TXH164" s="98"/>
      <c r="TXI164" s="98"/>
      <c r="TXJ164" s="98"/>
      <c r="TXK164" s="98"/>
      <c r="TXN164" s="98"/>
      <c r="TXQ164" s="98"/>
      <c r="TXT164" s="98"/>
      <c r="TXW164" s="98"/>
      <c r="UAK164" s="98"/>
      <c r="UAM164" s="98"/>
      <c r="UAP164" s="98"/>
      <c r="UAS164" s="98"/>
      <c r="UAV164" s="98"/>
      <c r="UAY164" s="98"/>
      <c r="UBB164" s="98"/>
      <c r="UBD164" s="98"/>
      <c r="UBF164" s="98"/>
      <c r="UBI164" s="98"/>
      <c r="UBL164" s="98"/>
      <c r="UBO164" s="98"/>
      <c r="UBR164" s="98"/>
      <c r="UBU164" s="98"/>
      <c r="UBX164" s="98"/>
      <c r="UCA164" s="98"/>
      <c r="UCC164" s="98"/>
      <c r="UCX164" s="98"/>
      <c r="UCY164" s="98"/>
      <c r="UDB164" s="98"/>
      <c r="UDE164" s="98"/>
      <c r="UDH164" s="98"/>
      <c r="UDK164" s="98"/>
      <c r="UDL164" s="98"/>
      <c r="UDM164" s="98"/>
      <c r="UDP164" s="98"/>
      <c r="UDS164" s="98"/>
      <c r="UDV164" s="98"/>
      <c r="UDY164" s="98"/>
      <c r="UEA164" s="98"/>
      <c r="UFS164" s="98"/>
      <c r="UFT164" s="98"/>
      <c r="UFU164" s="98"/>
      <c r="UFV164" s="98"/>
      <c r="UFW164" s="98"/>
      <c r="UFX164" s="98"/>
      <c r="UFY164" s="98"/>
      <c r="UFZ164" s="98"/>
      <c r="UGA164" s="98"/>
      <c r="UGB164" s="98"/>
      <c r="UGC164" s="98"/>
      <c r="UGD164" s="98"/>
      <c r="UGE164" s="98"/>
      <c r="UGF164" s="98"/>
      <c r="UGG164" s="98"/>
      <c r="UGH164" s="98"/>
      <c r="UGI164" s="98"/>
      <c r="UGJ164" s="98"/>
      <c r="UGK164" s="98"/>
      <c r="UGX164" s="98"/>
      <c r="UGY164" s="98"/>
      <c r="UGZ164" s="98"/>
      <c r="UHA164" s="98"/>
      <c r="UHB164" s="98"/>
      <c r="UHC164" s="98"/>
      <c r="UHD164" s="98"/>
      <c r="UHE164" s="98"/>
      <c r="UHF164" s="98"/>
      <c r="UHG164" s="98"/>
      <c r="UHJ164" s="98"/>
      <c r="UHM164" s="98"/>
      <c r="UHP164" s="98"/>
      <c r="UHS164" s="98"/>
      <c r="UKG164" s="98"/>
      <c r="UKI164" s="98"/>
      <c r="UKL164" s="98"/>
      <c r="UKO164" s="98"/>
      <c r="UKR164" s="98"/>
      <c r="UKU164" s="98"/>
      <c r="UKX164" s="98"/>
      <c r="UKZ164" s="98"/>
      <c r="ULB164" s="98"/>
      <c r="ULE164" s="98"/>
      <c r="ULH164" s="98"/>
      <c r="ULK164" s="98"/>
      <c r="ULN164" s="98"/>
      <c r="ULQ164" s="98"/>
      <c r="ULT164" s="98"/>
      <c r="ULW164" s="98"/>
      <c r="ULY164" s="98"/>
      <c r="UMT164" s="98"/>
      <c r="UMU164" s="98"/>
      <c r="UMX164" s="98"/>
      <c r="UNA164" s="98"/>
      <c r="UND164" s="98"/>
      <c r="UNG164" s="98"/>
      <c r="UNH164" s="98"/>
      <c r="UNI164" s="98"/>
      <c r="UNL164" s="98"/>
      <c r="UNO164" s="98"/>
      <c r="UNR164" s="98"/>
      <c r="UNU164" s="98"/>
      <c r="UNW164" s="98"/>
      <c r="UPO164" s="98"/>
      <c r="UPP164" s="98"/>
      <c r="UPQ164" s="98"/>
      <c r="UPR164" s="98"/>
      <c r="UPS164" s="98"/>
      <c r="UPT164" s="98"/>
      <c r="UPU164" s="98"/>
      <c r="UPV164" s="98"/>
      <c r="UPW164" s="98"/>
      <c r="UPX164" s="98"/>
      <c r="UPY164" s="98"/>
      <c r="UPZ164" s="98"/>
      <c r="UQA164" s="98"/>
      <c r="UQB164" s="98"/>
      <c r="UQC164" s="98"/>
      <c r="UQD164" s="98"/>
      <c r="UQE164" s="98"/>
      <c r="UQF164" s="98"/>
      <c r="UQG164" s="98"/>
      <c r="UQT164" s="98"/>
      <c r="UQU164" s="98"/>
      <c r="UQV164" s="98"/>
      <c r="UQW164" s="98"/>
      <c r="UQX164" s="98"/>
      <c r="UQY164" s="98"/>
      <c r="UQZ164" s="98"/>
      <c r="URA164" s="98"/>
      <c r="URB164" s="98"/>
      <c r="URC164" s="98"/>
      <c r="URF164" s="98"/>
      <c r="URI164" s="98"/>
      <c r="URL164" s="98"/>
      <c r="URO164" s="98"/>
      <c r="UUC164" s="98"/>
      <c r="UUE164" s="98"/>
      <c r="UUH164" s="98"/>
      <c r="UUK164" s="98"/>
      <c r="UUN164" s="98"/>
      <c r="UUQ164" s="98"/>
      <c r="UUT164" s="98"/>
      <c r="UUV164" s="98"/>
      <c r="UUX164" s="98"/>
      <c r="UVA164" s="98"/>
      <c r="UVD164" s="98"/>
      <c r="UVG164" s="98"/>
      <c r="UVJ164" s="98"/>
      <c r="UVM164" s="98"/>
      <c r="UVP164" s="98"/>
      <c r="UVS164" s="98"/>
      <c r="UVU164" s="98"/>
      <c r="UWP164" s="98"/>
      <c r="UWQ164" s="98"/>
      <c r="UWT164" s="98"/>
      <c r="UWW164" s="98"/>
      <c r="UWZ164" s="98"/>
      <c r="UXC164" s="98"/>
      <c r="UXD164" s="98"/>
      <c r="UXE164" s="98"/>
      <c r="UXH164" s="98"/>
      <c r="UXK164" s="98"/>
      <c r="UXN164" s="98"/>
      <c r="UXQ164" s="98"/>
      <c r="UXS164" s="98"/>
      <c r="UZK164" s="98"/>
      <c r="UZL164" s="98"/>
      <c r="UZM164" s="98"/>
      <c r="UZN164" s="98"/>
      <c r="UZO164" s="98"/>
      <c r="UZP164" s="98"/>
      <c r="UZQ164" s="98"/>
      <c r="UZR164" s="98"/>
      <c r="UZS164" s="98"/>
      <c r="UZT164" s="98"/>
      <c r="UZU164" s="98"/>
      <c r="UZV164" s="98"/>
      <c r="UZW164" s="98"/>
      <c r="UZX164" s="98"/>
      <c r="UZY164" s="98"/>
      <c r="UZZ164" s="98"/>
      <c r="VAA164" s="98"/>
      <c r="VAB164" s="98"/>
      <c r="VAC164" s="98"/>
      <c r="VAP164" s="98"/>
      <c r="VAQ164" s="98"/>
      <c r="VAR164" s="98"/>
      <c r="VAS164" s="98"/>
      <c r="VAT164" s="98"/>
      <c r="VAU164" s="98"/>
      <c r="VAV164" s="98"/>
      <c r="VAW164" s="98"/>
      <c r="VAX164" s="98"/>
      <c r="VAY164" s="98"/>
      <c r="VBB164" s="98"/>
      <c r="VBE164" s="98"/>
      <c r="VBH164" s="98"/>
      <c r="VBK164" s="98"/>
      <c r="VDY164" s="98"/>
      <c r="VEA164" s="98"/>
      <c r="VED164" s="98"/>
      <c r="VEG164" s="98"/>
      <c r="VEJ164" s="98"/>
      <c r="VEM164" s="98"/>
      <c r="VEP164" s="98"/>
      <c r="VER164" s="98"/>
      <c r="VET164" s="98"/>
      <c r="VEW164" s="98"/>
      <c r="VEZ164" s="98"/>
      <c r="VFC164" s="98"/>
      <c r="VFF164" s="98"/>
      <c r="VFI164" s="98"/>
      <c r="VFL164" s="98"/>
      <c r="VFO164" s="98"/>
      <c r="VFQ164" s="98"/>
      <c r="VGL164" s="98"/>
      <c r="VGM164" s="98"/>
      <c r="VGP164" s="98"/>
      <c r="VGS164" s="98"/>
      <c r="VGV164" s="98"/>
      <c r="VGY164" s="98"/>
      <c r="VGZ164" s="98"/>
      <c r="VHA164" s="98"/>
      <c r="VHD164" s="98"/>
      <c r="VHG164" s="98"/>
      <c r="VHJ164" s="98"/>
      <c r="VHM164" s="98"/>
      <c r="VHO164" s="98"/>
      <c r="VJG164" s="98"/>
      <c r="VJH164" s="98"/>
      <c r="VJI164" s="98"/>
      <c r="VJJ164" s="98"/>
      <c r="VJK164" s="98"/>
      <c r="VJL164" s="98"/>
      <c r="VJM164" s="98"/>
      <c r="VJN164" s="98"/>
      <c r="VJO164" s="98"/>
      <c r="VJP164" s="98"/>
      <c r="VJQ164" s="98"/>
      <c r="VJR164" s="98"/>
      <c r="VJS164" s="98"/>
      <c r="VJT164" s="98"/>
      <c r="VJU164" s="98"/>
      <c r="VJV164" s="98"/>
      <c r="VJW164" s="98"/>
      <c r="VJX164" s="98"/>
      <c r="VJY164" s="98"/>
      <c r="VKL164" s="98"/>
      <c r="VKM164" s="98"/>
      <c r="VKN164" s="98"/>
      <c r="VKO164" s="98"/>
      <c r="VKP164" s="98"/>
      <c r="VKQ164" s="98"/>
      <c r="VKR164" s="98"/>
      <c r="VKS164" s="98"/>
      <c r="VKT164" s="98"/>
      <c r="VKU164" s="98"/>
      <c r="VKX164" s="98"/>
      <c r="VLA164" s="98"/>
      <c r="VLD164" s="98"/>
      <c r="VLG164" s="98"/>
      <c r="VNU164" s="98"/>
      <c r="VNW164" s="98"/>
      <c r="VNZ164" s="98"/>
      <c r="VOC164" s="98"/>
      <c r="VOF164" s="98"/>
      <c r="VOI164" s="98"/>
      <c r="VOL164" s="98"/>
      <c r="VON164" s="98"/>
      <c r="VOP164" s="98"/>
      <c r="VOS164" s="98"/>
      <c r="VOV164" s="98"/>
      <c r="VOY164" s="98"/>
      <c r="VPB164" s="98"/>
      <c r="VPE164" s="98"/>
      <c r="VPH164" s="98"/>
      <c r="VPK164" s="98"/>
      <c r="VPM164" s="98"/>
      <c r="VQH164" s="98"/>
      <c r="VQI164" s="98"/>
      <c r="VQL164" s="98"/>
      <c r="VQO164" s="98"/>
      <c r="VQR164" s="98"/>
      <c r="VQU164" s="98"/>
      <c r="VQV164" s="98"/>
      <c r="VQW164" s="98"/>
      <c r="VQZ164" s="98"/>
      <c r="VRC164" s="98"/>
      <c r="VRF164" s="98"/>
      <c r="VRI164" s="98"/>
      <c r="VRK164" s="98"/>
      <c r="VTC164" s="98"/>
      <c r="VTD164" s="98"/>
      <c r="VTE164" s="98"/>
      <c r="VTF164" s="98"/>
      <c r="VTG164" s="98"/>
      <c r="VTH164" s="98"/>
      <c r="VTI164" s="98"/>
      <c r="VTJ164" s="98"/>
      <c r="VTK164" s="98"/>
      <c r="VTL164" s="98"/>
      <c r="VTM164" s="98"/>
      <c r="VTN164" s="98"/>
      <c r="VTO164" s="98"/>
      <c r="VTP164" s="98"/>
      <c r="VTQ164" s="98"/>
      <c r="VTR164" s="98"/>
      <c r="VTS164" s="98"/>
      <c r="VTT164" s="98"/>
      <c r="VTU164" s="98"/>
      <c r="VUH164" s="98"/>
      <c r="VUI164" s="98"/>
      <c r="VUJ164" s="98"/>
      <c r="VUK164" s="98"/>
      <c r="VUL164" s="98"/>
      <c r="VUM164" s="98"/>
      <c r="VUN164" s="98"/>
      <c r="VUO164" s="98"/>
      <c r="VUP164" s="98"/>
      <c r="VUQ164" s="98"/>
      <c r="VUT164" s="98"/>
      <c r="VUW164" s="98"/>
      <c r="VUZ164" s="98"/>
      <c r="VVC164" s="98"/>
      <c r="VXQ164" s="98"/>
      <c r="VXS164" s="98"/>
      <c r="VXV164" s="98"/>
      <c r="VXY164" s="98"/>
      <c r="VYB164" s="98"/>
      <c r="VYE164" s="98"/>
      <c r="VYH164" s="98"/>
      <c r="VYJ164" s="98"/>
      <c r="VYL164" s="98"/>
      <c r="VYO164" s="98"/>
      <c r="VYR164" s="98"/>
      <c r="VYU164" s="98"/>
      <c r="VYX164" s="98"/>
      <c r="VZA164" s="98"/>
      <c r="VZD164" s="98"/>
      <c r="VZG164" s="98"/>
      <c r="VZI164" s="98"/>
      <c r="WAD164" s="98"/>
      <c r="WAE164" s="98"/>
      <c r="WAH164" s="98"/>
      <c r="WAK164" s="98"/>
      <c r="WAN164" s="98"/>
      <c r="WAQ164" s="98"/>
      <c r="WAR164" s="98"/>
      <c r="WAS164" s="98"/>
      <c r="WAV164" s="98"/>
      <c r="WAY164" s="98"/>
      <c r="WBB164" s="98"/>
      <c r="WBE164" s="98"/>
      <c r="WBG164" s="98"/>
      <c r="WCY164" s="98"/>
      <c r="WCZ164" s="98"/>
      <c r="WDA164" s="98"/>
      <c r="WDB164" s="98"/>
      <c r="WDC164" s="98"/>
      <c r="WDD164" s="98"/>
      <c r="WDE164" s="98"/>
      <c r="WDF164" s="98"/>
      <c r="WDG164" s="98"/>
      <c r="WDH164" s="98"/>
      <c r="WDI164" s="98"/>
      <c r="WDJ164" s="98"/>
      <c r="WDK164" s="98"/>
      <c r="WDL164" s="98"/>
      <c r="WDM164" s="98"/>
      <c r="WDN164" s="98"/>
      <c r="WDO164" s="98"/>
      <c r="WDP164" s="98"/>
      <c r="WDQ164" s="98"/>
      <c r="WED164" s="98"/>
      <c r="WEE164" s="98"/>
      <c r="WEF164" s="98"/>
      <c r="WEG164" s="98"/>
      <c r="WEH164" s="98"/>
      <c r="WEI164" s="98"/>
      <c r="WEJ164" s="98"/>
      <c r="WEK164" s="98"/>
      <c r="WEL164" s="98"/>
      <c r="WEM164" s="98"/>
      <c r="WEP164" s="98"/>
      <c r="WES164" s="98"/>
      <c r="WEV164" s="98"/>
      <c r="WEY164" s="98"/>
      <c r="WHM164" s="98"/>
      <c r="WHO164" s="98"/>
      <c r="WHR164" s="98"/>
      <c r="WHU164" s="98"/>
      <c r="WHX164" s="98"/>
      <c r="WIA164" s="98"/>
      <c r="WID164" s="98"/>
      <c r="WIF164" s="98"/>
      <c r="WIH164" s="98"/>
      <c r="WIK164" s="98"/>
      <c r="WIN164" s="98"/>
      <c r="WIQ164" s="98"/>
      <c r="WIT164" s="98"/>
      <c r="WIW164" s="98"/>
      <c r="WIZ164" s="98"/>
      <c r="WJC164" s="98"/>
      <c r="WJE164" s="98"/>
      <c r="WJZ164" s="98"/>
      <c r="WKA164" s="98"/>
      <c r="WKD164" s="98"/>
      <c r="WKG164" s="98"/>
      <c r="WKJ164" s="98"/>
      <c r="WKM164" s="98"/>
      <c r="WKN164" s="98"/>
      <c r="WKO164" s="98"/>
      <c r="WKR164" s="98"/>
      <c r="WKU164" s="98"/>
      <c r="WKX164" s="98"/>
      <c r="WLA164" s="98"/>
      <c r="WLC164" s="98"/>
      <c r="WMU164" s="98"/>
      <c r="WMV164" s="98"/>
      <c r="WMW164" s="98"/>
      <c r="WMX164" s="98"/>
      <c r="WMY164" s="98"/>
      <c r="WMZ164" s="98"/>
      <c r="WNA164" s="98"/>
      <c r="WNB164" s="98"/>
      <c r="WNC164" s="98"/>
      <c r="WND164" s="98"/>
      <c r="WNE164" s="98"/>
      <c r="WNF164" s="98"/>
      <c r="WNG164" s="98"/>
      <c r="WNH164" s="98"/>
      <c r="WNI164" s="98"/>
      <c r="WNJ164" s="98"/>
      <c r="WNK164" s="98"/>
      <c r="WNL164" s="98"/>
      <c r="WNM164" s="98"/>
      <c r="WNZ164" s="98"/>
      <c r="WOA164" s="98"/>
      <c r="WOB164" s="98"/>
      <c r="WOC164" s="98"/>
      <c r="WOD164" s="98"/>
      <c r="WOE164" s="98"/>
      <c r="WOF164" s="98"/>
      <c r="WOG164" s="98"/>
      <c r="WOH164" s="98"/>
      <c r="WOI164" s="98"/>
      <c r="WOL164" s="98"/>
      <c r="WOO164" s="98"/>
      <c r="WOR164" s="98"/>
      <c r="WOU164" s="98"/>
      <c r="WRI164" s="98"/>
      <c r="WRK164" s="98"/>
      <c r="WRN164" s="98"/>
      <c r="WRQ164" s="98"/>
      <c r="WRT164" s="98"/>
      <c r="WRW164" s="98"/>
      <c r="WRZ164" s="98"/>
      <c r="WSB164" s="98"/>
      <c r="WSD164" s="98"/>
      <c r="WSG164" s="98"/>
      <c r="WSJ164" s="98"/>
      <c r="WSM164" s="98"/>
      <c r="WSP164" s="98"/>
      <c r="WSS164" s="98"/>
      <c r="WSV164" s="98"/>
      <c r="WSY164" s="98"/>
      <c r="WTA164" s="98"/>
      <c r="WTV164" s="98"/>
      <c r="WTW164" s="98"/>
      <c r="WTZ164" s="98"/>
      <c r="WUC164" s="98"/>
      <c r="WUF164" s="98"/>
      <c r="WUI164" s="98"/>
      <c r="WUJ164" s="98"/>
      <c r="WUK164" s="98"/>
      <c r="WUN164" s="98"/>
      <c r="WUQ164" s="98"/>
      <c r="WUT164" s="98"/>
      <c r="WUW164" s="98"/>
      <c r="WUY164" s="98"/>
    </row>
    <row r="165" spans="1:1015 1059:2039 2083:3063 3107:4087 4131:5111 5155:6135 6179:7159 7203:8183 8227:9207 9251:10231 10275:11255 11299:12279 12323:13303 13347:14327 14371:15351 15395:16119" s="96" customFormat="1" ht="21" hidden="1" customHeight="1" x14ac:dyDescent="0.3">
      <c r="A165" s="32" t="s">
        <v>201</v>
      </c>
      <c r="B165" s="93" t="s">
        <v>417</v>
      </c>
      <c r="C165" s="7"/>
      <c r="D165" s="126"/>
      <c r="E165" s="126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</row>
    <row r="166" spans="1:1015 1059:2039 2083:3063 3107:4087 4131:5111 5155:6135 6179:7159 7203:8183 8227:9207 9251:10231 10275:11255 11299:12279 12323:13303 13347:14327 14371:15351 15395:16119" s="94" customFormat="1" ht="21" customHeight="1" x14ac:dyDescent="0.3">
      <c r="A166" s="13" t="s">
        <v>202</v>
      </c>
      <c r="B166" s="169" t="s">
        <v>412</v>
      </c>
      <c r="C166" s="170">
        <v>15</v>
      </c>
      <c r="D166" s="185">
        <v>11000</v>
      </c>
      <c r="E166" s="169">
        <v>165000</v>
      </c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8"/>
      <c r="AK166" s="98"/>
      <c r="AL166" s="98"/>
      <c r="AM166" s="98"/>
      <c r="AN166" s="98"/>
      <c r="AO166" s="98"/>
      <c r="AP166" s="98"/>
      <c r="AQ166" s="98"/>
      <c r="AR166" s="98"/>
      <c r="AS166" s="98"/>
      <c r="AT166" s="98"/>
      <c r="AU166" s="98"/>
      <c r="AV166" s="98"/>
      <c r="AW166" s="98"/>
      <c r="AX166" s="98"/>
      <c r="AY166" s="98"/>
      <c r="AZ166" s="98"/>
      <c r="BA166" s="98"/>
      <c r="BN166" s="98"/>
      <c r="BO166" s="98"/>
      <c r="BP166" s="98"/>
      <c r="BQ166" s="98"/>
      <c r="BR166" s="98"/>
      <c r="BS166" s="98"/>
      <c r="BT166" s="98"/>
      <c r="BU166" s="98"/>
      <c r="BV166" s="98"/>
      <c r="BW166" s="98"/>
      <c r="BZ166" s="98"/>
      <c r="CC166" s="98"/>
      <c r="CF166" s="98"/>
      <c r="CI166" s="98"/>
      <c r="EW166" s="98"/>
      <c r="EY166" s="98"/>
      <c r="FB166" s="98"/>
      <c r="FE166" s="98"/>
      <c r="FH166" s="98"/>
      <c r="FK166" s="98"/>
      <c r="FN166" s="98"/>
      <c r="FP166" s="98"/>
      <c r="FR166" s="98"/>
      <c r="FU166" s="98"/>
      <c r="FX166" s="98"/>
      <c r="GA166" s="98"/>
      <c r="GD166" s="98"/>
      <c r="GG166" s="98"/>
      <c r="GJ166" s="98"/>
      <c r="GM166" s="98"/>
      <c r="GO166" s="98"/>
      <c r="HJ166" s="98"/>
      <c r="HK166" s="98"/>
      <c r="HN166" s="98"/>
      <c r="HQ166" s="98"/>
      <c r="HT166" s="98"/>
      <c r="HW166" s="98"/>
      <c r="HX166" s="98"/>
      <c r="HY166" s="98"/>
      <c r="IB166" s="98"/>
      <c r="IE166" s="98"/>
      <c r="IH166" s="98"/>
      <c r="IK166" s="98"/>
      <c r="IM166" s="98"/>
      <c r="KE166" s="98"/>
      <c r="KF166" s="98"/>
      <c r="KG166" s="98"/>
      <c r="KH166" s="98"/>
      <c r="KI166" s="98"/>
      <c r="KJ166" s="98"/>
      <c r="KK166" s="98"/>
      <c r="KL166" s="98"/>
      <c r="KM166" s="98"/>
      <c r="KN166" s="98"/>
      <c r="KO166" s="98"/>
      <c r="KP166" s="98"/>
      <c r="KQ166" s="98"/>
      <c r="KR166" s="98"/>
      <c r="KS166" s="98"/>
      <c r="KT166" s="98"/>
      <c r="KU166" s="98"/>
      <c r="KV166" s="98"/>
      <c r="KW166" s="98"/>
      <c r="LJ166" s="98"/>
      <c r="LK166" s="98"/>
      <c r="LL166" s="98"/>
      <c r="LM166" s="98"/>
      <c r="LN166" s="98"/>
      <c r="LO166" s="98"/>
      <c r="LP166" s="98"/>
      <c r="LQ166" s="98"/>
      <c r="LR166" s="98"/>
      <c r="LS166" s="98"/>
      <c r="LV166" s="98"/>
      <c r="LY166" s="98"/>
      <c r="MB166" s="98"/>
      <c r="ME166" s="98"/>
      <c r="OS166" s="98"/>
      <c r="OU166" s="98"/>
      <c r="OX166" s="98"/>
      <c r="PA166" s="98"/>
      <c r="PD166" s="98"/>
      <c r="PG166" s="98"/>
      <c r="PJ166" s="98"/>
      <c r="PL166" s="98"/>
      <c r="PN166" s="98"/>
      <c r="PQ166" s="98"/>
      <c r="PT166" s="98"/>
      <c r="PW166" s="98"/>
      <c r="PZ166" s="98"/>
      <c r="QC166" s="98"/>
      <c r="QF166" s="98"/>
      <c r="QI166" s="98"/>
      <c r="QK166" s="98"/>
      <c r="RF166" s="98"/>
      <c r="RG166" s="98"/>
      <c r="RJ166" s="98"/>
      <c r="RM166" s="98"/>
      <c r="RP166" s="98"/>
      <c r="RS166" s="98"/>
      <c r="RT166" s="98"/>
      <c r="RU166" s="98"/>
      <c r="RX166" s="98"/>
      <c r="SA166" s="98"/>
      <c r="SD166" s="98"/>
      <c r="SG166" s="98"/>
      <c r="SI166" s="98"/>
      <c r="UA166" s="98"/>
      <c r="UB166" s="98"/>
      <c r="UC166" s="98"/>
      <c r="UD166" s="98"/>
      <c r="UE166" s="98"/>
      <c r="UF166" s="98"/>
      <c r="UG166" s="98"/>
      <c r="UH166" s="98"/>
      <c r="UI166" s="98"/>
      <c r="UJ166" s="98"/>
      <c r="UK166" s="98"/>
      <c r="UL166" s="98"/>
      <c r="UM166" s="98"/>
      <c r="UN166" s="98"/>
      <c r="UO166" s="98"/>
      <c r="UP166" s="98"/>
      <c r="UQ166" s="98"/>
      <c r="UR166" s="98"/>
      <c r="US166" s="98"/>
      <c r="VF166" s="98"/>
      <c r="VG166" s="98"/>
      <c r="VH166" s="98"/>
      <c r="VI166" s="98"/>
      <c r="VJ166" s="98"/>
      <c r="VK166" s="98"/>
      <c r="VL166" s="98"/>
      <c r="VM166" s="98"/>
      <c r="VN166" s="98"/>
      <c r="VO166" s="98"/>
      <c r="VR166" s="98"/>
      <c r="VU166" s="98"/>
      <c r="VX166" s="98"/>
      <c r="WA166" s="98"/>
      <c r="YO166" s="98"/>
      <c r="YQ166" s="98"/>
      <c r="YT166" s="98"/>
      <c r="YW166" s="98"/>
      <c r="YZ166" s="98"/>
      <c r="ZC166" s="98"/>
      <c r="ZF166" s="98"/>
      <c r="ZH166" s="98"/>
      <c r="ZJ166" s="98"/>
      <c r="ZM166" s="98"/>
      <c r="ZP166" s="98"/>
      <c r="ZS166" s="98"/>
      <c r="ZV166" s="98"/>
      <c r="ZY166" s="98"/>
      <c r="AAB166" s="98"/>
      <c r="AAE166" s="98"/>
      <c r="AAG166" s="98"/>
      <c r="ABB166" s="98"/>
      <c r="ABC166" s="98"/>
      <c r="ABF166" s="98"/>
      <c r="ABI166" s="98"/>
      <c r="ABL166" s="98"/>
      <c r="ABO166" s="98"/>
      <c r="ABP166" s="98"/>
      <c r="ABQ166" s="98"/>
      <c r="ABT166" s="98"/>
      <c r="ABW166" s="98"/>
      <c r="ABZ166" s="98"/>
      <c r="ACC166" s="98"/>
      <c r="ACE166" s="98"/>
      <c r="ADW166" s="98"/>
      <c r="ADX166" s="98"/>
      <c r="ADY166" s="98"/>
      <c r="ADZ166" s="98"/>
      <c r="AEA166" s="98"/>
      <c r="AEB166" s="98"/>
      <c r="AEC166" s="98"/>
      <c r="AED166" s="98"/>
      <c r="AEE166" s="98"/>
      <c r="AEF166" s="98"/>
      <c r="AEG166" s="98"/>
      <c r="AEH166" s="98"/>
      <c r="AEI166" s="98"/>
      <c r="AEJ166" s="98"/>
      <c r="AEK166" s="98"/>
      <c r="AEL166" s="98"/>
      <c r="AEM166" s="98"/>
      <c r="AEN166" s="98"/>
      <c r="AEO166" s="98"/>
      <c r="AFB166" s="98"/>
      <c r="AFC166" s="98"/>
      <c r="AFD166" s="98"/>
      <c r="AFE166" s="98"/>
      <c r="AFF166" s="98"/>
      <c r="AFG166" s="98"/>
      <c r="AFH166" s="98"/>
      <c r="AFI166" s="98"/>
      <c r="AFJ166" s="98"/>
      <c r="AFK166" s="98"/>
      <c r="AFN166" s="98"/>
      <c r="AFQ166" s="98"/>
      <c r="AFT166" s="98"/>
      <c r="AFW166" s="98"/>
      <c r="AIK166" s="98"/>
      <c r="AIM166" s="98"/>
      <c r="AIP166" s="98"/>
      <c r="AIS166" s="98"/>
      <c r="AIV166" s="98"/>
      <c r="AIY166" s="98"/>
      <c r="AJB166" s="98"/>
      <c r="AJD166" s="98"/>
      <c r="AJF166" s="98"/>
      <c r="AJI166" s="98"/>
      <c r="AJL166" s="98"/>
      <c r="AJO166" s="98"/>
      <c r="AJR166" s="98"/>
      <c r="AJU166" s="98"/>
      <c r="AJX166" s="98"/>
      <c r="AKA166" s="98"/>
      <c r="AKC166" s="98"/>
      <c r="AKX166" s="98"/>
      <c r="AKY166" s="98"/>
      <c r="ALB166" s="98"/>
      <c r="ALE166" s="98"/>
      <c r="ALH166" s="98"/>
      <c r="ALK166" s="98"/>
      <c r="ALL166" s="98"/>
      <c r="ALM166" s="98"/>
      <c r="ALP166" s="98"/>
      <c r="ALS166" s="98"/>
      <c r="ALV166" s="98"/>
      <c r="ALY166" s="98"/>
      <c r="AMA166" s="98"/>
      <c r="ANS166" s="98"/>
      <c r="ANT166" s="98"/>
      <c r="ANU166" s="98"/>
      <c r="ANV166" s="98"/>
      <c r="ANW166" s="98"/>
      <c r="ANX166" s="98"/>
      <c r="ANY166" s="98"/>
      <c r="ANZ166" s="98"/>
      <c r="AOA166" s="98"/>
      <c r="AOB166" s="98"/>
      <c r="AOC166" s="98"/>
      <c r="AOD166" s="98"/>
      <c r="AOE166" s="98"/>
      <c r="AOF166" s="98"/>
      <c r="AOG166" s="98"/>
      <c r="AOH166" s="98"/>
      <c r="AOI166" s="98"/>
      <c r="AOJ166" s="98"/>
      <c r="AOK166" s="98"/>
      <c r="AOX166" s="98"/>
      <c r="AOY166" s="98"/>
      <c r="AOZ166" s="98"/>
      <c r="APA166" s="98"/>
      <c r="APB166" s="98"/>
      <c r="APC166" s="98"/>
      <c r="APD166" s="98"/>
      <c r="APE166" s="98"/>
      <c r="APF166" s="98"/>
      <c r="APG166" s="98"/>
      <c r="APJ166" s="98"/>
      <c r="APM166" s="98"/>
      <c r="APP166" s="98"/>
      <c r="APS166" s="98"/>
      <c r="ASG166" s="98"/>
      <c r="ASI166" s="98"/>
      <c r="ASL166" s="98"/>
      <c r="ASO166" s="98"/>
      <c r="ASR166" s="98"/>
      <c r="ASU166" s="98"/>
      <c r="ASX166" s="98"/>
      <c r="ASZ166" s="98"/>
      <c r="ATB166" s="98"/>
      <c r="ATE166" s="98"/>
      <c r="ATH166" s="98"/>
      <c r="ATK166" s="98"/>
      <c r="ATN166" s="98"/>
      <c r="ATQ166" s="98"/>
      <c r="ATT166" s="98"/>
      <c r="ATW166" s="98"/>
      <c r="ATY166" s="98"/>
      <c r="AUT166" s="98"/>
      <c r="AUU166" s="98"/>
      <c r="AUX166" s="98"/>
      <c r="AVA166" s="98"/>
      <c r="AVD166" s="98"/>
      <c r="AVG166" s="98"/>
      <c r="AVH166" s="98"/>
      <c r="AVI166" s="98"/>
      <c r="AVL166" s="98"/>
      <c r="AVO166" s="98"/>
      <c r="AVR166" s="98"/>
      <c r="AVU166" s="98"/>
      <c r="AVW166" s="98"/>
      <c r="AXO166" s="98"/>
      <c r="AXP166" s="98"/>
      <c r="AXQ166" s="98"/>
      <c r="AXR166" s="98"/>
      <c r="AXS166" s="98"/>
      <c r="AXT166" s="98"/>
      <c r="AXU166" s="98"/>
      <c r="AXV166" s="98"/>
      <c r="AXW166" s="98"/>
      <c r="AXX166" s="98"/>
      <c r="AXY166" s="98"/>
      <c r="AXZ166" s="98"/>
      <c r="AYA166" s="98"/>
      <c r="AYB166" s="98"/>
      <c r="AYC166" s="98"/>
      <c r="AYD166" s="98"/>
      <c r="AYE166" s="98"/>
      <c r="AYF166" s="98"/>
      <c r="AYG166" s="98"/>
      <c r="AYT166" s="98"/>
      <c r="AYU166" s="98"/>
      <c r="AYV166" s="98"/>
      <c r="AYW166" s="98"/>
      <c r="AYX166" s="98"/>
      <c r="AYY166" s="98"/>
      <c r="AYZ166" s="98"/>
      <c r="AZA166" s="98"/>
      <c r="AZB166" s="98"/>
      <c r="AZC166" s="98"/>
      <c r="AZF166" s="98"/>
      <c r="AZI166" s="98"/>
      <c r="AZL166" s="98"/>
      <c r="AZO166" s="98"/>
      <c r="BCC166" s="98"/>
      <c r="BCE166" s="98"/>
      <c r="BCH166" s="98"/>
      <c r="BCK166" s="98"/>
      <c r="BCN166" s="98"/>
      <c r="BCQ166" s="98"/>
      <c r="BCT166" s="98"/>
      <c r="BCV166" s="98"/>
      <c r="BCX166" s="98"/>
      <c r="BDA166" s="98"/>
      <c r="BDD166" s="98"/>
      <c r="BDG166" s="98"/>
      <c r="BDJ166" s="98"/>
      <c r="BDM166" s="98"/>
      <c r="BDP166" s="98"/>
      <c r="BDS166" s="98"/>
      <c r="BDU166" s="98"/>
      <c r="BEP166" s="98"/>
      <c r="BEQ166" s="98"/>
      <c r="BET166" s="98"/>
      <c r="BEW166" s="98"/>
      <c r="BEZ166" s="98"/>
      <c r="BFC166" s="98"/>
      <c r="BFD166" s="98"/>
      <c r="BFE166" s="98"/>
      <c r="BFH166" s="98"/>
      <c r="BFK166" s="98"/>
      <c r="BFN166" s="98"/>
      <c r="BFQ166" s="98"/>
      <c r="BFS166" s="98"/>
      <c r="BHK166" s="98"/>
      <c r="BHL166" s="98"/>
      <c r="BHM166" s="98"/>
      <c r="BHN166" s="98"/>
      <c r="BHO166" s="98"/>
      <c r="BHP166" s="98"/>
      <c r="BHQ166" s="98"/>
      <c r="BHR166" s="98"/>
      <c r="BHS166" s="98"/>
      <c r="BHT166" s="98"/>
      <c r="BHU166" s="98"/>
      <c r="BHV166" s="98"/>
      <c r="BHW166" s="98"/>
      <c r="BHX166" s="98"/>
      <c r="BHY166" s="98"/>
      <c r="BHZ166" s="98"/>
      <c r="BIA166" s="98"/>
      <c r="BIB166" s="98"/>
      <c r="BIC166" s="98"/>
      <c r="BIP166" s="98"/>
      <c r="BIQ166" s="98"/>
      <c r="BIR166" s="98"/>
      <c r="BIS166" s="98"/>
      <c r="BIT166" s="98"/>
      <c r="BIU166" s="98"/>
      <c r="BIV166" s="98"/>
      <c r="BIW166" s="98"/>
      <c r="BIX166" s="98"/>
      <c r="BIY166" s="98"/>
      <c r="BJB166" s="98"/>
      <c r="BJE166" s="98"/>
      <c r="BJH166" s="98"/>
      <c r="BJK166" s="98"/>
      <c r="BLY166" s="98"/>
      <c r="BMA166" s="98"/>
      <c r="BMD166" s="98"/>
      <c r="BMG166" s="98"/>
      <c r="BMJ166" s="98"/>
      <c r="BMM166" s="98"/>
      <c r="BMP166" s="98"/>
      <c r="BMR166" s="98"/>
      <c r="BMT166" s="98"/>
      <c r="BMW166" s="98"/>
      <c r="BMZ166" s="98"/>
      <c r="BNC166" s="98"/>
      <c r="BNF166" s="98"/>
      <c r="BNI166" s="98"/>
      <c r="BNL166" s="98"/>
      <c r="BNO166" s="98"/>
      <c r="BNQ166" s="98"/>
      <c r="BOL166" s="98"/>
      <c r="BOM166" s="98"/>
      <c r="BOP166" s="98"/>
      <c r="BOS166" s="98"/>
      <c r="BOV166" s="98"/>
      <c r="BOY166" s="98"/>
      <c r="BOZ166" s="98"/>
      <c r="BPA166" s="98"/>
      <c r="BPD166" s="98"/>
      <c r="BPG166" s="98"/>
      <c r="BPJ166" s="98"/>
      <c r="BPM166" s="98"/>
      <c r="BPO166" s="98"/>
      <c r="BRG166" s="98"/>
      <c r="BRH166" s="98"/>
      <c r="BRI166" s="98"/>
      <c r="BRJ166" s="98"/>
      <c r="BRK166" s="98"/>
      <c r="BRL166" s="98"/>
      <c r="BRM166" s="98"/>
      <c r="BRN166" s="98"/>
      <c r="BRO166" s="98"/>
      <c r="BRP166" s="98"/>
      <c r="BRQ166" s="98"/>
      <c r="BRR166" s="98"/>
      <c r="BRS166" s="98"/>
      <c r="BRT166" s="98"/>
      <c r="BRU166" s="98"/>
      <c r="BRV166" s="98"/>
      <c r="BRW166" s="98"/>
      <c r="BRX166" s="98"/>
      <c r="BRY166" s="98"/>
      <c r="BSL166" s="98"/>
      <c r="BSM166" s="98"/>
      <c r="BSN166" s="98"/>
      <c r="BSO166" s="98"/>
      <c r="BSP166" s="98"/>
      <c r="BSQ166" s="98"/>
      <c r="BSR166" s="98"/>
      <c r="BSS166" s="98"/>
      <c r="BST166" s="98"/>
      <c r="BSU166" s="98"/>
      <c r="BSX166" s="98"/>
      <c r="BTA166" s="98"/>
      <c r="BTD166" s="98"/>
      <c r="BTG166" s="98"/>
      <c r="BVU166" s="98"/>
      <c r="BVW166" s="98"/>
      <c r="BVZ166" s="98"/>
      <c r="BWC166" s="98"/>
      <c r="BWF166" s="98"/>
      <c r="BWI166" s="98"/>
      <c r="BWL166" s="98"/>
      <c r="BWN166" s="98"/>
      <c r="BWP166" s="98"/>
      <c r="BWS166" s="98"/>
      <c r="BWV166" s="98"/>
      <c r="BWY166" s="98"/>
      <c r="BXB166" s="98"/>
      <c r="BXE166" s="98"/>
      <c r="BXH166" s="98"/>
      <c r="BXK166" s="98"/>
      <c r="BXM166" s="98"/>
      <c r="BYH166" s="98"/>
      <c r="BYI166" s="98"/>
      <c r="BYL166" s="98"/>
      <c r="BYO166" s="98"/>
      <c r="BYR166" s="98"/>
      <c r="BYU166" s="98"/>
      <c r="BYV166" s="98"/>
      <c r="BYW166" s="98"/>
      <c r="BYZ166" s="98"/>
      <c r="BZC166" s="98"/>
      <c r="BZF166" s="98"/>
      <c r="BZI166" s="98"/>
      <c r="BZK166" s="98"/>
      <c r="CBC166" s="98"/>
      <c r="CBD166" s="98"/>
      <c r="CBE166" s="98"/>
      <c r="CBF166" s="98"/>
      <c r="CBG166" s="98"/>
      <c r="CBH166" s="98"/>
      <c r="CBI166" s="98"/>
      <c r="CBJ166" s="98"/>
      <c r="CBK166" s="98"/>
      <c r="CBL166" s="98"/>
      <c r="CBM166" s="98"/>
      <c r="CBN166" s="98"/>
      <c r="CBO166" s="98"/>
      <c r="CBP166" s="98"/>
      <c r="CBQ166" s="98"/>
      <c r="CBR166" s="98"/>
      <c r="CBS166" s="98"/>
      <c r="CBT166" s="98"/>
      <c r="CBU166" s="98"/>
      <c r="CCH166" s="98"/>
      <c r="CCI166" s="98"/>
      <c r="CCJ166" s="98"/>
      <c r="CCK166" s="98"/>
      <c r="CCL166" s="98"/>
      <c r="CCM166" s="98"/>
      <c r="CCN166" s="98"/>
      <c r="CCO166" s="98"/>
      <c r="CCP166" s="98"/>
      <c r="CCQ166" s="98"/>
      <c r="CCT166" s="98"/>
      <c r="CCW166" s="98"/>
      <c r="CCZ166" s="98"/>
      <c r="CDC166" s="98"/>
      <c r="CFQ166" s="98"/>
      <c r="CFS166" s="98"/>
      <c r="CFV166" s="98"/>
      <c r="CFY166" s="98"/>
      <c r="CGB166" s="98"/>
      <c r="CGE166" s="98"/>
      <c r="CGH166" s="98"/>
      <c r="CGJ166" s="98"/>
      <c r="CGL166" s="98"/>
      <c r="CGO166" s="98"/>
      <c r="CGR166" s="98"/>
      <c r="CGU166" s="98"/>
      <c r="CGX166" s="98"/>
      <c r="CHA166" s="98"/>
      <c r="CHD166" s="98"/>
      <c r="CHG166" s="98"/>
      <c r="CHI166" s="98"/>
      <c r="CID166" s="98"/>
      <c r="CIE166" s="98"/>
      <c r="CIH166" s="98"/>
      <c r="CIK166" s="98"/>
      <c r="CIN166" s="98"/>
      <c r="CIQ166" s="98"/>
      <c r="CIR166" s="98"/>
      <c r="CIS166" s="98"/>
      <c r="CIV166" s="98"/>
      <c r="CIY166" s="98"/>
      <c r="CJB166" s="98"/>
      <c r="CJE166" s="98"/>
      <c r="CJG166" s="98"/>
      <c r="CKY166" s="98"/>
      <c r="CKZ166" s="98"/>
      <c r="CLA166" s="98"/>
      <c r="CLB166" s="98"/>
      <c r="CLC166" s="98"/>
      <c r="CLD166" s="98"/>
      <c r="CLE166" s="98"/>
      <c r="CLF166" s="98"/>
      <c r="CLG166" s="98"/>
      <c r="CLH166" s="98"/>
      <c r="CLI166" s="98"/>
      <c r="CLJ166" s="98"/>
      <c r="CLK166" s="98"/>
      <c r="CLL166" s="98"/>
      <c r="CLM166" s="98"/>
      <c r="CLN166" s="98"/>
      <c r="CLO166" s="98"/>
      <c r="CLP166" s="98"/>
      <c r="CLQ166" s="98"/>
      <c r="CMD166" s="98"/>
      <c r="CME166" s="98"/>
      <c r="CMF166" s="98"/>
      <c r="CMG166" s="98"/>
      <c r="CMH166" s="98"/>
      <c r="CMI166" s="98"/>
      <c r="CMJ166" s="98"/>
      <c r="CMK166" s="98"/>
      <c r="CML166" s="98"/>
      <c r="CMM166" s="98"/>
      <c r="CMP166" s="98"/>
      <c r="CMS166" s="98"/>
      <c r="CMV166" s="98"/>
      <c r="CMY166" s="98"/>
      <c r="CPM166" s="98"/>
      <c r="CPO166" s="98"/>
      <c r="CPR166" s="98"/>
      <c r="CPU166" s="98"/>
      <c r="CPX166" s="98"/>
      <c r="CQA166" s="98"/>
      <c r="CQD166" s="98"/>
      <c r="CQF166" s="98"/>
      <c r="CQH166" s="98"/>
      <c r="CQK166" s="98"/>
      <c r="CQN166" s="98"/>
      <c r="CQQ166" s="98"/>
      <c r="CQT166" s="98"/>
      <c r="CQW166" s="98"/>
      <c r="CQZ166" s="98"/>
      <c r="CRC166" s="98"/>
      <c r="CRE166" s="98"/>
      <c r="CRZ166" s="98"/>
      <c r="CSA166" s="98"/>
      <c r="CSD166" s="98"/>
      <c r="CSG166" s="98"/>
      <c r="CSJ166" s="98"/>
      <c r="CSM166" s="98"/>
      <c r="CSN166" s="98"/>
      <c r="CSO166" s="98"/>
      <c r="CSR166" s="98"/>
      <c r="CSU166" s="98"/>
      <c r="CSX166" s="98"/>
      <c r="CTA166" s="98"/>
      <c r="CTC166" s="98"/>
      <c r="CUU166" s="98"/>
      <c r="CUV166" s="98"/>
      <c r="CUW166" s="98"/>
      <c r="CUX166" s="98"/>
      <c r="CUY166" s="98"/>
      <c r="CUZ166" s="98"/>
      <c r="CVA166" s="98"/>
      <c r="CVB166" s="98"/>
      <c r="CVC166" s="98"/>
      <c r="CVD166" s="98"/>
      <c r="CVE166" s="98"/>
      <c r="CVF166" s="98"/>
      <c r="CVG166" s="98"/>
      <c r="CVH166" s="98"/>
      <c r="CVI166" s="98"/>
      <c r="CVJ166" s="98"/>
      <c r="CVK166" s="98"/>
      <c r="CVL166" s="98"/>
      <c r="CVM166" s="98"/>
      <c r="CVZ166" s="98"/>
      <c r="CWA166" s="98"/>
      <c r="CWB166" s="98"/>
      <c r="CWC166" s="98"/>
      <c r="CWD166" s="98"/>
      <c r="CWE166" s="98"/>
      <c r="CWF166" s="98"/>
      <c r="CWG166" s="98"/>
      <c r="CWH166" s="98"/>
      <c r="CWI166" s="98"/>
      <c r="CWL166" s="98"/>
      <c r="CWO166" s="98"/>
      <c r="CWR166" s="98"/>
      <c r="CWU166" s="98"/>
      <c r="CZI166" s="98"/>
      <c r="CZK166" s="98"/>
      <c r="CZN166" s="98"/>
      <c r="CZQ166" s="98"/>
      <c r="CZT166" s="98"/>
      <c r="CZW166" s="98"/>
      <c r="CZZ166" s="98"/>
      <c r="DAB166" s="98"/>
      <c r="DAD166" s="98"/>
      <c r="DAG166" s="98"/>
      <c r="DAJ166" s="98"/>
      <c r="DAM166" s="98"/>
      <c r="DAP166" s="98"/>
      <c r="DAS166" s="98"/>
      <c r="DAV166" s="98"/>
      <c r="DAY166" s="98"/>
      <c r="DBA166" s="98"/>
      <c r="DBV166" s="98"/>
      <c r="DBW166" s="98"/>
      <c r="DBZ166" s="98"/>
      <c r="DCC166" s="98"/>
      <c r="DCF166" s="98"/>
      <c r="DCI166" s="98"/>
      <c r="DCJ166" s="98"/>
      <c r="DCK166" s="98"/>
      <c r="DCN166" s="98"/>
      <c r="DCQ166" s="98"/>
      <c r="DCT166" s="98"/>
      <c r="DCW166" s="98"/>
      <c r="DCY166" s="98"/>
      <c r="DEQ166" s="98"/>
      <c r="DER166" s="98"/>
      <c r="DES166" s="98"/>
      <c r="DET166" s="98"/>
      <c r="DEU166" s="98"/>
      <c r="DEV166" s="98"/>
      <c r="DEW166" s="98"/>
      <c r="DEX166" s="98"/>
      <c r="DEY166" s="98"/>
      <c r="DEZ166" s="98"/>
      <c r="DFA166" s="98"/>
      <c r="DFB166" s="98"/>
      <c r="DFC166" s="98"/>
      <c r="DFD166" s="98"/>
      <c r="DFE166" s="98"/>
      <c r="DFF166" s="98"/>
      <c r="DFG166" s="98"/>
      <c r="DFH166" s="98"/>
      <c r="DFI166" s="98"/>
      <c r="DFV166" s="98"/>
      <c r="DFW166" s="98"/>
      <c r="DFX166" s="98"/>
      <c r="DFY166" s="98"/>
      <c r="DFZ166" s="98"/>
      <c r="DGA166" s="98"/>
      <c r="DGB166" s="98"/>
      <c r="DGC166" s="98"/>
      <c r="DGD166" s="98"/>
      <c r="DGE166" s="98"/>
      <c r="DGH166" s="98"/>
      <c r="DGK166" s="98"/>
      <c r="DGN166" s="98"/>
      <c r="DGQ166" s="98"/>
      <c r="DJE166" s="98"/>
      <c r="DJG166" s="98"/>
      <c r="DJJ166" s="98"/>
      <c r="DJM166" s="98"/>
      <c r="DJP166" s="98"/>
      <c r="DJS166" s="98"/>
      <c r="DJV166" s="98"/>
      <c r="DJX166" s="98"/>
      <c r="DJZ166" s="98"/>
      <c r="DKC166" s="98"/>
      <c r="DKF166" s="98"/>
      <c r="DKI166" s="98"/>
      <c r="DKL166" s="98"/>
      <c r="DKO166" s="98"/>
      <c r="DKR166" s="98"/>
      <c r="DKU166" s="98"/>
      <c r="DKW166" s="98"/>
      <c r="DLR166" s="98"/>
      <c r="DLS166" s="98"/>
      <c r="DLV166" s="98"/>
      <c r="DLY166" s="98"/>
      <c r="DMB166" s="98"/>
      <c r="DME166" s="98"/>
      <c r="DMF166" s="98"/>
      <c r="DMG166" s="98"/>
      <c r="DMJ166" s="98"/>
      <c r="DMM166" s="98"/>
      <c r="DMP166" s="98"/>
      <c r="DMS166" s="98"/>
      <c r="DMU166" s="98"/>
      <c r="DOM166" s="98"/>
      <c r="DON166" s="98"/>
      <c r="DOO166" s="98"/>
      <c r="DOP166" s="98"/>
      <c r="DOQ166" s="98"/>
      <c r="DOR166" s="98"/>
      <c r="DOS166" s="98"/>
      <c r="DOT166" s="98"/>
      <c r="DOU166" s="98"/>
      <c r="DOV166" s="98"/>
      <c r="DOW166" s="98"/>
      <c r="DOX166" s="98"/>
      <c r="DOY166" s="98"/>
      <c r="DOZ166" s="98"/>
      <c r="DPA166" s="98"/>
      <c r="DPB166" s="98"/>
      <c r="DPC166" s="98"/>
      <c r="DPD166" s="98"/>
      <c r="DPE166" s="98"/>
      <c r="DPR166" s="98"/>
      <c r="DPS166" s="98"/>
      <c r="DPT166" s="98"/>
      <c r="DPU166" s="98"/>
      <c r="DPV166" s="98"/>
      <c r="DPW166" s="98"/>
      <c r="DPX166" s="98"/>
      <c r="DPY166" s="98"/>
      <c r="DPZ166" s="98"/>
      <c r="DQA166" s="98"/>
      <c r="DQD166" s="98"/>
      <c r="DQG166" s="98"/>
      <c r="DQJ166" s="98"/>
      <c r="DQM166" s="98"/>
      <c r="DTA166" s="98"/>
      <c r="DTC166" s="98"/>
      <c r="DTF166" s="98"/>
      <c r="DTI166" s="98"/>
      <c r="DTL166" s="98"/>
      <c r="DTO166" s="98"/>
      <c r="DTR166" s="98"/>
      <c r="DTT166" s="98"/>
      <c r="DTV166" s="98"/>
      <c r="DTY166" s="98"/>
      <c r="DUB166" s="98"/>
      <c r="DUE166" s="98"/>
      <c r="DUH166" s="98"/>
      <c r="DUK166" s="98"/>
      <c r="DUN166" s="98"/>
      <c r="DUQ166" s="98"/>
      <c r="DUS166" s="98"/>
      <c r="DVN166" s="98"/>
      <c r="DVO166" s="98"/>
      <c r="DVR166" s="98"/>
      <c r="DVU166" s="98"/>
      <c r="DVX166" s="98"/>
      <c r="DWA166" s="98"/>
      <c r="DWB166" s="98"/>
      <c r="DWC166" s="98"/>
      <c r="DWF166" s="98"/>
      <c r="DWI166" s="98"/>
      <c r="DWL166" s="98"/>
      <c r="DWO166" s="98"/>
      <c r="DWQ166" s="98"/>
      <c r="DYI166" s="98"/>
      <c r="DYJ166" s="98"/>
      <c r="DYK166" s="98"/>
      <c r="DYL166" s="98"/>
      <c r="DYM166" s="98"/>
      <c r="DYN166" s="98"/>
      <c r="DYO166" s="98"/>
      <c r="DYP166" s="98"/>
      <c r="DYQ166" s="98"/>
      <c r="DYR166" s="98"/>
      <c r="DYS166" s="98"/>
      <c r="DYT166" s="98"/>
      <c r="DYU166" s="98"/>
      <c r="DYV166" s="98"/>
      <c r="DYW166" s="98"/>
      <c r="DYX166" s="98"/>
      <c r="DYY166" s="98"/>
      <c r="DYZ166" s="98"/>
      <c r="DZA166" s="98"/>
      <c r="DZN166" s="98"/>
      <c r="DZO166" s="98"/>
      <c r="DZP166" s="98"/>
      <c r="DZQ166" s="98"/>
      <c r="DZR166" s="98"/>
      <c r="DZS166" s="98"/>
      <c r="DZT166" s="98"/>
      <c r="DZU166" s="98"/>
      <c r="DZV166" s="98"/>
      <c r="DZW166" s="98"/>
      <c r="DZZ166" s="98"/>
      <c r="EAC166" s="98"/>
      <c r="EAF166" s="98"/>
      <c r="EAI166" s="98"/>
      <c r="ECW166" s="98"/>
      <c r="ECY166" s="98"/>
      <c r="EDB166" s="98"/>
      <c r="EDE166" s="98"/>
      <c r="EDH166" s="98"/>
      <c r="EDK166" s="98"/>
      <c r="EDN166" s="98"/>
      <c r="EDP166" s="98"/>
      <c r="EDR166" s="98"/>
      <c r="EDU166" s="98"/>
      <c r="EDX166" s="98"/>
      <c r="EEA166" s="98"/>
      <c r="EED166" s="98"/>
      <c r="EEG166" s="98"/>
      <c r="EEJ166" s="98"/>
      <c r="EEM166" s="98"/>
      <c r="EEO166" s="98"/>
      <c r="EFJ166" s="98"/>
      <c r="EFK166" s="98"/>
      <c r="EFN166" s="98"/>
      <c r="EFQ166" s="98"/>
      <c r="EFT166" s="98"/>
      <c r="EFW166" s="98"/>
      <c r="EFX166" s="98"/>
      <c r="EFY166" s="98"/>
      <c r="EGB166" s="98"/>
      <c r="EGE166" s="98"/>
      <c r="EGH166" s="98"/>
      <c r="EGK166" s="98"/>
      <c r="EGM166" s="98"/>
      <c r="EIE166" s="98"/>
      <c r="EIF166" s="98"/>
      <c r="EIG166" s="98"/>
      <c r="EIH166" s="98"/>
      <c r="EII166" s="98"/>
      <c r="EIJ166" s="98"/>
      <c r="EIK166" s="98"/>
      <c r="EIL166" s="98"/>
      <c r="EIM166" s="98"/>
      <c r="EIN166" s="98"/>
      <c r="EIO166" s="98"/>
      <c r="EIP166" s="98"/>
      <c r="EIQ166" s="98"/>
      <c r="EIR166" s="98"/>
      <c r="EIS166" s="98"/>
      <c r="EIT166" s="98"/>
      <c r="EIU166" s="98"/>
      <c r="EIV166" s="98"/>
      <c r="EIW166" s="98"/>
      <c r="EJJ166" s="98"/>
      <c r="EJK166" s="98"/>
      <c r="EJL166" s="98"/>
      <c r="EJM166" s="98"/>
      <c r="EJN166" s="98"/>
      <c r="EJO166" s="98"/>
      <c r="EJP166" s="98"/>
      <c r="EJQ166" s="98"/>
      <c r="EJR166" s="98"/>
      <c r="EJS166" s="98"/>
      <c r="EJV166" s="98"/>
      <c r="EJY166" s="98"/>
      <c r="EKB166" s="98"/>
      <c r="EKE166" s="98"/>
      <c r="EMS166" s="98"/>
      <c r="EMU166" s="98"/>
      <c r="EMX166" s="98"/>
      <c r="ENA166" s="98"/>
      <c r="END166" s="98"/>
      <c r="ENG166" s="98"/>
      <c r="ENJ166" s="98"/>
      <c r="ENL166" s="98"/>
      <c r="ENN166" s="98"/>
      <c r="ENQ166" s="98"/>
      <c r="ENT166" s="98"/>
      <c r="ENW166" s="98"/>
      <c r="ENZ166" s="98"/>
      <c r="EOC166" s="98"/>
      <c r="EOF166" s="98"/>
      <c r="EOI166" s="98"/>
      <c r="EOK166" s="98"/>
      <c r="EPF166" s="98"/>
      <c r="EPG166" s="98"/>
      <c r="EPJ166" s="98"/>
      <c r="EPM166" s="98"/>
      <c r="EPP166" s="98"/>
      <c r="EPS166" s="98"/>
      <c r="EPT166" s="98"/>
      <c r="EPU166" s="98"/>
      <c r="EPX166" s="98"/>
      <c r="EQA166" s="98"/>
      <c r="EQD166" s="98"/>
      <c r="EQG166" s="98"/>
      <c r="EQI166" s="98"/>
      <c r="ESA166" s="98"/>
      <c r="ESB166" s="98"/>
      <c r="ESC166" s="98"/>
      <c r="ESD166" s="98"/>
      <c r="ESE166" s="98"/>
      <c r="ESF166" s="98"/>
      <c r="ESG166" s="98"/>
      <c r="ESH166" s="98"/>
      <c r="ESI166" s="98"/>
      <c r="ESJ166" s="98"/>
      <c r="ESK166" s="98"/>
      <c r="ESL166" s="98"/>
      <c r="ESM166" s="98"/>
      <c r="ESN166" s="98"/>
      <c r="ESO166" s="98"/>
      <c r="ESP166" s="98"/>
      <c r="ESQ166" s="98"/>
      <c r="ESR166" s="98"/>
      <c r="ESS166" s="98"/>
      <c r="ETF166" s="98"/>
      <c r="ETG166" s="98"/>
      <c r="ETH166" s="98"/>
      <c r="ETI166" s="98"/>
      <c r="ETJ166" s="98"/>
      <c r="ETK166" s="98"/>
      <c r="ETL166" s="98"/>
      <c r="ETM166" s="98"/>
      <c r="ETN166" s="98"/>
      <c r="ETO166" s="98"/>
      <c r="ETR166" s="98"/>
      <c r="ETU166" s="98"/>
      <c r="ETX166" s="98"/>
      <c r="EUA166" s="98"/>
      <c r="EWO166" s="98"/>
      <c r="EWQ166" s="98"/>
      <c r="EWT166" s="98"/>
      <c r="EWW166" s="98"/>
      <c r="EWZ166" s="98"/>
      <c r="EXC166" s="98"/>
      <c r="EXF166" s="98"/>
      <c r="EXH166" s="98"/>
      <c r="EXJ166" s="98"/>
      <c r="EXM166" s="98"/>
      <c r="EXP166" s="98"/>
      <c r="EXS166" s="98"/>
      <c r="EXV166" s="98"/>
      <c r="EXY166" s="98"/>
      <c r="EYB166" s="98"/>
      <c r="EYE166" s="98"/>
      <c r="EYG166" s="98"/>
      <c r="EZB166" s="98"/>
      <c r="EZC166" s="98"/>
      <c r="EZF166" s="98"/>
      <c r="EZI166" s="98"/>
      <c r="EZL166" s="98"/>
      <c r="EZO166" s="98"/>
      <c r="EZP166" s="98"/>
      <c r="EZQ166" s="98"/>
      <c r="EZT166" s="98"/>
      <c r="EZW166" s="98"/>
      <c r="EZZ166" s="98"/>
      <c r="FAC166" s="98"/>
      <c r="FAE166" s="98"/>
      <c r="FBW166" s="98"/>
      <c r="FBX166" s="98"/>
      <c r="FBY166" s="98"/>
      <c r="FBZ166" s="98"/>
      <c r="FCA166" s="98"/>
      <c r="FCB166" s="98"/>
      <c r="FCC166" s="98"/>
      <c r="FCD166" s="98"/>
      <c r="FCE166" s="98"/>
      <c r="FCF166" s="98"/>
      <c r="FCG166" s="98"/>
      <c r="FCH166" s="98"/>
      <c r="FCI166" s="98"/>
      <c r="FCJ166" s="98"/>
      <c r="FCK166" s="98"/>
      <c r="FCL166" s="98"/>
      <c r="FCM166" s="98"/>
      <c r="FCN166" s="98"/>
      <c r="FCO166" s="98"/>
      <c r="FDB166" s="98"/>
      <c r="FDC166" s="98"/>
      <c r="FDD166" s="98"/>
      <c r="FDE166" s="98"/>
      <c r="FDF166" s="98"/>
      <c r="FDG166" s="98"/>
      <c r="FDH166" s="98"/>
      <c r="FDI166" s="98"/>
      <c r="FDJ166" s="98"/>
      <c r="FDK166" s="98"/>
      <c r="FDN166" s="98"/>
      <c r="FDQ166" s="98"/>
      <c r="FDT166" s="98"/>
      <c r="FDW166" s="98"/>
      <c r="FGK166" s="98"/>
      <c r="FGM166" s="98"/>
      <c r="FGP166" s="98"/>
      <c r="FGS166" s="98"/>
      <c r="FGV166" s="98"/>
      <c r="FGY166" s="98"/>
      <c r="FHB166" s="98"/>
      <c r="FHD166" s="98"/>
      <c r="FHF166" s="98"/>
      <c r="FHI166" s="98"/>
      <c r="FHL166" s="98"/>
      <c r="FHO166" s="98"/>
      <c r="FHR166" s="98"/>
      <c r="FHU166" s="98"/>
      <c r="FHX166" s="98"/>
      <c r="FIA166" s="98"/>
      <c r="FIC166" s="98"/>
      <c r="FIX166" s="98"/>
      <c r="FIY166" s="98"/>
      <c r="FJB166" s="98"/>
      <c r="FJE166" s="98"/>
      <c r="FJH166" s="98"/>
      <c r="FJK166" s="98"/>
      <c r="FJL166" s="98"/>
      <c r="FJM166" s="98"/>
      <c r="FJP166" s="98"/>
      <c r="FJS166" s="98"/>
      <c r="FJV166" s="98"/>
      <c r="FJY166" s="98"/>
      <c r="FKA166" s="98"/>
      <c r="FLS166" s="98"/>
      <c r="FLT166" s="98"/>
      <c r="FLU166" s="98"/>
      <c r="FLV166" s="98"/>
      <c r="FLW166" s="98"/>
      <c r="FLX166" s="98"/>
      <c r="FLY166" s="98"/>
      <c r="FLZ166" s="98"/>
      <c r="FMA166" s="98"/>
      <c r="FMB166" s="98"/>
      <c r="FMC166" s="98"/>
      <c r="FMD166" s="98"/>
      <c r="FME166" s="98"/>
      <c r="FMF166" s="98"/>
      <c r="FMG166" s="98"/>
      <c r="FMH166" s="98"/>
      <c r="FMI166" s="98"/>
      <c r="FMJ166" s="98"/>
      <c r="FMK166" s="98"/>
      <c r="FMX166" s="98"/>
      <c r="FMY166" s="98"/>
      <c r="FMZ166" s="98"/>
      <c r="FNA166" s="98"/>
      <c r="FNB166" s="98"/>
      <c r="FNC166" s="98"/>
      <c r="FND166" s="98"/>
      <c r="FNE166" s="98"/>
      <c r="FNF166" s="98"/>
      <c r="FNG166" s="98"/>
      <c r="FNJ166" s="98"/>
      <c r="FNM166" s="98"/>
      <c r="FNP166" s="98"/>
      <c r="FNS166" s="98"/>
      <c r="FQG166" s="98"/>
      <c r="FQI166" s="98"/>
      <c r="FQL166" s="98"/>
      <c r="FQO166" s="98"/>
      <c r="FQR166" s="98"/>
      <c r="FQU166" s="98"/>
      <c r="FQX166" s="98"/>
      <c r="FQZ166" s="98"/>
      <c r="FRB166" s="98"/>
      <c r="FRE166" s="98"/>
      <c r="FRH166" s="98"/>
      <c r="FRK166" s="98"/>
      <c r="FRN166" s="98"/>
      <c r="FRQ166" s="98"/>
      <c r="FRT166" s="98"/>
      <c r="FRW166" s="98"/>
      <c r="FRY166" s="98"/>
      <c r="FST166" s="98"/>
      <c r="FSU166" s="98"/>
      <c r="FSX166" s="98"/>
      <c r="FTA166" s="98"/>
      <c r="FTD166" s="98"/>
      <c r="FTG166" s="98"/>
      <c r="FTH166" s="98"/>
      <c r="FTI166" s="98"/>
      <c r="FTL166" s="98"/>
      <c r="FTO166" s="98"/>
      <c r="FTR166" s="98"/>
      <c r="FTU166" s="98"/>
      <c r="FTW166" s="98"/>
      <c r="FVO166" s="98"/>
      <c r="FVP166" s="98"/>
      <c r="FVQ166" s="98"/>
      <c r="FVR166" s="98"/>
      <c r="FVS166" s="98"/>
      <c r="FVT166" s="98"/>
      <c r="FVU166" s="98"/>
      <c r="FVV166" s="98"/>
      <c r="FVW166" s="98"/>
      <c r="FVX166" s="98"/>
      <c r="FVY166" s="98"/>
      <c r="FVZ166" s="98"/>
      <c r="FWA166" s="98"/>
      <c r="FWB166" s="98"/>
      <c r="FWC166" s="98"/>
      <c r="FWD166" s="98"/>
      <c r="FWE166" s="98"/>
      <c r="FWF166" s="98"/>
      <c r="FWG166" s="98"/>
      <c r="FWT166" s="98"/>
      <c r="FWU166" s="98"/>
      <c r="FWV166" s="98"/>
      <c r="FWW166" s="98"/>
      <c r="FWX166" s="98"/>
      <c r="FWY166" s="98"/>
      <c r="FWZ166" s="98"/>
      <c r="FXA166" s="98"/>
      <c r="FXB166" s="98"/>
      <c r="FXC166" s="98"/>
      <c r="FXF166" s="98"/>
      <c r="FXI166" s="98"/>
      <c r="FXL166" s="98"/>
      <c r="FXO166" s="98"/>
      <c r="GAC166" s="98"/>
      <c r="GAE166" s="98"/>
      <c r="GAH166" s="98"/>
      <c r="GAK166" s="98"/>
      <c r="GAN166" s="98"/>
      <c r="GAQ166" s="98"/>
      <c r="GAT166" s="98"/>
      <c r="GAV166" s="98"/>
      <c r="GAX166" s="98"/>
      <c r="GBA166" s="98"/>
      <c r="GBD166" s="98"/>
      <c r="GBG166" s="98"/>
      <c r="GBJ166" s="98"/>
      <c r="GBM166" s="98"/>
      <c r="GBP166" s="98"/>
      <c r="GBS166" s="98"/>
      <c r="GBU166" s="98"/>
      <c r="GCP166" s="98"/>
      <c r="GCQ166" s="98"/>
      <c r="GCT166" s="98"/>
      <c r="GCW166" s="98"/>
      <c r="GCZ166" s="98"/>
      <c r="GDC166" s="98"/>
      <c r="GDD166" s="98"/>
      <c r="GDE166" s="98"/>
      <c r="GDH166" s="98"/>
      <c r="GDK166" s="98"/>
      <c r="GDN166" s="98"/>
      <c r="GDQ166" s="98"/>
      <c r="GDS166" s="98"/>
      <c r="GFK166" s="98"/>
      <c r="GFL166" s="98"/>
      <c r="GFM166" s="98"/>
      <c r="GFN166" s="98"/>
      <c r="GFO166" s="98"/>
      <c r="GFP166" s="98"/>
      <c r="GFQ166" s="98"/>
      <c r="GFR166" s="98"/>
      <c r="GFS166" s="98"/>
      <c r="GFT166" s="98"/>
      <c r="GFU166" s="98"/>
      <c r="GFV166" s="98"/>
      <c r="GFW166" s="98"/>
      <c r="GFX166" s="98"/>
      <c r="GFY166" s="98"/>
      <c r="GFZ166" s="98"/>
      <c r="GGA166" s="98"/>
      <c r="GGB166" s="98"/>
      <c r="GGC166" s="98"/>
      <c r="GGP166" s="98"/>
      <c r="GGQ166" s="98"/>
      <c r="GGR166" s="98"/>
      <c r="GGS166" s="98"/>
      <c r="GGT166" s="98"/>
      <c r="GGU166" s="98"/>
      <c r="GGV166" s="98"/>
      <c r="GGW166" s="98"/>
      <c r="GGX166" s="98"/>
      <c r="GGY166" s="98"/>
      <c r="GHB166" s="98"/>
      <c r="GHE166" s="98"/>
      <c r="GHH166" s="98"/>
      <c r="GHK166" s="98"/>
      <c r="GJY166" s="98"/>
      <c r="GKA166" s="98"/>
      <c r="GKD166" s="98"/>
      <c r="GKG166" s="98"/>
      <c r="GKJ166" s="98"/>
      <c r="GKM166" s="98"/>
      <c r="GKP166" s="98"/>
      <c r="GKR166" s="98"/>
      <c r="GKT166" s="98"/>
      <c r="GKW166" s="98"/>
      <c r="GKZ166" s="98"/>
      <c r="GLC166" s="98"/>
      <c r="GLF166" s="98"/>
      <c r="GLI166" s="98"/>
      <c r="GLL166" s="98"/>
      <c r="GLO166" s="98"/>
      <c r="GLQ166" s="98"/>
      <c r="GML166" s="98"/>
      <c r="GMM166" s="98"/>
      <c r="GMP166" s="98"/>
      <c r="GMS166" s="98"/>
      <c r="GMV166" s="98"/>
      <c r="GMY166" s="98"/>
      <c r="GMZ166" s="98"/>
      <c r="GNA166" s="98"/>
      <c r="GND166" s="98"/>
      <c r="GNG166" s="98"/>
      <c r="GNJ166" s="98"/>
      <c r="GNM166" s="98"/>
      <c r="GNO166" s="98"/>
      <c r="GPG166" s="98"/>
      <c r="GPH166" s="98"/>
      <c r="GPI166" s="98"/>
      <c r="GPJ166" s="98"/>
      <c r="GPK166" s="98"/>
      <c r="GPL166" s="98"/>
      <c r="GPM166" s="98"/>
      <c r="GPN166" s="98"/>
      <c r="GPO166" s="98"/>
      <c r="GPP166" s="98"/>
      <c r="GPQ166" s="98"/>
      <c r="GPR166" s="98"/>
      <c r="GPS166" s="98"/>
      <c r="GPT166" s="98"/>
      <c r="GPU166" s="98"/>
      <c r="GPV166" s="98"/>
      <c r="GPW166" s="98"/>
      <c r="GPX166" s="98"/>
      <c r="GPY166" s="98"/>
      <c r="GQL166" s="98"/>
      <c r="GQM166" s="98"/>
      <c r="GQN166" s="98"/>
      <c r="GQO166" s="98"/>
      <c r="GQP166" s="98"/>
      <c r="GQQ166" s="98"/>
      <c r="GQR166" s="98"/>
      <c r="GQS166" s="98"/>
      <c r="GQT166" s="98"/>
      <c r="GQU166" s="98"/>
      <c r="GQX166" s="98"/>
      <c r="GRA166" s="98"/>
      <c r="GRD166" s="98"/>
      <c r="GRG166" s="98"/>
      <c r="GTU166" s="98"/>
      <c r="GTW166" s="98"/>
      <c r="GTZ166" s="98"/>
      <c r="GUC166" s="98"/>
      <c r="GUF166" s="98"/>
      <c r="GUI166" s="98"/>
      <c r="GUL166" s="98"/>
      <c r="GUN166" s="98"/>
      <c r="GUP166" s="98"/>
      <c r="GUS166" s="98"/>
      <c r="GUV166" s="98"/>
      <c r="GUY166" s="98"/>
      <c r="GVB166" s="98"/>
      <c r="GVE166" s="98"/>
      <c r="GVH166" s="98"/>
      <c r="GVK166" s="98"/>
      <c r="GVM166" s="98"/>
      <c r="GWH166" s="98"/>
      <c r="GWI166" s="98"/>
      <c r="GWL166" s="98"/>
      <c r="GWO166" s="98"/>
      <c r="GWR166" s="98"/>
      <c r="GWU166" s="98"/>
      <c r="GWV166" s="98"/>
      <c r="GWW166" s="98"/>
      <c r="GWZ166" s="98"/>
      <c r="GXC166" s="98"/>
      <c r="GXF166" s="98"/>
      <c r="GXI166" s="98"/>
      <c r="GXK166" s="98"/>
      <c r="GZC166" s="98"/>
      <c r="GZD166" s="98"/>
      <c r="GZE166" s="98"/>
      <c r="GZF166" s="98"/>
      <c r="GZG166" s="98"/>
      <c r="GZH166" s="98"/>
      <c r="GZI166" s="98"/>
      <c r="GZJ166" s="98"/>
      <c r="GZK166" s="98"/>
      <c r="GZL166" s="98"/>
      <c r="GZM166" s="98"/>
      <c r="GZN166" s="98"/>
      <c r="GZO166" s="98"/>
      <c r="GZP166" s="98"/>
      <c r="GZQ166" s="98"/>
      <c r="GZR166" s="98"/>
      <c r="GZS166" s="98"/>
      <c r="GZT166" s="98"/>
      <c r="GZU166" s="98"/>
      <c r="HAH166" s="98"/>
      <c r="HAI166" s="98"/>
      <c r="HAJ166" s="98"/>
      <c r="HAK166" s="98"/>
      <c r="HAL166" s="98"/>
      <c r="HAM166" s="98"/>
      <c r="HAN166" s="98"/>
      <c r="HAO166" s="98"/>
      <c r="HAP166" s="98"/>
      <c r="HAQ166" s="98"/>
      <c r="HAT166" s="98"/>
      <c r="HAW166" s="98"/>
      <c r="HAZ166" s="98"/>
      <c r="HBC166" s="98"/>
      <c r="HDQ166" s="98"/>
      <c r="HDS166" s="98"/>
      <c r="HDV166" s="98"/>
      <c r="HDY166" s="98"/>
      <c r="HEB166" s="98"/>
      <c r="HEE166" s="98"/>
      <c r="HEH166" s="98"/>
      <c r="HEJ166" s="98"/>
      <c r="HEL166" s="98"/>
      <c r="HEO166" s="98"/>
      <c r="HER166" s="98"/>
      <c r="HEU166" s="98"/>
      <c r="HEX166" s="98"/>
      <c r="HFA166" s="98"/>
      <c r="HFD166" s="98"/>
      <c r="HFG166" s="98"/>
      <c r="HFI166" s="98"/>
      <c r="HGD166" s="98"/>
      <c r="HGE166" s="98"/>
      <c r="HGH166" s="98"/>
      <c r="HGK166" s="98"/>
      <c r="HGN166" s="98"/>
      <c r="HGQ166" s="98"/>
      <c r="HGR166" s="98"/>
      <c r="HGS166" s="98"/>
      <c r="HGV166" s="98"/>
      <c r="HGY166" s="98"/>
      <c r="HHB166" s="98"/>
      <c r="HHE166" s="98"/>
      <c r="HHG166" s="98"/>
      <c r="HIY166" s="98"/>
      <c r="HIZ166" s="98"/>
      <c r="HJA166" s="98"/>
      <c r="HJB166" s="98"/>
      <c r="HJC166" s="98"/>
      <c r="HJD166" s="98"/>
      <c r="HJE166" s="98"/>
      <c r="HJF166" s="98"/>
      <c r="HJG166" s="98"/>
      <c r="HJH166" s="98"/>
      <c r="HJI166" s="98"/>
      <c r="HJJ166" s="98"/>
      <c r="HJK166" s="98"/>
      <c r="HJL166" s="98"/>
      <c r="HJM166" s="98"/>
      <c r="HJN166" s="98"/>
      <c r="HJO166" s="98"/>
      <c r="HJP166" s="98"/>
      <c r="HJQ166" s="98"/>
      <c r="HKD166" s="98"/>
      <c r="HKE166" s="98"/>
      <c r="HKF166" s="98"/>
      <c r="HKG166" s="98"/>
      <c r="HKH166" s="98"/>
      <c r="HKI166" s="98"/>
      <c r="HKJ166" s="98"/>
      <c r="HKK166" s="98"/>
      <c r="HKL166" s="98"/>
      <c r="HKM166" s="98"/>
      <c r="HKP166" s="98"/>
      <c r="HKS166" s="98"/>
      <c r="HKV166" s="98"/>
      <c r="HKY166" s="98"/>
      <c r="HNM166" s="98"/>
      <c r="HNO166" s="98"/>
      <c r="HNR166" s="98"/>
      <c r="HNU166" s="98"/>
      <c r="HNX166" s="98"/>
      <c r="HOA166" s="98"/>
      <c r="HOD166" s="98"/>
      <c r="HOF166" s="98"/>
      <c r="HOH166" s="98"/>
      <c r="HOK166" s="98"/>
      <c r="HON166" s="98"/>
      <c r="HOQ166" s="98"/>
      <c r="HOT166" s="98"/>
      <c r="HOW166" s="98"/>
      <c r="HOZ166" s="98"/>
      <c r="HPC166" s="98"/>
      <c r="HPE166" s="98"/>
      <c r="HPZ166" s="98"/>
      <c r="HQA166" s="98"/>
      <c r="HQD166" s="98"/>
      <c r="HQG166" s="98"/>
      <c r="HQJ166" s="98"/>
      <c r="HQM166" s="98"/>
      <c r="HQN166" s="98"/>
      <c r="HQO166" s="98"/>
      <c r="HQR166" s="98"/>
      <c r="HQU166" s="98"/>
      <c r="HQX166" s="98"/>
      <c r="HRA166" s="98"/>
      <c r="HRC166" s="98"/>
      <c r="HSU166" s="98"/>
      <c r="HSV166" s="98"/>
      <c r="HSW166" s="98"/>
      <c r="HSX166" s="98"/>
      <c r="HSY166" s="98"/>
      <c r="HSZ166" s="98"/>
      <c r="HTA166" s="98"/>
      <c r="HTB166" s="98"/>
      <c r="HTC166" s="98"/>
      <c r="HTD166" s="98"/>
      <c r="HTE166" s="98"/>
      <c r="HTF166" s="98"/>
      <c r="HTG166" s="98"/>
      <c r="HTH166" s="98"/>
      <c r="HTI166" s="98"/>
      <c r="HTJ166" s="98"/>
      <c r="HTK166" s="98"/>
      <c r="HTL166" s="98"/>
      <c r="HTM166" s="98"/>
      <c r="HTZ166" s="98"/>
      <c r="HUA166" s="98"/>
      <c r="HUB166" s="98"/>
      <c r="HUC166" s="98"/>
      <c r="HUD166" s="98"/>
      <c r="HUE166" s="98"/>
      <c r="HUF166" s="98"/>
      <c r="HUG166" s="98"/>
      <c r="HUH166" s="98"/>
      <c r="HUI166" s="98"/>
      <c r="HUL166" s="98"/>
      <c r="HUO166" s="98"/>
      <c r="HUR166" s="98"/>
      <c r="HUU166" s="98"/>
      <c r="HXI166" s="98"/>
      <c r="HXK166" s="98"/>
      <c r="HXN166" s="98"/>
      <c r="HXQ166" s="98"/>
      <c r="HXT166" s="98"/>
      <c r="HXW166" s="98"/>
      <c r="HXZ166" s="98"/>
      <c r="HYB166" s="98"/>
      <c r="HYD166" s="98"/>
      <c r="HYG166" s="98"/>
      <c r="HYJ166" s="98"/>
      <c r="HYM166" s="98"/>
      <c r="HYP166" s="98"/>
      <c r="HYS166" s="98"/>
      <c r="HYV166" s="98"/>
      <c r="HYY166" s="98"/>
      <c r="HZA166" s="98"/>
      <c r="HZV166" s="98"/>
      <c r="HZW166" s="98"/>
      <c r="HZZ166" s="98"/>
      <c r="IAC166" s="98"/>
      <c r="IAF166" s="98"/>
      <c r="IAI166" s="98"/>
      <c r="IAJ166" s="98"/>
      <c r="IAK166" s="98"/>
      <c r="IAN166" s="98"/>
      <c r="IAQ166" s="98"/>
      <c r="IAT166" s="98"/>
      <c r="IAW166" s="98"/>
      <c r="IAY166" s="98"/>
      <c r="ICQ166" s="98"/>
      <c r="ICR166" s="98"/>
      <c r="ICS166" s="98"/>
      <c r="ICT166" s="98"/>
      <c r="ICU166" s="98"/>
      <c r="ICV166" s="98"/>
      <c r="ICW166" s="98"/>
      <c r="ICX166" s="98"/>
      <c r="ICY166" s="98"/>
      <c r="ICZ166" s="98"/>
      <c r="IDA166" s="98"/>
      <c r="IDB166" s="98"/>
      <c r="IDC166" s="98"/>
      <c r="IDD166" s="98"/>
      <c r="IDE166" s="98"/>
      <c r="IDF166" s="98"/>
      <c r="IDG166" s="98"/>
      <c r="IDH166" s="98"/>
      <c r="IDI166" s="98"/>
      <c r="IDV166" s="98"/>
      <c r="IDW166" s="98"/>
      <c r="IDX166" s="98"/>
      <c r="IDY166" s="98"/>
      <c r="IDZ166" s="98"/>
      <c r="IEA166" s="98"/>
      <c r="IEB166" s="98"/>
      <c r="IEC166" s="98"/>
      <c r="IED166" s="98"/>
      <c r="IEE166" s="98"/>
      <c r="IEH166" s="98"/>
      <c r="IEK166" s="98"/>
      <c r="IEN166" s="98"/>
      <c r="IEQ166" s="98"/>
      <c r="IHE166" s="98"/>
      <c r="IHG166" s="98"/>
      <c r="IHJ166" s="98"/>
      <c r="IHM166" s="98"/>
      <c r="IHP166" s="98"/>
      <c r="IHS166" s="98"/>
      <c r="IHV166" s="98"/>
      <c r="IHX166" s="98"/>
      <c r="IHZ166" s="98"/>
      <c r="IIC166" s="98"/>
      <c r="IIF166" s="98"/>
      <c r="III166" s="98"/>
      <c r="IIL166" s="98"/>
      <c r="IIO166" s="98"/>
      <c r="IIR166" s="98"/>
      <c r="IIU166" s="98"/>
      <c r="IIW166" s="98"/>
      <c r="IJR166" s="98"/>
      <c r="IJS166" s="98"/>
      <c r="IJV166" s="98"/>
      <c r="IJY166" s="98"/>
      <c r="IKB166" s="98"/>
      <c r="IKE166" s="98"/>
      <c r="IKF166" s="98"/>
      <c r="IKG166" s="98"/>
      <c r="IKJ166" s="98"/>
      <c r="IKM166" s="98"/>
      <c r="IKP166" s="98"/>
      <c r="IKS166" s="98"/>
      <c r="IKU166" s="98"/>
      <c r="IMM166" s="98"/>
      <c r="IMN166" s="98"/>
      <c r="IMO166" s="98"/>
      <c r="IMP166" s="98"/>
      <c r="IMQ166" s="98"/>
      <c r="IMR166" s="98"/>
      <c r="IMS166" s="98"/>
      <c r="IMT166" s="98"/>
      <c r="IMU166" s="98"/>
      <c r="IMV166" s="98"/>
      <c r="IMW166" s="98"/>
      <c r="IMX166" s="98"/>
      <c r="IMY166" s="98"/>
      <c r="IMZ166" s="98"/>
      <c r="INA166" s="98"/>
      <c r="INB166" s="98"/>
      <c r="INC166" s="98"/>
      <c r="IND166" s="98"/>
      <c r="INE166" s="98"/>
      <c r="INR166" s="98"/>
      <c r="INS166" s="98"/>
      <c r="INT166" s="98"/>
      <c r="INU166" s="98"/>
      <c r="INV166" s="98"/>
      <c r="INW166" s="98"/>
      <c r="INX166" s="98"/>
      <c r="INY166" s="98"/>
      <c r="INZ166" s="98"/>
      <c r="IOA166" s="98"/>
      <c r="IOD166" s="98"/>
      <c r="IOG166" s="98"/>
      <c r="IOJ166" s="98"/>
      <c r="IOM166" s="98"/>
      <c r="IRA166" s="98"/>
      <c r="IRC166" s="98"/>
      <c r="IRF166" s="98"/>
      <c r="IRI166" s="98"/>
      <c r="IRL166" s="98"/>
      <c r="IRO166" s="98"/>
      <c r="IRR166" s="98"/>
      <c r="IRT166" s="98"/>
      <c r="IRV166" s="98"/>
      <c r="IRY166" s="98"/>
      <c r="ISB166" s="98"/>
      <c r="ISE166" s="98"/>
      <c r="ISH166" s="98"/>
      <c r="ISK166" s="98"/>
      <c r="ISN166" s="98"/>
      <c r="ISQ166" s="98"/>
      <c r="ISS166" s="98"/>
      <c r="ITN166" s="98"/>
      <c r="ITO166" s="98"/>
      <c r="ITR166" s="98"/>
      <c r="ITU166" s="98"/>
      <c r="ITX166" s="98"/>
      <c r="IUA166" s="98"/>
      <c r="IUB166" s="98"/>
      <c r="IUC166" s="98"/>
      <c r="IUF166" s="98"/>
      <c r="IUI166" s="98"/>
      <c r="IUL166" s="98"/>
      <c r="IUO166" s="98"/>
      <c r="IUQ166" s="98"/>
      <c r="IWI166" s="98"/>
      <c r="IWJ166" s="98"/>
      <c r="IWK166" s="98"/>
      <c r="IWL166" s="98"/>
      <c r="IWM166" s="98"/>
      <c r="IWN166" s="98"/>
      <c r="IWO166" s="98"/>
      <c r="IWP166" s="98"/>
      <c r="IWQ166" s="98"/>
      <c r="IWR166" s="98"/>
      <c r="IWS166" s="98"/>
      <c r="IWT166" s="98"/>
      <c r="IWU166" s="98"/>
      <c r="IWV166" s="98"/>
      <c r="IWW166" s="98"/>
      <c r="IWX166" s="98"/>
      <c r="IWY166" s="98"/>
      <c r="IWZ166" s="98"/>
      <c r="IXA166" s="98"/>
      <c r="IXN166" s="98"/>
      <c r="IXO166" s="98"/>
      <c r="IXP166" s="98"/>
      <c r="IXQ166" s="98"/>
      <c r="IXR166" s="98"/>
      <c r="IXS166" s="98"/>
      <c r="IXT166" s="98"/>
      <c r="IXU166" s="98"/>
      <c r="IXV166" s="98"/>
      <c r="IXW166" s="98"/>
      <c r="IXZ166" s="98"/>
      <c r="IYC166" s="98"/>
      <c r="IYF166" s="98"/>
      <c r="IYI166" s="98"/>
      <c r="JAW166" s="98"/>
      <c r="JAY166" s="98"/>
      <c r="JBB166" s="98"/>
      <c r="JBE166" s="98"/>
      <c r="JBH166" s="98"/>
      <c r="JBK166" s="98"/>
      <c r="JBN166" s="98"/>
      <c r="JBP166" s="98"/>
      <c r="JBR166" s="98"/>
      <c r="JBU166" s="98"/>
      <c r="JBX166" s="98"/>
      <c r="JCA166" s="98"/>
      <c r="JCD166" s="98"/>
      <c r="JCG166" s="98"/>
      <c r="JCJ166" s="98"/>
      <c r="JCM166" s="98"/>
      <c r="JCO166" s="98"/>
      <c r="JDJ166" s="98"/>
      <c r="JDK166" s="98"/>
      <c r="JDN166" s="98"/>
      <c r="JDQ166" s="98"/>
      <c r="JDT166" s="98"/>
      <c r="JDW166" s="98"/>
      <c r="JDX166" s="98"/>
      <c r="JDY166" s="98"/>
      <c r="JEB166" s="98"/>
      <c r="JEE166" s="98"/>
      <c r="JEH166" s="98"/>
      <c r="JEK166" s="98"/>
      <c r="JEM166" s="98"/>
      <c r="JGE166" s="98"/>
      <c r="JGF166" s="98"/>
      <c r="JGG166" s="98"/>
      <c r="JGH166" s="98"/>
      <c r="JGI166" s="98"/>
      <c r="JGJ166" s="98"/>
      <c r="JGK166" s="98"/>
      <c r="JGL166" s="98"/>
      <c r="JGM166" s="98"/>
      <c r="JGN166" s="98"/>
      <c r="JGO166" s="98"/>
      <c r="JGP166" s="98"/>
      <c r="JGQ166" s="98"/>
      <c r="JGR166" s="98"/>
      <c r="JGS166" s="98"/>
      <c r="JGT166" s="98"/>
      <c r="JGU166" s="98"/>
      <c r="JGV166" s="98"/>
      <c r="JGW166" s="98"/>
      <c r="JHJ166" s="98"/>
      <c r="JHK166" s="98"/>
      <c r="JHL166" s="98"/>
      <c r="JHM166" s="98"/>
      <c r="JHN166" s="98"/>
      <c r="JHO166" s="98"/>
      <c r="JHP166" s="98"/>
      <c r="JHQ166" s="98"/>
      <c r="JHR166" s="98"/>
      <c r="JHS166" s="98"/>
      <c r="JHV166" s="98"/>
      <c r="JHY166" s="98"/>
      <c r="JIB166" s="98"/>
      <c r="JIE166" s="98"/>
      <c r="JKS166" s="98"/>
      <c r="JKU166" s="98"/>
      <c r="JKX166" s="98"/>
      <c r="JLA166" s="98"/>
      <c r="JLD166" s="98"/>
      <c r="JLG166" s="98"/>
      <c r="JLJ166" s="98"/>
      <c r="JLL166" s="98"/>
      <c r="JLN166" s="98"/>
      <c r="JLQ166" s="98"/>
      <c r="JLT166" s="98"/>
      <c r="JLW166" s="98"/>
      <c r="JLZ166" s="98"/>
      <c r="JMC166" s="98"/>
      <c r="JMF166" s="98"/>
      <c r="JMI166" s="98"/>
      <c r="JMK166" s="98"/>
      <c r="JNF166" s="98"/>
      <c r="JNG166" s="98"/>
      <c r="JNJ166" s="98"/>
      <c r="JNM166" s="98"/>
      <c r="JNP166" s="98"/>
      <c r="JNS166" s="98"/>
      <c r="JNT166" s="98"/>
      <c r="JNU166" s="98"/>
      <c r="JNX166" s="98"/>
      <c r="JOA166" s="98"/>
      <c r="JOD166" s="98"/>
      <c r="JOG166" s="98"/>
      <c r="JOI166" s="98"/>
      <c r="JQA166" s="98"/>
      <c r="JQB166" s="98"/>
      <c r="JQC166" s="98"/>
      <c r="JQD166" s="98"/>
      <c r="JQE166" s="98"/>
      <c r="JQF166" s="98"/>
      <c r="JQG166" s="98"/>
      <c r="JQH166" s="98"/>
      <c r="JQI166" s="98"/>
      <c r="JQJ166" s="98"/>
      <c r="JQK166" s="98"/>
      <c r="JQL166" s="98"/>
      <c r="JQM166" s="98"/>
      <c r="JQN166" s="98"/>
      <c r="JQO166" s="98"/>
      <c r="JQP166" s="98"/>
      <c r="JQQ166" s="98"/>
      <c r="JQR166" s="98"/>
      <c r="JQS166" s="98"/>
      <c r="JRF166" s="98"/>
      <c r="JRG166" s="98"/>
      <c r="JRH166" s="98"/>
      <c r="JRI166" s="98"/>
      <c r="JRJ166" s="98"/>
      <c r="JRK166" s="98"/>
      <c r="JRL166" s="98"/>
      <c r="JRM166" s="98"/>
      <c r="JRN166" s="98"/>
      <c r="JRO166" s="98"/>
      <c r="JRR166" s="98"/>
      <c r="JRU166" s="98"/>
      <c r="JRX166" s="98"/>
      <c r="JSA166" s="98"/>
      <c r="JUO166" s="98"/>
      <c r="JUQ166" s="98"/>
      <c r="JUT166" s="98"/>
      <c r="JUW166" s="98"/>
      <c r="JUZ166" s="98"/>
      <c r="JVC166" s="98"/>
      <c r="JVF166" s="98"/>
      <c r="JVH166" s="98"/>
      <c r="JVJ166" s="98"/>
      <c r="JVM166" s="98"/>
      <c r="JVP166" s="98"/>
      <c r="JVS166" s="98"/>
      <c r="JVV166" s="98"/>
      <c r="JVY166" s="98"/>
      <c r="JWB166" s="98"/>
      <c r="JWE166" s="98"/>
      <c r="JWG166" s="98"/>
      <c r="JXB166" s="98"/>
      <c r="JXC166" s="98"/>
      <c r="JXF166" s="98"/>
      <c r="JXI166" s="98"/>
      <c r="JXL166" s="98"/>
      <c r="JXO166" s="98"/>
      <c r="JXP166" s="98"/>
      <c r="JXQ166" s="98"/>
      <c r="JXT166" s="98"/>
      <c r="JXW166" s="98"/>
      <c r="JXZ166" s="98"/>
      <c r="JYC166" s="98"/>
      <c r="JYE166" s="98"/>
      <c r="JZW166" s="98"/>
      <c r="JZX166" s="98"/>
      <c r="JZY166" s="98"/>
      <c r="JZZ166" s="98"/>
      <c r="KAA166" s="98"/>
      <c r="KAB166" s="98"/>
      <c r="KAC166" s="98"/>
      <c r="KAD166" s="98"/>
      <c r="KAE166" s="98"/>
      <c r="KAF166" s="98"/>
      <c r="KAG166" s="98"/>
      <c r="KAH166" s="98"/>
      <c r="KAI166" s="98"/>
      <c r="KAJ166" s="98"/>
      <c r="KAK166" s="98"/>
      <c r="KAL166" s="98"/>
      <c r="KAM166" s="98"/>
      <c r="KAN166" s="98"/>
      <c r="KAO166" s="98"/>
      <c r="KBB166" s="98"/>
      <c r="KBC166" s="98"/>
      <c r="KBD166" s="98"/>
      <c r="KBE166" s="98"/>
      <c r="KBF166" s="98"/>
      <c r="KBG166" s="98"/>
      <c r="KBH166" s="98"/>
      <c r="KBI166" s="98"/>
      <c r="KBJ166" s="98"/>
      <c r="KBK166" s="98"/>
      <c r="KBN166" s="98"/>
      <c r="KBQ166" s="98"/>
      <c r="KBT166" s="98"/>
      <c r="KBW166" s="98"/>
      <c r="KEK166" s="98"/>
      <c r="KEM166" s="98"/>
      <c r="KEP166" s="98"/>
      <c r="KES166" s="98"/>
      <c r="KEV166" s="98"/>
      <c r="KEY166" s="98"/>
      <c r="KFB166" s="98"/>
      <c r="KFD166" s="98"/>
      <c r="KFF166" s="98"/>
      <c r="KFI166" s="98"/>
      <c r="KFL166" s="98"/>
      <c r="KFO166" s="98"/>
      <c r="KFR166" s="98"/>
      <c r="KFU166" s="98"/>
      <c r="KFX166" s="98"/>
      <c r="KGA166" s="98"/>
      <c r="KGC166" s="98"/>
      <c r="KGX166" s="98"/>
      <c r="KGY166" s="98"/>
      <c r="KHB166" s="98"/>
      <c r="KHE166" s="98"/>
      <c r="KHH166" s="98"/>
      <c r="KHK166" s="98"/>
      <c r="KHL166" s="98"/>
      <c r="KHM166" s="98"/>
      <c r="KHP166" s="98"/>
      <c r="KHS166" s="98"/>
      <c r="KHV166" s="98"/>
      <c r="KHY166" s="98"/>
      <c r="KIA166" s="98"/>
      <c r="KJS166" s="98"/>
      <c r="KJT166" s="98"/>
      <c r="KJU166" s="98"/>
      <c r="KJV166" s="98"/>
      <c r="KJW166" s="98"/>
      <c r="KJX166" s="98"/>
      <c r="KJY166" s="98"/>
      <c r="KJZ166" s="98"/>
      <c r="KKA166" s="98"/>
      <c r="KKB166" s="98"/>
      <c r="KKC166" s="98"/>
      <c r="KKD166" s="98"/>
      <c r="KKE166" s="98"/>
      <c r="KKF166" s="98"/>
      <c r="KKG166" s="98"/>
      <c r="KKH166" s="98"/>
      <c r="KKI166" s="98"/>
      <c r="KKJ166" s="98"/>
      <c r="KKK166" s="98"/>
      <c r="KKX166" s="98"/>
      <c r="KKY166" s="98"/>
      <c r="KKZ166" s="98"/>
      <c r="KLA166" s="98"/>
      <c r="KLB166" s="98"/>
      <c r="KLC166" s="98"/>
      <c r="KLD166" s="98"/>
      <c r="KLE166" s="98"/>
      <c r="KLF166" s="98"/>
      <c r="KLG166" s="98"/>
      <c r="KLJ166" s="98"/>
      <c r="KLM166" s="98"/>
      <c r="KLP166" s="98"/>
      <c r="KLS166" s="98"/>
      <c r="KOG166" s="98"/>
      <c r="KOI166" s="98"/>
      <c r="KOL166" s="98"/>
      <c r="KOO166" s="98"/>
      <c r="KOR166" s="98"/>
      <c r="KOU166" s="98"/>
      <c r="KOX166" s="98"/>
      <c r="KOZ166" s="98"/>
      <c r="KPB166" s="98"/>
      <c r="KPE166" s="98"/>
      <c r="KPH166" s="98"/>
      <c r="KPK166" s="98"/>
      <c r="KPN166" s="98"/>
      <c r="KPQ166" s="98"/>
      <c r="KPT166" s="98"/>
      <c r="KPW166" s="98"/>
      <c r="KPY166" s="98"/>
      <c r="KQT166" s="98"/>
      <c r="KQU166" s="98"/>
      <c r="KQX166" s="98"/>
      <c r="KRA166" s="98"/>
      <c r="KRD166" s="98"/>
      <c r="KRG166" s="98"/>
      <c r="KRH166" s="98"/>
      <c r="KRI166" s="98"/>
      <c r="KRL166" s="98"/>
      <c r="KRO166" s="98"/>
      <c r="KRR166" s="98"/>
      <c r="KRU166" s="98"/>
      <c r="KRW166" s="98"/>
      <c r="KTO166" s="98"/>
      <c r="KTP166" s="98"/>
      <c r="KTQ166" s="98"/>
      <c r="KTR166" s="98"/>
      <c r="KTS166" s="98"/>
      <c r="KTT166" s="98"/>
      <c r="KTU166" s="98"/>
      <c r="KTV166" s="98"/>
      <c r="KTW166" s="98"/>
      <c r="KTX166" s="98"/>
      <c r="KTY166" s="98"/>
      <c r="KTZ166" s="98"/>
      <c r="KUA166" s="98"/>
      <c r="KUB166" s="98"/>
      <c r="KUC166" s="98"/>
      <c r="KUD166" s="98"/>
      <c r="KUE166" s="98"/>
      <c r="KUF166" s="98"/>
      <c r="KUG166" s="98"/>
      <c r="KUT166" s="98"/>
      <c r="KUU166" s="98"/>
      <c r="KUV166" s="98"/>
      <c r="KUW166" s="98"/>
      <c r="KUX166" s="98"/>
      <c r="KUY166" s="98"/>
      <c r="KUZ166" s="98"/>
      <c r="KVA166" s="98"/>
      <c r="KVB166" s="98"/>
      <c r="KVC166" s="98"/>
      <c r="KVF166" s="98"/>
      <c r="KVI166" s="98"/>
      <c r="KVL166" s="98"/>
      <c r="KVO166" s="98"/>
      <c r="KYC166" s="98"/>
      <c r="KYE166" s="98"/>
      <c r="KYH166" s="98"/>
      <c r="KYK166" s="98"/>
      <c r="KYN166" s="98"/>
      <c r="KYQ166" s="98"/>
      <c r="KYT166" s="98"/>
      <c r="KYV166" s="98"/>
      <c r="KYX166" s="98"/>
      <c r="KZA166" s="98"/>
      <c r="KZD166" s="98"/>
      <c r="KZG166" s="98"/>
      <c r="KZJ166" s="98"/>
      <c r="KZM166" s="98"/>
      <c r="KZP166" s="98"/>
      <c r="KZS166" s="98"/>
      <c r="KZU166" s="98"/>
      <c r="LAP166" s="98"/>
      <c r="LAQ166" s="98"/>
      <c r="LAT166" s="98"/>
      <c r="LAW166" s="98"/>
      <c r="LAZ166" s="98"/>
      <c r="LBC166" s="98"/>
      <c r="LBD166" s="98"/>
      <c r="LBE166" s="98"/>
      <c r="LBH166" s="98"/>
      <c r="LBK166" s="98"/>
      <c r="LBN166" s="98"/>
      <c r="LBQ166" s="98"/>
      <c r="LBS166" s="98"/>
      <c r="LDK166" s="98"/>
      <c r="LDL166" s="98"/>
      <c r="LDM166" s="98"/>
      <c r="LDN166" s="98"/>
      <c r="LDO166" s="98"/>
      <c r="LDP166" s="98"/>
      <c r="LDQ166" s="98"/>
      <c r="LDR166" s="98"/>
      <c r="LDS166" s="98"/>
      <c r="LDT166" s="98"/>
      <c r="LDU166" s="98"/>
      <c r="LDV166" s="98"/>
      <c r="LDW166" s="98"/>
      <c r="LDX166" s="98"/>
      <c r="LDY166" s="98"/>
      <c r="LDZ166" s="98"/>
      <c r="LEA166" s="98"/>
      <c r="LEB166" s="98"/>
      <c r="LEC166" s="98"/>
      <c r="LEP166" s="98"/>
      <c r="LEQ166" s="98"/>
      <c r="LER166" s="98"/>
      <c r="LES166" s="98"/>
      <c r="LET166" s="98"/>
      <c r="LEU166" s="98"/>
      <c r="LEV166" s="98"/>
      <c r="LEW166" s="98"/>
      <c r="LEX166" s="98"/>
      <c r="LEY166" s="98"/>
      <c r="LFB166" s="98"/>
      <c r="LFE166" s="98"/>
      <c r="LFH166" s="98"/>
      <c r="LFK166" s="98"/>
      <c r="LHY166" s="98"/>
      <c r="LIA166" s="98"/>
      <c r="LID166" s="98"/>
      <c r="LIG166" s="98"/>
      <c r="LIJ166" s="98"/>
      <c r="LIM166" s="98"/>
      <c r="LIP166" s="98"/>
      <c r="LIR166" s="98"/>
      <c r="LIT166" s="98"/>
      <c r="LIW166" s="98"/>
      <c r="LIZ166" s="98"/>
      <c r="LJC166" s="98"/>
      <c r="LJF166" s="98"/>
      <c r="LJI166" s="98"/>
      <c r="LJL166" s="98"/>
      <c r="LJO166" s="98"/>
      <c r="LJQ166" s="98"/>
      <c r="LKL166" s="98"/>
      <c r="LKM166" s="98"/>
      <c r="LKP166" s="98"/>
      <c r="LKS166" s="98"/>
      <c r="LKV166" s="98"/>
      <c r="LKY166" s="98"/>
      <c r="LKZ166" s="98"/>
      <c r="LLA166" s="98"/>
      <c r="LLD166" s="98"/>
      <c r="LLG166" s="98"/>
      <c r="LLJ166" s="98"/>
      <c r="LLM166" s="98"/>
      <c r="LLO166" s="98"/>
      <c r="LNG166" s="98"/>
      <c r="LNH166" s="98"/>
      <c r="LNI166" s="98"/>
      <c r="LNJ166" s="98"/>
      <c r="LNK166" s="98"/>
      <c r="LNL166" s="98"/>
      <c r="LNM166" s="98"/>
      <c r="LNN166" s="98"/>
      <c r="LNO166" s="98"/>
      <c r="LNP166" s="98"/>
      <c r="LNQ166" s="98"/>
      <c r="LNR166" s="98"/>
      <c r="LNS166" s="98"/>
      <c r="LNT166" s="98"/>
      <c r="LNU166" s="98"/>
      <c r="LNV166" s="98"/>
      <c r="LNW166" s="98"/>
      <c r="LNX166" s="98"/>
      <c r="LNY166" s="98"/>
      <c r="LOL166" s="98"/>
      <c r="LOM166" s="98"/>
      <c r="LON166" s="98"/>
      <c r="LOO166" s="98"/>
      <c r="LOP166" s="98"/>
      <c r="LOQ166" s="98"/>
      <c r="LOR166" s="98"/>
      <c r="LOS166" s="98"/>
      <c r="LOT166" s="98"/>
      <c r="LOU166" s="98"/>
      <c r="LOX166" s="98"/>
      <c r="LPA166" s="98"/>
      <c r="LPD166" s="98"/>
      <c r="LPG166" s="98"/>
      <c r="LRU166" s="98"/>
      <c r="LRW166" s="98"/>
      <c r="LRZ166" s="98"/>
      <c r="LSC166" s="98"/>
      <c r="LSF166" s="98"/>
      <c r="LSI166" s="98"/>
      <c r="LSL166" s="98"/>
      <c r="LSN166" s="98"/>
      <c r="LSP166" s="98"/>
      <c r="LSS166" s="98"/>
      <c r="LSV166" s="98"/>
      <c r="LSY166" s="98"/>
      <c r="LTB166" s="98"/>
      <c r="LTE166" s="98"/>
      <c r="LTH166" s="98"/>
      <c r="LTK166" s="98"/>
      <c r="LTM166" s="98"/>
      <c r="LUH166" s="98"/>
      <c r="LUI166" s="98"/>
      <c r="LUL166" s="98"/>
      <c r="LUO166" s="98"/>
      <c r="LUR166" s="98"/>
      <c r="LUU166" s="98"/>
      <c r="LUV166" s="98"/>
      <c r="LUW166" s="98"/>
      <c r="LUZ166" s="98"/>
      <c r="LVC166" s="98"/>
      <c r="LVF166" s="98"/>
      <c r="LVI166" s="98"/>
      <c r="LVK166" s="98"/>
      <c r="LXC166" s="98"/>
      <c r="LXD166" s="98"/>
      <c r="LXE166" s="98"/>
      <c r="LXF166" s="98"/>
      <c r="LXG166" s="98"/>
      <c r="LXH166" s="98"/>
      <c r="LXI166" s="98"/>
      <c r="LXJ166" s="98"/>
      <c r="LXK166" s="98"/>
      <c r="LXL166" s="98"/>
      <c r="LXM166" s="98"/>
      <c r="LXN166" s="98"/>
      <c r="LXO166" s="98"/>
      <c r="LXP166" s="98"/>
      <c r="LXQ166" s="98"/>
      <c r="LXR166" s="98"/>
      <c r="LXS166" s="98"/>
      <c r="LXT166" s="98"/>
      <c r="LXU166" s="98"/>
      <c r="LYH166" s="98"/>
      <c r="LYI166" s="98"/>
      <c r="LYJ166" s="98"/>
      <c r="LYK166" s="98"/>
      <c r="LYL166" s="98"/>
      <c r="LYM166" s="98"/>
      <c r="LYN166" s="98"/>
      <c r="LYO166" s="98"/>
      <c r="LYP166" s="98"/>
      <c r="LYQ166" s="98"/>
      <c r="LYT166" s="98"/>
      <c r="LYW166" s="98"/>
      <c r="LYZ166" s="98"/>
      <c r="LZC166" s="98"/>
      <c r="MBQ166" s="98"/>
      <c r="MBS166" s="98"/>
      <c r="MBV166" s="98"/>
      <c r="MBY166" s="98"/>
      <c r="MCB166" s="98"/>
      <c r="MCE166" s="98"/>
      <c r="MCH166" s="98"/>
      <c r="MCJ166" s="98"/>
      <c r="MCL166" s="98"/>
      <c r="MCO166" s="98"/>
      <c r="MCR166" s="98"/>
      <c r="MCU166" s="98"/>
      <c r="MCX166" s="98"/>
      <c r="MDA166" s="98"/>
      <c r="MDD166" s="98"/>
      <c r="MDG166" s="98"/>
      <c r="MDI166" s="98"/>
      <c r="MED166" s="98"/>
      <c r="MEE166" s="98"/>
      <c r="MEH166" s="98"/>
      <c r="MEK166" s="98"/>
      <c r="MEN166" s="98"/>
      <c r="MEQ166" s="98"/>
      <c r="MER166" s="98"/>
      <c r="MES166" s="98"/>
      <c r="MEV166" s="98"/>
      <c r="MEY166" s="98"/>
      <c r="MFB166" s="98"/>
      <c r="MFE166" s="98"/>
      <c r="MFG166" s="98"/>
      <c r="MGY166" s="98"/>
      <c r="MGZ166" s="98"/>
      <c r="MHA166" s="98"/>
      <c r="MHB166" s="98"/>
      <c r="MHC166" s="98"/>
      <c r="MHD166" s="98"/>
      <c r="MHE166" s="98"/>
      <c r="MHF166" s="98"/>
      <c r="MHG166" s="98"/>
      <c r="MHH166" s="98"/>
      <c r="MHI166" s="98"/>
      <c r="MHJ166" s="98"/>
      <c r="MHK166" s="98"/>
      <c r="MHL166" s="98"/>
      <c r="MHM166" s="98"/>
      <c r="MHN166" s="98"/>
      <c r="MHO166" s="98"/>
      <c r="MHP166" s="98"/>
      <c r="MHQ166" s="98"/>
      <c r="MID166" s="98"/>
      <c r="MIE166" s="98"/>
      <c r="MIF166" s="98"/>
      <c r="MIG166" s="98"/>
      <c r="MIH166" s="98"/>
      <c r="MII166" s="98"/>
      <c r="MIJ166" s="98"/>
      <c r="MIK166" s="98"/>
      <c r="MIL166" s="98"/>
      <c r="MIM166" s="98"/>
      <c r="MIP166" s="98"/>
      <c r="MIS166" s="98"/>
      <c r="MIV166" s="98"/>
      <c r="MIY166" s="98"/>
      <c r="MLM166" s="98"/>
      <c r="MLO166" s="98"/>
      <c r="MLR166" s="98"/>
      <c r="MLU166" s="98"/>
      <c r="MLX166" s="98"/>
      <c r="MMA166" s="98"/>
      <c r="MMD166" s="98"/>
      <c r="MMF166" s="98"/>
      <c r="MMH166" s="98"/>
      <c r="MMK166" s="98"/>
      <c r="MMN166" s="98"/>
      <c r="MMQ166" s="98"/>
      <c r="MMT166" s="98"/>
      <c r="MMW166" s="98"/>
      <c r="MMZ166" s="98"/>
      <c r="MNC166" s="98"/>
      <c r="MNE166" s="98"/>
      <c r="MNZ166" s="98"/>
      <c r="MOA166" s="98"/>
      <c r="MOD166" s="98"/>
      <c r="MOG166" s="98"/>
      <c r="MOJ166" s="98"/>
      <c r="MOM166" s="98"/>
      <c r="MON166" s="98"/>
      <c r="MOO166" s="98"/>
      <c r="MOR166" s="98"/>
      <c r="MOU166" s="98"/>
      <c r="MOX166" s="98"/>
      <c r="MPA166" s="98"/>
      <c r="MPC166" s="98"/>
      <c r="MQU166" s="98"/>
      <c r="MQV166" s="98"/>
      <c r="MQW166" s="98"/>
      <c r="MQX166" s="98"/>
      <c r="MQY166" s="98"/>
      <c r="MQZ166" s="98"/>
      <c r="MRA166" s="98"/>
      <c r="MRB166" s="98"/>
      <c r="MRC166" s="98"/>
      <c r="MRD166" s="98"/>
      <c r="MRE166" s="98"/>
      <c r="MRF166" s="98"/>
      <c r="MRG166" s="98"/>
      <c r="MRH166" s="98"/>
      <c r="MRI166" s="98"/>
      <c r="MRJ166" s="98"/>
      <c r="MRK166" s="98"/>
      <c r="MRL166" s="98"/>
      <c r="MRM166" s="98"/>
      <c r="MRZ166" s="98"/>
      <c r="MSA166" s="98"/>
      <c r="MSB166" s="98"/>
      <c r="MSC166" s="98"/>
      <c r="MSD166" s="98"/>
      <c r="MSE166" s="98"/>
      <c r="MSF166" s="98"/>
      <c r="MSG166" s="98"/>
      <c r="MSH166" s="98"/>
      <c r="MSI166" s="98"/>
      <c r="MSL166" s="98"/>
      <c r="MSO166" s="98"/>
      <c r="MSR166" s="98"/>
      <c r="MSU166" s="98"/>
      <c r="MVI166" s="98"/>
      <c r="MVK166" s="98"/>
      <c r="MVN166" s="98"/>
      <c r="MVQ166" s="98"/>
      <c r="MVT166" s="98"/>
      <c r="MVW166" s="98"/>
      <c r="MVZ166" s="98"/>
      <c r="MWB166" s="98"/>
      <c r="MWD166" s="98"/>
      <c r="MWG166" s="98"/>
      <c r="MWJ166" s="98"/>
      <c r="MWM166" s="98"/>
      <c r="MWP166" s="98"/>
      <c r="MWS166" s="98"/>
      <c r="MWV166" s="98"/>
      <c r="MWY166" s="98"/>
      <c r="MXA166" s="98"/>
      <c r="MXV166" s="98"/>
      <c r="MXW166" s="98"/>
      <c r="MXZ166" s="98"/>
      <c r="MYC166" s="98"/>
      <c r="MYF166" s="98"/>
      <c r="MYI166" s="98"/>
      <c r="MYJ166" s="98"/>
      <c r="MYK166" s="98"/>
      <c r="MYN166" s="98"/>
      <c r="MYQ166" s="98"/>
      <c r="MYT166" s="98"/>
      <c r="MYW166" s="98"/>
      <c r="MYY166" s="98"/>
      <c r="NAQ166" s="98"/>
      <c r="NAR166" s="98"/>
      <c r="NAS166" s="98"/>
      <c r="NAT166" s="98"/>
      <c r="NAU166" s="98"/>
      <c r="NAV166" s="98"/>
      <c r="NAW166" s="98"/>
      <c r="NAX166" s="98"/>
      <c r="NAY166" s="98"/>
      <c r="NAZ166" s="98"/>
      <c r="NBA166" s="98"/>
      <c r="NBB166" s="98"/>
      <c r="NBC166" s="98"/>
      <c r="NBD166" s="98"/>
      <c r="NBE166" s="98"/>
      <c r="NBF166" s="98"/>
      <c r="NBG166" s="98"/>
      <c r="NBH166" s="98"/>
      <c r="NBI166" s="98"/>
      <c r="NBV166" s="98"/>
      <c r="NBW166" s="98"/>
      <c r="NBX166" s="98"/>
      <c r="NBY166" s="98"/>
      <c r="NBZ166" s="98"/>
      <c r="NCA166" s="98"/>
      <c r="NCB166" s="98"/>
      <c r="NCC166" s="98"/>
      <c r="NCD166" s="98"/>
      <c r="NCE166" s="98"/>
      <c r="NCH166" s="98"/>
      <c r="NCK166" s="98"/>
      <c r="NCN166" s="98"/>
      <c r="NCQ166" s="98"/>
      <c r="NFE166" s="98"/>
      <c r="NFG166" s="98"/>
      <c r="NFJ166" s="98"/>
      <c r="NFM166" s="98"/>
      <c r="NFP166" s="98"/>
      <c r="NFS166" s="98"/>
      <c r="NFV166" s="98"/>
      <c r="NFX166" s="98"/>
      <c r="NFZ166" s="98"/>
      <c r="NGC166" s="98"/>
      <c r="NGF166" s="98"/>
      <c r="NGI166" s="98"/>
      <c r="NGL166" s="98"/>
      <c r="NGO166" s="98"/>
      <c r="NGR166" s="98"/>
      <c r="NGU166" s="98"/>
      <c r="NGW166" s="98"/>
      <c r="NHR166" s="98"/>
      <c r="NHS166" s="98"/>
      <c r="NHV166" s="98"/>
      <c r="NHY166" s="98"/>
      <c r="NIB166" s="98"/>
      <c r="NIE166" s="98"/>
      <c r="NIF166" s="98"/>
      <c r="NIG166" s="98"/>
      <c r="NIJ166" s="98"/>
      <c r="NIM166" s="98"/>
      <c r="NIP166" s="98"/>
      <c r="NIS166" s="98"/>
      <c r="NIU166" s="98"/>
      <c r="NKM166" s="98"/>
      <c r="NKN166" s="98"/>
      <c r="NKO166" s="98"/>
      <c r="NKP166" s="98"/>
      <c r="NKQ166" s="98"/>
      <c r="NKR166" s="98"/>
      <c r="NKS166" s="98"/>
      <c r="NKT166" s="98"/>
      <c r="NKU166" s="98"/>
      <c r="NKV166" s="98"/>
      <c r="NKW166" s="98"/>
      <c r="NKX166" s="98"/>
      <c r="NKY166" s="98"/>
      <c r="NKZ166" s="98"/>
      <c r="NLA166" s="98"/>
      <c r="NLB166" s="98"/>
      <c r="NLC166" s="98"/>
      <c r="NLD166" s="98"/>
      <c r="NLE166" s="98"/>
      <c r="NLR166" s="98"/>
      <c r="NLS166" s="98"/>
      <c r="NLT166" s="98"/>
      <c r="NLU166" s="98"/>
      <c r="NLV166" s="98"/>
      <c r="NLW166" s="98"/>
      <c r="NLX166" s="98"/>
      <c r="NLY166" s="98"/>
      <c r="NLZ166" s="98"/>
      <c r="NMA166" s="98"/>
      <c r="NMD166" s="98"/>
      <c r="NMG166" s="98"/>
      <c r="NMJ166" s="98"/>
      <c r="NMM166" s="98"/>
      <c r="NPA166" s="98"/>
      <c r="NPC166" s="98"/>
      <c r="NPF166" s="98"/>
      <c r="NPI166" s="98"/>
      <c r="NPL166" s="98"/>
      <c r="NPO166" s="98"/>
      <c r="NPR166" s="98"/>
      <c r="NPT166" s="98"/>
      <c r="NPV166" s="98"/>
      <c r="NPY166" s="98"/>
      <c r="NQB166" s="98"/>
      <c r="NQE166" s="98"/>
      <c r="NQH166" s="98"/>
      <c r="NQK166" s="98"/>
      <c r="NQN166" s="98"/>
      <c r="NQQ166" s="98"/>
      <c r="NQS166" s="98"/>
      <c r="NRN166" s="98"/>
      <c r="NRO166" s="98"/>
      <c r="NRR166" s="98"/>
      <c r="NRU166" s="98"/>
      <c r="NRX166" s="98"/>
      <c r="NSA166" s="98"/>
      <c r="NSB166" s="98"/>
      <c r="NSC166" s="98"/>
      <c r="NSF166" s="98"/>
      <c r="NSI166" s="98"/>
      <c r="NSL166" s="98"/>
      <c r="NSO166" s="98"/>
      <c r="NSQ166" s="98"/>
      <c r="NUI166" s="98"/>
      <c r="NUJ166" s="98"/>
      <c r="NUK166" s="98"/>
      <c r="NUL166" s="98"/>
      <c r="NUM166" s="98"/>
      <c r="NUN166" s="98"/>
      <c r="NUO166" s="98"/>
      <c r="NUP166" s="98"/>
      <c r="NUQ166" s="98"/>
      <c r="NUR166" s="98"/>
      <c r="NUS166" s="98"/>
      <c r="NUT166" s="98"/>
      <c r="NUU166" s="98"/>
      <c r="NUV166" s="98"/>
      <c r="NUW166" s="98"/>
      <c r="NUX166" s="98"/>
      <c r="NUY166" s="98"/>
      <c r="NUZ166" s="98"/>
      <c r="NVA166" s="98"/>
      <c r="NVN166" s="98"/>
      <c r="NVO166" s="98"/>
      <c r="NVP166" s="98"/>
      <c r="NVQ166" s="98"/>
      <c r="NVR166" s="98"/>
      <c r="NVS166" s="98"/>
      <c r="NVT166" s="98"/>
      <c r="NVU166" s="98"/>
      <c r="NVV166" s="98"/>
      <c r="NVW166" s="98"/>
      <c r="NVZ166" s="98"/>
      <c r="NWC166" s="98"/>
      <c r="NWF166" s="98"/>
      <c r="NWI166" s="98"/>
      <c r="NYW166" s="98"/>
      <c r="NYY166" s="98"/>
      <c r="NZB166" s="98"/>
      <c r="NZE166" s="98"/>
      <c r="NZH166" s="98"/>
      <c r="NZK166" s="98"/>
      <c r="NZN166" s="98"/>
      <c r="NZP166" s="98"/>
      <c r="NZR166" s="98"/>
      <c r="NZU166" s="98"/>
      <c r="NZX166" s="98"/>
      <c r="OAA166" s="98"/>
      <c r="OAD166" s="98"/>
      <c r="OAG166" s="98"/>
      <c r="OAJ166" s="98"/>
      <c r="OAM166" s="98"/>
      <c r="OAO166" s="98"/>
      <c r="OBJ166" s="98"/>
      <c r="OBK166" s="98"/>
      <c r="OBN166" s="98"/>
      <c r="OBQ166" s="98"/>
      <c r="OBT166" s="98"/>
      <c r="OBW166" s="98"/>
      <c r="OBX166" s="98"/>
      <c r="OBY166" s="98"/>
      <c r="OCB166" s="98"/>
      <c r="OCE166" s="98"/>
      <c r="OCH166" s="98"/>
      <c r="OCK166" s="98"/>
      <c r="OCM166" s="98"/>
      <c r="OEE166" s="98"/>
      <c r="OEF166" s="98"/>
      <c r="OEG166" s="98"/>
      <c r="OEH166" s="98"/>
      <c r="OEI166" s="98"/>
      <c r="OEJ166" s="98"/>
      <c r="OEK166" s="98"/>
      <c r="OEL166" s="98"/>
      <c r="OEM166" s="98"/>
      <c r="OEN166" s="98"/>
      <c r="OEO166" s="98"/>
      <c r="OEP166" s="98"/>
      <c r="OEQ166" s="98"/>
      <c r="OER166" s="98"/>
      <c r="OES166" s="98"/>
      <c r="OET166" s="98"/>
      <c r="OEU166" s="98"/>
      <c r="OEV166" s="98"/>
      <c r="OEW166" s="98"/>
      <c r="OFJ166" s="98"/>
      <c r="OFK166" s="98"/>
      <c r="OFL166" s="98"/>
      <c r="OFM166" s="98"/>
      <c r="OFN166" s="98"/>
      <c r="OFO166" s="98"/>
      <c r="OFP166" s="98"/>
      <c r="OFQ166" s="98"/>
      <c r="OFR166" s="98"/>
      <c r="OFS166" s="98"/>
      <c r="OFV166" s="98"/>
      <c r="OFY166" s="98"/>
      <c r="OGB166" s="98"/>
      <c r="OGE166" s="98"/>
      <c r="OIS166" s="98"/>
      <c r="OIU166" s="98"/>
      <c r="OIX166" s="98"/>
      <c r="OJA166" s="98"/>
      <c r="OJD166" s="98"/>
      <c r="OJG166" s="98"/>
      <c r="OJJ166" s="98"/>
      <c r="OJL166" s="98"/>
      <c r="OJN166" s="98"/>
      <c r="OJQ166" s="98"/>
      <c r="OJT166" s="98"/>
      <c r="OJW166" s="98"/>
      <c r="OJZ166" s="98"/>
      <c r="OKC166" s="98"/>
      <c r="OKF166" s="98"/>
      <c r="OKI166" s="98"/>
      <c r="OKK166" s="98"/>
      <c r="OLF166" s="98"/>
      <c r="OLG166" s="98"/>
      <c r="OLJ166" s="98"/>
      <c r="OLM166" s="98"/>
      <c r="OLP166" s="98"/>
      <c r="OLS166" s="98"/>
      <c r="OLT166" s="98"/>
      <c r="OLU166" s="98"/>
      <c r="OLX166" s="98"/>
      <c r="OMA166" s="98"/>
      <c r="OMD166" s="98"/>
      <c r="OMG166" s="98"/>
      <c r="OMI166" s="98"/>
      <c r="OOA166" s="98"/>
      <c r="OOB166" s="98"/>
      <c r="OOC166" s="98"/>
      <c r="OOD166" s="98"/>
      <c r="OOE166" s="98"/>
      <c r="OOF166" s="98"/>
      <c r="OOG166" s="98"/>
      <c r="OOH166" s="98"/>
      <c r="OOI166" s="98"/>
      <c r="OOJ166" s="98"/>
      <c r="OOK166" s="98"/>
      <c r="OOL166" s="98"/>
      <c r="OOM166" s="98"/>
      <c r="OON166" s="98"/>
      <c r="OOO166" s="98"/>
      <c r="OOP166" s="98"/>
      <c r="OOQ166" s="98"/>
      <c r="OOR166" s="98"/>
      <c r="OOS166" s="98"/>
      <c r="OPF166" s="98"/>
      <c r="OPG166" s="98"/>
      <c r="OPH166" s="98"/>
      <c r="OPI166" s="98"/>
      <c r="OPJ166" s="98"/>
      <c r="OPK166" s="98"/>
      <c r="OPL166" s="98"/>
      <c r="OPM166" s="98"/>
      <c r="OPN166" s="98"/>
      <c r="OPO166" s="98"/>
      <c r="OPR166" s="98"/>
      <c r="OPU166" s="98"/>
      <c r="OPX166" s="98"/>
      <c r="OQA166" s="98"/>
      <c r="OSO166" s="98"/>
      <c r="OSQ166" s="98"/>
      <c r="OST166" s="98"/>
      <c r="OSW166" s="98"/>
      <c r="OSZ166" s="98"/>
      <c r="OTC166" s="98"/>
      <c r="OTF166" s="98"/>
      <c r="OTH166" s="98"/>
      <c r="OTJ166" s="98"/>
      <c r="OTM166" s="98"/>
      <c r="OTP166" s="98"/>
      <c r="OTS166" s="98"/>
      <c r="OTV166" s="98"/>
      <c r="OTY166" s="98"/>
      <c r="OUB166" s="98"/>
      <c r="OUE166" s="98"/>
      <c r="OUG166" s="98"/>
      <c r="OVB166" s="98"/>
      <c r="OVC166" s="98"/>
      <c r="OVF166" s="98"/>
      <c r="OVI166" s="98"/>
      <c r="OVL166" s="98"/>
      <c r="OVO166" s="98"/>
      <c r="OVP166" s="98"/>
      <c r="OVQ166" s="98"/>
      <c r="OVT166" s="98"/>
      <c r="OVW166" s="98"/>
      <c r="OVZ166" s="98"/>
      <c r="OWC166" s="98"/>
      <c r="OWE166" s="98"/>
      <c r="OXW166" s="98"/>
      <c r="OXX166" s="98"/>
      <c r="OXY166" s="98"/>
      <c r="OXZ166" s="98"/>
      <c r="OYA166" s="98"/>
      <c r="OYB166" s="98"/>
      <c r="OYC166" s="98"/>
      <c r="OYD166" s="98"/>
      <c r="OYE166" s="98"/>
      <c r="OYF166" s="98"/>
      <c r="OYG166" s="98"/>
      <c r="OYH166" s="98"/>
      <c r="OYI166" s="98"/>
      <c r="OYJ166" s="98"/>
      <c r="OYK166" s="98"/>
      <c r="OYL166" s="98"/>
      <c r="OYM166" s="98"/>
      <c r="OYN166" s="98"/>
      <c r="OYO166" s="98"/>
      <c r="OZB166" s="98"/>
      <c r="OZC166" s="98"/>
      <c r="OZD166" s="98"/>
      <c r="OZE166" s="98"/>
      <c r="OZF166" s="98"/>
      <c r="OZG166" s="98"/>
      <c r="OZH166" s="98"/>
      <c r="OZI166" s="98"/>
      <c r="OZJ166" s="98"/>
      <c r="OZK166" s="98"/>
      <c r="OZN166" s="98"/>
      <c r="OZQ166" s="98"/>
      <c r="OZT166" s="98"/>
      <c r="OZW166" s="98"/>
      <c r="PCK166" s="98"/>
      <c r="PCM166" s="98"/>
      <c r="PCP166" s="98"/>
      <c r="PCS166" s="98"/>
      <c r="PCV166" s="98"/>
      <c r="PCY166" s="98"/>
      <c r="PDB166" s="98"/>
      <c r="PDD166" s="98"/>
      <c r="PDF166" s="98"/>
      <c r="PDI166" s="98"/>
      <c r="PDL166" s="98"/>
      <c r="PDO166" s="98"/>
      <c r="PDR166" s="98"/>
      <c r="PDU166" s="98"/>
      <c r="PDX166" s="98"/>
      <c r="PEA166" s="98"/>
      <c r="PEC166" s="98"/>
      <c r="PEX166" s="98"/>
      <c r="PEY166" s="98"/>
      <c r="PFB166" s="98"/>
      <c r="PFE166" s="98"/>
      <c r="PFH166" s="98"/>
      <c r="PFK166" s="98"/>
      <c r="PFL166" s="98"/>
      <c r="PFM166" s="98"/>
      <c r="PFP166" s="98"/>
      <c r="PFS166" s="98"/>
      <c r="PFV166" s="98"/>
      <c r="PFY166" s="98"/>
      <c r="PGA166" s="98"/>
      <c r="PHS166" s="98"/>
      <c r="PHT166" s="98"/>
      <c r="PHU166" s="98"/>
      <c r="PHV166" s="98"/>
      <c r="PHW166" s="98"/>
      <c r="PHX166" s="98"/>
      <c r="PHY166" s="98"/>
      <c r="PHZ166" s="98"/>
      <c r="PIA166" s="98"/>
      <c r="PIB166" s="98"/>
      <c r="PIC166" s="98"/>
      <c r="PID166" s="98"/>
      <c r="PIE166" s="98"/>
      <c r="PIF166" s="98"/>
      <c r="PIG166" s="98"/>
      <c r="PIH166" s="98"/>
      <c r="PII166" s="98"/>
      <c r="PIJ166" s="98"/>
      <c r="PIK166" s="98"/>
      <c r="PIX166" s="98"/>
      <c r="PIY166" s="98"/>
      <c r="PIZ166" s="98"/>
      <c r="PJA166" s="98"/>
      <c r="PJB166" s="98"/>
      <c r="PJC166" s="98"/>
      <c r="PJD166" s="98"/>
      <c r="PJE166" s="98"/>
      <c r="PJF166" s="98"/>
      <c r="PJG166" s="98"/>
      <c r="PJJ166" s="98"/>
      <c r="PJM166" s="98"/>
      <c r="PJP166" s="98"/>
      <c r="PJS166" s="98"/>
      <c r="PMG166" s="98"/>
      <c r="PMI166" s="98"/>
      <c r="PML166" s="98"/>
      <c r="PMO166" s="98"/>
      <c r="PMR166" s="98"/>
      <c r="PMU166" s="98"/>
      <c r="PMX166" s="98"/>
      <c r="PMZ166" s="98"/>
      <c r="PNB166" s="98"/>
      <c r="PNE166" s="98"/>
      <c r="PNH166" s="98"/>
      <c r="PNK166" s="98"/>
      <c r="PNN166" s="98"/>
      <c r="PNQ166" s="98"/>
      <c r="PNT166" s="98"/>
      <c r="PNW166" s="98"/>
      <c r="PNY166" s="98"/>
      <c r="POT166" s="98"/>
      <c r="POU166" s="98"/>
      <c r="POX166" s="98"/>
      <c r="PPA166" s="98"/>
      <c r="PPD166" s="98"/>
      <c r="PPG166" s="98"/>
      <c r="PPH166" s="98"/>
      <c r="PPI166" s="98"/>
      <c r="PPL166" s="98"/>
      <c r="PPO166" s="98"/>
      <c r="PPR166" s="98"/>
      <c r="PPU166" s="98"/>
      <c r="PPW166" s="98"/>
      <c r="PRO166" s="98"/>
      <c r="PRP166" s="98"/>
      <c r="PRQ166" s="98"/>
      <c r="PRR166" s="98"/>
      <c r="PRS166" s="98"/>
      <c r="PRT166" s="98"/>
      <c r="PRU166" s="98"/>
      <c r="PRV166" s="98"/>
      <c r="PRW166" s="98"/>
      <c r="PRX166" s="98"/>
      <c r="PRY166" s="98"/>
      <c r="PRZ166" s="98"/>
      <c r="PSA166" s="98"/>
      <c r="PSB166" s="98"/>
      <c r="PSC166" s="98"/>
      <c r="PSD166" s="98"/>
      <c r="PSE166" s="98"/>
      <c r="PSF166" s="98"/>
      <c r="PSG166" s="98"/>
      <c r="PST166" s="98"/>
      <c r="PSU166" s="98"/>
      <c r="PSV166" s="98"/>
      <c r="PSW166" s="98"/>
      <c r="PSX166" s="98"/>
      <c r="PSY166" s="98"/>
      <c r="PSZ166" s="98"/>
      <c r="PTA166" s="98"/>
      <c r="PTB166" s="98"/>
      <c r="PTC166" s="98"/>
      <c r="PTF166" s="98"/>
      <c r="PTI166" s="98"/>
      <c r="PTL166" s="98"/>
      <c r="PTO166" s="98"/>
      <c r="PWC166" s="98"/>
      <c r="PWE166" s="98"/>
      <c r="PWH166" s="98"/>
      <c r="PWK166" s="98"/>
      <c r="PWN166" s="98"/>
      <c r="PWQ166" s="98"/>
      <c r="PWT166" s="98"/>
      <c r="PWV166" s="98"/>
      <c r="PWX166" s="98"/>
      <c r="PXA166" s="98"/>
      <c r="PXD166" s="98"/>
      <c r="PXG166" s="98"/>
      <c r="PXJ166" s="98"/>
      <c r="PXM166" s="98"/>
      <c r="PXP166" s="98"/>
      <c r="PXS166" s="98"/>
      <c r="PXU166" s="98"/>
      <c r="PYP166" s="98"/>
      <c r="PYQ166" s="98"/>
      <c r="PYT166" s="98"/>
      <c r="PYW166" s="98"/>
      <c r="PYZ166" s="98"/>
      <c r="PZC166" s="98"/>
      <c r="PZD166" s="98"/>
      <c r="PZE166" s="98"/>
      <c r="PZH166" s="98"/>
      <c r="PZK166" s="98"/>
      <c r="PZN166" s="98"/>
      <c r="PZQ166" s="98"/>
      <c r="PZS166" s="98"/>
      <c r="QBK166" s="98"/>
      <c r="QBL166" s="98"/>
      <c r="QBM166" s="98"/>
      <c r="QBN166" s="98"/>
      <c r="QBO166" s="98"/>
      <c r="QBP166" s="98"/>
      <c r="QBQ166" s="98"/>
      <c r="QBR166" s="98"/>
      <c r="QBS166" s="98"/>
      <c r="QBT166" s="98"/>
      <c r="QBU166" s="98"/>
      <c r="QBV166" s="98"/>
      <c r="QBW166" s="98"/>
      <c r="QBX166" s="98"/>
      <c r="QBY166" s="98"/>
      <c r="QBZ166" s="98"/>
      <c r="QCA166" s="98"/>
      <c r="QCB166" s="98"/>
      <c r="QCC166" s="98"/>
      <c r="QCP166" s="98"/>
      <c r="QCQ166" s="98"/>
      <c r="QCR166" s="98"/>
      <c r="QCS166" s="98"/>
      <c r="QCT166" s="98"/>
      <c r="QCU166" s="98"/>
      <c r="QCV166" s="98"/>
      <c r="QCW166" s="98"/>
      <c r="QCX166" s="98"/>
      <c r="QCY166" s="98"/>
      <c r="QDB166" s="98"/>
      <c r="QDE166" s="98"/>
      <c r="QDH166" s="98"/>
      <c r="QDK166" s="98"/>
      <c r="QFY166" s="98"/>
      <c r="QGA166" s="98"/>
      <c r="QGD166" s="98"/>
      <c r="QGG166" s="98"/>
      <c r="QGJ166" s="98"/>
      <c r="QGM166" s="98"/>
      <c r="QGP166" s="98"/>
      <c r="QGR166" s="98"/>
      <c r="QGT166" s="98"/>
      <c r="QGW166" s="98"/>
      <c r="QGZ166" s="98"/>
      <c r="QHC166" s="98"/>
      <c r="QHF166" s="98"/>
      <c r="QHI166" s="98"/>
      <c r="QHL166" s="98"/>
      <c r="QHO166" s="98"/>
      <c r="QHQ166" s="98"/>
      <c r="QIL166" s="98"/>
      <c r="QIM166" s="98"/>
      <c r="QIP166" s="98"/>
      <c r="QIS166" s="98"/>
      <c r="QIV166" s="98"/>
      <c r="QIY166" s="98"/>
      <c r="QIZ166" s="98"/>
      <c r="QJA166" s="98"/>
      <c r="QJD166" s="98"/>
      <c r="QJG166" s="98"/>
      <c r="QJJ166" s="98"/>
      <c r="QJM166" s="98"/>
      <c r="QJO166" s="98"/>
      <c r="QLG166" s="98"/>
      <c r="QLH166" s="98"/>
      <c r="QLI166" s="98"/>
      <c r="QLJ166" s="98"/>
      <c r="QLK166" s="98"/>
      <c r="QLL166" s="98"/>
      <c r="QLM166" s="98"/>
      <c r="QLN166" s="98"/>
      <c r="QLO166" s="98"/>
      <c r="QLP166" s="98"/>
      <c r="QLQ166" s="98"/>
      <c r="QLR166" s="98"/>
      <c r="QLS166" s="98"/>
      <c r="QLT166" s="98"/>
      <c r="QLU166" s="98"/>
      <c r="QLV166" s="98"/>
      <c r="QLW166" s="98"/>
      <c r="QLX166" s="98"/>
      <c r="QLY166" s="98"/>
      <c r="QML166" s="98"/>
      <c r="QMM166" s="98"/>
      <c r="QMN166" s="98"/>
      <c r="QMO166" s="98"/>
      <c r="QMP166" s="98"/>
      <c r="QMQ166" s="98"/>
      <c r="QMR166" s="98"/>
      <c r="QMS166" s="98"/>
      <c r="QMT166" s="98"/>
      <c r="QMU166" s="98"/>
      <c r="QMX166" s="98"/>
      <c r="QNA166" s="98"/>
      <c r="QND166" s="98"/>
      <c r="QNG166" s="98"/>
      <c r="QPU166" s="98"/>
      <c r="QPW166" s="98"/>
      <c r="QPZ166" s="98"/>
      <c r="QQC166" s="98"/>
      <c r="QQF166" s="98"/>
      <c r="QQI166" s="98"/>
      <c r="QQL166" s="98"/>
      <c r="QQN166" s="98"/>
      <c r="QQP166" s="98"/>
      <c r="QQS166" s="98"/>
      <c r="QQV166" s="98"/>
      <c r="QQY166" s="98"/>
      <c r="QRB166" s="98"/>
      <c r="QRE166" s="98"/>
      <c r="QRH166" s="98"/>
      <c r="QRK166" s="98"/>
      <c r="QRM166" s="98"/>
      <c r="QSH166" s="98"/>
      <c r="QSI166" s="98"/>
      <c r="QSL166" s="98"/>
      <c r="QSO166" s="98"/>
      <c r="QSR166" s="98"/>
      <c r="QSU166" s="98"/>
      <c r="QSV166" s="98"/>
      <c r="QSW166" s="98"/>
      <c r="QSZ166" s="98"/>
      <c r="QTC166" s="98"/>
      <c r="QTF166" s="98"/>
      <c r="QTI166" s="98"/>
      <c r="QTK166" s="98"/>
      <c r="QVC166" s="98"/>
      <c r="QVD166" s="98"/>
      <c r="QVE166" s="98"/>
      <c r="QVF166" s="98"/>
      <c r="QVG166" s="98"/>
      <c r="QVH166" s="98"/>
      <c r="QVI166" s="98"/>
      <c r="QVJ166" s="98"/>
      <c r="QVK166" s="98"/>
      <c r="QVL166" s="98"/>
      <c r="QVM166" s="98"/>
      <c r="QVN166" s="98"/>
      <c r="QVO166" s="98"/>
      <c r="QVP166" s="98"/>
      <c r="QVQ166" s="98"/>
      <c r="QVR166" s="98"/>
      <c r="QVS166" s="98"/>
      <c r="QVT166" s="98"/>
      <c r="QVU166" s="98"/>
      <c r="QWH166" s="98"/>
      <c r="QWI166" s="98"/>
      <c r="QWJ166" s="98"/>
      <c r="QWK166" s="98"/>
      <c r="QWL166" s="98"/>
      <c r="QWM166" s="98"/>
      <c r="QWN166" s="98"/>
      <c r="QWO166" s="98"/>
      <c r="QWP166" s="98"/>
      <c r="QWQ166" s="98"/>
      <c r="QWT166" s="98"/>
      <c r="QWW166" s="98"/>
      <c r="QWZ166" s="98"/>
      <c r="QXC166" s="98"/>
      <c r="QZQ166" s="98"/>
      <c r="QZS166" s="98"/>
      <c r="QZV166" s="98"/>
      <c r="QZY166" s="98"/>
      <c r="RAB166" s="98"/>
      <c r="RAE166" s="98"/>
      <c r="RAH166" s="98"/>
      <c r="RAJ166" s="98"/>
      <c r="RAL166" s="98"/>
      <c r="RAO166" s="98"/>
      <c r="RAR166" s="98"/>
      <c r="RAU166" s="98"/>
      <c r="RAX166" s="98"/>
      <c r="RBA166" s="98"/>
      <c r="RBD166" s="98"/>
      <c r="RBG166" s="98"/>
      <c r="RBI166" s="98"/>
      <c r="RCD166" s="98"/>
      <c r="RCE166" s="98"/>
      <c r="RCH166" s="98"/>
      <c r="RCK166" s="98"/>
      <c r="RCN166" s="98"/>
      <c r="RCQ166" s="98"/>
      <c r="RCR166" s="98"/>
      <c r="RCS166" s="98"/>
      <c r="RCV166" s="98"/>
      <c r="RCY166" s="98"/>
      <c r="RDB166" s="98"/>
      <c r="RDE166" s="98"/>
      <c r="RDG166" s="98"/>
      <c r="REY166" s="98"/>
      <c r="REZ166" s="98"/>
      <c r="RFA166" s="98"/>
      <c r="RFB166" s="98"/>
      <c r="RFC166" s="98"/>
      <c r="RFD166" s="98"/>
      <c r="RFE166" s="98"/>
      <c r="RFF166" s="98"/>
      <c r="RFG166" s="98"/>
      <c r="RFH166" s="98"/>
      <c r="RFI166" s="98"/>
      <c r="RFJ166" s="98"/>
      <c r="RFK166" s="98"/>
      <c r="RFL166" s="98"/>
      <c r="RFM166" s="98"/>
      <c r="RFN166" s="98"/>
      <c r="RFO166" s="98"/>
      <c r="RFP166" s="98"/>
      <c r="RFQ166" s="98"/>
      <c r="RGD166" s="98"/>
      <c r="RGE166" s="98"/>
      <c r="RGF166" s="98"/>
      <c r="RGG166" s="98"/>
      <c r="RGH166" s="98"/>
      <c r="RGI166" s="98"/>
      <c r="RGJ166" s="98"/>
      <c r="RGK166" s="98"/>
      <c r="RGL166" s="98"/>
      <c r="RGM166" s="98"/>
      <c r="RGP166" s="98"/>
      <c r="RGS166" s="98"/>
      <c r="RGV166" s="98"/>
      <c r="RGY166" s="98"/>
      <c r="RJM166" s="98"/>
      <c r="RJO166" s="98"/>
      <c r="RJR166" s="98"/>
      <c r="RJU166" s="98"/>
      <c r="RJX166" s="98"/>
      <c r="RKA166" s="98"/>
      <c r="RKD166" s="98"/>
      <c r="RKF166" s="98"/>
      <c r="RKH166" s="98"/>
      <c r="RKK166" s="98"/>
      <c r="RKN166" s="98"/>
      <c r="RKQ166" s="98"/>
      <c r="RKT166" s="98"/>
      <c r="RKW166" s="98"/>
      <c r="RKZ166" s="98"/>
      <c r="RLC166" s="98"/>
      <c r="RLE166" s="98"/>
      <c r="RLZ166" s="98"/>
      <c r="RMA166" s="98"/>
      <c r="RMD166" s="98"/>
      <c r="RMG166" s="98"/>
      <c r="RMJ166" s="98"/>
      <c r="RMM166" s="98"/>
      <c r="RMN166" s="98"/>
      <c r="RMO166" s="98"/>
      <c r="RMR166" s="98"/>
      <c r="RMU166" s="98"/>
      <c r="RMX166" s="98"/>
      <c r="RNA166" s="98"/>
      <c r="RNC166" s="98"/>
      <c r="ROU166" s="98"/>
      <c r="ROV166" s="98"/>
      <c r="ROW166" s="98"/>
      <c r="ROX166" s="98"/>
      <c r="ROY166" s="98"/>
      <c r="ROZ166" s="98"/>
      <c r="RPA166" s="98"/>
      <c r="RPB166" s="98"/>
      <c r="RPC166" s="98"/>
      <c r="RPD166" s="98"/>
      <c r="RPE166" s="98"/>
      <c r="RPF166" s="98"/>
      <c r="RPG166" s="98"/>
      <c r="RPH166" s="98"/>
      <c r="RPI166" s="98"/>
      <c r="RPJ166" s="98"/>
      <c r="RPK166" s="98"/>
      <c r="RPL166" s="98"/>
      <c r="RPM166" s="98"/>
      <c r="RPZ166" s="98"/>
      <c r="RQA166" s="98"/>
      <c r="RQB166" s="98"/>
      <c r="RQC166" s="98"/>
      <c r="RQD166" s="98"/>
      <c r="RQE166" s="98"/>
      <c r="RQF166" s="98"/>
      <c r="RQG166" s="98"/>
      <c r="RQH166" s="98"/>
      <c r="RQI166" s="98"/>
      <c r="RQL166" s="98"/>
      <c r="RQO166" s="98"/>
      <c r="RQR166" s="98"/>
      <c r="RQU166" s="98"/>
      <c r="RTI166" s="98"/>
      <c r="RTK166" s="98"/>
      <c r="RTN166" s="98"/>
      <c r="RTQ166" s="98"/>
      <c r="RTT166" s="98"/>
      <c r="RTW166" s="98"/>
      <c r="RTZ166" s="98"/>
      <c r="RUB166" s="98"/>
      <c r="RUD166" s="98"/>
      <c r="RUG166" s="98"/>
      <c r="RUJ166" s="98"/>
      <c r="RUM166" s="98"/>
      <c r="RUP166" s="98"/>
      <c r="RUS166" s="98"/>
      <c r="RUV166" s="98"/>
      <c r="RUY166" s="98"/>
      <c r="RVA166" s="98"/>
      <c r="RVV166" s="98"/>
      <c r="RVW166" s="98"/>
      <c r="RVZ166" s="98"/>
      <c r="RWC166" s="98"/>
      <c r="RWF166" s="98"/>
      <c r="RWI166" s="98"/>
      <c r="RWJ166" s="98"/>
      <c r="RWK166" s="98"/>
      <c r="RWN166" s="98"/>
      <c r="RWQ166" s="98"/>
      <c r="RWT166" s="98"/>
      <c r="RWW166" s="98"/>
      <c r="RWY166" s="98"/>
      <c r="RYQ166" s="98"/>
      <c r="RYR166" s="98"/>
      <c r="RYS166" s="98"/>
      <c r="RYT166" s="98"/>
      <c r="RYU166" s="98"/>
      <c r="RYV166" s="98"/>
      <c r="RYW166" s="98"/>
      <c r="RYX166" s="98"/>
      <c r="RYY166" s="98"/>
      <c r="RYZ166" s="98"/>
      <c r="RZA166" s="98"/>
      <c r="RZB166" s="98"/>
      <c r="RZC166" s="98"/>
      <c r="RZD166" s="98"/>
      <c r="RZE166" s="98"/>
      <c r="RZF166" s="98"/>
      <c r="RZG166" s="98"/>
      <c r="RZH166" s="98"/>
      <c r="RZI166" s="98"/>
      <c r="RZV166" s="98"/>
      <c r="RZW166" s="98"/>
      <c r="RZX166" s="98"/>
      <c r="RZY166" s="98"/>
      <c r="RZZ166" s="98"/>
      <c r="SAA166" s="98"/>
      <c r="SAB166" s="98"/>
      <c r="SAC166" s="98"/>
      <c r="SAD166" s="98"/>
      <c r="SAE166" s="98"/>
      <c r="SAH166" s="98"/>
      <c r="SAK166" s="98"/>
      <c r="SAN166" s="98"/>
      <c r="SAQ166" s="98"/>
      <c r="SDE166" s="98"/>
      <c r="SDG166" s="98"/>
      <c r="SDJ166" s="98"/>
      <c r="SDM166" s="98"/>
      <c r="SDP166" s="98"/>
      <c r="SDS166" s="98"/>
      <c r="SDV166" s="98"/>
      <c r="SDX166" s="98"/>
      <c r="SDZ166" s="98"/>
      <c r="SEC166" s="98"/>
      <c r="SEF166" s="98"/>
      <c r="SEI166" s="98"/>
      <c r="SEL166" s="98"/>
      <c r="SEO166" s="98"/>
      <c r="SER166" s="98"/>
      <c r="SEU166" s="98"/>
      <c r="SEW166" s="98"/>
      <c r="SFR166" s="98"/>
      <c r="SFS166" s="98"/>
      <c r="SFV166" s="98"/>
      <c r="SFY166" s="98"/>
      <c r="SGB166" s="98"/>
      <c r="SGE166" s="98"/>
      <c r="SGF166" s="98"/>
      <c r="SGG166" s="98"/>
      <c r="SGJ166" s="98"/>
      <c r="SGM166" s="98"/>
      <c r="SGP166" s="98"/>
      <c r="SGS166" s="98"/>
      <c r="SGU166" s="98"/>
      <c r="SIM166" s="98"/>
      <c r="SIN166" s="98"/>
      <c r="SIO166" s="98"/>
      <c r="SIP166" s="98"/>
      <c r="SIQ166" s="98"/>
      <c r="SIR166" s="98"/>
      <c r="SIS166" s="98"/>
      <c r="SIT166" s="98"/>
      <c r="SIU166" s="98"/>
      <c r="SIV166" s="98"/>
      <c r="SIW166" s="98"/>
      <c r="SIX166" s="98"/>
      <c r="SIY166" s="98"/>
      <c r="SIZ166" s="98"/>
      <c r="SJA166" s="98"/>
      <c r="SJB166" s="98"/>
      <c r="SJC166" s="98"/>
      <c r="SJD166" s="98"/>
      <c r="SJE166" s="98"/>
      <c r="SJR166" s="98"/>
      <c r="SJS166" s="98"/>
      <c r="SJT166" s="98"/>
      <c r="SJU166" s="98"/>
      <c r="SJV166" s="98"/>
      <c r="SJW166" s="98"/>
      <c r="SJX166" s="98"/>
      <c r="SJY166" s="98"/>
      <c r="SJZ166" s="98"/>
      <c r="SKA166" s="98"/>
      <c r="SKD166" s="98"/>
      <c r="SKG166" s="98"/>
      <c r="SKJ166" s="98"/>
      <c r="SKM166" s="98"/>
      <c r="SNA166" s="98"/>
      <c r="SNC166" s="98"/>
      <c r="SNF166" s="98"/>
      <c r="SNI166" s="98"/>
      <c r="SNL166" s="98"/>
      <c r="SNO166" s="98"/>
      <c r="SNR166" s="98"/>
      <c r="SNT166" s="98"/>
      <c r="SNV166" s="98"/>
      <c r="SNY166" s="98"/>
      <c r="SOB166" s="98"/>
      <c r="SOE166" s="98"/>
      <c r="SOH166" s="98"/>
      <c r="SOK166" s="98"/>
      <c r="SON166" s="98"/>
      <c r="SOQ166" s="98"/>
      <c r="SOS166" s="98"/>
      <c r="SPN166" s="98"/>
      <c r="SPO166" s="98"/>
      <c r="SPR166" s="98"/>
      <c r="SPU166" s="98"/>
      <c r="SPX166" s="98"/>
      <c r="SQA166" s="98"/>
      <c r="SQB166" s="98"/>
      <c r="SQC166" s="98"/>
      <c r="SQF166" s="98"/>
      <c r="SQI166" s="98"/>
      <c r="SQL166" s="98"/>
      <c r="SQO166" s="98"/>
      <c r="SQQ166" s="98"/>
      <c r="SSI166" s="98"/>
      <c r="SSJ166" s="98"/>
      <c r="SSK166" s="98"/>
      <c r="SSL166" s="98"/>
      <c r="SSM166" s="98"/>
      <c r="SSN166" s="98"/>
      <c r="SSO166" s="98"/>
      <c r="SSP166" s="98"/>
      <c r="SSQ166" s="98"/>
      <c r="SSR166" s="98"/>
      <c r="SSS166" s="98"/>
      <c r="SST166" s="98"/>
      <c r="SSU166" s="98"/>
      <c r="SSV166" s="98"/>
      <c r="SSW166" s="98"/>
      <c r="SSX166" s="98"/>
      <c r="SSY166" s="98"/>
      <c r="SSZ166" s="98"/>
      <c r="STA166" s="98"/>
      <c r="STN166" s="98"/>
      <c r="STO166" s="98"/>
      <c r="STP166" s="98"/>
      <c r="STQ166" s="98"/>
      <c r="STR166" s="98"/>
      <c r="STS166" s="98"/>
      <c r="STT166" s="98"/>
      <c r="STU166" s="98"/>
      <c r="STV166" s="98"/>
      <c r="STW166" s="98"/>
      <c r="STZ166" s="98"/>
      <c r="SUC166" s="98"/>
      <c r="SUF166" s="98"/>
      <c r="SUI166" s="98"/>
      <c r="SWW166" s="98"/>
      <c r="SWY166" s="98"/>
      <c r="SXB166" s="98"/>
      <c r="SXE166" s="98"/>
      <c r="SXH166" s="98"/>
      <c r="SXK166" s="98"/>
      <c r="SXN166" s="98"/>
      <c r="SXP166" s="98"/>
      <c r="SXR166" s="98"/>
      <c r="SXU166" s="98"/>
      <c r="SXX166" s="98"/>
      <c r="SYA166" s="98"/>
      <c r="SYD166" s="98"/>
      <c r="SYG166" s="98"/>
      <c r="SYJ166" s="98"/>
      <c r="SYM166" s="98"/>
      <c r="SYO166" s="98"/>
      <c r="SZJ166" s="98"/>
      <c r="SZK166" s="98"/>
      <c r="SZN166" s="98"/>
      <c r="SZQ166" s="98"/>
      <c r="SZT166" s="98"/>
      <c r="SZW166" s="98"/>
      <c r="SZX166" s="98"/>
      <c r="SZY166" s="98"/>
      <c r="TAB166" s="98"/>
      <c r="TAE166" s="98"/>
      <c r="TAH166" s="98"/>
      <c r="TAK166" s="98"/>
      <c r="TAM166" s="98"/>
      <c r="TCE166" s="98"/>
      <c r="TCF166" s="98"/>
      <c r="TCG166" s="98"/>
      <c r="TCH166" s="98"/>
      <c r="TCI166" s="98"/>
      <c r="TCJ166" s="98"/>
      <c r="TCK166" s="98"/>
      <c r="TCL166" s="98"/>
      <c r="TCM166" s="98"/>
      <c r="TCN166" s="98"/>
      <c r="TCO166" s="98"/>
      <c r="TCP166" s="98"/>
      <c r="TCQ166" s="98"/>
      <c r="TCR166" s="98"/>
      <c r="TCS166" s="98"/>
      <c r="TCT166" s="98"/>
      <c r="TCU166" s="98"/>
      <c r="TCV166" s="98"/>
      <c r="TCW166" s="98"/>
      <c r="TDJ166" s="98"/>
      <c r="TDK166" s="98"/>
      <c r="TDL166" s="98"/>
      <c r="TDM166" s="98"/>
      <c r="TDN166" s="98"/>
      <c r="TDO166" s="98"/>
      <c r="TDP166" s="98"/>
      <c r="TDQ166" s="98"/>
      <c r="TDR166" s="98"/>
      <c r="TDS166" s="98"/>
      <c r="TDV166" s="98"/>
      <c r="TDY166" s="98"/>
      <c r="TEB166" s="98"/>
      <c r="TEE166" s="98"/>
      <c r="TGS166" s="98"/>
      <c r="TGU166" s="98"/>
      <c r="TGX166" s="98"/>
      <c r="THA166" s="98"/>
      <c r="THD166" s="98"/>
      <c r="THG166" s="98"/>
      <c r="THJ166" s="98"/>
      <c r="THL166" s="98"/>
      <c r="THN166" s="98"/>
      <c r="THQ166" s="98"/>
      <c r="THT166" s="98"/>
      <c r="THW166" s="98"/>
      <c r="THZ166" s="98"/>
      <c r="TIC166" s="98"/>
      <c r="TIF166" s="98"/>
      <c r="TII166" s="98"/>
      <c r="TIK166" s="98"/>
      <c r="TJF166" s="98"/>
      <c r="TJG166" s="98"/>
      <c r="TJJ166" s="98"/>
      <c r="TJM166" s="98"/>
      <c r="TJP166" s="98"/>
      <c r="TJS166" s="98"/>
      <c r="TJT166" s="98"/>
      <c r="TJU166" s="98"/>
      <c r="TJX166" s="98"/>
      <c r="TKA166" s="98"/>
      <c r="TKD166" s="98"/>
      <c r="TKG166" s="98"/>
      <c r="TKI166" s="98"/>
      <c r="TMA166" s="98"/>
      <c r="TMB166" s="98"/>
      <c r="TMC166" s="98"/>
      <c r="TMD166" s="98"/>
      <c r="TME166" s="98"/>
      <c r="TMF166" s="98"/>
      <c r="TMG166" s="98"/>
      <c r="TMH166" s="98"/>
      <c r="TMI166" s="98"/>
      <c r="TMJ166" s="98"/>
      <c r="TMK166" s="98"/>
      <c r="TML166" s="98"/>
      <c r="TMM166" s="98"/>
      <c r="TMN166" s="98"/>
      <c r="TMO166" s="98"/>
      <c r="TMP166" s="98"/>
      <c r="TMQ166" s="98"/>
      <c r="TMR166" s="98"/>
      <c r="TMS166" s="98"/>
      <c r="TNF166" s="98"/>
      <c r="TNG166" s="98"/>
      <c r="TNH166" s="98"/>
      <c r="TNI166" s="98"/>
      <c r="TNJ166" s="98"/>
      <c r="TNK166" s="98"/>
      <c r="TNL166" s="98"/>
      <c r="TNM166" s="98"/>
      <c r="TNN166" s="98"/>
      <c r="TNO166" s="98"/>
      <c r="TNR166" s="98"/>
      <c r="TNU166" s="98"/>
      <c r="TNX166" s="98"/>
      <c r="TOA166" s="98"/>
      <c r="TQO166" s="98"/>
      <c r="TQQ166" s="98"/>
      <c r="TQT166" s="98"/>
      <c r="TQW166" s="98"/>
      <c r="TQZ166" s="98"/>
      <c r="TRC166" s="98"/>
      <c r="TRF166" s="98"/>
      <c r="TRH166" s="98"/>
      <c r="TRJ166" s="98"/>
      <c r="TRM166" s="98"/>
      <c r="TRP166" s="98"/>
      <c r="TRS166" s="98"/>
      <c r="TRV166" s="98"/>
      <c r="TRY166" s="98"/>
      <c r="TSB166" s="98"/>
      <c r="TSE166" s="98"/>
      <c r="TSG166" s="98"/>
      <c r="TTB166" s="98"/>
      <c r="TTC166" s="98"/>
      <c r="TTF166" s="98"/>
      <c r="TTI166" s="98"/>
      <c r="TTL166" s="98"/>
      <c r="TTO166" s="98"/>
      <c r="TTP166" s="98"/>
      <c r="TTQ166" s="98"/>
      <c r="TTT166" s="98"/>
      <c r="TTW166" s="98"/>
      <c r="TTZ166" s="98"/>
      <c r="TUC166" s="98"/>
      <c r="TUE166" s="98"/>
      <c r="TVW166" s="98"/>
      <c r="TVX166" s="98"/>
      <c r="TVY166" s="98"/>
      <c r="TVZ166" s="98"/>
      <c r="TWA166" s="98"/>
      <c r="TWB166" s="98"/>
      <c r="TWC166" s="98"/>
      <c r="TWD166" s="98"/>
      <c r="TWE166" s="98"/>
      <c r="TWF166" s="98"/>
      <c r="TWG166" s="98"/>
      <c r="TWH166" s="98"/>
      <c r="TWI166" s="98"/>
      <c r="TWJ166" s="98"/>
      <c r="TWK166" s="98"/>
      <c r="TWL166" s="98"/>
      <c r="TWM166" s="98"/>
      <c r="TWN166" s="98"/>
      <c r="TWO166" s="98"/>
      <c r="TXB166" s="98"/>
      <c r="TXC166" s="98"/>
      <c r="TXD166" s="98"/>
      <c r="TXE166" s="98"/>
      <c r="TXF166" s="98"/>
      <c r="TXG166" s="98"/>
      <c r="TXH166" s="98"/>
      <c r="TXI166" s="98"/>
      <c r="TXJ166" s="98"/>
      <c r="TXK166" s="98"/>
      <c r="TXN166" s="98"/>
      <c r="TXQ166" s="98"/>
      <c r="TXT166" s="98"/>
      <c r="TXW166" s="98"/>
      <c r="UAK166" s="98"/>
      <c r="UAM166" s="98"/>
      <c r="UAP166" s="98"/>
      <c r="UAS166" s="98"/>
      <c r="UAV166" s="98"/>
      <c r="UAY166" s="98"/>
      <c r="UBB166" s="98"/>
      <c r="UBD166" s="98"/>
      <c r="UBF166" s="98"/>
      <c r="UBI166" s="98"/>
      <c r="UBL166" s="98"/>
      <c r="UBO166" s="98"/>
      <c r="UBR166" s="98"/>
      <c r="UBU166" s="98"/>
      <c r="UBX166" s="98"/>
      <c r="UCA166" s="98"/>
      <c r="UCC166" s="98"/>
      <c r="UCX166" s="98"/>
      <c r="UCY166" s="98"/>
      <c r="UDB166" s="98"/>
      <c r="UDE166" s="98"/>
      <c r="UDH166" s="98"/>
      <c r="UDK166" s="98"/>
      <c r="UDL166" s="98"/>
      <c r="UDM166" s="98"/>
      <c r="UDP166" s="98"/>
      <c r="UDS166" s="98"/>
      <c r="UDV166" s="98"/>
      <c r="UDY166" s="98"/>
      <c r="UEA166" s="98"/>
      <c r="UFS166" s="98"/>
      <c r="UFT166" s="98"/>
      <c r="UFU166" s="98"/>
      <c r="UFV166" s="98"/>
      <c r="UFW166" s="98"/>
      <c r="UFX166" s="98"/>
      <c r="UFY166" s="98"/>
      <c r="UFZ166" s="98"/>
      <c r="UGA166" s="98"/>
      <c r="UGB166" s="98"/>
      <c r="UGC166" s="98"/>
      <c r="UGD166" s="98"/>
      <c r="UGE166" s="98"/>
      <c r="UGF166" s="98"/>
      <c r="UGG166" s="98"/>
      <c r="UGH166" s="98"/>
      <c r="UGI166" s="98"/>
      <c r="UGJ166" s="98"/>
      <c r="UGK166" s="98"/>
      <c r="UGX166" s="98"/>
      <c r="UGY166" s="98"/>
      <c r="UGZ166" s="98"/>
      <c r="UHA166" s="98"/>
      <c r="UHB166" s="98"/>
      <c r="UHC166" s="98"/>
      <c r="UHD166" s="98"/>
      <c r="UHE166" s="98"/>
      <c r="UHF166" s="98"/>
      <c r="UHG166" s="98"/>
      <c r="UHJ166" s="98"/>
      <c r="UHM166" s="98"/>
      <c r="UHP166" s="98"/>
      <c r="UHS166" s="98"/>
      <c r="UKG166" s="98"/>
      <c r="UKI166" s="98"/>
      <c r="UKL166" s="98"/>
      <c r="UKO166" s="98"/>
      <c r="UKR166" s="98"/>
      <c r="UKU166" s="98"/>
      <c r="UKX166" s="98"/>
      <c r="UKZ166" s="98"/>
      <c r="ULB166" s="98"/>
      <c r="ULE166" s="98"/>
      <c r="ULH166" s="98"/>
      <c r="ULK166" s="98"/>
      <c r="ULN166" s="98"/>
      <c r="ULQ166" s="98"/>
      <c r="ULT166" s="98"/>
      <c r="ULW166" s="98"/>
      <c r="ULY166" s="98"/>
      <c r="UMT166" s="98"/>
      <c r="UMU166" s="98"/>
      <c r="UMX166" s="98"/>
      <c r="UNA166" s="98"/>
      <c r="UND166" s="98"/>
      <c r="UNG166" s="98"/>
      <c r="UNH166" s="98"/>
      <c r="UNI166" s="98"/>
      <c r="UNL166" s="98"/>
      <c r="UNO166" s="98"/>
      <c r="UNR166" s="98"/>
      <c r="UNU166" s="98"/>
      <c r="UNW166" s="98"/>
      <c r="UPO166" s="98"/>
      <c r="UPP166" s="98"/>
      <c r="UPQ166" s="98"/>
      <c r="UPR166" s="98"/>
      <c r="UPS166" s="98"/>
      <c r="UPT166" s="98"/>
      <c r="UPU166" s="98"/>
      <c r="UPV166" s="98"/>
      <c r="UPW166" s="98"/>
      <c r="UPX166" s="98"/>
      <c r="UPY166" s="98"/>
      <c r="UPZ166" s="98"/>
      <c r="UQA166" s="98"/>
      <c r="UQB166" s="98"/>
      <c r="UQC166" s="98"/>
      <c r="UQD166" s="98"/>
      <c r="UQE166" s="98"/>
      <c r="UQF166" s="98"/>
      <c r="UQG166" s="98"/>
      <c r="UQT166" s="98"/>
      <c r="UQU166" s="98"/>
      <c r="UQV166" s="98"/>
      <c r="UQW166" s="98"/>
      <c r="UQX166" s="98"/>
      <c r="UQY166" s="98"/>
      <c r="UQZ166" s="98"/>
      <c r="URA166" s="98"/>
      <c r="URB166" s="98"/>
      <c r="URC166" s="98"/>
      <c r="URF166" s="98"/>
      <c r="URI166" s="98"/>
      <c r="URL166" s="98"/>
      <c r="URO166" s="98"/>
      <c r="UUC166" s="98"/>
      <c r="UUE166" s="98"/>
      <c r="UUH166" s="98"/>
      <c r="UUK166" s="98"/>
      <c r="UUN166" s="98"/>
      <c r="UUQ166" s="98"/>
      <c r="UUT166" s="98"/>
      <c r="UUV166" s="98"/>
      <c r="UUX166" s="98"/>
      <c r="UVA166" s="98"/>
      <c r="UVD166" s="98"/>
      <c r="UVG166" s="98"/>
      <c r="UVJ166" s="98"/>
      <c r="UVM166" s="98"/>
      <c r="UVP166" s="98"/>
      <c r="UVS166" s="98"/>
      <c r="UVU166" s="98"/>
      <c r="UWP166" s="98"/>
      <c r="UWQ166" s="98"/>
      <c r="UWT166" s="98"/>
      <c r="UWW166" s="98"/>
      <c r="UWZ166" s="98"/>
      <c r="UXC166" s="98"/>
      <c r="UXD166" s="98"/>
      <c r="UXE166" s="98"/>
      <c r="UXH166" s="98"/>
      <c r="UXK166" s="98"/>
      <c r="UXN166" s="98"/>
      <c r="UXQ166" s="98"/>
      <c r="UXS166" s="98"/>
      <c r="UZK166" s="98"/>
      <c r="UZL166" s="98"/>
      <c r="UZM166" s="98"/>
      <c r="UZN166" s="98"/>
      <c r="UZO166" s="98"/>
      <c r="UZP166" s="98"/>
      <c r="UZQ166" s="98"/>
      <c r="UZR166" s="98"/>
      <c r="UZS166" s="98"/>
      <c r="UZT166" s="98"/>
      <c r="UZU166" s="98"/>
      <c r="UZV166" s="98"/>
      <c r="UZW166" s="98"/>
      <c r="UZX166" s="98"/>
      <c r="UZY166" s="98"/>
      <c r="UZZ166" s="98"/>
      <c r="VAA166" s="98"/>
      <c r="VAB166" s="98"/>
      <c r="VAC166" s="98"/>
      <c r="VAP166" s="98"/>
      <c r="VAQ166" s="98"/>
      <c r="VAR166" s="98"/>
      <c r="VAS166" s="98"/>
      <c r="VAT166" s="98"/>
      <c r="VAU166" s="98"/>
      <c r="VAV166" s="98"/>
      <c r="VAW166" s="98"/>
      <c r="VAX166" s="98"/>
      <c r="VAY166" s="98"/>
      <c r="VBB166" s="98"/>
      <c r="VBE166" s="98"/>
      <c r="VBH166" s="98"/>
      <c r="VBK166" s="98"/>
      <c r="VDY166" s="98"/>
      <c r="VEA166" s="98"/>
      <c r="VED166" s="98"/>
      <c r="VEG166" s="98"/>
      <c r="VEJ166" s="98"/>
      <c r="VEM166" s="98"/>
      <c r="VEP166" s="98"/>
      <c r="VER166" s="98"/>
      <c r="VET166" s="98"/>
      <c r="VEW166" s="98"/>
      <c r="VEZ166" s="98"/>
      <c r="VFC166" s="98"/>
      <c r="VFF166" s="98"/>
      <c r="VFI166" s="98"/>
      <c r="VFL166" s="98"/>
      <c r="VFO166" s="98"/>
      <c r="VFQ166" s="98"/>
      <c r="VGL166" s="98"/>
      <c r="VGM166" s="98"/>
      <c r="VGP166" s="98"/>
      <c r="VGS166" s="98"/>
      <c r="VGV166" s="98"/>
      <c r="VGY166" s="98"/>
      <c r="VGZ166" s="98"/>
      <c r="VHA166" s="98"/>
      <c r="VHD166" s="98"/>
      <c r="VHG166" s="98"/>
      <c r="VHJ166" s="98"/>
      <c r="VHM166" s="98"/>
      <c r="VHO166" s="98"/>
      <c r="VJG166" s="98"/>
      <c r="VJH166" s="98"/>
      <c r="VJI166" s="98"/>
      <c r="VJJ166" s="98"/>
      <c r="VJK166" s="98"/>
      <c r="VJL166" s="98"/>
      <c r="VJM166" s="98"/>
      <c r="VJN166" s="98"/>
      <c r="VJO166" s="98"/>
      <c r="VJP166" s="98"/>
      <c r="VJQ166" s="98"/>
      <c r="VJR166" s="98"/>
      <c r="VJS166" s="98"/>
      <c r="VJT166" s="98"/>
      <c r="VJU166" s="98"/>
      <c r="VJV166" s="98"/>
      <c r="VJW166" s="98"/>
      <c r="VJX166" s="98"/>
      <c r="VJY166" s="98"/>
      <c r="VKL166" s="98"/>
      <c r="VKM166" s="98"/>
      <c r="VKN166" s="98"/>
      <c r="VKO166" s="98"/>
      <c r="VKP166" s="98"/>
      <c r="VKQ166" s="98"/>
      <c r="VKR166" s="98"/>
      <c r="VKS166" s="98"/>
      <c r="VKT166" s="98"/>
      <c r="VKU166" s="98"/>
      <c r="VKX166" s="98"/>
      <c r="VLA166" s="98"/>
      <c r="VLD166" s="98"/>
      <c r="VLG166" s="98"/>
      <c r="VNU166" s="98"/>
      <c r="VNW166" s="98"/>
      <c r="VNZ166" s="98"/>
      <c r="VOC166" s="98"/>
      <c r="VOF166" s="98"/>
      <c r="VOI166" s="98"/>
      <c r="VOL166" s="98"/>
      <c r="VON166" s="98"/>
      <c r="VOP166" s="98"/>
      <c r="VOS166" s="98"/>
      <c r="VOV166" s="98"/>
      <c r="VOY166" s="98"/>
      <c r="VPB166" s="98"/>
      <c r="VPE166" s="98"/>
      <c r="VPH166" s="98"/>
      <c r="VPK166" s="98"/>
      <c r="VPM166" s="98"/>
      <c r="VQH166" s="98"/>
      <c r="VQI166" s="98"/>
      <c r="VQL166" s="98"/>
      <c r="VQO166" s="98"/>
      <c r="VQR166" s="98"/>
      <c r="VQU166" s="98"/>
      <c r="VQV166" s="98"/>
      <c r="VQW166" s="98"/>
      <c r="VQZ166" s="98"/>
      <c r="VRC166" s="98"/>
      <c r="VRF166" s="98"/>
      <c r="VRI166" s="98"/>
      <c r="VRK166" s="98"/>
      <c r="VTC166" s="98"/>
      <c r="VTD166" s="98"/>
      <c r="VTE166" s="98"/>
      <c r="VTF166" s="98"/>
      <c r="VTG166" s="98"/>
      <c r="VTH166" s="98"/>
      <c r="VTI166" s="98"/>
      <c r="VTJ166" s="98"/>
      <c r="VTK166" s="98"/>
      <c r="VTL166" s="98"/>
      <c r="VTM166" s="98"/>
      <c r="VTN166" s="98"/>
      <c r="VTO166" s="98"/>
      <c r="VTP166" s="98"/>
      <c r="VTQ166" s="98"/>
      <c r="VTR166" s="98"/>
      <c r="VTS166" s="98"/>
      <c r="VTT166" s="98"/>
      <c r="VTU166" s="98"/>
      <c r="VUH166" s="98"/>
      <c r="VUI166" s="98"/>
      <c r="VUJ166" s="98"/>
      <c r="VUK166" s="98"/>
      <c r="VUL166" s="98"/>
      <c r="VUM166" s="98"/>
      <c r="VUN166" s="98"/>
      <c r="VUO166" s="98"/>
      <c r="VUP166" s="98"/>
      <c r="VUQ166" s="98"/>
      <c r="VUT166" s="98"/>
      <c r="VUW166" s="98"/>
      <c r="VUZ166" s="98"/>
      <c r="VVC166" s="98"/>
      <c r="VXQ166" s="98"/>
      <c r="VXS166" s="98"/>
      <c r="VXV166" s="98"/>
      <c r="VXY166" s="98"/>
      <c r="VYB166" s="98"/>
      <c r="VYE166" s="98"/>
      <c r="VYH166" s="98"/>
      <c r="VYJ166" s="98"/>
      <c r="VYL166" s="98"/>
      <c r="VYO166" s="98"/>
      <c r="VYR166" s="98"/>
      <c r="VYU166" s="98"/>
      <c r="VYX166" s="98"/>
      <c r="VZA166" s="98"/>
      <c r="VZD166" s="98"/>
      <c r="VZG166" s="98"/>
      <c r="VZI166" s="98"/>
      <c r="WAD166" s="98"/>
      <c r="WAE166" s="98"/>
      <c r="WAH166" s="98"/>
      <c r="WAK166" s="98"/>
      <c r="WAN166" s="98"/>
      <c r="WAQ166" s="98"/>
      <c r="WAR166" s="98"/>
      <c r="WAS166" s="98"/>
      <c r="WAV166" s="98"/>
      <c r="WAY166" s="98"/>
      <c r="WBB166" s="98"/>
      <c r="WBE166" s="98"/>
      <c r="WBG166" s="98"/>
      <c r="WCY166" s="98"/>
      <c r="WCZ166" s="98"/>
      <c r="WDA166" s="98"/>
      <c r="WDB166" s="98"/>
      <c r="WDC166" s="98"/>
      <c r="WDD166" s="98"/>
      <c r="WDE166" s="98"/>
      <c r="WDF166" s="98"/>
      <c r="WDG166" s="98"/>
      <c r="WDH166" s="98"/>
      <c r="WDI166" s="98"/>
      <c r="WDJ166" s="98"/>
      <c r="WDK166" s="98"/>
      <c r="WDL166" s="98"/>
      <c r="WDM166" s="98"/>
      <c r="WDN166" s="98"/>
      <c r="WDO166" s="98"/>
      <c r="WDP166" s="98"/>
      <c r="WDQ166" s="98"/>
      <c r="WED166" s="98"/>
      <c r="WEE166" s="98"/>
      <c r="WEF166" s="98"/>
      <c r="WEG166" s="98"/>
      <c r="WEH166" s="98"/>
      <c r="WEI166" s="98"/>
      <c r="WEJ166" s="98"/>
      <c r="WEK166" s="98"/>
      <c r="WEL166" s="98"/>
      <c r="WEM166" s="98"/>
      <c r="WEP166" s="98"/>
      <c r="WES166" s="98"/>
      <c r="WEV166" s="98"/>
      <c r="WEY166" s="98"/>
      <c r="WHM166" s="98"/>
      <c r="WHO166" s="98"/>
      <c r="WHR166" s="98"/>
      <c r="WHU166" s="98"/>
      <c r="WHX166" s="98"/>
      <c r="WIA166" s="98"/>
      <c r="WID166" s="98"/>
      <c r="WIF166" s="98"/>
      <c r="WIH166" s="98"/>
      <c r="WIK166" s="98"/>
      <c r="WIN166" s="98"/>
      <c r="WIQ166" s="98"/>
      <c r="WIT166" s="98"/>
      <c r="WIW166" s="98"/>
      <c r="WIZ166" s="98"/>
      <c r="WJC166" s="98"/>
      <c r="WJE166" s="98"/>
      <c r="WJZ166" s="98"/>
      <c r="WKA166" s="98"/>
      <c r="WKD166" s="98"/>
      <c r="WKG166" s="98"/>
      <c r="WKJ166" s="98"/>
      <c r="WKM166" s="98"/>
      <c r="WKN166" s="98"/>
      <c r="WKO166" s="98"/>
      <c r="WKR166" s="98"/>
      <c r="WKU166" s="98"/>
      <c r="WKX166" s="98"/>
      <c r="WLA166" s="98"/>
      <c r="WLC166" s="98"/>
      <c r="WMU166" s="98"/>
      <c r="WMV166" s="98"/>
      <c r="WMW166" s="98"/>
      <c r="WMX166" s="98"/>
      <c r="WMY166" s="98"/>
      <c r="WMZ166" s="98"/>
      <c r="WNA166" s="98"/>
      <c r="WNB166" s="98"/>
      <c r="WNC166" s="98"/>
      <c r="WND166" s="98"/>
      <c r="WNE166" s="98"/>
      <c r="WNF166" s="98"/>
      <c r="WNG166" s="98"/>
      <c r="WNH166" s="98"/>
      <c r="WNI166" s="98"/>
      <c r="WNJ166" s="98"/>
      <c r="WNK166" s="98"/>
      <c r="WNL166" s="98"/>
      <c r="WNM166" s="98"/>
      <c r="WNZ166" s="98"/>
      <c r="WOA166" s="98"/>
      <c r="WOB166" s="98"/>
      <c r="WOC166" s="98"/>
      <c r="WOD166" s="98"/>
      <c r="WOE166" s="98"/>
      <c r="WOF166" s="98"/>
      <c r="WOG166" s="98"/>
      <c r="WOH166" s="98"/>
      <c r="WOI166" s="98"/>
      <c r="WOL166" s="98"/>
      <c r="WOO166" s="98"/>
      <c r="WOR166" s="98"/>
      <c r="WOU166" s="98"/>
      <c r="WRI166" s="98"/>
      <c r="WRK166" s="98"/>
      <c r="WRN166" s="98"/>
      <c r="WRQ166" s="98"/>
      <c r="WRT166" s="98"/>
      <c r="WRW166" s="98"/>
      <c r="WRZ166" s="98"/>
      <c r="WSB166" s="98"/>
      <c r="WSD166" s="98"/>
      <c r="WSG166" s="98"/>
      <c r="WSJ166" s="98"/>
      <c r="WSM166" s="98"/>
      <c r="WSP166" s="98"/>
      <c r="WSS166" s="98"/>
      <c r="WSV166" s="98"/>
      <c r="WSY166" s="98"/>
      <c r="WTA166" s="98"/>
      <c r="WTV166" s="98"/>
      <c r="WTW166" s="98"/>
      <c r="WTZ166" s="98"/>
      <c r="WUC166" s="98"/>
      <c r="WUF166" s="98"/>
      <c r="WUI166" s="98"/>
      <c r="WUJ166" s="98"/>
      <c r="WUK166" s="98"/>
      <c r="WUN166" s="98"/>
      <c r="WUQ166" s="98"/>
      <c r="WUT166" s="98"/>
      <c r="WUW166" s="98"/>
      <c r="WUY166" s="98"/>
    </row>
    <row r="167" spans="1:1015 1059:2039 2083:3063 3107:4087 4131:5111 5155:6135 6179:7159 7203:8183 8227:9207 9251:10231 10275:11255 11299:12279 12323:13303 13347:14327 14371:15351 15395:16119" s="94" customFormat="1" ht="21" hidden="1" customHeight="1" x14ac:dyDescent="0.3">
      <c r="A167" s="10" t="s">
        <v>203</v>
      </c>
      <c r="B167" s="93" t="s">
        <v>412</v>
      </c>
      <c r="C167" s="7"/>
      <c r="D167" s="126"/>
      <c r="E167" s="126"/>
    </row>
    <row r="168" spans="1:1015 1059:2039 2083:3063 3107:4087 4131:5111 5155:6135 6179:7159 7203:8183 8227:9207 9251:10231 10275:11255 11299:12279 12323:13303 13347:14327 14371:15351 15395:16119" s="94" customFormat="1" ht="21" hidden="1" customHeight="1" x14ac:dyDescent="0.3">
      <c r="A168" s="9" t="s">
        <v>204</v>
      </c>
      <c r="B168" s="93" t="s">
        <v>412</v>
      </c>
      <c r="C168" s="7"/>
      <c r="D168" s="126"/>
      <c r="E168" s="126"/>
    </row>
    <row r="169" spans="1:1015 1059:2039 2083:3063 3107:4087 4131:5111 5155:6135 6179:7159 7203:8183 8227:9207 9251:10231 10275:11255 11299:12279 12323:13303 13347:14327 14371:15351 15395:16119" s="94" customFormat="1" ht="21" hidden="1" customHeight="1" x14ac:dyDescent="0.3">
      <c r="A169" s="10" t="s">
        <v>62</v>
      </c>
      <c r="B169" s="93" t="s">
        <v>416</v>
      </c>
      <c r="C169" s="7"/>
      <c r="D169" s="126"/>
      <c r="E169" s="126"/>
    </row>
    <row r="170" spans="1:1015 1059:2039 2083:3063 3107:4087 4131:5111 5155:6135 6179:7159 7203:8183 8227:9207 9251:10231 10275:11255 11299:12279 12323:13303 13347:14327 14371:15351 15395:16119" s="94" customFormat="1" ht="21" customHeight="1" x14ac:dyDescent="0.3">
      <c r="A170" s="24" t="s">
        <v>63</v>
      </c>
      <c r="B170" s="172" t="s">
        <v>412</v>
      </c>
      <c r="C170" s="173">
        <v>21</v>
      </c>
      <c r="D170" s="185">
        <v>9000</v>
      </c>
      <c r="E170" s="169">
        <v>189000</v>
      </c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8"/>
      <c r="AK170" s="98"/>
      <c r="AL170" s="98"/>
      <c r="AM170" s="98"/>
      <c r="AN170" s="98"/>
      <c r="AO170" s="98"/>
      <c r="AP170" s="98"/>
      <c r="AQ170" s="98"/>
      <c r="AR170" s="98"/>
      <c r="AS170" s="98"/>
      <c r="AT170" s="98"/>
      <c r="AU170" s="98"/>
      <c r="AV170" s="98"/>
      <c r="AW170" s="98"/>
      <c r="AX170" s="98"/>
      <c r="AY170" s="98"/>
      <c r="AZ170" s="98"/>
      <c r="BA170" s="98"/>
      <c r="BN170" s="98"/>
      <c r="BO170" s="98"/>
      <c r="BP170" s="98"/>
      <c r="BQ170" s="98"/>
      <c r="BR170" s="98"/>
      <c r="BS170" s="98"/>
      <c r="BT170" s="98"/>
      <c r="BU170" s="98"/>
      <c r="BV170" s="98"/>
      <c r="BW170" s="98"/>
      <c r="BZ170" s="98"/>
      <c r="CC170" s="98"/>
      <c r="CF170" s="98"/>
      <c r="CI170" s="98"/>
      <c r="EW170" s="98"/>
      <c r="EY170" s="98"/>
      <c r="FB170" s="98"/>
      <c r="FE170" s="98"/>
      <c r="FH170" s="98"/>
      <c r="FK170" s="98"/>
      <c r="FN170" s="98"/>
      <c r="FP170" s="98"/>
      <c r="FR170" s="98"/>
      <c r="FU170" s="98"/>
      <c r="FX170" s="98"/>
      <c r="GA170" s="98"/>
      <c r="GD170" s="98"/>
      <c r="GG170" s="98"/>
      <c r="GJ170" s="98"/>
      <c r="GM170" s="98"/>
      <c r="GO170" s="98"/>
      <c r="HJ170" s="98"/>
      <c r="HK170" s="98"/>
      <c r="HN170" s="98"/>
      <c r="HQ170" s="98"/>
      <c r="HT170" s="98"/>
      <c r="HW170" s="98"/>
      <c r="HX170" s="98"/>
      <c r="HY170" s="98"/>
      <c r="IB170" s="98"/>
      <c r="IE170" s="98"/>
      <c r="IH170" s="98"/>
      <c r="IK170" s="98"/>
      <c r="IM170" s="98"/>
      <c r="KE170" s="98"/>
      <c r="KF170" s="98"/>
      <c r="KG170" s="98"/>
      <c r="KH170" s="98"/>
      <c r="KI170" s="98"/>
      <c r="KJ170" s="98"/>
      <c r="KK170" s="98"/>
      <c r="KL170" s="98"/>
      <c r="KM170" s="98"/>
      <c r="KN170" s="98"/>
      <c r="KO170" s="98"/>
      <c r="KP170" s="98"/>
      <c r="KQ170" s="98"/>
      <c r="KR170" s="98"/>
      <c r="KS170" s="98"/>
      <c r="KT170" s="98"/>
      <c r="KU170" s="98"/>
      <c r="KV170" s="98"/>
      <c r="KW170" s="98"/>
      <c r="LJ170" s="98"/>
      <c r="LK170" s="98"/>
      <c r="LL170" s="98"/>
      <c r="LM170" s="98"/>
      <c r="LN170" s="98"/>
      <c r="LO170" s="98"/>
      <c r="LP170" s="98"/>
      <c r="LQ170" s="98"/>
      <c r="LR170" s="98"/>
      <c r="LS170" s="98"/>
      <c r="LV170" s="98"/>
      <c r="LY170" s="98"/>
      <c r="MB170" s="98"/>
      <c r="ME170" s="98"/>
      <c r="OS170" s="98"/>
      <c r="OU170" s="98"/>
      <c r="OX170" s="98"/>
      <c r="PA170" s="98"/>
      <c r="PD170" s="98"/>
      <c r="PG170" s="98"/>
      <c r="PJ170" s="98"/>
      <c r="PL170" s="98"/>
      <c r="PN170" s="98"/>
      <c r="PQ170" s="98"/>
      <c r="PT170" s="98"/>
      <c r="PW170" s="98"/>
      <c r="PZ170" s="98"/>
      <c r="QC170" s="98"/>
      <c r="QF170" s="98"/>
      <c r="QI170" s="98"/>
      <c r="QK170" s="98"/>
      <c r="RF170" s="98"/>
      <c r="RG170" s="98"/>
      <c r="RJ170" s="98"/>
      <c r="RM170" s="98"/>
      <c r="RP170" s="98"/>
      <c r="RS170" s="98"/>
      <c r="RT170" s="98"/>
      <c r="RU170" s="98"/>
      <c r="RX170" s="98"/>
      <c r="SA170" s="98"/>
      <c r="SD170" s="98"/>
      <c r="SG170" s="98"/>
      <c r="SI170" s="98"/>
      <c r="UA170" s="98"/>
      <c r="UB170" s="98"/>
      <c r="UC170" s="98"/>
      <c r="UD170" s="98"/>
      <c r="UE170" s="98"/>
      <c r="UF170" s="98"/>
      <c r="UG170" s="98"/>
      <c r="UH170" s="98"/>
      <c r="UI170" s="98"/>
      <c r="UJ170" s="98"/>
      <c r="UK170" s="98"/>
      <c r="UL170" s="98"/>
      <c r="UM170" s="98"/>
      <c r="UN170" s="98"/>
      <c r="UO170" s="98"/>
      <c r="UP170" s="98"/>
      <c r="UQ170" s="98"/>
      <c r="UR170" s="98"/>
      <c r="US170" s="98"/>
      <c r="VF170" s="98"/>
      <c r="VG170" s="98"/>
      <c r="VH170" s="98"/>
      <c r="VI170" s="98"/>
      <c r="VJ170" s="98"/>
      <c r="VK170" s="98"/>
      <c r="VL170" s="98"/>
      <c r="VM170" s="98"/>
      <c r="VN170" s="98"/>
      <c r="VO170" s="98"/>
      <c r="VR170" s="98"/>
      <c r="VU170" s="98"/>
      <c r="VX170" s="98"/>
      <c r="WA170" s="98"/>
      <c r="YO170" s="98"/>
      <c r="YQ170" s="98"/>
      <c r="YT170" s="98"/>
      <c r="YW170" s="98"/>
      <c r="YZ170" s="98"/>
      <c r="ZC170" s="98"/>
      <c r="ZF170" s="98"/>
      <c r="ZH170" s="98"/>
      <c r="ZJ170" s="98"/>
      <c r="ZM170" s="98"/>
      <c r="ZP170" s="98"/>
      <c r="ZS170" s="98"/>
      <c r="ZV170" s="98"/>
      <c r="ZY170" s="98"/>
      <c r="AAB170" s="98"/>
      <c r="AAE170" s="98"/>
      <c r="AAG170" s="98"/>
      <c r="ABB170" s="98"/>
      <c r="ABC170" s="98"/>
      <c r="ABF170" s="98"/>
      <c r="ABI170" s="98"/>
      <c r="ABL170" s="98"/>
      <c r="ABO170" s="98"/>
      <c r="ABP170" s="98"/>
      <c r="ABQ170" s="98"/>
      <c r="ABT170" s="98"/>
      <c r="ABW170" s="98"/>
      <c r="ABZ170" s="98"/>
      <c r="ACC170" s="98"/>
      <c r="ACE170" s="98"/>
      <c r="ADW170" s="98"/>
      <c r="ADX170" s="98"/>
      <c r="ADY170" s="98"/>
      <c r="ADZ170" s="98"/>
      <c r="AEA170" s="98"/>
      <c r="AEB170" s="98"/>
      <c r="AEC170" s="98"/>
      <c r="AED170" s="98"/>
      <c r="AEE170" s="98"/>
      <c r="AEF170" s="98"/>
      <c r="AEG170" s="98"/>
      <c r="AEH170" s="98"/>
      <c r="AEI170" s="98"/>
      <c r="AEJ170" s="98"/>
      <c r="AEK170" s="98"/>
      <c r="AEL170" s="98"/>
      <c r="AEM170" s="98"/>
      <c r="AEN170" s="98"/>
      <c r="AEO170" s="98"/>
      <c r="AFB170" s="98"/>
      <c r="AFC170" s="98"/>
      <c r="AFD170" s="98"/>
      <c r="AFE170" s="98"/>
      <c r="AFF170" s="98"/>
      <c r="AFG170" s="98"/>
      <c r="AFH170" s="98"/>
      <c r="AFI170" s="98"/>
      <c r="AFJ170" s="98"/>
      <c r="AFK170" s="98"/>
      <c r="AFN170" s="98"/>
      <c r="AFQ170" s="98"/>
      <c r="AFT170" s="98"/>
      <c r="AFW170" s="98"/>
      <c r="AIK170" s="98"/>
      <c r="AIM170" s="98"/>
      <c r="AIP170" s="98"/>
      <c r="AIS170" s="98"/>
      <c r="AIV170" s="98"/>
      <c r="AIY170" s="98"/>
      <c r="AJB170" s="98"/>
      <c r="AJD170" s="98"/>
      <c r="AJF170" s="98"/>
      <c r="AJI170" s="98"/>
      <c r="AJL170" s="98"/>
      <c r="AJO170" s="98"/>
      <c r="AJR170" s="98"/>
      <c r="AJU170" s="98"/>
      <c r="AJX170" s="98"/>
      <c r="AKA170" s="98"/>
      <c r="AKC170" s="98"/>
      <c r="AKX170" s="98"/>
      <c r="AKY170" s="98"/>
      <c r="ALB170" s="98"/>
      <c r="ALE170" s="98"/>
      <c r="ALH170" s="98"/>
      <c r="ALK170" s="98"/>
      <c r="ALL170" s="98"/>
      <c r="ALM170" s="98"/>
      <c r="ALP170" s="98"/>
      <c r="ALS170" s="98"/>
      <c r="ALV170" s="98"/>
      <c r="ALY170" s="98"/>
      <c r="AMA170" s="98"/>
      <c r="ANS170" s="98"/>
      <c r="ANT170" s="98"/>
      <c r="ANU170" s="98"/>
      <c r="ANV170" s="98"/>
      <c r="ANW170" s="98"/>
      <c r="ANX170" s="98"/>
      <c r="ANY170" s="98"/>
      <c r="ANZ170" s="98"/>
      <c r="AOA170" s="98"/>
      <c r="AOB170" s="98"/>
      <c r="AOC170" s="98"/>
      <c r="AOD170" s="98"/>
      <c r="AOE170" s="98"/>
      <c r="AOF170" s="98"/>
      <c r="AOG170" s="98"/>
      <c r="AOH170" s="98"/>
      <c r="AOI170" s="98"/>
      <c r="AOJ170" s="98"/>
      <c r="AOK170" s="98"/>
      <c r="AOX170" s="98"/>
      <c r="AOY170" s="98"/>
      <c r="AOZ170" s="98"/>
      <c r="APA170" s="98"/>
      <c r="APB170" s="98"/>
      <c r="APC170" s="98"/>
      <c r="APD170" s="98"/>
      <c r="APE170" s="98"/>
      <c r="APF170" s="98"/>
      <c r="APG170" s="98"/>
      <c r="APJ170" s="98"/>
      <c r="APM170" s="98"/>
      <c r="APP170" s="98"/>
      <c r="APS170" s="98"/>
      <c r="ASG170" s="98"/>
      <c r="ASI170" s="98"/>
      <c r="ASL170" s="98"/>
      <c r="ASO170" s="98"/>
      <c r="ASR170" s="98"/>
      <c r="ASU170" s="98"/>
      <c r="ASX170" s="98"/>
      <c r="ASZ170" s="98"/>
      <c r="ATB170" s="98"/>
      <c r="ATE170" s="98"/>
      <c r="ATH170" s="98"/>
      <c r="ATK170" s="98"/>
      <c r="ATN170" s="98"/>
      <c r="ATQ170" s="98"/>
      <c r="ATT170" s="98"/>
      <c r="ATW170" s="98"/>
      <c r="ATY170" s="98"/>
      <c r="AUT170" s="98"/>
      <c r="AUU170" s="98"/>
      <c r="AUX170" s="98"/>
      <c r="AVA170" s="98"/>
      <c r="AVD170" s="98"/>
      <c r="AVG170" s="98"/>
      <c r="AVH170" s="98"/>
      <c r="AVI170" s="98"/>
      <c r="AVL170" s="98"/>
      <c r="AVO170" s="98"/>
      <c r="AVR170" s="98"/>
      <c r="AVU170" s="98"/>
      <c r="AVW170" s="98"/>
      <c r="AXO170" s="98"/>
      <c r="AXP170" s="98"/>
      <c r="AXQ170" s="98"/>
      <c r="AXR170" s="98"/>
      <c r="AXS170" s="98"/>
      <c r="AXT170" s="98"/>
      <c r="AXU170" s="98"/>
      <c r="AXV170" s="98"/>
      <c r="AXW170" s="98"/>
      <c r="AXX170" s="98"/>
      <c r="AXY170" s="98"/>
      <c r="AXZ170" s="98"/>
      <c r="AYA170" s="98"/>
      <c r="AYB170" s="98"/>
      <c r="AYC170" s="98"/>
      <c r="AYD170" s="98"/>
      <c r="AYE170" s="98"/>
      <c r="AYF170" s="98"/>
      <c r="AYG170" s="98"/>
      <c r="AYT170" s="98"/>
      <c r="AYU170" s="98"/>
      <c r="AYV170" s="98"/>
      <c r="AYW170" s="98"/>
      <c r="AYX170" s="98"/>
      <c r="AYY170" s="98"/>
      <c r="AYZ170" s="98"/>
      <c r="AZA170" s="98"/>
      <c r="AZB170" s="98"/>
      <c r="AZC170" s="98"/>
      <c r="AZF170" s="98"/>
      <c r="AZI170" s="98"/>
      <c r="AZL170" s="98"/>
      <c r="AZO170" s="98"/>
      <c r="BCC170" s="98"/>
      <c r="BCE170" s="98"/>
      <c r="BCH170" s="98"/>
      <c r="BCK170" s="98"/>
      <c r="BCN170" s="98"/>
      <c r="BCQ170" s="98"/>
      <c r="BCT170" s="98"/>
      <c r="BCV170" s="98"/>
      <c r="BCX170" s="98"/>
      <c r="BDA170" s="98"/>
      <c r="BDD170" s="98"/>
      <c r="BDG170" s="98"/>
      <c r="BDJ170" s="98"/>
      <c r="BDM170" s="98"/>
      <c r="BDP170" s="98"/>
      <c r="BDS170" s="98"/>
      <c r="BDU170" s="98"/>
      <c r="BEP170" s="98"/>
      <c r="BEQ170" s="98"/>
      <c r="BET170" s="98"/>
      <c r="BEW170" s="98"/>
      <c r="BEZ170" s="98"/>
      <c r="BFC170" s="98"/>
      <c r="BFD170" s="98"/>
      <c r="BFE170" s="98"/>
      <c r="BFH170" s="98"/>
      <c r="BFK170" s="98"/>
      <c r="BFN170" s="98"/>
      <c r="BFQ170" s="98"/>
      <c r="BFS170" s="98"/>
      <c r="BHK170" s="98"/>
      <c r="BHL170" s="98"/>
      <c r="BHM170" s="98"/>
      <c r="BHN170" s="98"/>
      <c r="BHO170" s="98"/>
      <c r="BHP170" s="98"/>
      <c r="BHQ170" s="98"/>
      <c r="BHR170" s="98"/>
      <c r="BHS170" s="98"/>
      <c r="BHT170" s="98"/>
      <c r="BHU170" s="98"/>
      <c r="BHV170" s="98"/>
      <c r="BHW170" s="98"/>
      <c r="BHX170" s="98"/>
      <c r="BHY170" s="98"/>
      <c r="BHZ170" s="98"/>
      <c r="BIA170" s="98"/>
      <c r="BIB170" s="98"/>
      <c r="BIC170" s="98"/>
      <c r="BIP170" s="98"/>
      <c r="BIQ170" s="98"/>
      <c r="BIR170" s="98"/>
      <c r="BIS170" s="98"/>
      <c r="BIT170" s="98"/>
      <c r="BIU170" s="98"/>
      <c r="BIV170" s="98"/>
      <c r="BIW170" s="98"/>
      <c r="BIX170" s="98"/>
      <c r="BIY170" s="98"/>
      <c r="BJB170" s="98"/>
      <c r="BJE170" s="98"/>
      <c r="BJH170" s="98"/>
      <c r="BJK170" s="98"/>
      <c r="BLY170" s="98"/>
      <c r="BMA170" s="98"/>
      <c r="BMD170" s="98"/>
      <c r="BMG170" s="98"/>
      <c r="BMJ170" s="98"/>
      <c r="BMM170" s="98"/>
      <c r="BMP170" s="98"/>
      <c r="BMR170" s="98"/>
      <c r="BMT170" s="98"/>
      <c r="BMW170" s="98"/>
      <c r="BMZ170" s="98"/>
      <c r="BNC170" s="98"/>
      <c r="BNF170" s="98"/>
      <c r="BNI170" s="98"/>
      <c r="BNL170" s="98"/>
      <c r="BNO170" s="98"/>
      <c r="BNQ170" s="98"/>
      <c r="BOL170" s="98"/>
      <c r="BOM170" s="98"/>
      <c r="BOP170" s="98"/>
      <c r="BOS170" s="98"/>
      <c r="BOV170" s="98"/>
      <c r="BOY170" s="98"/>
      <c r="BOZ170" s="98"/>
      <c r="BPA170" s="98"/>
      <c r="BPD170" s="98"/>
      <c r="BPG170" s="98"/>
      <c r="BPJ170" s="98"/>
      <c r="BPM170" s="98"/>
      <c r="BPO170" s="98"/>
      <c r="BRG170" s="98"/>
      <c r="BRH170" s="98"/>
      <c r="BRI170" s="98"/>
      <c r="BRJ170" s="98"/>
      <c r="BRK170" s="98"/>
      <c r="BRL170" s="98"/>
      <c r="BRM170" s="98"/>
      <c r="BRN170" s="98"/>
      <c r="BRO170" s="98"/>
      <c r="BRP170" s="98"/>
      <c r="BRQ170" s="98"/>
      <c r="BRR170" s="98"/>
      <c r="BRS170" s="98"/>
      <c r="BRT170" s="98"/>
      <c r="BRU170" s="98"/>
      <c r="BRV170" s="98"/>
      <c r="BRW170" s="98"/>
      <c r="BRX170" s="98"/>
      <c r="BRY170" s="98"/>
      <c r="BSL170" s="98"/>
      <c r="BSM170" s="98"/>
      <c r="BSN170" s="98"/>
      <c r="BSO170" s="98"/>
      <c r="BSP170" s="98"/>
      <c r="BSQ170" s="98"/>
      <c r="BSR170" s="98"/>
      <c r="BSS170" s="98"/>
      <c r="BST170" s="98"/>
      <c r="BSU170" s="98"/>
      <c r="BSX170" s="98"/>
      <c r="BTA170" s="98"/>
      <c r="BTD170" s="98"/>
      <c r="BTG170" s="98"/>
      <c r="BVU170" s="98"/>
      <c r="BVW170" s="98"/>
      <c r="BVZ170" s="98"/>
      <c r="BWC170" s="98"/>
      <c r="BWF170" s="98"/>
      <c r="BWI170" s="98"/>
      <c r="BWL170" s="98"/>
      <c r="BWN170" s="98"/>
      <c r="BWP170" s="98"/>
      <c r="BWS170" s="98"/>
      <c r="BWV170" s="98"/>
      <c r="BWY170" s="98"/>
      <c r="BXB170" s="98"/>
      <c r="BXE170" s="98"/>
      <c r="BXH170" s="98"/>
      <c r="BXK170" s="98"/>
      <c r="BXM170" s="98"/>
      <c r="BYH170" s="98"/>
      <c r="BYI170" s="98"/>
      <c r="BYL170" s="98"/>
      <c r="BYO170" s="98"/>
      <c r="BYR170" s="98"/>
      <c r="BYU170" s="98"/>
      <c r="BYV170" s="98"/>
      <c r="BYW170" s="98"/>
      <c r="BYZ170" s="98"/>
      <c r="BZC170" s="98"/>
      <c r="BZF170" s="98"/>
      <c r="BZI170" s="98"/>
      <c r="BZK170" s="98"/>
      <c r="CBC170" s="98"/>
      <c r="CBD170" s="98"/>
      <c r="CBE170" s="98"/>
      <c r="CBF170" s="98"/>
      <c r="CBG170" s="98"/>
      <c r="CBH170" s="98"/>
      <c r="CBI170" s="98"/>
      <c r="CBJ170" s="98"/>
      <c r="CBK170" s="98"/>
      <c r="CBL170" s="98"/>
      <c r="CBM170" s="98"/>
      <c r="CBN170" s="98"/>
      <c r="CBO170" s="98"/>
      <c r="CBP170" s="98"/>
      <c r="CBQ170" s="98"/>
      <c r="CBR170" s="98"/>
      <c r="CBS170" s="98"/>
      <c r="CBT170" s="98"/>
      <c r="CBU170" s="98"/>
      <c r="CCH170" s="98"/>
      <c r="CCI170" s="98"/>
      <c r="CCJ170" s="98"/>
      <c r="CCK170" s="98"/>
      <c r="CCL170" s="98"/>
      <c r="CCM170" s="98"/>
      <c r="CCN170" s="98"/>
      <c r="CCO170" s="98"/>
      <c r="CCP170" s="98"/>
      <c r="CCQ170" s="98"/>
      <c r="CCT170" s="98"/>
      <c r="CCW170" s="98"/>
      <c r="CCZ170" s="98"/>
      <c r="CDC170" s="98"/>
      <c r="CFQ170" s="98"/>
      <c r="CFS170" s="98"/>
      <c r="CFV170" s="98"/>
      <c r="CFY170" s="98"/>
      <c r="CGB170" s="98"/>
      <c r="CGE170" s="98"/>
      <c r="CGH170" s="98"/>
      <c r="CGJ170" s="98"/>
      <c r="CGL170" s="98"/>
      <c r="CGO170" s="98"/>
      <c r="CGR170" s="98"/>
      <c r="CGU170" s="98"/>
      <c r="CGX170" s="98"/>
      <c r="CHA170" s="98"/>
      <c r="CHD170" s="98"/>
      <c r="CHG170" s="98"/>
      <c r="CHI170" s="98"/>
      <c r="CID170" s="98"/>
      <c r="CIE170" s="98"/>
      <c r="CIH170" s="98"/>
      <c r="CIK170" s="98"/>
      <c r="CIN170" s="98"/>
      <c r="CIQ170" s="98"/>
      <c r="CIR170" s="98"/>
      <c r="CIS170" s="98"/>
      <c r="CIV170" s="98"/>
      <c r="CIY170" s="98"/>
      <c r="CJB170" s="98"/>
      <c r="CJE170" s="98"/>
      <c r="CJG170" s="98"/>
      <c r="CKY170" s="98"/>
      <c r="CKZ170" s="98"/>
      <c r="CLA170" s="98"/>
      <c r="CLB170" s="98"/>
      <c r="CLC170" s="98"/>
      <c r="CLD170" s="98"/>
      <c r="CLE170" s="98"/>
      <c r="CLF170" s="98"/>
      <c r="CLG170" s="98"/>
      <c r="CLH170" s="98"/>
      <c r="CLI170" s="98"/>
      <c r="CLJ170" s="98"/>
      <c r="CLK170" s="98"/>
      <c r="CLL170" s="98"/>
      <c r="CLM170" s="98"/>
      <c r="CLN170" s="98"/>
      <c r="CLO170" s="98"/>
      <c r="CLP170" s="98"/>
      <c r="CLQ170" s="98"/>
      <c r="CMD170" s="98"/>
      <c r="CME170" s="98"/>
      <c r="CMF170" s="98"/>
      <c r="CMG170" s="98"/>
      <c r="CMH170" s="98"/>
      <c r="CMI170" s="98"/>
      <c r="CMJ170" s="98"/>
      <c r="CMK170" s="98"/>
      <c r="CML170" s="98"/>
      <c r="CMM170" s="98"/>
      <c r="CMP170" s="98"/>
      <c r="CMS170" s="98"/>
      <c r="CMV170" s="98"/>
      <c r="CMY170" s="98"/>
      <c r="CPM170" s="98"/>
      <c r="CPO170" s="98"/>
      <c r="CPR170" s="98"/>
      <c r="CPU170" s="98"/>
      <c r="CPX170" s="98"/>
      <c r="CQA170" s="98"/>
      <c r="CQD170" s="98"/>
      <c r="CQF170" s="98"/>
      <c r="CQH170" s="98"/>
      <c r="CQK170" s="98"/>
      <c r="CQN170" s="98"/>
      <c r="CQQ170" s="98"/>
      <c r="CQT170" s="98"/>
      <c r="CQW170" s="98"/>
      <c r="CQZ170" s="98"/>
      <c r="CRC170" s="98"/>
      <c r="CRE170" s="98"/>
      <c r="CRZ170" s="98"/>
      <c r="CSA170" s="98"/>
      <c r="CSD170" s="98"/>
      <c r="CSG170" s="98"/>
      <c r="CSJ170" s="98"/>
      <c r="CSM170" s="98"/>
      <c r="CSN170" s="98"/>
      <c r="CSO170" s="98"/>
      <c r="CSR170" s="98"/>
      <c r="CSU170" s="98"/>
      <c r="CSX170" s="98"/>
      <c r="CTA170" s="98"/>
      <c r="CTC170" s="98"/>
      <c r="CUU170" s="98"/>
      <c r="CUV170" s="98"/>
      <c r="CUW170" s="98"/>
      <c r="CUX170" s="98"/>
      <c r="CUY170" s="98"/>
      <c r="CUZ170" s="98"/>
      <c r="CVA170" s="98"/>
      <c r="CVB170" s="98"/>
      <c r="CVC170" s="98"/>
      <c r="CVD170" s="98"/>
      <c r="CVE170" s="98"/>
      <c r="CVF170" s="98"/>
      <c r="CVG170" s="98"/>
      <c r="CVH170" s="98"/>
      <c r="CVI170" s="98"/>
      <c r="CVJ170" s="98"/>
      <c r="CVK170" s="98"/>
      <c r="CVL170" s="98"/>
      <c r="CVM170" s="98"/>
      <c r="CVZ170" s="98"/>
      <c r="CWA170" s="98"/>
      <c r="CWB170" s="98"/>
      <c r="CWC170" s="98"/>
      <c r="CWD170" s="98"/>
      <c r="CWE170" s="98"/>
      <c r="CWF170" s="98"/>
      <c r="CWG170" s="98"/>
      <c r="CWH170" s="98"/>
      <c r="CWI170" s="98"/>
      <c r="CWL170" s="98"/>
      <c r="CWO170" s="98"/>
      <c r="CWR170" s="98"/>
      <c r="CWU170" s="98"/>
      <c r="CZI170" s="98"/>
      <c r="CZK170" s="98"/>
      <c r="CZN170" s="98"/>
      <c r="CZQ170" s="98"/>
      <c r="CZT170" s="98"/>
      <c r="CZW170" s="98"/>
      <c r="CZZ170" s="98"/>
      <c r="DAB170" s="98"/>
      <c r="DAD170" s="98"/>
      <c r="DAG170" s="98"/>
      <c r="DAJ170" s="98"/>
      <c r="DAM170" s="98"/>
      <c r="DAP170" s="98"/>
      <c r="DAS170" s="98"/>
      <c r="DAV170" s="98"/>
      <c r="DAY170" s="98"/>
      <c r="DBA170" s="98"/>
      <c r="DBV170" s="98"/>
      <c r="DBW170" s="98"/>
      <c r="DBZ170" s="98"/>
      <c r="DCC170" s="98"/>
      <c r="DCF170" s="98"/>
      <c r="DCI170" s="98"/>
      <c r="DCJ170" s="98"/>
      <c r="DCK170" s="98"/>
      <c r="DCN170" s="98"/>
      <c r="DCQ170" s="98"/>
      <c r="DCT170" s="98"/>
      <c r="DCW170" s="98"/>
      <c r="DCY170" s="98"/>
      <c r="DEQ170" s="98"/>
      <c r="DER170" s="98"/>
      <c r="DES170" s="98"/>
      <c r="DET170" s="98"/>
      <c r="DEU170" s="98"/>
      <c r="DEV170" s="98"/>
      <c r="DEW170" s="98"/>
      <c r="DEX170" s="98"/>
      <c r="DEY170" s="98"/>
      <c r="DEZ170" s="98"/>
      <c r="DFA170" s="98"/>
      <c r="DFB170" s="98"/>
      <c r="DFC170" s="98"/>
      <c r="DFD170" s="98"/>
      <c r="DFE170" s="98"/>
      <c r="DFF170" s="98"/>
      <c r="DFG170" s="98"/>
      <c r="DFH170" s="98"/>
      <c r="DFI170" s="98"/>
      <c r="DFV170" s="98"/>
      <c r="DFW170" s="98"/>
      <c r="DFX170" s="98"/>
      <c r="DFY170" s="98"/>
      <c r="DFZ170" s="98"/>
      <c r="DGA170" s="98"/>
      <c r="DGB170" s="98"/>
      <c r="DGC170" s="98"/>
      <c r="DGD170" s="98"/>
      <c r="DGE170" s="98"/>
      <c r="DGH170" s="98"/>
      <c r="DGK170" s="98"/>
      <c r="DGN170" s="98"/>
      <c r="DGQ170" s="98"/>
      <c r="DJE170" s="98"/>
      <c r="DJG170" s="98"/>
      <c r="DJJ170" s="98"/>
      <c r="DJM170" s="98"/>
      <c r="DJP170" s="98"/>
      <c r="DJS170" s="98"/>
      <c r="DJV170" s="98"/>
      <c r="DJX170" s="98"/>
      <c r="DJZ170" s="98"/>
      <c r="DKC170" s="98"/>
      <c r="DKF170" s="98"/>
      <c r="DKI170" s="98"/>
      <c r="DKL170" s="98"/>
      <c r="DKO170" s="98"/>
      <c r="DKR170" s="98"/>
      <c r="DKU170" s="98"/>
      <c r="DKW170" s="98"/>
      <c r="DLR170" s="98"/>
      <c r="DLS170" s="98"/>
      <c r="DLV170" s="98"/>
      <c r="DLY170" s="98"/>
      <c r="DMB170" s="98"/>
      <c r="DME170" s="98"/>
      <c r="DMF170" s="98"/>
      <c r="DMG170" s="98"/>
      <c r="DMJ170" s="98"/>
      <c r="DMM170" s="98"/>
      <c r="DMP170" s="98"/>
      <c r="DMS170" s="98"/>
      <c r="DMU170" s="98"/>
      <c r="DOM170" s="98"/>
      <c r="DON170" s="98"/>
      <c r="DOO170" s="98"/>
      <c r="DOP170" s="98"/>
      <c r="DOQ170" s="98"/>
      <c r="DOR170" s="98"/>
      <c r="DOS170" s="98"/>
      <c r="DOT170" s="98"/>
      <c r="DOU170" s="98"/>
      <c r="DOV170" s="98"/>
      <c r="DOW170" s="98"/>
      <c r="DOX170" s="98"/>
      <c r="DOY170" s="98"/>
      <c r="DOZ170" s="98"/>
      <c r="DPA170" s="98"/>
      <c r="DPB170" s="98"/>
      <c r="DPC170" s="98"/>
      <c r="DPD170" s="98"/>
      <c r="DPE170" s="98"/>
      <c r="DPR170" s="98"/>
      <c r="DPS170" s="98"/>
      <c r="DPT170" s="98"/>
      <c r="DPU170" s="98"/>
      <c r="DPV170" s="98"/>
      <c r="DPW170" s="98"/>
      <c r="DPX170" s="98"/>
      <c r="DPY170" s="98"/>
      <c r="DPZ170" s="98"/>
      <c r="DQA170" s="98"/>
      <c r="DQD170" s="98"/>
      <c r="DQG170" s="98"/>
      <c r="DQJ170" s="98"/>
      <c r="DQM170" s="98"/>
      <c r="DTA170" s="98"/>
      <c r="DTC170" s="98"/>
      <c r="DTF170" s="98"/>
      <c r="DTI170" s="98"/>
      <c r="DTL170" s="98"/>
      <c r="DTO170" s="98"/>
      <c r="DTR170" s="98"/>
      <c r="DTT170" s="98"/>
      <c r="DTV170" s="98"/>
      <c r="DTY170" s="98"/>
      <c r="DUB170" s="98"/>
      <c r="DUE170" s="98"/>
      <c r="DUH170" s="98"/>
      <c r="DUK170" s="98"/>
      <c r="DUN170" s="98"/>
      <c r="DUQ170" s="98"/>
      <c r="DUS170" s="98"/>
      <c r="DVN170" s="98"/>
      <c r="DVO170" s="98"/>
      <c r="DVR170" s="98"/>
      <c r="DVU170" s="98"/>
      <c r="DVX170" s="98"/>
      <c r="DWA170" s="98"/>
      <c r="DWB170" s="98"/>
      <c r="DWC170" s="98"/>
      <c r="DWF170" s="98"/>
      <c r="DWI170" s="98"/>
      <c r="DWL170" s="98"/>
      <c r="DWO170" s="98"/>
      <c r="DWQ170" s="98"/>
      <c r="DYI170" s="98"/>
      <c r="DYJ170" s="98"/>
      <c r="DYK170" s="98"/>
      <c r="DYL170" s="98"/>
      <c r="DYM170" s="98"/>
      <c r="DYN170" s="98"/>
      <c r="DYO170" s="98"/>
      <c r="DYP170" s="98"/>
      <c r="DYQ170" s="98"/>
      <c r="DYR170" s="98"/>
      <c r="DYS170" s="98"/>
      <c r="DYT170" s="98"/>
      <c r="DYU170" s="98"/>
      <c r="DYV170" s="98"/>
      <c r="DYW170" s="98"/>
      <c r="DYX170" s="98"/>
      <c r="DYY170" s="98"/>
      <c r="DYZ170" s="98"/>
      <c r="DZA170" s="98"/>
      <c r="DZN170" s="98"/>
      <c r="DZO170" s="98"/>
      <c r="DZP170" s="98"/>
      <c r="DZQ170" s="98"/>
      <c r="DZR170" s="98"/>
      <c r="DZS170" s="98"/>
      <c r="DZT170" s="98"/>
      <c r="DZU170" s="98"/>
      <c r="DZV170" s="98"/>
      <c r="DZW170" s="98"/>
      <c r="DZZ170" s="98"/>
      <c r="EAC170" s="98"/>
      <c r="EAF170" s="98"/>
      <c r="EAI170" s="98"/>
      <c r="ECW170" s="98"/>
      <c r="ECY170" s="98"/>
      <c r="EDB170" s="98"/>
      <c r="EDE170" s="98"/>
      <c r="EDH170" s="98"/>
      <c r="EDK170" s="98"/>
      <c r="EDN170" s="98"/>
      <c r="EDP170" s="98"/>
      <c r="EDR170" s="98"/>
      <c r="EDU170" s="98"/>
      <c r="EDX170" s="98"/>
      <c r="EEA170" s="98"/>
      <c r="EED170" s="98"/>
      <c r="EEG170" s="98"/>
      <c r="EEJ170" s="98"/>
      <c r="EEM170" s="98"/>
      <c r="EEO170" s="98"/>
      <c r="EFJ170" s="98"/>
      <c r="EFK170" s="98"/>
      <c r="EFN170" s="98"/>
      <c r="EFQ170" s="98"/>
      <c r="EFT170" s="98"/>
      <c r="EFW170" s="98"/>
      <c r="EFX170" s="98"/>
      <c r="EFY170" s="98"/>
      <c r="EGB170" s="98"/>
      <c r="EGE170" s="98"/>
      <c r="EGH170" s="98"/>
      <c r="EGK170" s="98"/>
      <c r="EGM170" s="98"/>
      <c r="EIE170" s="98"/>
      <c r="EIF170" s="98"/>
      <c r="EIG170" s="98"/>
      <c r="EIH170" s="98"/>
      <c r="EII170" s="98"/>
      <c r="EIJ170" s="98"/>
      <c r="EIK170" s="98"/>
      <c r="EIL170" s="98"/>
      <c r="EIM170" s="98"/>
      <c r="EIN170" s="98"/>
      <c r="EIO170" s="98"/>
      <c r="EIP170" s="98"/>
      <c r="EIQ170" s="98"/>
      <c r="EIR170" s="98"/>
      <c r="EIS170" s="98"/>
      <c r="EIT170" s="98"/>
      <c r="EIU170" s="98"/>
      <c r="EIV170" s="98"/>
      <c r="EIW170" s="98"/>
      <c r="EJJ170" s="98"/>
      <c r="EJK170" s="98"/>
      <c r="EJL170" s="98"/>
      <c r="EJM170" s="98"/>
      <c r="EJN170" s="98"/>
      <c r="EJO170" s="98"/>
      <c r="EJP170" s="98"/>
      <c r="EJQ170" s="98"/>
      <c r="EJR170" s="98"/>
      <c r="EJS170" s="98"/>
      <c r="EJV170" s="98"/>
      <c r="EJY170" s="98"/>
      <c r="EKB170" s="98"/>
      <c r="EKE170" s="98"/>
      <c r="EMS170" s="98"/>
      <c r="EMU170" s="98"/>
      <c r="EMX170" s="98"/>
      <c r="ENA170" s="98"/>
      <c r="END170" s="98"/>
      <c r="ENG170" s="98"/>
      <c r="ENJ170" s="98"/>
      <c r="ENL170" s="98"/>
      <c r="ENN170" s="98"/>
      <c r="ENQ170" s="98"/>
      <c r="ENT170" s="98"/>
      <c r="ENW170" s="98"/>
      <c r="ENZ170" s="98"/>
      <c r="EOC170" s="98"/>
      <c r="EOF170" s="98"/>
      <c r="EOI170" s="98"/>
      <c r="EOK170" s="98"/>
      <c r="EPF170" s="98"/>
      <c r="EPG170" s="98"/>
      <c r="EPJ170" s="98"/>
      <c r="EPM170" s="98"/>
      <c r="EPP170" s="98"/>
      <c r="EPS170" s="98"/>
      <c r="EPT170" s="98"/>
      <c r="EPU170" s="98"/>
      <c r="EPX170" s="98"/>
      <c r="EQA170" s="98"/>
      <c r="EQD170" s="98"/>
      <c r="EQG170" s="98"/>
      <c r="EQI170" s="98"/>
      <c r="ESA170" s="98"/>
      <c r="ESB170" s="98"/>
      <c r="ESC170" s="98"/>
      <c r="ESD170" s="98"/>
      <c r="ESE170" s="98"/>
      <c r="ESF170" s="98"/>
      <c r="ESG170" s="98"/>
      <c r="ESH170" s="98"/>
      <c r="ESI170" s="98"/>
      <c r="ESJ170" s="98"/>
      <c r="ESK170" s="98"/>
      <c r="ESL170" s="98"/>
      <c r="ESM170" s="98"/>
      <c r="ESN170" s="98"/>
      <c r="ESO170" s="98"/>
      <c r="ESP170" s="98"/>
      <c r="ESQ170" s="98"/>
      <c r="ESR170" s="98"/>
      <c r="ESS170" s="98"/>
      <c r="ETF170" s="98"/>
      <c r="ETG170" s="98"/>
      <c r="ETH170" s="98"/>
      <c r="ETI170" s="98"/>
      <c r="ETJ170" s="98"/>
      <c r="ETK170" s="98"/>
      <c r="ETL170" s="98"/>
      <c r="ETM170" s="98"/>
      <c r="ETN170" s="98"/>
      <c r="ETO170" s="98"/>
      <c r="ETR170" s="98"/>
      <c r="ETU170" s="98"/>
      <c r="ETX170" s="98"/>
      <c r="EUA170" s="98"/>
      <c r="EWO170" s="98"/>
      <c r="EWQ170" s="98"/>
      <c r="EWT170" s="98"/>
      <c r="EWW170" s="98"/>
      <c r="EWZ170" s="98"/>
      <c r="EXC170" s="98"/>
      <c r="EXF170" s="98"/>
      <c r="EXH170" s="98"/>
      <c r="EXJ170" s="98"/>
      <c r="EXM170" s="98"/>
      <c r="EXP170" s="98"/>
      <c r="EXS170" s="98"/>
      <c r="EXV170" s="98"/>
      <c r="EXY170" s="98"/>
      <c r="EYB170" s="98"/>
      <c r="EYE170" s="98"/>
      <c r="EYG170" s="98"/>
      <c r="EZB170" s="98"/>
      <c r="EZC170" s="98"/>
      <c r="EZF170" s="98"/>
      <c r="EZI170" s="98"/>
      <c r="EZL170" s="98"/>
      <c r="EZO170" s="98"/>
      <c r="EZP170" s="98"/>
      <c r="EZQ170" s="98"/>
      <c r="EZT170" s="98"/>
      <c r="EZW170" s="98"/>
      <c r="EZZ170" s="98"/>
      <c r="FAC170" s="98"/>
      <c r="FAE170" s="98"/>
      <c r="FBW170" s="98"/>
      <c r="FBX170" s="98"/>
      <c r="FBY170" s="98"/>
      <c r="FBZ170" s="98"/>
      <c r="FCA170" s="98"/>
      <c r="FCB170" s="98"/>
      <c r="FCC170" s="98"/>
      <c r="FCD170" s="98"/>
      <c r="FCE170" s="98"/>
      <c r="FCF170" s="98"/>
      <c r="FCG170" s="98"/>
      <c r="FCH170" s="98"/>
      <c r="FCI170" s="98"/>
      <c r="FCJ170" s="98"/>
      <c r="FCK170" s="98"/>
      <c r="FCL170" s="98"/>
      <c r="FCM170" s="98"/>
      <c r="FCN170" s="98"/>
      <c r="FCO170" s="98"/>
      <c r="FDB170" s="98"/>
      <c r="FDC170" s="98"/>
      <c r="FDD170" s="98"/>
      <c r="FDE170" s="98"/>
      <c r="FDF170" s="98"/>
      <c r="FDG170" s="98"/>
      <c r="FDH170" s="98"/>
      <c r="FDI170" s="98"/>
      <c r="FDJ170" s="98"/>
      <c r="FDK170" s="98"/>
      <c r="FDN170" s="98"/>
      <c r="FDQ170" s="98"/>
      <c r="FDT170" s="98"/>
      <c r="FDW170" s="98"/>
      <c r="FGK170" s="98"/>
      <c r="FGM170" s="98"/>
      <c r="FGP170" s="98"/>
      <c r="FGS170" s="98"/>
      <c r="FGV170" s="98"/>
      <c r="FGY170" s="98"/>
      <c r="FHB170" s="98"/>
      <c r="FHD170" s="98"/>
      <c r="FHF170" s="98"/>
      <c r="FHI170" s="98"/>
      <c r="FHL170" s="98"/>
      <c r="FHO170" s="98"/>
      <c r="FHR170" s="98"/>
      <c r="FHU170" s="98"/>
      <c r="FHX170" s="98"/>
      <c r="FIA170" s="98"/>
      <c r="FIC170" s="98"/>
      <c r="FIX170" s="98"/>
      <c r="FIY170" s="98"/>
      <c r="FJB170" s="98"/>
      <c r="FJE170" s="98"/>
      <c r="FJH170" s="98"/>
      <c r="FJK170" s="98"/>
      <c r="FJL170" s="98"/>
      <c r="FJM170" s="98"/>
      <c r="FJP170" s="98"/>
      <c r="FJS170" s="98"/>
      <c r="FJV170" s="98"/>
      <c r="FJY170" s="98"/>
      <c r="FKA170" s="98"/>
      <c r="FLS170" s="98"/>
      <c r="FLT170" s="98"/>
      <c r="FLU170" s="98"/>
      <c r="FLV170" s="98"/>
      <c r="FLW170" s="98"/>
      <c r="FLX170" s="98"/>
      <c r="FLY170" s="98"/>
      <c r="FLZ170" s="98"/>
      <c r="FMA170" s="98"/>
      <c r="FMB170" s="98"/>
      <c r="FMC170" s="98"/>
      <c r="FMD170" s="98"/>
      <c r="FME170" s="98"/>
      <c r="FMF170" s="98"/>
      <c r="FMG170" s="98"/>
      <c r="FMH170" s="98"/>
      <c r="FMI170" s="98"/>
      <c r="FMJ170" s="98"/>
      <c r="FMK170" s="98"/>
      <c r="FMX170" s="98"/>
      <c r="FMY170" s="98"/>
      <c r="FMZ170" s="98"/>
      <c r="FNA170" s="98"/>
      <c r="FNB170" s="98"/>
      <c r="FNC170" s="98"/>
      <c r="FND170" s="98"/>
      <c r="FNE170" s="98"/>
      <c r="FNF170" s="98"/>
      <c r="FNG170" s="98"/>
      <c r="FNJ170" s="98"/>
      <c r="FNM170" s="98"/>
      <c r="FNP170" s="98"/>
      <c r="FNS170" s="98"/>
      <c r="FQG170" s="98"/>
      <c r="FQI170" s="98"/>
      <c r="FQL170" s="98"/>
      <c r="FQO170" s="98"/>
      <c r="FQR170" s="98"/>
      <c r="FQU170" s="98"/>
      <c r="FQX170" s="98"/>
      <c r="FQZ170" s="98"/>
      <c r="FRB170" s="98"/>
      <c r="FRE170" s="98"/>
      <c r="FRH170" s="98"/>
      <c r="FRK170" s="98"/>
      <c r="FRN170" s="98"/>
      <c r="FRQ170" s="98"/>
      <c r="FRT170" s="98"/>
      <c r="FRW170" s="98"/>
      <c r="FRY170" s="98"/>
      <c r="FST170" s="98"/>
      <c r="FSU170" s="98"/>
      <c r="FSX170" s="98"/>
      <c r="FTA170" s="98"/>
      <c r="FTD170" s="98"/>
      <c r="FTG170" s="98"/>
      <c r="FTH170" s="98"/>
      <c r="FTI170" s="98"/>
      <c r="FTL170" s="98"/>
      <c r="FTO170" s="98"/>
      <c r="FTR170" s="98"/>
      <c r="FTU170" s="98"/>
      <c r="FTW170" s="98"/>
      <c r="FVO170" s="98"/>
      <c r="FVP170" s="98"/>
      <c r="FVQ170" s="98"/>
      <c r="FVR170" s="98"/>
      <c r="FVS170" s="98"/>
      <c r="FVT170" s="98"/>
      <c r="FVU170" s="98"/>
      <c r="FVV170" s="98"/>
      <c r="FVW170" s="98"/>
      <c r="FVX170" s="98"/>
      <c r="FVY170" s="98"/>
      <c r="FVZ170" s="98"/>
      <c r="FWA170" s="98"/>
      <c r="FWB170" s="98"/>
      <c r="FWC170" s="98"/>
      <c r="FWD170" s="98"/>
      <c r="FWE170" s="98"/>
      <c r="FWF170" s="98"/>
      <c r="FWG170" s="98"/>
      <c r="FWT170" s="98"/>
      <c r="FWU170" s="98"/>
      <c r="FWV170" s="98"/>
      <c r="FWW170" s="98"/>
      <c r="FWX170" s="98"/>
      <c r="FWY170" s="98"/>
      <c r="FWZ170" s="98"/>
      <c r="FXA170" s="98"/>
      <c r="FXB170" s="98"/>
      <c r="FXC170" s="98"/>
      <c r="FXF170" s="98"/>
      <c r="FXI170" s="98"/>
      <c r="FXL170" s="98"/>
      <c r="FXO170" s="98"/>
      <c r="GAC170" s="98"/>
      <c r="GAE170" s="98"/>
      <c r="GAH170" s="98"/>
      <c r="GAK170" s="98"/>
      <c r="GAN170" s="98"/>
      <c r="GAQ170" s="98"/>
      <c r="GAT170" s="98"/>
      <c r="GAV170" s="98"/>
      <c r="GAX170" s="98"/>
      <c r="GBA170" s="98"/>
      <c r="GBD170" s="98"/>
      <c r="GBG170" s="98"/>
      <c r="GBJ170" s="98"/>
      <c r="GBM170" s="98"/>
      <c r="GBP170" s="98"/>
      <c r="GBS170" s="98"/>
      <c r="GBU170" s="98"/>
      <c r="GCP170" s="98"/>
      <c r="GCQ170" s="98"/>
      <c r="GCT170" s="98"/>
      <c r="GCW170" s="98"/>
      <c r="GCZ170" s="98"/>
      <c r="GDC170" s="98"/>
      <c r="GDD170" s="98"/>
      <c r="GDE170" s="98"/>
      <c r="GDH170" s="98"/>
      <c r="GDK170" s="98"/>
      <c r="GDN170" s="98"/>
      <c r="GDQ170" s="98"/>
      <c r="GDS170" s="98"/>
      <c r="GFK170" s="98"/>
      <c r="GFL170" s="98"/>
      <c r="GFM170" s="98"/>
      <c r="GFN170" s="98"/>
      <c r="GFO170" s="98"/>
      <c r="GFP170" s="98"/>
      <c r="GFQ170" s="98"/>
      <c r="GFR170" s="98"/>
      <c r="GFS170" s="98"/>
      <c r="GFT170" s="98"/>
      <c r="GFU170" s="98"/>
      <c r="GFV170" s="98"/>
      <c r="GFW170" s="98"/>
      <c r="GFX170" s="98"/>
      <c r="GFY170" s="98"/>
      <c r="GFZ170" s="98"/>
      <c r="GGA170" s="98"/>
      <c r="GGB170" s="98"/>
      <c r="GGC170" s="98"/>
      <c r="GGP170" s="98"/>
      <c r="GGQ170" s="98"/>
      <c r="GGR170" s="98"/>
      <c r="GGS170" s="98"/>
      <c r="GGT170" s="98"/>
      <c r="GGU170" s="98"/>
      <c r="GGV170" s="98"/>
      <c r="GGW170" s="98"/>
      <c r="GGX170" s="98"/>
      <c r="GGY170" s="98"/>
      <c r="GHB170" s="98"/>
      <c r="GHE170" s="98"/>
      <c r="GHH170" s="98"/>
      <c r="GHK170" s="98"/>
      <c r="GJY170" s="98"/>
      <c r="GKA170" s="98"/>
      <c r="GKD170" s="98"/>
      <c r="GKG170" s="98"/>
      <c r="GKJ170" s="98"/>
      <c r="GKM170" s="98"/>
      <c r="GKP170" s="98"/>
      <c r="GKR170" s="98"/>
      <c r="GKT170" s="98"/>
      <c r="GKW170" s="98"/>
      <c r="GKZ170" s="98"/>
      <c r="GLC170" s="98"/>
      <c r="GLF170" s="98"/>
      <c r="GLI170" s="98"/>
      <c r="GLL170" s="98"/>
      <c r="GLO170" s="98"/>
      <c r="GLQ170" s="98"/>
      <c r="GML170" s="98"/>
      <c r="GMM170" s="98"/>
      <c r="GMP170" s="98"/>
      <c r="GMS170" s="98"/>
      <c r="GMV170" s="98"/>
      <c r="GMY170" s="98"/>
      <c r="GMZ170" s="98"/>
      <c r="GNA170" s="98"/>
      <c r="GND170" s="98"/>
      <c r="GNG170" s="98"/>
      <c r="GNJ170" s="98"/>
      <c r="GNM170" s="98"/>
      <c r="GNO170" s="98"/>
      <c r="GPG170" s="98"/>
      <c r="GPH170" s="98"/>
      <c r="GPI170" s="98"/>
      <c r="GPJ170" s="98"/>
      <c r="GPK170" s="98"/>
      <c r="GPL170" s="98"/>
      <c r="GPM170" s="98"/>
      <c r="GPN170" s="98"/>
      <c r="GPO170" s="98"/>
      <c r="GPP170" s="98"/>
      <c r="GPQ170" s="98"/>
      <c r="GPR170" s="98"/>
      <c r="GPS170" s="98"/>
      <c r="GPT170" s="98"/>
      <c r="GPU170" s="98"/>
      <c r="GPV170" s="98"/>
      <c r="GPW170" s="98"/>
      <c r="GPX170" s="98"/>
      <c r="GPY170" s="98"/>
      <c r="GQL170" s="98"/>
      <c r="GQM170" s="98"/>
      <c r="GQN170" s="98"/>
      <c r="GQO170" s="98"/>
      <c r="GQP170" s="98"/>
      <c r="GQQ170" s="98"/>
      <c r="GQR170" s="98"/>
      <c r="GQS170" s="98"/>
      <c r="GQT170" s="98"/>
      <c r="GQU170" s="98"/>
      <c r="GQX170" s="98"/>
      <c r="GRA170" s="98"/>
      <c r="GRD170" s="98"/>
      <c r="GRG170" s="98"/>
      <c r="GTU170" s="98"/>
      <c r="GTW170" s="98"/>
      <c r="GTZ170" s="98"/>
      <c r="GUC170" s="98"/>
      <c r="GUF170" s="98"/>
      <c r="GUI170" s="98"/>
      <c r="GUL170" s="98"/>
      <c r="GUN170" s="98"/>
      <c r="GUP170" s="98"/>
      <c r="GUS170" s="98"/>
      <c r="GUV170" s="98"/>
      <c r="GUY170" s="98"/>
      <c r="GVB170" s="98"/>
      <c r="GVE170" s="98"/>
      <c r="GVH170" s="98"/>
      <c r="GVK170" s="98"/>
      <c r="GVM170" s="98"/>
      <c r="GWH170" s="98"/>
      <c r="GWI170" s="98"/>
      <c r="GWL170" s="98"/>
      <c r="GWO170" s="98"/>
      <c r="GWR170" s="98"/>
      <c r="GWU170" s="98"/>
      <c r="GWV170" s="98"/>
      <c r="GWW170" s="98"/>
      <c r="GWZ170" s="98"/>
      <c r="GXC170" s="98"/>
      <c r="GXF170" s="98"/>
      <c r="GXI170" s="98"/>
      <c r="GXK170" s="98"/>
      <c r="GZC170" s="98"/>
      <c r="GZD170" s="98"/>
      <c r="GZE170" s="98"/>
      <c r="GZF170" s="98"/>
      <c r="GZG170" s="98"/>
      <c r="GZH170" s="98"/>
      <c r="GZI170" s="98"/>
      <c r="GZJ170" s="98"/>
      <c r="GZK170" s="98"/>
      <c r="GZL170" s="98"/>
      <c r="GZM170" s="98"/>
      <c r="GZN170" s="98"/>
      <c r="GZO170" s="98"/>
      <c r="GZP170" s="98"/>
      <c r="GZQ170" s="98"/>
      <c r="GZR170" s="98"/>
      <c r="GZS170" s="98"/>
      <c r="GZT170" s="98"/>
      <c r="GZU170" s="98"/>
      <c r="HAH170" s="98"/>
      <c r="HAI170" s="98"/>
      <c r="HAJ170" s="98"/>
      <c r="HAK170" s="98"/>
      <c r="HAL170" s="98"/>
      <c r="HAM170" s="98"/>
      <c r="HAN170" s="98"/>
      <c r="HAO170" s="98"/>
      <c r="HAP170" s="98"/>
      <c r="HAQ170" s="98"/>
      <c r="HAT170" s="98"/>
      <c r="HAW170" s="98"/>
      <c r="HAZ170" s="98"/>
      <c r="HBC170" s="98"/>
      <c r="HDQ170" s="98"/>
      <c r="HDS170" s="98"/>
      <c r="HDV170" s="98"/>
      <c r="HDY170" s="98"/>
      <c r="HEB170" s="98"/>
      <c r="HEE170" s="98"/>
      <c r="HEH170" s="98"/>
      <c r="HEJ170" s="98"/>
      <c r="HEL170" s="98"/>
      <c r="HEO170" s="98"/>
      <c r="HER170" s="98"/>
      <c r="HEU170" s="98"/>
      <c r="HEX170" s="98"/>
      <c r="HFA170" s="98"/>
      <c r="HFD170" s="98"/>
      <c r="HFG170" s="98"/>
      <c r="HFI170" s="98"/>
      <c r="HGD170" s="98"/>
      <c r="HGE170" s="98"/>
      <c r="HGH170" s="98"/>
      <c r="HGK170" s="98"/>
      <c r="HGN170" s="98"/>
      <c r="HGQ170" s="98"/>
      <c r="HGR170" s="98"/>
      <c r="HGS170" s="98"/>
      <c r="HGV170" s="98"/>
      <c r="HGY170" s="98"/>
      <c r="HHB170" s="98"/>
      <c r="HHE170" s="98"/>
      <c r="HHG170" s="98"/>
      <c r="HIY170" s="98"/>
      <c r="HIZ170" s="98"/>
      <c r="HJA170" s="98"/>
      <c r="HJB170" s="98"/>
      <c r="HJC170" s="98"/>
      <c r="HJD170" s="98"/>
      <c r="HJE170" s="98"/>
      <c r="HJF170" s="98"/>
      <c r="HJG170" s="98"/>
      <c r="HJH170" s="98"/>
      <c r="HJI170" s="98"/>
      <c r="HJJ170" s="98"/>
      <c r="HJK170" s="98"/>
      <c r="HJL170" s="98"/>
      <c r="HJM170" s="98"/>
      <c r="HJN170" s="98"/>
      <c r="HJO170" s="98"/>
      <c r="HJP170" s="98"/>
      <c r="HJQ170" s="98"/>
      <c r="HKD170" s="98"/>
      <c r="HKE170" s="98"/>
      <c r="HKF170" s="98"/>
      <c r="HKG170" s="98"/>
      <c r="HKH170" s="98"/>
      <c r="HKI170" s="98"/>
      <c r="HKJ170" s="98"/>
      <c r="HKK170" s="98"/>
      <c r="HKL170" s="98"/>
      <c r="HKM170" s="98"/>
      <c r="HKP170" s="98"/>
      <c r="HKS170" s="98"/>
      <c r="HKV170" s="98"/>
      <c r="HKY170" s="98"/>
      <c r="HNM170" s="98"/>
      <c r="HNO170" s="98"/>
      <c r="HNR170" s="98"/>
      <c r="HNU170" s="98"/>
      <c r="HNX170" s="98"/>
      <c r="HOA170" s="98"/>
      <c r="HOD170" s="98"/>
      <c r="HOF170" s="98"/>
      <c r="HOH170" s="98"/>
      <c r="HOK170" s="98"/>
      <c r="HON170" s="98"/>
      <c r="HOQ170" s="98"/>
      <c r="HOT170" s="98"/>
      <c r="HOW170" s="98"/>
      <c r="HOZ170" s="98"/>
      <c r="HPC170" s="98"/>
      <c r="HPE170" s="98"/>
      <c r="HPZ170" s="98"/>
      <c r="HQA170" s="98"/>
      <c r="HQD170" s="98"/>
      <c r="HQG170" s="98"/>
      <c r="HQJ170" s="98"/>
      <c r="HQM170" s="98"/>
      <c r="HQN170" s="98"/>
      <c r="HQO170" s="98"/>
      <c r="HQR170" s="98"/>
      <c r="HQU170" s="98"/>
      <c r="HQX170" s="98"/>
      <c r="HRA170" s="98"/>
      <c r="HRC170" s="98"/>
      <c r="HSU170" s="98"/>
      <c r="HSV170" s="98"/>
      <c r="HSW170" s="98"/>
      <c r="HSX170" s="98"/>
      <c r="HSY170" s="98"/>
      <c r="HSZ170" s="98"/>
      <c r="HTA170" s="98"/>
      <c r="HTB170" s="98"/>
      <c r="HTC170" s="98"/>
      <c r="HTD170" s="98"/>
      <c r="HTE170" s="98"/>
      <c r="HTF170" s="98"/>
      <c r="HTG170" s="98"/>
      <c r="HTH170" s="98"/>
      <c r="HTI170" s="98"/>
      <c r="HTJ170" s="98"/>
      <c r="HTK170" s="98"/>
      <c r="HTL170" s="98"/>
      <c r="HTM170" s="98"/>
      <c r="HTZ170" s="98"/>
      <c r="HUA170" s="98"/>
      <c r="HUB170" s="98"/>
      <c r="HUC170" s="98"/>
      <c r="HUD170" s="98"/>
      <c r="HUE170" s="98"/>
      <c r="HUF170" s="98"/>
      <c r="HUG170" s="98"/>
      <c r="HUH170" s="98"/>
      <c r="HUI170" s="98"/>
      <c r="HUL170" s="98"/>
      <c r="HUO170" s="98"/>
      <c r="HUR170" s="98"/>
      <c r="HUU170" s="98"/>
      <c r="HXI170" s="98"/>
      <c r="HXK170" s="98"/>
      <c r="HXN170" s="98"/>
      <c r="HXQ170" s="98"/>
      <c r="HXT170" s="98"/>
      <c r="HXW170" s="98"/>
      <c r="HXZ170" s="98"/>
      <c r="HYB170" s="98"/>
      <c r="HYD170" s="98"/>
      <c r="HYG170" s="98"/>
      <c r="HYJ170" s="98"/>
      <c r="HYM170" s="98"/>
      <c r="HYP170" s="98"/>
      <c r="HYS170" s="98"/>
      <c r="HYV170" s="98"/>
      <c r="HYY170" s="98"/>
      <c r="HZA170" s="98"/>
      <c r="HZV170" s="98"/>
      <c r="HZW170" s="98"/>
      <c r="HZZ170" s="98"/>
      <c r="IAC170" s="98"/>
      <c r="IAF170" s="98"/>
      <c r="IAI170" s="98"/>
      <c r="IAJ170" s="98"/>
      <c r="IAK170" s="98"/>
      <c r="IAN170" s="98"/>
      <c r="IAQ170" s="98"/>
      <c r="IAT170" s="98"/>
      <c r="IAW170" s="98"/>
      <c r="IAY170" s="98"/>
      <c r="ICQ170" s="98"/>
      <c r="ICR170" s="98"/>
      <c r="ICS170" s="98"/>
      <c r="ICT170" s="98"/>
      <c r="ICU170" s="98"/>
      <c r="ICV170" s="98"/>
      <c r="ICW170" s="98"/>
      <c r="ICX170" s="98"/>
      <c r="ICY170" s="98"/>
      <c r="ICZ170" s="98"/>
      <c r="IDA170" s="98"/>
      <c r="IDB170" s="98"/>
      <c r="IDC170" s="98"/>
      <c r="IDD170" s="98"/>
      <c r="IDE170" s="98"/>
      <c r="IDF170" s="98"/>
      <c r="IDG170" s="98"/>
      <c r="IDH170" s="98"/>
      <c r="IDI170" s="98"/>
      <c r="IDV170" s="98"/>
      <c r="IDW170" s="98"/>
      <c r="IDX170" s="98"/>
      <c r="IDY170" s="98"/>
      <c r="IDZ170" s="98"/>
      <c r="IEA170" s="98"/>
      <c r="IEB170" s="98"/>
      <c r="IEC170" s="98"/>
      <c r="IED170" s="98"/>
      <c r="IEE170" s="98"/>
      <c r="IEH170" s="98"/>
      <c r="IEK170" s="98"/>
      <c r="IEN170" s="98"/>
      <c r="IEQ170" s="98"/>
      <c r="IHE170" s="98"/>
      <c r="IHG170" s="98"/>
      <c r="IHJ170" s="98"/>
      <c r="IHM170" s="98"/>
      <c r="IHP170" s="98"/>
      <c r="IHS170" s="98"/>
      <c r="IHV170" s="98"/>
      <c r="IHX170" s="98"/>
      <c r="IHZ170" s="98"/>
      <c r="IIC170" s="98"/>
      <c r="IIF170" s="98"/>
      <c r="III170" s="98"/>
      <c r="IIL170" s="98"/>
      <c r="IIO170" s="98"/>
      <c r="IIR170" s="98"/>
      <c r="IIU170" s="98"/>
      <c r="IIW170" s="98"/>
      <c r="IJR170" s="98"/>
      <c r="IJS170" s="98"/>
      <c r="IJV170" s="98"/>
      <c r="IJY170" s="98"/>
      <c r="IKB170" s="98"/>
      <c r="IKE170" s="98"/>
      <c r="IKF170" s="98"/>
      <c r="IKG170" s="98"/>
      <c r="IKJ170" s="98"/>
      <c r="IKM170" s="98"/>
      <c r="IKP170" s="98"/>
      <c r="IKS170" s="98"/>
      <c r="IKU170" s="98"/>
      <c r="IMM170" s="98"/>
      <c r="IMN170" s="98"/>
      <c r="IMO170" s="98"/>
      <c r="IMP170" s="98"/>
      <c r="IMQ170" s="98"/>
      <c r="IMR170" s="98"/>
      <c r="IMS170" s="98"/>
      <c r="IMT170" s="98"/>
      <c r="IMU170" s="98"/>
      <c r="IMV170" s="98"/>
      <c r="IMW170" s="98"/>
      <c r="IMX170" s="98"/>
      <c r="IMY170" s="98"/>
      <c r="IMZ170" s="98"/>
      <c r="INA170" s="98"/>
      <c r="INB170" s="98"/>
      <c r="INC170" s="98"/>
      <c r="IND170" s="98"/>
      <c r="INE170" s="98"/>
      <c r="INR170" s="98"/>
      <c r="INS170" s="98"/>
      <c r="INT170" s="98"/>
      <c r="INU170" s="98"/>
      <c r="INV170" s="98"/>
      <c r="INW170" s="98"/>
      <c r="INX170" s="98"/>
      <c r="INY170" s="98"/>
      <c r="INZ170" s="98"/>
      <c r="IOA170" s="98"/>
      <c r="IOD170" s="98"/>
      <c r="IOG170" s="98"/>
      <c r="IOJ170" s="98"/>
      <c r="IOM170" s="98"/>
      <c r="IRA170" s="98"/>
      <c r="IRC170" s="98"/>
      <c r="IRF170" s="98"/>
      <c r="IRI170" s="98"/>
      <c r="IRL170" s="98"/>
      <c r="IRO170" s="98"/>
      <c r="IRR170" s="98"/>
      <c r="IRT170" s="98"/>
      <c r="IRV170" s="98"/>
      <c r="IRY170" s="98"/>
      <c r="ISB170" s="98"/>
      <c r="ISE170" s="98"/>
      <c r="ISH170" s="98"/>
      <c r="ISK170" s="98"/>
      <c r="ISN170" s="98"/>
      <c r="ISQ170" s="98"/>
      <c r="ISS170" s="98"/>
      <c r="ITN170" s="98"/>
      <c r="ITO170" s="98"/>
      <c r="ITR170" s="98"/>
      <c r="ITU170" s="98"/>
      <c r="ITX170" s="98"/>
      <c r="IUA170" s="98"/>
      <c r="IUB170" s="98"/>
      <c r="IUC170" s="98"/>
      <c r="IUF170" s="98"/>
      <c r="IUI170" s="98"/>
      <c r="IUL170" s="98"/>
      <c r="IUO170" s="98"/>
      <c r="IUQ170" s="98"/>
      <c r="IWI170" s="98"/>
      <c r="IWJ170" s="98"/>
      <c r="IWK170" s="98"/>
      <c r="IWL170" s="98"/>
      <c r="IWM170" s="98"/>
      <c r="IWN170" s="98"/>
      <c r="IWO170" s="98"/>
      <c r="IWP170" s="98"/>
      <c r="IWQ170" s="98"/>
      <c r="IWR170" s="98"/>
      <c r="IWS170" s="98"/>
      <c r="IWT170" s="98"/>
      <c r="IWU170" s="98"/>
      <c r="IWV170" s="98"/>
      <c r="IWW170" s="98"/>
      <c r="IWX170" s="98"/>
      <c r="IWY170" s="98"/>
      <c r="IWZ170" s="98"/>
      <c r="IXA170" s="98"/>
      <c r="IXN170" s="98"/>
      <c r="IXO170" s="98"/>
      <c r="IXP170" s="98"/>
      <c r="IXQ170" s="98"/>
      <c r="IXR170" s="98"/>
      <c r="IXS170" s="98"/>
      <c r="IXT170" s="98"/>
      <c r="IXU170" s="98"/>
      <c r="IXV170" s="98"/>
      <c r="IXW170" s="98"/>
      <c r="IXZ170" s="98"/>
      <c r="IYC170" s="98"/>
      <c r="IYF170" s="98"/>
      <c r="IYI170" s="98"/>
      <c r="JAW170" s="98"/>
      <c r="JAY170" s="98"/>
      <c r="JBB170" s="98"/>
      <c r="JBE170" s="98"/>
      <c r="JBH170" s="98"/>
      <c r="JBK170" s="98"/>
      <c r="JBN170" s="98"/>
      <c r="JBP170" s="98"/>
      <c r="JBR170" s="98"/>
      <c r="JBU170" s="98"/>
      <c r="JBX170" s="98"/>
      <c r="JCA170" s="98"/>
      <c r="JCD170" s="98"/>
      <c r="JCG170" s="98"/>
      <c r="JCJ170" s="98"/>
      <c r="JCM170" s="98"/>
      <c r="JCO170" s="98"/>
      <c r="JDJ170" s="98"/>
      <c r="JDK170" s="98"/>
      <c r="JDN170" s="98"/>
      <c r="JDQ170" s="98"/>
      <c r="JDT170" s="98"/>
      <c r="JDW170" s="98"/>
      <c r="JDX170" s="98"/>
      <c r="JDY170" s="98"/>
      <c r="JEB170" s="98"/>
      <c r="JEE170" s="98"/>
      <c r="JEH170" s="98"/>
      <c r="JEK170" s="98"/>
      <c r="JEM170" s="98"/>
      <c r="JGE170" s="98"/>
      <c r="JGF170" s="98"/>
      <c r="JGG170" s="98"/>
      <c r="JGH170" s="98"/>
      <c r="JGI170" s="98"/>
      <c r="JGJ170" s="98"/>
      <c r="JGK170" s="98"/>
      <c r="JGL170" s="98"/>
      <c r="JGM170" s="98"/>
      <c r="JGN170" s="98"/>
      <c r="JGO170" s="98"/>
      <c r="JGP170" s="98"/>
      <c r="JGQ170" s="98"/>
      <c r="JGR170" s="98"/>
      <c r="JGS170" s="98"/>
      <c r="JGT170" s="98"/>
      <c r="JGU170" s="98"/>
      <c r="JGV170" s="98"/>
      <c r="JGW170" s="98"/>
      <c r="JHJ170" s="98"/>
      <c r="JHK170" s="98"/>
      <c r="JHL170" s="98"/>
      <c r="JHM170" s="98"/>
      <c r="JHN170" s="98"/>
      <c r="JHO170" s="98"/>
      <c r="JHP170" s="98"/>
      <c r="JHQ170" s="98"/>
      <c r="JHR170" s="98"/>
      <c r="JHS170" s="98"/>
      <c r="JHV170" s="98"/>
      <c r="JHY170" s="98"/>
      <c r="JIB170" s="98"/>
      <c r="JIE170" s="98"/>
      <c r="JKS170" s="98"/>
      <c r="JKU170" s="98"/>
      <c r="JKX170" s="98"/>
      <c r="JLA170" s="98"/>
      <c r="JLD170" s="98"/>
      <c r="JLG170" s="98"/>
      <c r="JLJ170" s="98"/>
      <c r="JLL170" s="98"/>
      <c r="JLN170" s="98"/>
      <c r="JLQ170" s="98"/>
      <c r="JLT170" s="98"/>
      <c r="JLW170" s="98"/>
      <c r="JLZ170" s="98"/>
      <c r="JMC170" s="98"/>
      <c r="JMF170" s="98"/>
      <c r="JMI170" s="98"/>
      <c r="JMK170" s="98"/>
      <c r="JNF170" s="98"/>
      <c r="JNG170" s="98"/>
      <c r="JNJ170" s="98"/>
      <c r="JNM170" s="98"/>
      <c r="JNP170" s="98"/>
      <c r="JNS170" s="98"/>
      <c r="JNT170" s="98"/>
      <c r="JNU170" s="98"/>
      <c r="JNX170" s="98"/>
      <c r="JOA170" s="98"/>
      <c r="JOD170" s="98"/>
      <c r="JOG170" s="98"/>
      <c r="JOI170" s="98"/>
      <c r="JQA170" s="98"/>
      <c r="JQB170" s="98"/>
      <c r="JQC170" s="98"/>
      <c r="JQD170" s="98"/>
      <c r="JQE170" s="98"/>
      <c r="JQF170" s="98"/>
      <c r="JQG170" s="98"/>
      <c r="JQH170" s="98"/>
      <c r="JQI170" s="98"/>
      <c r="JQJ170" s="98"/>
      <c r="JQK170" s="98"/>
      <c r="JQL170" s="98"/>
      <c r="JQM170" s="98"/>
      <c r="JQN170" s="98"/>
      <c r="JQO170" s="98"/>
      <c r="JQP170" s="98"/>
      <c r="JQQ170" s="98"/>
      <c r="JQR170" s="98"/>
      <c r="JQS170" s="98"/>
      <c r="JRF170" s="98"/>
      <c r="JRG170" s="98"/>
      <c r="JRH170" s="98"/>
      <c r="JRI170" s="98"/>
      <c r="JRJ170" s="98"/>
      <c r="JRK170" s="98"/>
      <c r="JRL170" s="98"/>
      <c r="JRM170" s="98"/>
      <c r="JRN170" s="98"/>
      <c r="JRO170" s="98"/>
      <c r="JRR170" s="98"/>
      <c r="JRU170" s="98"/>
      <c r="JRX170" s="98"/>
      <c r="JSA170" s="98"/>
      <c r="JUO170" s="98"/>
      <c r="JUQ170" s="98"/>
      <c r="JUT170" s="98"/>
      <c r="JUW170" s="98"/>
      <c r="JUZ170" s="98"/>
      <c r="JVC170" s="98"/>
      <c r="JVF170" s="98"/>
      <c r="JVH170" s="98"/>
      <c r="JVJ170" s="98"/>
      <c r="JVM170" s="98"/>
      <c r="JVP170" s="98"/>
      <c r="JVS170" s="98"/>
      <c r="JVV170" s="98"/>
      <c r="JVY170" s="98"/>
      <c r="JWB170" s="98"/>
      <c r="JWE170" s="98"/>
      <c r="JWG170" s="98"/>
      <c r="JXB170" s="98"/>
      <c r="JXC170" s="98"/>
      <c r="JXF170" s="98"/>
      <c r="JXI170" s="98"/>
      <c r="JXL170" s="98"/>
      <c r="JXO170" s="98"/>
      <c r="JXP170" s="98"/>
      <c r="JXQ170" s="98"/>
      <c r="JXT170" s="98"/>
      <c r="JXW170" s="98"/>
      <c r="JXZ170" s="98"/>
      <c r="JYC170" s="98"/>
      <c r="JYE170" s="98"/>
      <c r="JZW170" s="98"/>
      <c r="JZX170" s="98"/>
      <c r="JZY170" s="98"/>
      <c r="JZZ170" s="98"/>
      <c r="KAA170" s="98"/>
      <c r="KAB170" s="98"/>
      <c r="KAC170" s="98"/>
      <c r="KAD170" s="98"/>
      <c r="KAE170" s="98"/>
      <c r="KAF170" s="98"/>
      <c r="KAG170" s="98"/>
      <c r="KAH170" s="98"/>
      <c r="KAI170" s="98"/>
      <c r="KAJ170" s="98"/>
      <c r="KAK170" s="98"/>
      <c r="KAL170" s="98"/>
      <c r="KAM170" s="98"/>
      <c r="KAN170" s="98"/>
      <c r="KAO170" s="98"/>
      <c r="KBB170" s="98"/>
      <c r="KBC170" s="98"/>
      <c r="KBD170" s="98"/>
      <c r="KBE170" s="98"/>
      <c r="KBF170" s="98"/>
      <c r="KBG170" s="98"/>
      <c r="KBH170" s="98"/>
      <c r="KBI170" s="98"/>
      <c r="KBJ170" s="98"/>
      <c r="KBK170" s="98"/>
      <c r="KBN170" s="98"/>
      <c r="KBQ170" s="98"/>
      <c r="KBT170" s="98"/>
      <c r="KBW170" s="98"/>
      <c r="KEK170" s="98"/>
      <c r="KEM170" s="98"/>
      <c r="KEP170" s="98"/>
      <c r="KES170" s="98"/>
      <c r="KEV170" s="98"/>
      <c r="KEY170" s="98"/>
      <c r="KFB170" s="98"/>
      <c r="KFD170" s="98"/>
      <c r="KFF170" s="98"/>
      <c r="KFI170" s="98"/>
      <c r="KFL170" s="98"/>
      <c r="KFO170" s="98"/>
      <c r="KFR170" s="98"/>
      <c r="KFU170" s="98"/>
      <c r="KFX170" s="98"/>
      <c r="KGA170" s="98"/>
      <c r="KGC170" s="98"/>
      <c r="KGX170" s="98"/>
      <c r="KGY170" s="98"/>
      <c r="KHB170" s="98"/>
      <c r="KHE170" s="98"/>
      <c r="KHH170" s="98"/>
      <c r="KHK170" s="98"/>
      <c r="KHL170" s="98"/>
      <c r="KHM170" s="98"/>
      <c r="KHP170" s="98"/>
      <c r="KHS170" s="98"/>
      <c r="KHV170" s="98"/>
      <c r="KHY170" s="98"/>
      <c r="KIA170" s="98"/>
      <c r="KJS170" s="98"/>
      <c r="KJT170" s="98"/>
      <c r="KJU170" s="98"/>
      <c r="KJV170" s="98"/>
      <c r="KJW170" s="98"/>
      <c r="KJX170" s="98"/>
      <c r="KJY170" s="98"/>
      <c r="KJZ170" s="98"/>
      <c r="KKA170" s="98"/>
      <c r="KKB170" s="98"/>
      <c r="KKC170" s="98"/>
      <c r="KKD170" s="98"/>
      <c r="KKE170" s="98"/>
      <c r="KKF170" s="98"/>
      <c r="KKG170" s="98"/>
      <c r="KKH170" s="98"/>
      <c r="KKI170" s="98"/>
      <c r="KKJ170" s="98"/>
      <c r="KKK170" s="98"/>
      <c r="KKX170" s="98"/>
      <c r="KKY170" s="98"/>
      <c r="KKZ170" s="98"/>
      <c r="KLA170" s="98"/>
      <c r="KLB170" s="98"/>
      <c r="KLC170" s="98"/>
      <c r="KLD170" s="98"/>
      <c r="KLE170" s="98"/>
      <c r="KLF170" s="98"/>
      <c r="KLG170" s="98"/>
      <c r="KLJ170" s="98"/>
      <c r="KLM170" s="98"/>
      <c r="KLP170" s="98"/>
      <c r="KLS170" s="98"/>
      <c r="KOG170" s="98"/>
      <c r="KOI170" s="98"/>
      <c r="KOL170" s="98"/>
      <c r="KOO170" s="98"/>
      <c r="KOR170" s="98"/>
      <c r="KOU170" s="98"/>
      <c r="KOX170" s="98"/>
      <c r="KOZ170" s="98"/>
      <c r="KPB170" s="98"/>
      <c r="KPE170" s="98"/>
      <c r="KPH170" s="98"/>
      <c r="KPK170" s="98"/>
      <c r="KPN170" s="98"/>
      <c r="KPQ170" s="98"/>
      <c r="KPT170" s="98"/>
      <c r="KPW170" s="98"/>
      <c r="KPY170" s="98"/>
      <c r="KQT170" s="98"/>
      <c r="KQU170" s="98"/>
      <c r="KQX170" s="98"/>
      <c r="KRA170" s="98"/>
      <c r="KRD170" s="98"/>
      <c r="KRG170" s="98"/>
      <c r="KRH170" s="98"/>
      <c r="KRI170" s="98"/>
      <c r="KRL170" s="98"/>
      <c r="KRO170" s="98"/>
      <c r="KRR170" s="98"/>
      <c r="KRU170" s="98"/>
      <c r="KRW170" s="98"/>
      <c r="KTO170" s="98"/>
      <c r="KTP170" s="98"/>
      <c r="KTQ170" s="98"/>
      <c r="KTR170" s="98"/>
      <c r="KTS170" s="98"/>
      <c r="KTT170" s="98"/>
      <c r="KTU170" s="98"/>
      <c r="KTV170" s="98"/>
      <c r="KTW170" s="98"/>
      <c r="KTX170" s="98"/>
      <c r="KTY170" s="98"/>
      <c r="KTZ170" s="98"/>
      <c r="KUA170" s="98"/>
      <c r="KUB170" s="98"/>
      <c r="KUC170" s="98"/>
      <c r="KUD170" s="98"/>
      <c r="KUE170" s="98"/>
      <c r="KUF170" s="98"/>
      <c r="KUG170" s="98"/>
      <c r="KUT170" s="98"/>
      <c r="KUU170" s="98"/>
      <c r="KUV170" s="98"/>
      <c r="KUW170" s="98"/>
      <c r="KUX170" s="98"/>
      <c r="KUY170" s="98"/>
      <c r="KUZ170" s="98"/>
      <c r="KVA170" s="98"/>
      <c r="KVB170" s="98"/>
      <c r="KVC170" s="98"/>
      <c r="KVF170" s="98"/>
      <c r="KVI170" s="98"/>
      <c r="KVL170" s="98"/>
      <c r="KVO170" s="98"/>
      <c r="KYC170" s="98"/>
      <c r="KYE170" s="98"/>
      <c r="KYH170" s="98"/>
      <c r="KYK170" s="98"/>
      <c r="KYN170" s="98"/>
      <c r="KYQ170" s="98"/>
      <c r="KYT170" s="98"/>
      <c r="KYV170" s="98"/>
      <c r="KYX170" s="98"/>
      <c r="KZA170" s="98"/>
      <c r="KZD170" s="98"/>
      <c r="KZG170" s="98"/>
      <c r="KZJ170" s="98"/>
      <c r="KZM170" s="98"/>
      <c r="KZP170" s="98"/>
      <c r="KZS170" s="98"/>
      <c r="KZU170" s="98"/>
      <c r="LAP170" s="98"/>
      <c r="LAQ170" s="98"/>
      <c r="LAT170" s="98"/>
      <c r="LAW170" s="98"/>
      <c r="LAZ170" s="98"/>
      <c r="LBC170" s="98"/>
      <c r="LBD170" s="98"/>
      <c r="LBE170" s="98"/>
      <c r="LBH170" s="98"/>
      <c r="LBK170" s="98"/>
      <c r="LBN170" s="98"/>
      <c r="LBQ170" s="98"/>
      <c r="LBS170" s="98"/>
      <c r="LDK170" s="98"/>
      <c r="LDL170" s="98"/>
      <c r="LDM170" s="98"/>
      <c r="LDN170" s="98"/>
      <c r="LDO170" s="98"/>
      <c r="LDP170" s="98"/>
      <c r="LDQ170" s="98"/>
      <c r="LDR170" s="98"/>
      <c r="LDS170" s="98"/>
      <c r="LDT170" s="98"/>
      <c r="LDU170" s="98"/>
      <c r="LDV170" s="98"/>
      <c r="LDW170" s="98"/>
      <c r="LDX170" s="98"/>
      <c r="LDY170" s="98"/>
      <c r="LDZ170" s="98"/>
      <c r="LEA170" s="98"/>
      <c r="LEB170" s="98"/>
      <c r="LEC170" s="98"/>
      <c r="LEP170" s="98"/>
      <c r="LEQ170" s="98"/>
      <c r="LER170" s="98"/>
      <c r="LES170" s="98"/>
      <c r="LET170" s="98"/>
      <c r="LEU170" s="98"/>
      <c r="LEV170" s="98"/>
      <c r="LEW170" s="98"/>
      <c r="LEX170" s="98"/>
      <c r="LEY170" s="98"/>
      <c r="LFB170" s="98"/>
      <c r="LFE170" s="98"/>
      <c r="LFH170" s="98"/>
      <c r="LFK170" s="98"/>
      <c r="LHY170" s="98"/>
      <c r="LIA170" s="98"/>
      <c r="LID170" s="98"/>
      <c r="LIG170" s="98"/>
      <c r="LIJ170" s="98"/>
      <c r="LIM170" s="98"/>
      <c r="LIP170" s="98"/>
      <c r="LIR170" s="98"/>
      <c r="LIT170" s="98"/>
      <c r="LIW170" s="98"/>
      <c r="LIZ170" s="98"/>
      <c r="LJC170" s="98"/>
      <c r="LJF170" s="98"/>
      <c r="LJI170" s="98"/>
      <c r="LJL170" s="98"/>
      <c r="LJO170" s="98"/>
      <c r="LJQ170" s="98"/>
      <c r="LKL170" s="98"/>
      <c r="LKM170" s="98"/>
      <c r="LKP170" s="98"/>
      <c r="LKS170" s="98"/>
      <c r="LKV170" s="98"/>
      <c r="LKY170" s="98"/>
      <c r="LKZ170" s="98"/>
      <c r="LLA170" s="98"/>
      <c r="LLD170" s="98"/>
      <c r="LLG170" s="98"/>
      <c r="LLJ170" s="98"/>
      <c r="LLM170" s="98"/>
      <c r="LLO170" s="98"/>
      <c r="LNG170" s="98"/>
      <c r="LNH170" s="98"/>
      <c r="LNI170" s="98"/>
      <c r="LNJ170" s="98"/>
      <c r="LNK170" s="98"/>
      <c r="LNL170" s="98"/>
      <c r="LNM170" s="98"/>
      <c r="LNN170" s="98"/>
      <c r="LNO170" s="98"/>
      <c r="LNP170" s="98"/>
      <c r="LNQ170" s="98"/>
      <c r="LNR170" s="98"/>
      <c r="LNS170" s="98"/>
      <c r="LNT170" s="98"/>
      <c r="LNU170" s="98"/>
      <c r="LNV170" s="98"/>
      <c r="LNW170" s="98"/>
      <c r="LNX170" s="98"/>
      <c r="LNY170" s="98"/>
      <c r="LOL170" s="98"/>
      <c r="LOM170" s="98"/>
      <c r="LON170" s="98"/>
      <c r="LOO170" s="98"/>
      <c r="LOP170" s="98"/>
      <c r="LOQ170" s="98"/>
      <c r="LOR170" s="98"/>
      <c r="LOS170" s="98"/>
      <c r="LOT170" s="98"/>
      <c r="LOU170" s="98"/>
      <c r="LOX170" s="98"/>
      <c r="LPA170" s="98"/>
      <c r="LPD170" s="98"/>
      <c r="LPG170" s="98"/>
      <c r="LRU170" s="98"/>
      <c r="LRW170" s="98"/>
      <c r="LRZ170" s="98"/>
      <c r="LSC170" s="98"/>
      <c r="LSF170" s="98"/>
      <c r="LSI170" s="98"/>
      <c r="LSL170" s="98"/>
      <c r="LSN170" s="98"/>
      <c r="LSP170" s="98"/>
      <c r="LSS170" s="98"/>
      <c r="LSV170" s="98"/>
      <c r="LSY170" s="98"/>
      <c r="LTB170" s="98"/>
      <c r="LTE170" s="98"/>
      <c r="LTH170" s="98"/>
      <c r="LTK170" s="98"/>
      <c r="LTM170" s="98"/>
      <c r="LUH170" s="98"/>
      <c r="LUI170" s="98"/>
      <c r="LUL170" s="98"/>
      <c r="LUO170" s="98"/>
      <c r="LUR170" s="98"/>
      <c r="LUU170" s="98"/>
      <c r="LUV170" s="98"/>
      <c r="LUW170" s="98"/>
      <c r="LUZ170" s="98"/>
      <c r="LVC170" s="98"/>
      <c r="LVF170" s="98"/>
      <c r="LVI170" s="98"/>
      <c r="LVK170" s="98"/>
      <c r="LXC170" s="98"/>
      <c r="LXD170" s="98"/>
      <c r="LXE170" s="98"/>
      <c r="LXF170" s="98"/>
      <c r="LXG170" s="98"/>
      <c r="LXH170" s="98"/>
      <c r="LXI170" s="98"/>
      <c r="LXJ170" s="98"/>
      <c r="LXK170" s="98"/>
      <c r="LXL170" s="98"/>
      <c r="LXM170" s="98"/>
      <c r="LXN170" s="98"/>
      <c r="LXO170" s="98"/>
      <c r="LXP170" s="98"/>
      <c r="LXQ170" s="98"/>
      <c r="LXR170" s="98"/>
      <c r="LXS170" s="98"/>
      <c r="LXT170" s="98"/>
      <c r="LXU170" s="98"/>
      <c r="LYH170" s="98"/>
      <c r="LYI170" s="98"/>
      <c r="LYJ170" s="98"/>
      <c r="LYK170" s="98"/>
      <c r="LYL170" s="98"/>
      <c r="LYM170" s="98"/>
      <c r="LYN170" s="98"/>
      <c r="LYO170" s="98"/>
      <c r="LYP170" s="98"/>
      <c r="LYQ170" s="98"/>
      <c r="LYT170" s="98"/>
      <c r="LYW170" s="98"/>
      <c r="LYZ170" s="98"/>
      <c r="LZC170" s="98"/>
      <c r="MBQ170" s="98"/>
      <c r="MBS170" s="98"/>
      <c r="MBV170" s="98"/>
      <c r="MBY170" s="98"/>
      <c r="MCB170" s="98"/>
      <c r="MCE170" s="98"/>
      <c r="MCH170" s="98"/>
      <c r="MCJ170" s="98"/>
      <c r="MCL170" s="98"/>
      <c r="MCO170" s="98"/>
      <c r="MCR170" s="98"/>
      <c r="MCU170" s="98"/>
      <c r="MCX170" s="98"/>
      <c r="MDA170" s="98"/>
      <c r="MDD170" s="98"/>
      <c r="MDG170" s="98"/>
      <c r="MDI170" s="98"/>
      <c r="MED170" s="98"/>
      <c r="MEE170" s="98"/>
      <c r="MEH170" s="98"/>
      <c r="MEK170" s="98"/>
      <c r="MEN170" s="98"/>
      <c r="MEQ170" s="98"/>
      <c r="MER170" s="98"/>
      <c r="MES170" s="98"/>
      <c r="MEV170" s="98"/>
      <c r="MEY170" s="98"/>
      <c r="MFB170" s="98"/>
      <c r="MFE170" s="98"/>
      <c r="MFG170" s="98"/>
      <c r="MGY170" s="98"/>
      <c r="MGZ170" s="98"/>
      <c r="MHA170" s="98"/>
      <c r="MHB170" s="98"/>
      <c r="MHC170" s="98"/>
      <c r="MHD170" s="98"/>
      <c r="MHE170" s="98"/>
      <c r="MHF170" s="98"/>
      <c r="MHG170" s="98"/>
      <c r="MHH170" s="98"/>
      <c r="MHI170" s="98"/>
      <c r="MHJ170" s="98"/>
      <c r="MHK170" s="98"/>
      <c r="MHL170" s="98"/>
      <c r="MHM170" s="98"/>
      <c r="MHN170" s="98"/>
      <c r="MHO170" s="98"/>
      <c r="MHP170" s="98"/>
      <c r="MHQ170" s="98"/>
      <c r="MID170" s="98"/>
      <c r="MIE170" s="98"/>
      <c r="MIF170" s="98"/>
      <c r="MIG170" s="98"/>
      <c r="MIH170" s="98"/>
      <c r="MII170" s="98"/>
      <c r="MIJ170" s="98"/>
      <c r="MIK170" s="98"/>
      <c r="MIL170" s="98"/>
      <c r="MIM170" s="98"/>
      <c r="MIP170" s="98"/>
      <c r="MIS170" s="98"/>
      <c r="MIV170" s="98"/>
      <c r="MIY170" s="98"/>
      <c r="MLM170" s="98"/>
      <c r="MLO170" s="98"/>
      <c r="MLR170" s="98"/>
      <c r="MLU170" s="98"/>
      <c r="MLX170" s="98"/>
      <c r="MMA170" s="98"/>
      <c r="MMD170" s="98"/>
      <c r="MMF170" s="98"/>
      <c r="MMH170" s="98"/>
      <c r="MMK170" s="98"/>
      <c r="MMN170" s="98"/>
      <c r="MMQ170" s="98"/>
      <c r="MMT170" s="98"/>
      <c r="MMW170" s="98"/>
      <c r="MMZ170" s="98"/>
      <c r="MNC170" s="98"/>
      <c r="MNE170" s="98"/>
      <c r="MNZ170" s="98"/>
      <c r="MOA170" s="98"/>
      <c r="MOD170" s="98"/>
      <c r="MOG170" s="98"/>
      <c r="MOJ170" s="98"/>
      <c r="MOM170" s="98"/>
      <c r="MON170" s="98"/>
      <c r="MOO170" s="98"/>
      <c r="MOR170" s="98"/>
      <c r="MOU170" s="98"/>
      <c r="MOX170" s="98"/>
      <c r="MPA170" s="98"/>
      <c r="MPC170" s="98"/>
      <c r="MQU170" s="98"/>
      <c r="MQV170" s="98"/>
      <c r="MQW170" s="98"/>
      <c r="MQX170" s="98"/>
      <c r="MQY170" s="98"/>
      <c r="MQZ170" s="98"/>
      <c r="MRA170" s="98"/>
      <c r="MRB170" s="98"/>
      <c r="MRC170" s="98"/>
      <c r="MRD170" s="98"/>
      <c r="MRE170" s="98"/>
      <c r="MRF170" s="98"/>
      <c r="MRG170" s="98"/>
      <c r="MRH170" s="98"/>
      <c r="MRI170" s="98"/>
      <c r="MRJ170" s="98"/>
      <c r="MRK170" s="98"/>
      <c r="MRL170" s="98"/>
      <c r="MRM170" s="98"/>
      <c r="MRZ170" s="98"/>
      <c r="MSA170" s="98"/>
      <c r="MSB170" s="98"/>
      <c r="MSC170" s="98"/>
      <c r="MSD170" s="98"/>
      <c r="MSE170" s="98"/>
      <c r="MSF170" s="98"/>
      <c r="MSG170" s="98"/>
      <c r="MSH170" s="98"/>
      <c r="MSI170" s="98"/>
      <c r="MSL170" s="98"/>
      <c r="MSO170" s="98"/>
      <c r="MSR170" s="98"/>
      <c r="MSU170" s="98"/>
      <c r="MVI170" s="98"/>
      <c r="MVK170" s="98"/>
      <c r="MVN170" s="98"/>
      <c r="MVQ170" s="98"/>
      <c r="MVT170" s="98"/>
      <c r="MVW170" s="98"/>
      <c r="MVZ170" s="98"/>
      <c r="MWB170" s="98"/>
      <c r="MWD170" s="98"/>
      <c r="MWG170" s="98"/>
      <c r="MWJ170" s="98"/>
      <c r="MWM170" s="98"/>
      <c r="MWP170" s="98"/>
      <c r="MWS170" s="98"/>
      <c r="MWV170" s="98"/>
      <c r="MWY170" s="98"/>
      <c r="MXA170" s="98"/>
      <c r="MXV170" s="98"/>
      <c r="MXW170" s="98"/>
      <c r="MXZ170" s="98"/>
      <c r="MYC170" s="98"/>
      <c r="MYF170" s="98"/>
      <c r="MYI170" s="98"/>
      <c r="MYJ170" s="98"/>
      <c r="MYK170" s="98"/>
      <c r="MYN170" s="98"/>
      <c r="MYQ170" s="98"/>
      <c r="MYT170" s="98"/>
      <c r="MYW170" s="98"/>
      <c r="MYY170" s="98"/>
      <c r="NAQ170" s="98"/>
      <c r="NAR170" s="98"/>
      <c r="NAS170" s="98"/>
      <c r="NAT170" s="98"/>
      <c r="NAU170" s="98"/>
      <c r="NAV170" s="98"/>
      <c r="NAW170" s="98"/>
      <c r="NAX170" s="98"/>
      <c r="NAY170" s="98"/>
      <c r="NAZ170" s="98"/>
      <c r="NBA170" s="98"/>
      <c r="NBB170" s="98"/>
      <c r="NBC170" s="98"/>
      <c r="NBD170" s="98"/>
      <c r="NBE170" s="98"/>
      <c r="NBF170" s="98"/>
      <c r="NBG170" s="98"/>
      <c r="NBH170" s="98"/>
      <c r="NBI170" s="98"/>
      <c r="NBV170" s="98"/>
      <c r="NBW170" s="98"/>
      <c r="NBX170" s="98"/>
      <c r="NBY170" s="98"/>
      <c r="NBZ170" s="98"/>
      <c r="NCA170" s="98"/>
      <c r="NCB170" s="98"/>
      <c r="NCC170" s="98"/>
      <c r="NCD170" s="98"/>
      <c r="NCE170" s="98"/>
      <c r="NCH170" s="98"/>
      <c r="NCK170" s="98"/>
      <c r="NCN170" s="98"/>
      <c r="NCQ170" s="98"/>
      <c r="NFE170" s="98"/>
      <c r="NFG170" s="98"/>
      <c r="NFJ170" s="98"/>
      <c r="NFM170" s="98"/>
      <c r="NFP170" s="98"/>
      <c r="NFS170" s="98"/>
      <c r="NFV170" s="98"/>
      <c r="NFX170" s="98"/>
      <c r="NFZ170" s="98"/>
      <c r="NGC170" s="98"/>
      <c r="NGF170" s="98"/>
      <c r="NGI170" s="98"/>
      <c r="NGL170" s="98"/>
      <c r="NGO170" s="98"/>
      <c r="NGR170" s="98"/>
      <c r="NGU170" s="98"/>
      <c r="NGW170" s="98"/>
      <c r="NHR170" s="98"/>
      <c r="NHS170" s="98"/>
      <c r="NHV170" s="98"/>
      <c r="NHY170" s="98"/>
      <c r="NIB170" s="98"/>
      <c r="NIE170" s="98"/>
      <c r="NIF170" s="98"/>
      <c r="NIG170" s="98"/>
      <c r="NIJ170" s="98"/>
      <c r="NIM170" s="98"/>
      <c r="NIP170" s="98"/>
      <c r="NIS170" s="98"/>
      <c r="NIU170" s="98"/>
      <c r="NKM170" s="98"/>
      <c r="NKN170" s="98"/>
      <c r="NKO170" s="98"/>
      <c r="NKP170" s="98"/>
      <c r="NKQ170" s="98"/>
      <c r="NKR170" s="98"/>
      <c r="NKS170" s="98"/>
      <c r="NKT170" s="98"/>
      <c r="NKU170" s="98"/>
      <c r="NKV170" s="98"/>
      <c r="NKW170" s="98"/>
      <c r="NKX170" s="98"/>
      <c r="NKY170" s="98"/>
      <c r="NKZ170" s="98"/>
      <c r="NLA170" s="98"/>
      <c r="NLB170" s="98"/>
      <c r="NLC170" s="98"/>
      <c r="NLD170" s="98"/>
      <c r="NLE170" s="98"/>
      <c r="NLR170" s="98"/>
      <c r="NLS170" s="98"/>
      <c r="NLT170" s="98"/>
      <c r="NLU170" s="98"/>
      <c r="NLV170" s="98"/>
      <c r="NLW170" s="98"/>
      <c r="NLX170" s="98"/>
      <c r="NLY170" s="98"/>
      <c r="NLZ170" s="98"/>
      <c r="NMA170" s="98"/>
      <c r="NMD170" s="98"/>
      <c r="NMG170" s="98"/>
      <c r="NMJ170" s="98"/>
      <c r="NMM170" s="98"/>
      <c r="NPA170" s="98"/>
      <c r="NPC170" s="98"/>
      <c r="NPF170" s="98"/>
      <c r="NPI170" s="98"/>
      <c r="NPL170" s="98"/>
      <c r="NPO170" s="98"/>
      <c r="NPR170" s="98"/>
      <c r="NPT170" s="98"/>
      <c r="NPV170" s="98"/>
      <c r="NPY170" s="98"/>
      <c r="NQB170" s="98"/>
      <c r="NQE170" s="98"/>
      <c r="NQH170" s="98"/>
      <c r="NQK170" s="98"/>
      <c r="NQN170" s="98"/>
      <c r="NQQ170" s="98"/>
      <c r="NQS170" s="98"/>
      <c r="NRN170" s="98"/>
      <c r="NRO170" s="98"/>
      <c r="NRR170" s="98"/>
      <c r="NRU170" s="98"/>
      <c r="NRX170" s="98"/>
      <c r="NSA170" s="98"/>
      <c r="NSB170" s="98"/>
      <c r="NSC170" s="98"/>
      <c r="NSF170" s="98"/>
      <c r="NSI170" s="98"/>
      <c r="NSL170" s="98"/>
      <c r="NSO170" s="98"/>
      <c r="NSQ170" s="98"/>
      <c r="NUI170" s="98"/>
      <c r="NUJ170" s="98"/>
      <c r="NUK170" s="98"/>
      <c r="NUL170" s="98"/>
      <c r="NUM170" s="98"/>
      <c r="NUN170" s="98"/>
      <c r="NUO170" s="98"/>
      <c r="NUP170" s="98"/>
      <c r="NUQ170" s="98"/>
      <c r="NUR170" s="98"/>
      <c r="NUS170" s="98"/>
      <c r="NUT170" s="98"/>
      <c r="NUU170" s="98"/>
      <c r="NUV170" s="98"/>
      <c r="NUW170" s="98"/>
      <c r="NUX170" s="98"/>
      <c r="NUY170" s="98"/>
      <c r="NUZ170" s="98"/>
      <c r="NVA170" s="98"/>
      <c r="NVN170" s="98"/>
      <c r="NVO170" s="98"/>
      <c r="NVP170" s="98"/>
      <c r="NVQ170" s="98"/>
      <c r="NVR170" s="98"/>
      <c r="NVS170" s="98"/>
      <c r="NVT170" s="98"/>
      <c r="NVU170" s="98"/>
      <c r="NVV170" s="98"/>
      <c r="NVW170" s="98"/>
      <c r="NVZ170" s="98"/>
      <c r="NWC170" s="98"/>
      <c r="NWF170" s="98"/>
      <c r="NWI170" s="98"/>
      <c r="NYW170" s="98"/>
      <c r="NYY170" s="98"/>
      <c r="NZB170" s="98"/>
      <c r="NZE170" s="98"/>
      <c r="NZH170" s="98"/>
      <c r="NZK170" s="98"/>
      <c r="NZN170" s="98"/>
      <c r="NZP170" s="98"/>
      <c r="NZR170" s="98"/>
      <c r="NZU170" s="98"/>
      <c r="NZX170" s="98"/>
      <c r="OAA170" s="98"/>
      <c r="OAD170" s="98"/>
      <c r="OAG170" s="98"/>
      <c r="OAJ170" s="98"/>
      <c r="OAM170" s="98"/>
      <c r="OAO170" s="98"/>
      <c r="OBJ170" s="98"/>
      <c r="OBK170" s="98"/>
      <c r="OBN170" s="98"/>
      <c r="OBQ170" s="98"/>
      <c r="OBT170" s="98"/>
      <c r="OBW170" s="98"/>
      <c r="OBX170" s="98"/>
      <c r="OBY170" s="98"/>
      <c r="OCB170" s="98"/>
      <c r="OCE170" s="98"/>
      <c r="OCH170" s="98"/>
      <c r="OCK170" s="98"/>
      <c r="OCM170" s="98"/>
      <c r="OEE170" s="98"/>
      <c r="OEF170" s="98"/>
      <c r="OEG170" s="98"/>
      <c r="OEH170" s="98"/>
      <c r="OEI170" s="98"/>
      <c r="OEJ170" s="98"/>
      <c r="OEK170" s="98"/>
      <c r="OEL170" s="98"/>
      <c r="OEM170" s="98"/>
      <c r="OEN170" s="98"/>
      <c r="OEO170" s="98"/>
      <c r="OEP170" s="98"/>
      <c r="OEQ170" s="98"/>
      <c r="OER170" s="98"/>
      <c r="OES170" s="98"/>
      <c r="OET170" s="98"/>
      <c r="OEU170" s="98"/>
      <c r="OEV170" s="98"/>
      <c r="OEW170" s="98"/>
      <c r="OFJ170" s="98"/>
      <c r="OFK170" s="98"/>
      <c r="OFL170" s="98"/>
      <c r="OFM170" s="98"/>
      <c r="OFN170" s="98"/>
      <c r="OFO170" s="98"/>
      <c r="OFP170" s="98"/>
      <c r="OFQ170" s="98"/>
      <c r="OFR170" s="98"/>
      <c r="OFS170" s="98"/>
      <c r="OFV170" s="98"/>
      <c r="OFY170" s="98"/>
      <c r="OGB170" s="98"/>
      <c r="OGE170" s="98"/>
      <c r="OIS170" s="98"/>
      <c r="OIU170" s="98"/>
      <c r="OIX170" s="98"/>
      <c r="OJA170" s="98"/>
      <c r="OJD170" s="98"/>
      <c r="OJG170" s="98"/>
      <c r="OJJ170" s="98"/>
      <c r="OJL170" s="98"/>
      <c r="OJN170" s="98"/>
      <c r="OJQ170" s="98"/>
      <c r="OJT170" s="98"/>
      <c r="OJW170" s="98"/>
      <c r="OJZ170" s="98"/>
      <c r="OKC170" s="98"/>
      <c r="OKF170" s="98"/>
      <c r="OKI170" s="98"/>
      <c r="OKK170" s="98"/>
      <c r="OLF170" s="98"/>
      <c r="OLG170" s="98"/>
      <c r="OLJ170" s="98"/>
      <c r="OLM170" s="98"/>
      <c r="OLP170" s="98"/>
      <c r="OLS170" s="98"/>
      <c r="OLT170" s="98"/>
      <c r="OLU170" s="98"/>
      <c r="OLX170" s="98"/>
      <c r="OMA170" s="98"/>
      <c r="OMD170" s="98"/>
      <c r="OMG170" s="98"/>
      <c r="OMI170" s="98"/>
      <c r="OOA170" s="98"/>
      <c r="OOB170" s="98"/>
      <c r="OOC170" s="98"/>
      <c r="OOD170" s="98"/>
      <c r="OOE170" s="98"/>
      <c r="OOF170" s="98"/>
      <c r="OOG170" s="98"/>
      <c r="OOH170" s="98"/>
      <c r="OOI170" s="98"/>
      <c r="OOJ170" s="98"/>
      <c r="OOK170" s="98"/>
      <c r="OOL170" s="98"/>
      <c r="OOM170" s="98"/>
      <c r="OON170" s="98"/>
      <c r="OOO170" s="98"/>
      <c r="OOP170" s="98"/>
      <c r="OOQ170" s="98"/>
      <c r="OOR170" s="98"/>
      <c r="OOS170" s="98"/>
      <c r="OPF170" s="98"/>
      <c r="OPG170" s="98"/>
      <c r="OPH170" s="98"/>
      <c r="OPI170" s="98"/>
      <c r="OPJ170" s="98"/>
      <c r="OPK170" s="98"/>
      <c r="OPL170" s="98"/>
      <c r="OPM170" s="98"/>
      <c r="OPN170" s="98"/>
      <c r="OPO170" s="98"/>
      <c r="OPR170" s="98"/>
      <c r="OPU170" s="98"/>
      <c r="OPX170" s="98"/>
      <c r="OQA170" s="98"/>
      <c r="OSO170" s="98"/>
      <c r="OSQ170" s="98"/>
      <c r="OST170" s="98"/>
      <c r="OSW170" s="98"/>
      <c r="OSZ170" s="98"/>
      <c r="OTC170" s="98"/>
      <c r="OTF170" s="98"/>
      <c r="OTH170" s="98"/>
      <c r="OTJ170" s="98"/>
      <c r="OTM170" s="98"/>
      <c r="OTP170" s="98"/>
      <c r="OTS170" s="98"/>
      <c r="OTV170" s="98"/>
      <c r="OTY170" s="98"/>
      <c r="OUB170" s="98"/>
      <c r="OUE170" s="98"/>
      <c r="OUG170" s="98"/>
      <c r="OVB170" s="98"/>
      <c r="OVC170" s="98"/>
      <c r="OVF170" s="98"/>
      <c r="OVI170" s="98"/>
      <c r="OVL170" s="98"/>
      <c r="OVO170" s="98"/>
      <c r="OVP170" s="98"/>
      <c r="OVQ170" s="98"/>
      <c r="OVT170" s="98"/>
      <c r="OVW170" s="98"/>
      <c r="OVZ170" s="98"/>
      <c r="OWC170" s="98"/>
      <c r="OWE170" s="98"/>
      <c r="OXW170" s="98"/>
      <c r="OXX170" s="98"/>
      <c r="OXY170" s="98"/>
      <c r="OXZ170" s="98"/>
      <c r="OYA170" s="98"/>
      <c r="OYB170" s="98"/>
      <c r="OYC170" s="98"/>
      <c r="OYD170" s="98"/>
      <c r="OYE170" s="98"/>
      <c r="OYF170" s="98"/>
      <c r="OYG170" s="98"/>
      <c r="OYH170" s="98"/>
      <c r="OYI170" s="98"/>
      <c r="OYJ170" s="98"/>
      <c r="OYK170" s="98"/>
      <c r="OYL170" s="98"/>
      <c r="OYM170" s="98"/>
      <c r="OYN170" s="98"/>
      <c r="OYO170" s="98"/>
      <c r="OZB170" s="98"/>
      <c r="OZC170" s="98"/>
      <c r="OZD170" s="98"/>
      <c r="OZE170" s="98"/>
      <c r="OZF170" s="98"/>
      <c r="OZG170" s="98"/>
      <c r="OZH170" s="98"/>
      <c r="OZI170" s="98"/>
      <c r="OZJ170" s="98"/>
      <c r="OZK170" s="98"/>
      <c r="OZN170" s="98"/>
      <c r="OZQ170" s="98"/>
      <c r="OZT170" s="98"/>
      <c r="OZW170" s="98"/>
      <c r="PCK170" s="98"/>
      <c r="PCM170" s="98"/>
      <c r="PCP170" s="98"/>
      <c r="PCS170" s="98"/>
      <c r="PCV170" s="98"/>
      <c r="PCY170" s="98"/>
      <c r="PDB170" s="98"/>
      <c r="PDD170" s="98"/>
      <c r="PDF170" s="98"/>
      <c r="PDI170" s="98"/>
      <c r="PDL170" s="98"/>
      <c r="PDO170" s="98"/>
      <c r="PDR170" s="98"/>
      <c r="PDU170" s="98"/>
      <c r="PDX170" s="98"/>
      <c r="PEA170" s="98"/>
      <c r="PEC170" s="98"/>
      <c r="PEX170" s="98"/>
      <c r="PEY170" s="98"/>
      <c r="PFB170" s="98"/>
      <c r="PFE170" s="98"/>
      <c r="PFH170" s="98"/>
      <c r="PFK170" s="98"/>
      <c r="PFL170" s="98"/>
      <c r="PFM170" s="98"/>
      <c r="PFP170" s="98"/>
      <c r="PFS170" s="98"/>
      <c r="PFV170" s="98"/>
      <c r="PFY170" s="98"/>
      <c r="PGA170" s="98"/>
      <c r="PHS170" s="98"/>
      <c r="PHT170" s="98"/>
      <c r="PHU170" s="98"/>
      <c r="PHV170" s="98"/>
      <c r="PHW170" s="98"/>
      <c r="PHX170" s="98"/>
      <c r="PHY170" s="98"/>
      <c r="PHZ170" s="98"/>
      <c r="PIA170" s="98"/>
      <c r="PIB170" s="98"/>
      <c r="PIC170" s="98"/>
      <c r="PID170" s="98"/>
      <c r="PIE170" s="98"/>
      <c r="PIF170" s="98"/>
      <c r="PIG170" s="98"/>
      <c r="PIH170" s="98"/>
      <c r="PII170" s="98"/>
      <c r="PIJ170" s="98"/>
      <c r="PIK170" s="98"/>
      <c r="PIX170" s="98"/>
      <c r="PIY170" s="98"/>
      <c r="PIZ170" s="98"/>
      <c r="PJA170" s="98"/>
      <c r="PJB170" s="98"/>
      <c r="PJC170" s="98"/>
      <c r="PJD170" s="98"/>
      <c r="PJE170" s="98"/>
      <c r="PJF170" s="98"/>
      <c r="PJG170" s="98"/>
      <c r="PJJ170" s="98"/>
      <c r="PJM170" s="98"/>
      <c r="PJP170" s="98"/>
      <c r="PJS170" s="98"/>
      <c r="PMG170" s="98"/>
      <c r="PMI170" s="98"/>
      <c r="PML170" s="98"/>
      <c r="PMO170" s="98"/>
      <c r="PMR170" s="98"/>
      <c r="PMU170" s="98"/>
      <c r="PMX170" s="98"/>
      <c r="PMZ170" s="98"/>
      <c r="PNB170" s="98"/>
      <c r="PNE170" s="98"/>
      <c r="PNH170" s="98"/>
      <c r="PNK170" s="98"/>
      <c r="PNN170" s="98"/>
      <c r="PNQ170" s="98"/>
      <c r="PNT170" s="98"/>
      <c r="PNW170" s="98"/>
      <c r="PNY170" s="98"/>
      <c r="POT170" s="98"/>
      <c r="POU170" s="98"/>
      <c r="POX170" s="98"/>
      <c r="PPA170" s="98"/>
      <c r="PPD170" s="98"/>
      <c r="PPG170" s="98"/>
      <c r="PPH170" s="98"/>
      <c r="PPI170" s="98"/>
      <c r="PPL170" s="98"/>
      <c r="PPO170" s="98"/>
      <c r="PPR170" s="98"/>
      <c r="PPU170" s="98"/>
      <c r="PPW170" s="98"/>
      <c r="PRO170" s="98"/>
      <c r="PRP170" s="98"/>
      <c r="PRQ170" s="98"/>
      <c r="PRR170" s="98"/>
      <c r="PRS170" s="98"/>
      <c r="PRT170" s="98"/>
      <c r="PRU170" s="98"/>
      <c r="PRV170" s="98"/>
      <c r="PRW170" s="98"/>
      <c r="PRX170" s="98"/>
      <c r="PRY170" s="98"/>
      <c r="PRZ170" s="98"/>
      <c r="PSA170" s="98"/>
      <c r="PSB170" s="98"/>
      <c r="PSC170" s="98"/>
      <c r="PSD170" s="98"/>
      <c r="PSE170" s="98"/>
      <c r="PSF170" s="98"/>
      <c r="PSG170" s="98"/>
      <c r="PST170" s="98"/>
      <c r="PSU170" s="98"/>
      <c r="PSV170" s="98"/>
      <c r="PSW170" s="98"/>
      <c r="PSX170" s="98"/>
      <c r="PSY170" s="98"/>
      <c r="PSZ170" s="98"/>
      <c r="PTA170" s="98"/>
      <c r="PTB170" s="98"/>
      <c r="PTC170" s="98"/>
      <c r="PTF170" s="98"/>
      <c r="PTI170" s="98"/>
      <c r="PTL170" s="98"/>
      <c r="PTO170" s="98"/>
      <c r="PWC170" s="98"/>
      <c r="PWE170" s="98"/>
      <c r="PWH170" s="98"/>
      <c r="PWK170" s="98"/>
      <c r="PWN170" s="98"/>
      <c r="PWQ170" s="98"/>
      <c r="PWT170" s="98"/>
      <c r="PWV170" s="98"/>
      <c r="PWX170" s="98"/>
      <c r="PXA170" s="98"/>
      <c r="PXD170" s="98"/>
      <c r="PXG170" s="98"/>
      <c r="PXJ170" s="98"/>
      <c r="PXM170" s="98"/>
      <c r="PXP170" s="98"/>
      <c r="PXS170" s="98"/>
      <c r="PXU170" s="98"/>
      <c r="PYP170" s="98"/>
      <c r="PYQ170" s="98"/>
      <c r="PYT170" s="98"/>
      <c r="PYW170" s="98"/>
      <c r="PYZ170" s="98"/>
      <c r="PZC170" s="98"/>
      <c r="PZD170" s="98"/>
      <c r="PZE170" s="98"/>
      <c r="PZH170" s="98"/>
      <c r="PZK170" s="98"/>
      <c r="PZN170" s="98"/>
      <c r="PZQ170" s="98"/>
      <c r="PZS170" s="98"/>
      <c r="QBK170" s="98"/>
      <c r="QBL170" s="98"/>
      <c r="QBM170" s="98"/>
      <c r="QBN170" s="98"/>
      <c r="QBO170" s="98"/>
      <c r="QBP170" s="98"/>
      <c r="QBQ170" s="98"/>
      <c r="QBR170" s="98"/>
      <c r="QBS170" s="98"/>
      <c r="QBT170" s="98"/>
      <c r="QBU170" s="98"/>
      <c r="QBV170" s="98"/>
      <c r="QBW170" s="98"/>
      <c r="QBX170" s="98"/>
      <c r="QBY170" s="98"/>
      <c r="QBZ170" s="98"/>
      <c r="QCA170" s="98"/>
      <c r="QCB170" s="98"/>
      <c r="QCC170" s="98"/>
      <c r="QCP170" s="98"/>
      <c r="QCQ170" s="98"/>
      <c r="QCR170" s="98"/>
      <c r="QCS170" s="98"/>
      <c r="QCT170" s="98"/>
      <c r="QCU170" s="98"/>
      <c r="QCV170" s="98"/>
      <c r="QCW170" s="98"/>
      <c r="QCX170" s="98"/>
      <c r="QCY170" s="98"/>
      <c r="QDB170" s="98"/>
      <c r="QDE170" s="98"/>
      <c r="QDH170" s="98"/>
      <c r="QDK170" s="98"/>
      <c r="QFY170" s="98"/>
      <c r="QGA170" s="98"/>
      <c r="QGD170" s="98"/>
      <c r="QGG170" s="98"/>
      <c r="QGJ170" s="98"/>
      <c r="QGM170" s="98"/>
      <c r="QGP170" s="98"/>
      <c r="QGR170" s="98"/>
      <c r="QGT170" s="98"/>
      <c r="QGW170" s="98"/>
      <c r="QGZ170" s="98"/>
      <c r="QHC170" s="98"/>
      <c r="QHF170" s="98"/>
      <c r="QHI170" s="98"/>
      <c r="QHL170" s="98"/>
      <c r="QHO170" s="98"/>
      <c r="QHQ170" s="98"/>
      <c r="QIL170" s="98"/>
      <c r="QIM170" s="98"/>
      <c r="QIP170" s="98"/>
      <c r="QIS170" s="98"/>
      <c r="QIV170" s="98"/>
      <c r="QIY170" s="98"/>
      <c r="QIZ170" s="98"/>
      <c r="QJA170" s="98"/>
      <c r="QJD170" s="98"/>
      <c r="QJG170" s="98"/>
      <c r="QJJ170" s="98"/>
      <c r="QJM170" s="98"/>
      <c r="QJO170" s="98"/>
      <c r="QLG170" s="98"/>
      <c r="QLH170" s="98"/>
      <c r="QLI170" s="98"/>
      <c r="QLJ170" s="98"/>
      <c r="QLK170" s="98"/>
      <c r="QLL170" s="98"/>
      <c r="QLM170" s="98"/>
      <c r="QLN170" s="98"/>
      <c r="QLO170" s="98"/>
      <c r="QLP170" s="98"/>
      <c r="QLQ170" s="98"/>
      <c r="QLR170" s="98"/>
      <c r="QLS170" s="98"/>
      <c r="QLT170" s="98"/>
      <c r="QLU170" s="98"/>
      <c r="QLV170" s="98"/>
      <c r="QLW170" s="98"/>
      <c r="QLX170" s="98"/>
      <c r="QLY170" s="98"/>
      <c r="QML170" s="98"/>
      <c r="QMM170" s="98"/>
      <c r="QMN170" s="98"/>
      <c r="QMO170" s="98"/>
      <c r="QMP170" s="98"/>
      <c r="QMQ170" s="98"/>
      <c r="QMR170" s="98"/>
      <c r="QMS170" s="98"/>
      <c r="QMT170" s="98"/>
      <c r="QMU170" s="98"/>
      <c r="QMX170" s="98"/>
      <c r="QNA170" s="98"/>
      <c r="QND170" s="98"/>
      <c r="QNG170" s="98"/>
      <c r="QPU170" s="98"/>
      <c r="QPW170" s="98"/>
      <c r="QPZ170" s="98"/>
      <c r="QQC170" s="98"/>
      <c r="QQF170" s="98"/>
      <c r="QQI170" s="98"/>
      <c r="QQL170" s="98"/>
      <c r="QQN170" s="98"/>
      <c r="QQP170" s="98"/>
      <c r="QQS170" s="98"/>
      <c r="QQV170" s="98"/>
      <c r="QQY170" s="98"/>
      <c r="QRB170" s="98"/>
      <c r="QRE170" s="98"/>
      <c r="QRH170" s="98"/>
      <c r="QRK170" s="98"/>
      <c r="QRM170" s="98"/>
      <c r="QSH170" s="98"/>
      <c r="QSI170" s="98"/>
      <c r="QSL170" s="98"/>
      <c r="QSO170" s="98"/>
      <c r="QSR170" s="98"/>
      <c r="QSU170" s="98"/>
      <c r="QSV170" s="98"/>
      <c r="QSW170" s="98"/>
      <c r="QSZ170" s="98"/>
      <c r="QTC170" s="98"/>
      <c r="QTF170" s="98"/>
      <c r="QTI170" s="98"/>
      <c r="QTK170" s="98"/>
      <c r="QVC170" s="98"/>
      <c r="QVD170" s="98"/>
      <c r="QVE170" s="98"/>
      <c r="QVF170" s="98"/>
      <c r="QVG170" s="98"/>
      <c r="QVH170" s="98"/>
      <c r="QVI170" s="98"/>
      <c r="QVJ170" s="98"/>
      <c r="QVK170" s="98"/>
      <c r="QVL170" s="98"/>
      <c r="QVM170" s="98"/>
      <c r="QVN170" s="98"/>
      <c r="QVO170" s="98"/>
      <c r="QVP170" s="98"/>
      <c r="QVQ170" s="98"/>
      <c r="QVR170" s="98"/>
      <c r="QVS170" s="98"/>
      <c r="QVT170" s="98"/>
      <c r="QVU170" s="98"/>
      <c r="QWH170" s="98"/>
      <c r="QWI170" s="98"/>
      <c r="QWJ170" s="98"/>
      <c r="QWK170" s="98"/>
      <c r="QWL170" s="98"/>
      <c r="QWM170" s="98"/>
      <c r="QWN170" s="98"/>
      <c r="QWO170" s="98"/>
      <c r="QWP170" s="98"/>
      <c r="QWQ170" s="98"/>
      <c r="QWT170" s="98"/>
      <c r="QWW170" s="98"/>
      <c r="QWZ170" s="98"/>
      <c r="QXC170" s="98"/>
      <c r="QZQ170" s="98"/>
      <c r="QZS170" s="98"/>
      <c r="QZV170" s="98"/>
      <c r="QZY170" s="98"/>
      <c r="RAB170" s="98"/>
      <c r="RAE170" s="98"/>
      <c r="RAH170" s="98"/>
      <c r="RAJ170" s="98"/>
      <c r="RAL170" s="98"/>
      <c r="RAO170" s="98"/>
      <c r="RAR170" s="98"/>
      <c r="RAU170" s="98"/>
      <c r="RAX170" s="98"/>
      <c r="RBA170" s="98"/>
      <c r="RBD170" s="98"/>
      <c r="RBG170" s="98"/>
      <c r="RBI170" s="98"/>
      <c r="RCD170" s="98"/>
      <c r="RCE170" s="98"/>
      <c r="RCH170" s="98"/>
      <c r="RCK170" s="98"/>
      <c r="RCN170" s="98"/>
      <c r="RCQ170" s="98"/>
      <c r="RCR170" s="98"/>
      <c r="RCS170" s="98"/>
      <c r="RCV170" s="98"/>
      <c r="RCY170" s="98"/>
      <c r="RDB170" s="98"/>
      <c r="RDE170" s="98"/>
      <c r="RDG170" s="98"/>
      <c r="REY170" s="98"/>
      <c r="REZ170" s="98"/>
      <c r="RFA170" s="98"/>
      <c r="RFB170" s="98"/>
      <c r="RFC170" s="98"/>
      <c r="RFD170" s="98"/>
      <c r="RFE170" s="98"/>
      <c r="RFF170" s="98"/>
      <c r="RFG170" s="98"/>
      <c r="RFH170" s="98"/>
      <c r="RFI170" s="98"/>
      <c r="RFJ170" s="98"/>
      <c r="RFK170" s="98"/>
      <c r="RFL170" s="98"/>
      <c r="RFM170" s="98"/>
      <c r="RFN170" s="98"/>
      <c r="RFO170" s="98"/>
      <c r="RFP170" s="98"/>
      <c r="RFQ170" s="98"/>
      <c r="RGD170" s="98"/>
      <c r="RGE170" s="98"/>
      <c r="RGF170" s="98"/>
      <c r="RGG170" s="98"/>
      <c r="RGH170" s="98"/>
      <c r="RGI170" s="98"/>
      <c r="RGJ170" s="98"/>
      <c r="RGK170" s="98"/>
      <c r="RGL170" s="98"/>
      <c r="RGM170" s="98"/>
      <c r="RGP170" s="98"/>
      <c r="RGS170" s="98"/>
      <c r="RGV170" s="98"/>
      <c r="RGY170" s="98"/>
      <c r="RJM170" s="98"/>
      <c r="RJO170" s="98"/>
      <c r="RJR170" s="98"/>
      <c r="RJU170" s="98"/>
      <c r="RJX170" s="98"/>
      <c r="RKA170" s="98"/>
      <c r="RKD170" s="98"/>
      <c r="RKF170" s="98"/>
      <c r="RKH170" s="98"/>
      <c r="RKK170" s="98"/>
      <c r="RKN170" s="98"/>
      <c r="RKQ170" s="98"/>
      <c r="RKT170" s="98"/>
      <c r="RKW170" s="98"/>
      <c r="RKZ170" s="98"/>
      <c r="RLC170" s="98"/>
      <c r="RLE170" s="98"/>
      <c r="RLZ170" s="98"/>
      <c r="RMA170" s="98"/>
      <c r="RMD170" s="98"/>
      <c r="RMG170" s="98"/>
      <c r="RMJ170" s="98"/>
      <c r="RMM170" s="98"/>
      <c r="RMN170" s="98"/>
      <c r="RMO170" s="98"/>
      <c r="RMR170" s="98"/>
      <c r="RMU170" s="98"/>
      <c r="RMX170" s="98"/>
      <c r="RNA170" s="98"/>
      <c r="RNC170" s="98"/>
      <c r="ROU170" s="98"/>
      <c r="ROV170" s="98"/>
      <c r="ROW170" s="98"/>
      <c r="ROX170" s="98"/>
      <c r="ROY170" s="98"/>
      <c r="ROZ170" s="98"/>
      <c r="RPA170" s="98"/>
      <c r="RPB170" s="98"/>
      <c r="RPC170" s="98"/>
      <c r="RPD170" s="98"/>
      <c r="RPE170" s="98"/>
      <c r="RPF170" s="98"/>
      <c r="RPG170" s="98"/>
      <c r="RPH170" s="98"/>
      <c r="RPI170" s="98"/>
      <c r="RPJ170" s="98"/>
      <c r="RPK170" s="98"/>
      <c r="RPL170" s="98"/>
      <c r="RPM170" s="98"/>
      <c r="RPZ170" s="98"/>
      <c r="RQA170" s="98"/>
      <c r="RQB170" s="98"/>
      <c r="RQC170" s="98"/>
      <c r="RQD170" s="98"/>
      <c r="RQE170" s="98"/>
      <c r="RQF170" s="98"/>
      <c r="RQG170" s="98"/>
      <c r="RQH170" s="98"/>
      <c r="RQI170" s="98"/>
      <c r="RQL170" s="98"/>
      <c r="RQO170" s="98"/>
      <c r="RQR170" s="98"/>
      <c r="RQU170" s="98"/>
      <c r="RTI170" s="98"/>
      <c r="RTK170" s="98"/>
      <c r="RTN170" s="98"/>
      <c r="RTQ170" s="98"/>
      <c r="RTT170" s="98"/>
      <c r="RTW170" s="98"/>
      <c r="RTZ170" s="98"/>
      <c r="RUB170" s="98"/>
      <c r="RUD170" s="98"/>
      <c r="RUG170" s="98"/>
      <c r="RUJ170" s="98"/>
      <c r="RUM170" s="98"/>
      <c r="RUP170" s="98"/>
      <c r="RUS170" s="98"/>
      <c r="RUV170" s="98"/>
      <c r="RUY170" s="98"/>
      <c r="RVA170" s="98"/>
      <c r="RVV170" s="98"/>
      <c r="RVW170" s="98"/>
      <c r="RVZ170" s="98"/>
      <c r="RWC170" s="98"/>
      <c r="RWF170" s="98"/>
      <c r="RWI170" s="98"/>
      <c r="RWJ170" s="98"/>
      <c r="RWK170" s="98"/>
      <c r="RWN170" s="98"/>
      <c r="RWQ170" s="98"/>
      <c r="RWT170" s="98"/>
      <c r="RWW170" s="98"/>
      <c r="RWY170" s="98"/>
      <c r="RYQ170" s="98"/>
      <c r="RYR170" s="98"/>
      <c r="RYS170" s="98"/>
      <c r="RYT170" s="98"/>
      <c r="RYU170" s="98"/>
      <c r="RYV170" s="98"/>
      <c r="RYW170" s="98"/>
      <c r="RYX170" s="98"/>
      <c r="RYY170" s="98"/>
      <c r="RYZ170" s="98"/>
      <c r="RZA170" s="98"/>
      <c r="RZB170" s="98"/>
      <c r="RZC170" s="98"/>
      <c r="RZD170" s="98"/>
      <c r="RZE170" s="98"/>
      <c r="RZF170" s="98"/>
      <c r="RZG170" s="98"/>
      <c r="RZH170" s="98"/>
      <c r="RZI170" s="98"/>
      <c r="RZV170" s="98"/>
      <c r="RZW170" s="98"/>
      <c r="RZX170" s="98"/>
      <c r="RZY170" s="98"/>
      <c r="RZZ170" s="98"/>
      <c r="SAA170" s="98"/>
      <c r="SAB170" s="98"/>
      <c r="SAC170" s="98"/>
      <c r="SAD170" s="98"/>
      <c r="SAE170" s="98"/>
      <c r="SAH170" s="98"/>
      <c r="SAK170" s="98"/>
      <c r="SAN170" s="98"/>
      <c r="SAQ170" s="98"/>
      <c r="SDE170" s="98"/>
      <c r="SDG170" s="98"/>
      <c r="SDJ170" s="98"/>
      <c r="SDM170" s="98"/>
      <c r="SDP170" s="98"/>
      <c r="SDS170" s="98"/>
      <c r="SDV170" s="98"/>
      <c r="SDX170" s="98"/>
      <c r="SDZ170" s="98"/>
      <c r="SEC170" s="98"/>
      <c r="SEF170" s="98"/>
      <c r="SEI170" s="98"/>
      <c r="SEL170" s="98"/>
      <c r="SEO170" s="98"/>
      <c r="SER170" s="98"/>
      <c r="SEU170" s="98"/>
      <c r="SEW170" s="98"/>
      <c r="SFR170" s="98"/>
      <c r="SFS170" s="98"/>
      <c r="SFV170" s="98"/>
      <c r="SFY170" s="98"/>
      <c r="SGB170" s="98"/>
      <c r="SGE170" s="98"/>
      <c r="SGF170" s="98"/>
      <c r="SGG170" s="98"/>
      <c r="SGJ170" s="98"/>
      <c r="SGM170" s="98"/>
      <c r="SGP170" s="98"/>
      <c r="SGS170" s="98"/>
      <c r="SGU170" s="98"/>
      <c r="SIM170" s="98"/>
      <c r="SIN170" s="98"/>
      <c r="SIO170" s="98"/>
      <c r="SIP170" s="98"/>
      <c r="SIQ170" s="98"/>
      <c r="SIR170" s="98"/>
      <c r="SIS170" s="98"/>
      <c r="SIT170" s="98"/>
      <c r="SIU170" s="98"/>
      <c r="SIV170" s="98"/>
      <c r="SIW170" s="98"/>
      <c r="SIX170" s="98"/>
      <c r="SIY170" s="98"/>
      <c r="SIZ170" s="98"/>
      <c r="SJA170" s="98"/>
      <c r="SJB170" s="98"/>
      <c r="SJC170" s="98"/>
      <c r="SJD170" s="98"/>
      <c r="SJE170" s="98"/>
      <c r="SJR170" s="98"/>
      <c r="SJS170" s="98"/>
      <c r="SJT170" s="98"/>
      <c r="SJU170" s="98"/>
      <c r="SJV170" s="98"/>
      <c r="SJW170" s="98"/>
      <c r="SJX170" s="98"/>
      <c r="SJY170" s="98"/>
      <c r="SJZ170" s="98"/>
      <c r="SKA170" s="98"/>
      <c r="SKD170" s="98"/>
      <c r="SKG170" s="98"/>
      <c r="SKJ170" s="98"/>
      <c r="SKM170" s="98"/>
      <c r="SNA170" s="98"/>
      <c r="SNC170" s="98"/>
      <c r="SNF170" s="98"/>
      <c r="SNI170" s="98"/>
      <c r="SNL170" s="98"/>
      <c r="SNO170" s="98"/>
      <c r="SNR170" s="98"/>
      <c r="SNT170" s="98"/>
      <c r="SNV170" s="98"/>
      <c r="SNY170" s="98"/>
      <c r="SOB170" s="98"/>
      <c r="SOE170" s="98"/>
      <c r="SOH170" s="98"/>
      <c r="SOK170" s="98"/>
      <c r="SON170" s="98"/>
      <c r="SOQ170" s="98"/>
      <c r="SOS170" s="98"/>
      <c r="SPN170" s="98"/>
      <c r="SPO170" s="98"/>
      <c r="SPR170" s="98"/>
      <c r="SPU170" s="98"/>
      <c r="SPX170" s="98"/>
      <c r="SQA170" s="98"/>
      <c r="SQB170" s="98"/>
      <c r="SQC170" s="98"/>
      <c r="SQF170" s="98"/>
      <c r="SQI170" s="98"/>
      <c r="SQL170" s="98"/>
      <c r="SQO170" s="98"/>
      <c r="SQQ170" s="98"/>
      <c r="SSI170" s="98"/>
      <c r="SSJ170" s="98"/>
      <c r="SSK170" s="98"/>
      <c r="SSL170" s="98"/>
      <c r="SSM170" s="98"/>
      <c r="SSN170" s="98"/>
      <c r="SSO170" s="98"/>
      <c r="SSP170" s="98"/>
      <c r="SSQ170" s="98"/>
      <c r="SSR170" s="98"/>
      <c r="SSS170" s="98"/>
      <c r="SST170" s="98"/>
      <c r="SSU170" s="98"/>
      <c r="SSV170" s="98"/>
      <c r="SSW170" s="98"/>
      <c r="SSX170" s="98"/>
      <c r="SSY170" s="98"/>
      <c r="SSZ170" s="98"/>
      <c r="STA170" s="98"/>
      <c r="STN170" s="98"/>
      <c r="STO170" s="98"/>
      <c r="STP170" s="98"/>
      <c r="STQ170" s="98"/>
      <c r="STR170" s="98"/>
      <c r="STS170" s="98"/>
      <c r="STT170" s="98"/>
      <c r="STU170" s="98"/>
      <c r="STV170" s="98"/>
      <c r="STW170" s="98"/>
      <c r="STZ170" s="98"/>
      <c r="SUC170" s="98"/>
      <c r="SUF170" s="98"/>
      <c r="SUI170" s="98"/>
      <c r="SWW170" s="98"/>
      <c r="SWY170" s="98"/>
      <c r="SXB170" s="98"/>
      <c r="SXE170" s="98"/>
      <c r="SXH170" s="98"/>
      <c r="SXK170" s="98"/>
      <c r="SXN170" s="98"/>
      <c r="SXP170" s="98"/>
      <c r="SXR170" s="98"/>
      <c r="SXU170" s="98"/>
      <c r="SXX170" s="98"/>
      <c r="SYA170" s="98"/>
      <c r="SYD170" s="98"/>
      <c r="SYG170" s="98"/>
      <c r="SYJ170" s="98"/>
      <c r="SYM170" s="98"/>
      <c r="SYO170" s="98"/>
      <c r="SZJ170" s="98"/>
      <c r="SZK170" s="98"/>
      <c r="SZN170" s="98"/>
      <c r="SZQ170" s="98"/>
      <c r="SZT170" s="98"/>
      <c r="SZW170" s="98"/>
      <c r="SZX170" s="98"/>
      <c r="SZY170" s="98"/>
      <c r="TAB170" s="98"/>
      <c r="TAE170" s="98"/>
      <c r="TAH170" s="98"/>
      <c r="TAK170" s="98"/>
      <c r="TAM170" s="98"/>
      <c r="TCE170" s="98"/>
      <c r="TCF170" s="98"/>
      <c r="TCG170" s="98"/>
      <c r="TCH170" s="98"/>
      <c r="TCI170" s="98"/>
      <c r="TCJ170" s="98"/>
      <c r="TCK170" s="98"/>
      <c r="TCL170" s="98"/>
      <c r="TCM170" s="98"/>
      <c r="TCN170" s="98"/>
      <c r="TCO170" s="98"/>
      <c r="TCP170" s="98"/>
      <c r="TCQ170" s="98"/>
      <c r="TCR170" s="98"/>
      <c r="TCS170" s="98"/>
      <c r="TCT170" s="98"/>
      <c r="TCU170" s="98"/>
      <c r="TCV170" s="98"/>
      <c r="TCW170" s="98"/>
      <c r="TDJ170" s="98"/>
      <c r="TDK170" s="98"/>
      <c r="TDL170" s="98"/>
      <c r="TDM170" s="98"/>
      <c r="TDN170" s="98"/>
      <c r="TDO170" s="98"/>
      <c r="TDP170" s="98"/>
      <c r="TDQ170" s="98"/>
      <c r="TDR170" s="98"/>
      <c r="TDS170" s="98"/>
      <c r="TDV170" s="98"/>
      <c r="TDY170" s="98"/>
      <c r="TEB170" s="98"/>
      <c r="TEE170" s="98"/>
      <c r="TGS170" s="98"/>
      <c r="TGU170" s="98"/>
      <c r="TGX170" s="98"/>
      <c r="THA170" s="98"/>
      <c r="THD170" s="98"/>
      <c r="THG170" s="98"/>
      <c r="THJ170" s="98"/>
      <c r="THL170" s="98"/>
      <c r="THN170" s="98"/>
      <c r="THQ170" s="98"/>
      <c r="THT170" s="98"/>
      <c r="THW170" s="98"/>
      <c r="THZ170" s="98"/>
      <c r="TIC170" s="98"/>
      <c r="TIF170" s="98"/>
      <c r="TII170" s="98"/>
      <c r="TIK170" s="98"/>
      <c r="TJF170" s="98"/>
      <c r="TJG170" s="98"/>
      <c r="TJJ170" s="98"/>
      <c r="TJM170" s="98"/>
      <c r="TJP170" s="98"/>
      <c r="TJS170" s="98"/>
      <c r="TJT170" s="98"/>
      <c r="TJU170" s="98"/>
      <c r="TJX170" s="98"/>
      <c r="TKA170" s="98"/>
      <c r="TKD170" s="98"/>
      <c r="TKG170" s="98"/>
      <c r="TKI170" s="98"/>
      <c r="TMA170" s="98"/>
      <c r="TMB170" s="98"/>
      <c r="TMC170" s="98"/>
      <c r="TMD170" s="98"/>
      <c r="TME170" s="98"/>
      <c r="TMF170" s="98"/>
      <c r="TMG170" s="98"/>
      <c r="TMH170" s="98"/>
      <c r="TMI170" s="98"/>
      <c r="TMJ170" s="98"/>
      <c r="TMK170" s="98"/>
      <c r="TML170" s="98"/>
      <c r="TMM170" s="98"/>
      <c r="TMN170" s="98"/>
      <c r="TMO170" s="98"/>
      <c r="TMP170" s="98"/>
      <c r="TMQ170" s="98"/>
      <c r="TMR170" s="98"/>
      <c r="TMS170" s="98"/>
      <c r="TNF170" s="98"/>
      <c r="TNG170" s="98"/>
      <c r="TNH170" s="98"/>
      <c r="TNI170" s="98"/>
      <c r="TNJ170" s="98"/>
      <c r="TNK170" s="98"/>
      <c r="TNL170" s="98"/>
      <c r="TNM170" s="98"/>
      <c r="TNN170" s="98"/>
      <c r="TNO170" s="98"/>
      <c r="TNR170" s="98"/>
      <c r="TNU170" s="98"/>
      <c r="TNX170" s="98"/>
      <c r="TOA170" s="98"/>
      <c r="TQO170" s="98"/>
      <c r="TQQ170" s="98"/>
      <c r="TQT170" s="98"/>
      <c r="TQW170" s="98"/>
      <c r="TQZ170" s="98"/>
      <c r="TRC170" s="98"/>
      <c r="TRF170" s="98"/>
      <c r="TRH170" s="98"/>
      <c r="TRJ170" s="98"/>
      <c r="TRM170" s="98"/>
      <c r="TRP170" s="98"/>
      <c r="TRS170" s="98"/>
      <c r="TRV170" s="98"/>
      <c r="TRY170" s="98"/>
      <c r="TSB170" s="98"/>
      <c r="TSE170" s="98"/>
      <c r="TSG170" s="98"/>
      <c r="TTB170" s="98"/>
      <c r="TTC170" s="98"/>
      <c r="TTF170" s="98"/>
      <c r="TTI170" s="98"/>
      <c r="TTL170" s="98"/>
      <c r="TTO170" s="98"/>
      <c r="TTP170" s="98"/>
      <c r="TTQ170" s="98"/>
      <c r="TTT170" s="98"/>
      <c r="TTW170" s="98"/>
      <c r="TTZ170" s="98"/>
      <c r="TUC170" s="98"/>
      <c r="TUE170" s="98"/>
      <c r="TVW170" s="98"/>
      <c r="TVX170" s="98"/>
      <c r="TVY170" s="98"/>
      <c r="TVZ170" s="98"/>
      <c r="TWA170" s="98"/>
      <c r="TWB170" s="98"/>
      <c r="TWC170" s="98"/>
      <c r="TWD170" s="98"/>
      <c r="TWE170" s="98"/>
      <c r="TWF170" s="98"/>
      <c r="TWG170" s="98"/>
      <c r="TWH170" s="98"/>
      <c r="TWI170" s="98"/>
      <c r="TWJ170" s="98"/>
      <c r="TWK170" s="98"/>
      <c r="TWL170" s="98"/>
      <c r="TWM170" s="98"/>
      <c r="TWN170" s="98"/>
      <c r="TWO170" s="98"/>
      <c r="TXB170" s="98"/>
      <c r="TXC170" s="98"/>
      <c r="TXD170" s="98"/>
      <c r="TXE170" s="98"/>
      <c r="TXF170" s="98"/>
      <c r="TXG170" s="98"/>
      <c r="TXH170" s="98"/>
      <c r="TXI170" s="98"/>
      <c r="TXJ170" s="98"/>
      <c r="TXK170" s="98"/>
      <c r="TXN170" s="98"/>
      <c r="TXQ170" s="98"/>
      <c r="TXT170" s="98"/>
      <c r="TXW170" s="98"/>
      <c r="UAK170" s="98"/>
      <c r="UAM170" s="98"/>
      <c r="UAP170" s="98"/>
      <c r="UAS170" s="98"/>
      <c r="UAV170" s="98"/>
      <c r="UAY170" s="98"/>
      <c r="UBB170" s="98"/>
      <c r="UBD170" s="98"/>
      <c r="UBF170" s="98"/>
      <c r="UBI170" s="98"/>
      <c r="UBL170" s="98"/>
      <c r="UBO170" s="98"/>
      <c r="UBR170" s="98"/>
      <c r="UBU170" s="98"/>
      <c r="UBX170" s="98"/>
      <c r="UCA170" s="98"/>
      <c r="UCC170" s="98"/>
      <c r="UCX170" s="98"/>
      <c r="UCY170" s="98"/>
      <c r="UDB170" s="98"/>
      <c r="UDE170" s="98"/>
      <c r="UDH170" s="98"/>
      <c r="UDK170" s="98"/>
      <c r="UDL170" s="98"/>
      <c r="UDM170" s="98"/>
      <c r="UDP170" s="98"/>
      <c r="UDS170" s="98"/>
      <c r="UDV170" s="98"/>
      <c r="UDY170" s="98"/>
      <c r="UEA170" s="98"/>
      <c r="UFS170" s="98"/>
      <c r="UFT170" s="98"/>
      <c r="UFU170" s="98"/>
      <c r="UFV170" s="98"/>
      <c r="UFW170" s="98"/>
      <c r="UFX170" s="98"/>
      <c r="UFY170" s="98"/>
      <c r="UFZ170" s="98"/>
      <c r="UGA170" s="98"/>
      <c r="UGB170" s="98"/>
      <c r="UGC170" s="98"/>
      <c r="UGD170" s="98"/>
      <c r="UGE170" s="98"/>
      <c r="UGF170" s="98"/>
      <c r="UGG170" s="98"/>
      <c r="UGH170" s="98"/>
      <c r="UGI170" s="98"/>
      <c r="UGJ170" s="98"/>
      <c r="UGK170" s="98"/>
      <c r="UGX170" s="98"/>
      <c r="UGY170" s="98"/>
      <c r="UGZ170" s="98"/>
      <c r="UHA170" s="98"/>
      <c r="UHB170" s="98"/>
      <c r="UHC170" s="98"/>
      <c r="UHD170" s="98"/>
      <c r="UHE170" s="98"/>
      <c r="UHF170" s="98"/>
      <c r="UHG170" s="98"/>
      <c r="UHJ170" s="98"/>
      <c r="UHM170" s="98"/>
      <c r="UHP170" s="98"/>
      <c r="UHS170" s="98"/>
      <c r="UKG170" s="98"/>
      <c r="UKI170" s="98"/>
      <c r="UKL170" s="98"/>
      <c r="UKO170" s="98"/>
      <c r="UKR170" s="98"/>
      <c r="UKU170" s="98"/>
      <c r="UKX170" s="98"/>
      <c r="UKZ170" s="98"/>
      <c r="ULB170" s="98"/>
      <c r="ULE170" s="98"/>
      <c r="ULH170" s="98"/>
      <c r="ULK170" s="98"/>
      <c r="ULN170" s="98"/>
      <c r="ULQ170" s="98"/>
      <c r="ULT170" s="98"/>
      <c r="ULW170" s="98"/>
      <c r="ULY170" s="98"/>
      <c r="UMT170" s="98"/>
      <c r="UMU170" s="98"/>
      <c r="UMX170" s="98"/>
      <c r="UNA170" s="98"/>
      <c r="UND170" s="98"/>
      <c r="UNG170" s="98"/>
      <c r="UNH170" s="98"/>
      <c r="UNI170" s="98"/>
      <c r="UNL170" s="98"/>
      <c r="UNO170" s="98"/>
      <c r="UNR170" s="98"/>
      <c r="UNU170" s="98"/>
      <c r="UNW170" s="98"/>
      <c r="UPO170" s="98"/>
      <c r="UPP170" s="98"/>
      <c r="UPQ170" s="98"/>
      <c r="UPR170" s="98"/>
      <c r="UPS170" s="98"/>
      <c r="UPT170" s="98"/>
      <c r="UPU170" s="98"/>
      <c r="UPV170" s="98"/>
      <c r="UPW170" s="98"/>
      <c r="UPX170" s="98"/>
      <c r="UPY170" s="98"/>
      <c r="UPZ170" s="98"/>
      <c r="UQA170" s="98"/>
      <c r="UQB170" s="98"/>
      <c r="UQC170" s="98"/>
      <c r="UQD170" s="98"/>
      <c r="UQE170" s="98"/>
      <c r="UQF170" s="98"/>
      <c r="UQG170" s="98"/>
      <c r="UQT170" s="98"/>
      <c r="UQU170" s="98"/>
      <c r="UQV170" s="98"/>
      <c r="UQW170" s="98"/>
      <c r="UQX170" s="98"/>
      <c r="UQY170" s="98"/>
      <c r="UQZ170" s="98"/>
      <c r="URA170" s="98"/>
      <c r="URB170" s="98"/>
      <c r="URC170" s="98"/>
      <c r="URF170" s="98"/>
      <c r="URI170" s="98"/>
      <c r="URL170" s="98"/>
      <c r="URO170" s="98"/>
      <c r="UUC170" s="98"/>
      <c r="UUE170" s="98"/>
      <c r="UUH170" s="98"/>
      <c r="UUK170" s="98"/>
      <c r="UUN170" s="98"/>
      <c r="UUQ170" s="98"/>
      <c r="UUT170" s="98"/>
      <c r="UUV170" s="98"/>
      <c r="UUX170" s="98"/>
      <c r="UVA170" s="98"/>
      <c r="UVD170" s="98"/>
      <c r="UVG170" s="98"/>
      <c r="UVJ170" s="98"/>
      <c r="UVM170" s="98"/>
      <c r="UVP170" s="98"/>
      <c r="UVS170" s="98"/>
      <c r="UVU170" s="98"/>
      <c r="UWP170" s="98"/>
      <c r="UWQ170" s="98"/>
      <c r="UWT170" s="98"/>
      <c r="UWW170" s="98"/>
      <c r="UWZ170" s="98"/>
      <c r="UXC170" s="98"/>
      <c r="UXD170" s="98"/>
      <c r="UXE170" s="98"/>
      <c r="UXH170" s="98"/>
      <c r="UXK170" s="98"/>
      <c r="UXN170" s="98"/>
      <c r="UXQ170" s="98"/>
      <c r="UXS170" s="98"/>
      <c r="UZK170" s="98"/>
      <c r="UZL170" s="98"/>
      <c r="UZM170" s="98"/>
      <c r="UZN170" s="98"/>
      <c r="UZO170" s="98"/>
      <c r="UZP170" s="98"/>
      <c r="UZQ170" s="98"/>
      <c r="UZR170" s="98"/>
      <c r="UZS170" s="98"/>
      <c r="UZT170" s="98"/>
      <c r="UZU170" s="98"/>
      <c r="UZV170" s="98"/>
      <c r="UZW170" s="98"/>
      <c r="UZX170" s="98"/>
      <c r="UZY170" s="98"/>
      <c r="UZZ170" s="98"/>
      <c r="VAA170" s="98"/>
      <c r="VAB170" s="98"/>
      <c r="VAC170" s="98"/>
      <c r="VAP170" s="98"/>
      <c r="VAQ170" s="98"/>
      <c r="VAR170" s="98"/>
      <c r="VAS170" s="98"/>
      <c r="VAT170" s="98"/>
      <c r="VAU170" s="98"/>
      <c r="VAV170" s="98"/>
      <c r="VAW170" s="98"/>
      <c r="VAX170" s="98"/>
      <c r="VAY170" s="98"/>
      <c r="VBB170" s="98"/>
      <c r="VBE170" s="98"/>
      <c r="VBH170" s="98"/>
      <c r="VBK170" s="98"/>
      <c r="VDY170" s="98"/>
      <c r="VEA170" s="98"/>
      <c r="VED170" s="98"/>
      <c r="VEG170" s="98"/>
      <c r="VEJ170" s="98"/>
      <c r="VEM170" s="98"/>
      <c r="VEP170" s="98"/>
      <c r="VER170" s="98"/>
      <c r="VET170" s="98"/>
      <c r="VEW170" s="98"/>
      <c r="VEZ170" s="98"/>
      <c r="VFC170" s="98"/>
      <c r="VFF170" s="98"/>
      <c r="VFI170" s="98"/>
      <c r="VFL170" s="98"/>
      <c r="VFO170" s="98"/>
      <c r="VFQ170" s="98"/>
      <c r="VGL170" s="98"/>
      <c r="VGM170" s="98"/>
      <c r="VGP170" s="98"/>
      <c r="VGS170" s="98"/>
      <c r="VGV170" s="98"/>
      <c r="VGY170" s="98"/>
      <c r="VGZ170" s="98"/>
      <c r="VHA170" s="98"/>
      <c r="VHD170" s="98"/>
      <c r="VHG170" s="98"/>
      <c r="VHJ170" s="98"/>
      <c r="VHM170" s="98"/>
      <c r="VHO170" s="98"/>
      <c r="VJG170" s="98"/>
      <c r="VJH170" s="98"/>
      <c r="VJI170" s="98"/>
      <c r="VJJ170" s="98"/>
      <c r="VJK170" s="98"/>
      <c r="VJL170" s="98"/>
      <c r="VJM170" s="98"/>
      <c r="VJN170" s="98"/>
      <c r="VJO170" s="98"/>
      <c r="VJP170" s="98"/>
      <c r="VJQ170" s="98"/>
      <c r="VJR170" s="98"/>
      <c r="VJS170" s="98"/>
      <c r="VJT170" s="98"/>
      <c r="VJU170" s="98"/>
      <c r="VJV170" s="98"/>
      <c r="VJW170" s="98"/>
      <c r="VJX170" s="98"/>
      <c r="VJY170" s="98"/>
      <c r="VKL170" s="98"/>
      <c r="VKM170" s="98"/>
      <c r="VKN170" s="98"/>
      <c r="VKO170" s="98"/>
      <c r="VKP170" s="98"/>
      <c r="VKQ170" s="98"/>
      <c r="VKR170" s="98"/>
      <c r="VKS170" s="98"/>
      <c r="VKT170" s="98"/>
      <c r="VKU170" s="98"/>
      <c r="VKX170" s="98"/>
      <c r="VLA170" s="98"/>
      <c r="VLD170" s="98"/>
      <c r="VLG170" s="98"/>
      <c r="VNU170" s="98"/>
      <c r="VNW170" s="98"/>
      <c r="VNZ170" s="98"/>
      <c r="VOC170" s="98"/>
      <c r="VOF170" s="98"/>
      <c r="VOI170" s="98"/>
      <c r="VOL170" s="98"/>
      <c r="VON170" s="98"/>
      <c r="VOP170" s="98"/>
      <c r="VOS170" s="98"/>
      <c r="VOV170" s="98"/>
      <c r="VOY170" s="98"/>
      <c r="VPB170" s="98"/>
      <c r="VPE170" s="98"/>
      <c r="VPH170" s="98"/>
      <c r="VPK170" s="98"/>
      <c r="VPM170" s="98"/>
      <c r="VQH170" s="98"/>
      <c r="VQI170" s="98"/>
      <c r="VQL170" s="98"/>
      <c r="VQO170" s="98"/>
      <c r="VQR170" s="98"/>
      <c r="VQU170" s="98"/>
      <c r="VQV170" s="98"/>
      <c r="VQW170" s="98"/>
      <c r="VQZ170" s="98"/>
      <c r="VRC170" s="98"/>
      <c r="VRF170" s="98"/>
      <c r="VRI170" s="98"/>
      <c r="VRK170" s="98"/>
      <c r="VTC170" s="98"/>
      <c r="VTD170" s="98"/>
      <c r="VTE170" s="98"/>
      <c r="VTF170" s="98"/>
      <c r="VTG170" s="98"/>
      <c r="VTH170" s="98"/>
      <c r="VTI170" s="98"/>
      <c r="VTJ170" s="98"/>
      <c r="VTK170" s="98"/>
      <c r="VTL170" s="98"/>
      <c r="VTM170" s="98"/>
      <c r="VTN170" s="98"/>
      <c r="VTO170" s="98"/>
      <c r="VTP170" s="98"/>
      <c r="VTQ170" s="98"/>
      <c r="VTR170" s="98"/>
      <c r="VTS170" s="98"/>
      <c r="VTT170" s="98"/>
      <c r="VTU170" s="98"/>
      <c r="VUH170" s="98"/>
      <c r="VUI170" s="98"/>
      <c r="VUJ170" s="98"/>
      <c r="VUK170" s="98"/>
      <c r="VUL170" s="98"/>
      <c r="VUM170" s="98"/>
      <c r="VUN170" s="98"/>
      <c r="VUO170" s="98"/>
      <c r="VUP170" s="98"/>
      <c r="VUQ170" s="98"/>
      <c r="VUT170" s="98"/>
      <c r="VUW170" s="98"/>
      <c r="VUZ170" s="98"/>
      <c r="VVC170" s="98"/>
      <c r="VXQ170" s="98"/>
      <c r="VXS170" s="98"/>
      <c r="VXV170" s="98"/>
      <c r="VXY170" s="98"/>
      <c r="VYB170" s="98"/>
      <c r="VYE170" s="98"/>
      <c r="VYH170" s="98"/>
      <c r="VYJ170" s="98"/>
      <c r="VYL170" s="98"/>
      <c r="VYO170" s="98"/>
      <c r="VYR170" s="98"/>
      <c r="VYU170" s="98"/>
      <c r="VYX170" s="98"/>
      <c r="VZA170" s="98"/>
      <c r="VZD170" s="98"/>
      <c r="VZG170" s="98"/>
      <c r="VZI170" s="98"/>
      <c r="WAD170" s="98"/>
      <c r="WAE170" s="98"/>
      <c r="WAH170" s="98"/>
      <c r="WAK170" s="98"/>
      <c r="WAN170" s="98"/>
      <c r="WAQ170" s="98"/>
      <c r="WAR170" s="98"/>
      <c r="WAS170" s="98"/>
      <c r="WAV170" s="98"/>
      <c r="WAY170" s="98"/>
      <c r="WBB170" s="98"/>
      <c r="WBE170" s="98"/>
      <c r="WBG170" s="98"/>
      <c r="WCY170" s="98"/>
      <c r="WCZ170" s="98"/>
      <c r="WDA170" s="98"/>
      <c r="WDB170" s="98"/>
      <c r="WDC170" s="98"/>
      <c r="WDD170" s="98"/>
      <c r="WDE170" s="98"/>
      <c r="WDF170" s="98"/>
      <c r="WDG170" s="98"/>
      <c r="WDH170" s="98"/>
      <c r="WDI170" s="98"/>
      <c r="WDJ170" s="98"/>
      <c r="WDK170" s="98"/>
      <c r="WDL170" s="98"/>
      <c r="WDM170" s="98"/>
      <c r="WDN170" s="98"/>
      <c r="WDO170" s="98"/>
      <c r="WDP170" s="98"/>
      <c r="WDQ170" s="98"/>
      <c r="WED170" s="98"/>
      <c r="WEE170" s="98"/>
      <c r="WEF170" s="98"/>
      <c r="WEG170" s="98"/>
      <c r="WEH170" s="98"/>
      <c r="WEI170" s="98"/>
      <c r="WEJ170" s="98"/>
      <c r="WEK170" s="98"/>
      <c r="WEL170" s="98"/>
      <c r="WEM170" s="98"/>
      <c r="WEP170" s="98"/>
      <c r="WES170" s="98"/>
      <c r="WEV170" s="98"/>
      <c r="WEY170" s="98"/>
      <c r="WHM170" s="98"/>
      <c r="WHO170" s="98"/>
      <c r="WHR170" s="98"/>
      <c r="WHU170" s="98"/>
      <c r="WHX170" s="98"/>
      <c r="WIA170" s="98"/>
      <c r="WID170" s="98"/>
      <c r="WIF170" s="98"/>
      <c r="WIH170" s="98"/>
      <c r="WIK170" s="98"/>
      <c r="WIN170" s="98"/>
      <c r="WIQ170" s="98"/>
      <c r="WIT170" s="98"/>
      <c r="WIW170" s="98"/>
      <c r="WIZ170" s="98"/>
      <c r="WJC170" s="98"/>
      <c r="WJE170" s="98"/>
      <c r="WJZ170" s="98"/>
      <c r="WKA170" s="98"/>
      <c r="WKD170" s="98"/>
      <c r="WKG170" s="98"/>
      <c r="WKJ170" s="98"/>
      <c r="WKM170" s="98"/>
      <c r="WKN170" s="98"/>
      <c r="WKO170" s="98"/>
      <c r="WKR170" s="98"/>
      <c r="WKU170" s="98"/>
      <c r="WKX170" s="98"/>
      <c r="WLA170" s="98"/>
      <c r="WLC170" s="98"/>
      <c r="WMU170" s="98"/>
      <c r="WMV170" s="98"/>
      <c r="WMW170" s="98"/>
      <c r="WMX170" s="98"/>
      <c r="WMY170" s="98"/>
      <c r="WMZ170" s="98"/>
      <c r="WNA170" s="98"/>
      <c r="WNB170" s="98"/>
      <c r="WNC170" s="98"/>
      <c r="WND170" s="98"/>
      <c r="WNE170" s="98"/>
      <c r="WNF170" s="98"/>
      <c r="WNG170" s="98"/>
      <c r="WNH170" s="98"/>
      <c r="WNI170" s="98"/>
      <c r="WNJ170" s="98"/>
      <c r="WNK170" s="98"/>
      <c r="WNL170" s="98"/>
      <c r="WNM170" s="98"/>
      <c r="WNZ170" s="98"/>
      <c r="WOA170" s="98"/>
      <c r="WOB170" s="98"/>
      <c r="WOC170" s="98"/>
      <c r="WOD170" s="98"/>
      <c r="WOE170" s="98"/>
      <c r="WOF170" s="98"/>
      <c r="WOG170" s="98"/>
      <c r="WOH170" s="98"/>
      <c r="WOI170" s="98"/>
      <c r="WOL170" s="98"/>
      <c r="WOO170" s="98"/>
      <c r="WOR170" s="98"/>
      <c r="WOU170" s="98"/>
      <c r="WRI170" s="98"/>
      <c r="WRK170" s="98"/>
      <c r="WRN170" s="98"/>
      <c r="WRQ170" s="98"/>
      <c r="WRT170" s="98"/>
      <c r="WRW170" s="98"/>
      <c r="WRZ170" s="98"/>
      <c r="WSB170" s="98"/>
      <c r="WSD170" s="98"/>
      <c r="WSG170" s="98"/>
      <c r="WSJ170" s="98"/>
      <c r="WSM170" s="98"/>
      <c r="WSP170" s="98"/>
      <c r="WSS170" s="98"/>
      <c r="WSV170" s="98"/>
      <c r="WSY170" s="98"/>
      <c r="WTA170" s="98"/>
      <c r="WTV170" s="98"/>
      <c r="WTW170" s="98"/>
      <c r="WTZ170" s="98"/>
      <c r="WUC170" s="98"/>
      <c r="WUF170" s="98"/>
      <c r="WUI170" s="98"/>
      <c r="WUJ170" s="98"/>
      <c r="WUK170" s="98"/>
      <c r="WUN170" s="98"/>
      <c r="WUQ170" s="98"/>
      <c r="WUT170" s="98"/>
      <c r="WUW170" s="98"/>
      <c r="WUY170" s="98"/>
    </row>
    <row r="171" spans="1:1015 1059:2039 2083:3063 3107:4087 4131:5111 5155:6135 6179:7159 7203:8183 8227:9207 9251:10231 10275:11255 11299:12279 12323:13303 13347:14327 14371:15351 15395:16119" s="94" customFormat="1" ht="21" hidden="1" customHeight="1" x14ac:dyDescent="0.3">
      <c r="A171" s="8" t="s">
        <v>304</v>
      </c>
      <c r="B171" s="93" t="s">
        <v>412</v>
      </c>
      <c r="C171" s="7"/>
      <c r="D171" s="126"/>
      <c r="E171" s="126"/>
    </row>
    <row r="172" spans="1:1015 1059:2039 2083:3063 3107:4087 4131:5111 5155:6135 6179:7159 7203:8183 8227:9207 9251:10231 10275:11255 11299:12279 12323:13303 13347:14327 14371:15351 15395:16119" s="94" customFormat="1" ht="21" hidden="1" customHeight="1" x14ac:dyDescent="0.3">
      <c r="A172" s="10" t="s">
        <v>87</v>
      </c>
      <c r="B172" s="93" t="s">
        <v>412</v>
      </c>
      <c r="C172" s="7"/>
      <c r="D172" s="126"/>
      <c r="E172" s="126"/>
    </row>
    <row r="173" spans="1:1015 1059:2039 2083:3063 3107:4087 4131:5111 5155:6135 6179:7159 7203:8183 8227:9207 9251:10231 10275:11255 11299:12279 12323:13303 13347:14327 14371:15351 15395:16119" s="94" customFormat="1" ht="21" hidden="1" customHeight="1" x14ac:dyDescent="0.3">
      <c r="A173" s="10" t="s">
        <v>38</v>
      </c>
      <c r="B173" s="93" t="s">
        <v>412</v>
      </c>
      <c r="C173" s="7"/>
      <c r="D173" s="126"/>
      <c r="E173" s="126"/>
    </row>
    <row r="174" spans="1:1015 1059:2039 2083:3063 3107:4087 4131:5111 5155:6135 6179:7159 7203:8183 8227:9207 9251:10231 10275:11255 11299:12279 12323:13303 13347:14327 14371:15351 15395:16119" s="94" customFormat="1" ht="21" hidden="1" customHeight="1" x14ac:dyDescent="0.3">
      <c r="A174" s="5" t="s">
        <v>240</v>
      </c>
      <c r="B174" s="93" t="s">
        <v>412</v>
      </c>
      <c r="C174" s="7"/>
      <c r="D174" s="126"/>
      <c r="E174" s="126"/>
    </row>
    <row r="175" spans="1:1015 1059:2039 2083:3063 3107:4087 4131:5111 5155:6135 6179:7159 7203:8183 8227:9207 9251:10231 10275:11255 11299:12279 12323:13303 13347:14327 14371:15351 15395:16119" s="94" customFormat="1" ht="21" hidden="1" customHeight="1" x14ac:dyDescent="0.3">
      <c r="A175" s="10" t="s">
        <v>241</v>
      </c>
      <c r="B175" s="93" t="s">
        <v>412</v>
      </c>
      <c r="C175" s="7"/>
      <c r="D175" s="126"/>
      <c r="E175" s="126"/>
    </row>
    <row r="176" spans="1:1015 1059:2039 2083:3063 3107:4087 4131:5111 5155:6135 6179:7159 7203:8183 8227:9207 9251:10231 10275:11255 11299:12279 12323:13303 13347:14327 14371:15351 15395:16119" s="94" customFormat="1" ht="21" hidden="1" customHeight="1" x14ac:dyDescent="0.3">
      <c r="A176" s="10" t="s">
        <v>242</v>
      </c>
      <c r="B176" s="93" t="s">
        <v>412</v>
      </c>
      <c r="C176" s="7"/>
      <c r="D176" s="126"/>
      <c r="E176" s="126"/>
    </row>
    <row r="177" spans="1:1015 1059:2039 2083:3063 3107:4087 4131:5111 5155:6135 6179:7159 7203:8183 8227:9207 9251:10231 10275:11255 11299:12279 12323:13303 13347:14327 14371:15351 15395:16119" s="94" customFormat="1" ht="21" hidden="1" customHeight="1" x14ac:dyDescent="0.3">
      <c r="A177" s="5" t="s">
        <v>180</v>
      </c>
      <c r="B177" s="93" t="s">
        <v>412</v>
      </c>
      <c r="C177" s="7"/>
      <c r="D177" s="126"/>
      <c r="E177" s="126"/>
    </row>
    <row r="178" spans="1:1015 1059:2039 2083:3063 3107:4087 4131:5111 5155:6135 6179:7159 7203:8183 8227:9207 9251:10231 10275:11255 11299:12279 12323:13303 13347:14327 14371:15351 15395:16119" s="94" customFormat="1" ht="21" hidden="1" customHeight="1" x14ac:dyDescent="0.3">
      <c r="A178" s="5" t="s">
        <v>181</v>
      </c>
      <c r="B178" s="93" t="s">
        <v>412</v>
      </c>
      <c r="C178" s="7"/>
      <c r="D178" s="126"/>
      <c r="E178" s="126"/>
    </row>
    <row r="179" spans="1:1015 1059:2039 2083:3063 3107:4087 4131:5111 5155:6135 6179:7159 7203:8183 8227:9207 9251:10231 10275:11255 11299:12279 12323:13303 13347:14327 14371:15351 15395:16119" s="94" customFormat="1" ht="21" hidden="1" customHeight="1" x14ac:dyDescent="0.3">
      <c r="A179" s="5" t="s">
        <v>182</v>
      </c>
      <c r="B179" s="93" t="s">
        <v>412</v>
      </c>
      <c r="C179" s="7"/>
      <c r="D179" s="126"/>
      <c r="E179" s="126"/>
    </row>
    <row r="180" spans="1:1015 1059:2039 2083:3063 3107:4087 4131:5111 5155:6135 6179:7159 7203:8183 8227:9207 9251:10231 10275:11255 11299:12279 12323:13303 13347:14327 14371:15351 15395:16119" s="94" customFormat="1" ht="21" customHeight="1" x14ac:dyDescent="0.3">
      <c r="A180" s="13" t="s">
        <v>183</v>
      </c>
      <c r="B180" s="169" t="s">
        <v>416</v>
      </c>
      <c r="C180" s="170">
        <v>270</v>
      </c>
      <c r="D180" s="185">
        <v>2100</v>
      </c>
      <c r="E180" s="169">
        <v>567000</v>
      </c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  <c r="AH180" s="98"/>
      <c r="AI180" s="98"/>
      <c r="AJ180" s="98"/>
      <c r="AK180" s="98"/>
      <c r="AL180" s="98"/>
      <c r="AM180" s="98"/>
      <c r="AN180" s="98"/>
      <c r="AO180" s="98"/>
      <c r="AP180" s="98"/>
      <c r="AQ180" s="98"/>
      <c r="AR180" s="98"/>
      <c r="AS180" s="98"/>
      <c r="AT180" s="98"/>
      <c r="AU180" s="98"/>
      <c r="AV180" s="98"/>
      <c r="AW180" s="98"/>
      <c r="AX180" s="98"/>
      <c r="AY180" s="98"/>
      <c r="AZ180" s="98"/>
      <c r="BA180" s="98"/>
      <c r="BN180" s="98"/>
      <c r="BO180" s="98"/>
      <c r="BP180" s="98"/>
      <c r="BQ180" s="98"/>
      <c r="BR180" s="98"/>
      <c r="BS180" s="98"/>
      <c r="BT180" s="98"/>
      <c r="BU180" s="98"/>
      <c r="BV180" s="98"/>
      <c r="BW180" s="98"/>
      <c r="BZ180" s="98"/>
      <c r="CC180" s="98"/>
      <c r="CF180" s="98"/>
      <c r="CI180" s="98"/>
      <c r="EW180" s="98"/>
      <c r="EY180" s="98"/>
      <c r="FB180" s="98"/>
      <c r="FE180" s="98"/>
      <c r="FH180" s="98"/>
      <c r="FK180" s="98"/>
      <c r="FN180" s="98"/>
      <c r="FP180" s="98"/>
      <c r="FR180" s="98"/>
      <c r="FU180" s="98"/>
      <c r="FX180" s="98"/>
      <c r="GA180" s="98"/>
      <c r="GD180" s="98"/>
      <c r="GG180" s="98"/>
      <c r="GJ180" s="98"/>
      <c r="GM180" s="98"/>
      <c r="GO180" s="98"/>
      <c r="HJ180" s="98"/>
      <c r="HK180" s="98"/>
      <c r="HN180" s="98"/>
      <c r="HQ180" s="98"/>
      <c r="HT180" s="98"/>
      <c r="HW180" s="98"/>
      <c r="HX180" s="98"/>
      <c r="HY180" s="98"/>
      <c r="IB180" s="98"/>
      <c r="IE180" s="98"/>
      <c r="IH180" s="98"/>
      <c r="IK180" s="98"/>
      <c r="IM180" s="98"/>
      <c r="KE180" s="98"/>
      <c r="KF180" s="98"/>
      <c r="KG180" s="98"/>
      <c r="KH180" s="98"/>
      <c r="KI180" s="98"/>
      <c r="KJ180" s="98"/>
      <c r="KK180" s="98"/>
      <c r="KL180" s="98"/>
      <c r="KM180" s="98"/>
      <c r="KN180" s="98"/>
      <c r="KO180" s="98"/>
      <c r="KP180" s="98"/>
      <c r="KQ180" s="98"/>
      <c r="KR180" s="98"/>
      <c r="KS180" s="98"/>
      <c r="KT180" s="98"/>
      <c r="KU180" s="98"/>
      <c r="KV180" s="98"/>
      <c r="KW180" s="98"/>
      <c r="LJ180" s="98"/>
      <c r="LK180" s="98"/>
      <c r="LL180" s="98"/>
      <c r="LM180" s="98"/>
      <c r="LN180" s="98"/>
      <c r="LO180" s="98"/>
      <c r="LP180" s="98"/>
      <c r="LQ180" s="98"/>
      <c r="LR180" s="98"/>
      <c r="LS180" s="98"/>
      <c r="LV180" s="98"/>
      <c r="LY180" s="98"/>
      <c r="MB180" s="98"/>
      <c r="ME180" s="98"/>
      <c r="OS180" s="98"/>
      <c r="OU180" s="98"/>
      <c r="OX180" s="98"/>
      <c r="PA180" s="98"/>
      <c r="PD180" s="98"/>
      <c r="PG180" s="98"/>
      <c r="PJ180" s="98"/>
      <c r="PL180" s="98"/>
      <c r="PN180" s="98"/>
      <c r="PQ180" s="98"/>
      <c r="PT180" s="98"/>
      <c r="PW180" s="98"/>
      <c r="PZ180" s="98"/>
      <c r="QC180" s="98"/>
      <c r="QF180" s="98"/>
      <c r="QI180" s="98"/>
      <c r="QK180" s="98"/>
      <c r="RF180" s="98"/>
      <c r="RG180" s="98"/>
      <c r="RJ180" s="98"/>
      <c r="RM180" s="98"/>
      <c r="RP180" s="98"/>
      <c r="RS180" s="98"/>
      <c r="RT180" s="98"/>
      <c r="RU180" s="98"/>
      <c r="RX180" s="98"/>
      <c r="SA180" s="98"/>
      <c r="SD180" s="98"/>
      <c r="SG180" s="98"/>
      <c r="SI180" s="98"/>
      <c r="UA180" s="98"/>
      <c r="UB180" s="98"/>
      <c r="UC180" s="98"/>
      <c r="UD180" s="98"/>
      <c r="UE180" s="98"/>
      <c r="UF180" s="98"/>
      <c r="UG180" s="98"/>
      <c r="UH180" s="98"/>
      <c r="UI180" s="98"/>
      <c r="UJ180" s="98"/>
      <c r="UK180" s="98"/>
      <c r="UL180" s="98"/>
      <c r="UM180" s="98"/>
      <c r="UN180" s="98"/>
      <c r="UO180" s="98"/>
      <c r="UP180" s="98"/>
      <c r="UQ180" s="98"/>
      <c r="UR180" s="98"/>
      <c r="US180" s="98"/>
      <c r="VF180" s="98"/>
      <c r="VG180" s="98"/>
      <c r="VH180" s="98"/>
      <c r="VI180" s="98"/>
      <c r="VJ180" s="98"/>
      <c r="VK180" s="98"/>
      <c r="VL180" s="98"/>
      <c r="VM180" s="98"/>
      <c r="VN180" s="98"/>
      <c r="VO180" s="98"/>
      <c r="VR180" s="98"/>
      <c r="VU180" s="98"/>
      <c r="VX180" s="98"/>
      <c r="WA180" s="98"/>
      <c r="YO180" s="98"/>
      <c r="YQ180" s="98"/>
      <c r="YT180" s="98"/>
      <c r="YW180" s="98"/>
      <c r="YZ180" s="98"/>
      <c r="ZC180" s="98"/>
      <c r="ZF180" s="98"/>
      <c r="ZH180" s="98"/>
      <c r="ZJ180" s="98"/>
      <c r="ZM180" s="98"/>
      <c r="ZP180" s="98"/>
      <c r="ZS180" s="98"/>
      <c r="ZV180" s="98"/>
      <c r="ZY180" s="98"/>
      <c r="AAB180" s="98"/>
      <c r="AAE180" s="98"/>
      <c r="AAG180" s="98"/>
      <c r="ABB180" s="98"/>
      <c r="ABC180" s="98"/>
      <c r="ABF180" s="98"/>
      <c r="ABI180" s="98"/>
      <c r="ABL180" s="98"/>
      <c r="ABO180" s="98"/>
      <c r="ABP180" s="98"/>
      <c r="ABQ180" s="98"/>
      <c r="ABT180" s="98"/>
      <c r="ABW180" s="98"/>
      <c r="ABZ180" s="98"/>
      <c r="ACC180" s="98"/>
      <c r="ACE180" s="98"/>
      <c r="ADW180" s="98"/>
      <c r="ADX180" s="98"/>
      <c r="ADY180" s="98"/>
      <c r="ADZ180" s="98"/>
      <c r="AEA180" s="98"/>
      <c r="AEB180" s="98"/>
      <c r="AEC180" s="98"/>
      <c r="AED180" s="98"/>
      <c r="AEE180" s="98"/>
      <c r="AEF180" s="98"/>
      <c r="AEG180" s="98"/>
      <c r="AEH180" s="98"/>
      <c r="AEI180" s="98"/>
      <c r="AEJ180" s="98"/>
      <c r="AEK180" s="98"/>
      <c r="AEL180" s="98"/>
      <c r="AEM180" s="98"/>
      <c r="AEN180" s="98"/>
      <c r="AEO180" s="98"/>
      <c r="AFB180" s="98"/>
      <c r="AFC180" s="98"/>
      <c r="AFD180" s="98"/>
      <c r="AFE180" s="98"/>
      <c r="AFF180" s="98"/>
      <c r="AFG180" s="98"/>
      <c r="AFH180" s="98"/>
      <c r="AFI180" s="98"/>
      <c r="AFJ180" s="98"/>
      <c r="AFK180" s="98"/>
      <c r="AFN180" s="98"/>
      <c r="AFQ180" s="98"/>
      <c r="AFT180" s="98"/>
      <c r="AFW180" s="98"/>
      <c r="AIK180" s="98"/>
      <c r="AIM180" s="98"/>
      <c r="AIP180" s="98"/>
      <c r="AIS180" s="98"/>
      <c r="AIV180" s="98"/>
      <c r="AIY180" s="98"/>
      <c r="AJB180" s="98"/>
      <c r="AJD180" s="98"/>
      <c r="AJF180" s="98"/>
      <c r="AJI180" s="98"/>
      <c r="AJL180" s="98"/>
      <c r="AJO180" s="98"/>
      <c r="AJR180" s="98"/>
      <c r="AJU180" s="98"/>
      <c r="AJX180" s="98"/>
      <c r="AKA180" s="98"/>
      <c r="AKC180" s="98"/>
      <c r="AKX180" s="98"/>
      <c r="AKY180" s="98"/>
      <c r="ALB180" s="98"/>
      <c r="ALE180" s="98"/>
      <c r="ALH180" s="98"/>
      <c r="ALK180" s="98"/>
      <c r="ALL180" s="98"/>
      <c r="ALM180" s="98"/>
      <c r="ALP180" s="98"/>
      <c r="ALS180" s="98"/>
      <c r="ALV180" s="98"/>
      <c r="ALY180" s="98"/>
      <c r="AMA180" s="98"/>
      <c r="ANS180" s="98"/>
      <c r="ANT180" s="98"/>
      <c r="ANU180" s="98"/>
      <c r="ANV180" s="98"/>
      <c r="ANW180" s="98"/>
      <c r="ANX180" s="98"/>
      <c r="ANY180" s="98"/>
      <c r="ANZ180" s="98"/>
      <c r="AOA180" s="98"/>
      <c r="AOB180" s="98"/>
      <c r="AOC180" s="98"/>
      <c r="AOD180" s="98"/>
      <c r="AOE180" s="98"/>
      <c r="AOF180" s="98"/>
      <c r="AOG180" s="98"/>
      <c r="AOH180" s="98"/>
      <c r="AOI180" s="98"/>
      <c r="AOJ180" s="98"/>
      <c r="AOK180" s="98"/>
      <c r="AOX180" s="98"/>
      <c r="AOY180" s="98"/>
      <c r="AOZ180" s="98"/>
      <c r="APA180" s="98"/>
      <c r="APB180" s="98"/>
      <c r="APC180" s="98"/>
      <c r="APD180" s="98"/>
      <c r="APE180" s="98"/>
      <c r="APF180" s="98"/>
      <c r="APG180" s="98"/>
      <c r="APJ180" s="98"/>
      <c r="APM180" s="98"/>
      <c r="APP180" s="98"/>
      <c r="APS180" s="98"/>
      <c r="ASG180" s="98"/>
      <c r="ASI180" s="98"/>
      <c r="ASL180" s="98"/>
      <c r="ASO180" s="98"/>
      <c r="ASR180" s="98"/>
      <c r="ASU180" s="98"/>
      <c r="ASX180" s="98"/>
      <c r="ASZ180" s="98"/>
      <c r="ATB180" s="98"/>
      <c r="ATE180" s="98"/>
      <c r="ATH180" s="98"/>
      <c r="ATK180" s="98"/>
      <c r="ATN180" s="98"/>
      <c r="ATQ180" s="98"/>
      <c r="ATT180" s="98"/>
      <c r="ATW180" s="98"/>
      <c r="ATY180" s="98"/>
      <c r="AUT180" s="98"/>
      <c r="AUU180" s="98"/>
      <c r="AUX180" s="98"/>
      <c r="AVA180" s="98"/>
      <c r="AVD180" s="98"/>
      <c r="AVG180" s="98"/>
      <c r="AVH180" s="98"/>
      <c r="AVI180" s="98"/>
      <c r="AVL180" s="98"/>
      <c r="AVO180" s="98"/>
      <c r="AVR180" s="98"/>
      <c r="AVU180" s="98"/>
      <c r="AVW180" s="98"/>
      <c r="AXO180" s="98"/>
      <c r="AXP180" s="98"/>
      <c r="AXQ180" s="98"/>
      <c r="AXR180" s="98"/>
      <c r="AXS180" s="98"/>
      <c r="AXT180" s="98"/>
      <c r="AXU180" s="98"/>
      <c r="AXV180" s="98"/>
      <c r="AXW180" s="98"/>
      <c r="AXX180" s="98"/>
      <c r="AXY180" s="98"/>
      <c r="AXZ180" s="98"/>
      <c r="AYA180" s="98"/>
      <c r="AYB180" s="98"/>
      <c r="AYC180" s="98"/>
      <c r="AYD180" s="98"/>
      <c r="AYE180" s="98"/>
      <c r="AYF180" s="98"/>
      <c r="AYG180" s="98"/>
      <c r="AYT180" s="98"/>
      <c r="AYU180" s="98"/>
      <c r="AYV180" s="98"/>
      <c r="AYW180" s="98"/>
      <c r="AYX180" s="98"/>
      <c r="AYY180" s="98"/>
      <c r="AYZ180" s="98"/>
      <c r="AZA180" s="98"/>
      <c r="AZB180" s="98"/>
      <c r="AZC180" s="98"/>
      <c r="AZF180" s="98"/>
      <c r="AZI180" s="98"/>
      <c r="AZL180" s="98"/>
      <c r="AZO180" s="98"/>
      <c r="BCC180" s="98"/>
      <c r="BCE180" s="98"/>
      <c r="BCH180" s="98"/>
      <c r="BCK180" s="98"/>
      <c r="BCN180" s="98"/>
      <c r="BCQ180" s="98"/>
      <c r="BCT180" s="98"/>
      <c r="BCV180" s="98"/>
      <c r="BCX180" s="98"/>
      <c r="BDA180" s="98"/>
      <c r="BDD180" s="98"/>
      <c r="BDG180" s="98"/>
      <c r="BDJ180" s="98"/>
      <c r="BDM180" s="98"/>
      <c r="BDP180" s="98"/>
      <c r="BDS180" s="98"/>
      <c r="BDU180" s="98"/>
      <c r="BEP180" s="98"/>
      <c r="BEQ180" s="98"/>
      <c r="BET180" s="98"/>
      <c r="BEW180" s="98"/>
      <c r="BEZ180" s="98"/>
      <c r="BFC180" s="98"/>
      <c r="BFD180" s="98"/>
      <c r="BFE180" s="98"/>
      <c r="BFH180" s="98"/>
      <c r="BFK180" s="98"/>
      <c r="BFN180" s="98"/>
      <c r="BFQ180" s="98"/>
      <c r="BFS180" s="98"/>
      <c r="BHK180" s="98"/>
      <c r="BHL180" s="98"/>
      <c r="BHM180" s="98"/>
      <c r="BHN180" s="98"/>
      <c r="BHO180" s="98"/>
      <c r="BHP180" s="98"/>
      <c r="BHQ180" s="98"/>
      <c r="BHR180" s="98"/>
      <c r="BHS180" s="98"/>
      <c r="BHT180" s="98"/>
      <c r="BHU180" s="98"/>
      <c r="BHV180" s="98"/>
      <c r="BHW180" s="98"/>
      <c r="BHX180" s="98"/>
      <c r="BHY180" s="98"/>
      <c r="BHZ180" s="98"/>
      <c r="BIA180" s="98"/>
      <c r="BIB180" s="98"/>
      <c r="BIC180" s="98"/>
      <c r="BIP180" s="98"/>
      <c r="BIQ180" s="98"/>
      <c r="BIR180" s="98"/>
      <c r="BIS180" s="98"/>
      <c r="BIT180" s="98"/>
      <c r="BIU180" s="98"/>
      <c r="BIV180" s="98"/>
      <c r="BIW180" s="98"/>
      <c r="BIX180" s="98"/>
      <c r="BIY180" s="98"/>
      <c r="BJB180" s="98"/>
      <c r="BJE180" s="98"/>
      <c r="BJH180" s="98"/>
      <c r="BJK180" s="98"/>
      <c r="BLY180" s="98"/>
      <c r="BMA180" s="98"/>
      <c r="BMD180" s="98"/>
      <c r="BMG180" s="98"/>
      <c r="BMJ180" s="98"/>
      <c r="BMM180" s="98"/>
      <c r="BMP180" s="98"/>
      <c r="BMR180" s="98"/>
      <c r="BMT180" s="98"/>
      <c r="BMW180" s="98"/>
      <c r="BMZ180" s="98"/>
      <c r="BNC180" s="98"/>
      <c r="BNF180" s="98"/>
      <c r="BNI180" s="98"/>
      <c r="BNL180" s="98"/>
      <c r="BNO180" s="98"/>
      <c r="BNQ180" s="98"/>
      <c r="BOL180" s="98"/>
      <c r="BOM180" s="98"/>
      <c r="BOP180" s="98"/>
      <c r="BOS180" s="98"/>
      <c r="BOV180" s="98"/>
      <c r="BOY180" s="98"/>
      <c r="BOZ180" s="98"/>
      <c r="BPA180" s="98"/>
      <c r="BPD180" s="98"/>
      <c r="BPG180" s="98"/>
      <c r="BPJ180" s="98"/>
      <c r="BPM180" s="98"/>
      <c r="BPO180" s="98"/>
      <c r="BRG180" s="98"/>
      <c r="BRH180" s="98"/>
      <c r="BRI180" s="98"/>
      <c r="BRJ180" s="98"/>
      <c r="BRK180" s="98"/>
      <c r="BRL180" s="98"/>
      <c r="BRM180" s="98"/>
      <c r="BRN180" s="98"/>
      <c r="BRO180" s="98"/>
      <c r="BRP180" s="98"/>
      <c r="BRQ180" s="98"/>
      <c r="BRR180" s="98"/>
      <c r="BRS180" s="98"/>
      <c r="BRT180" s="98"/>
      <c r="BRU180" s="98"/>
      <c r="BRV180" s="98"/>
      <c r="BRW180" s="98"/>
      <c r="BRX180" s="98"/>
      <c r="BRY180" s="98"/>
      <c r="BSL180" s="98"/>
      <c r="BSM180" s="98"/>
      <c r="BSN180" s="98"/>
      <c r="BSO180" s="98"/>
      <c r="BSP180" s="98"/>
      <c r="BSQ180" s="98"/>
      <c r="BSR180" s="98"/>
      <c r="BSS180" s="98"/>
      <c r="BST180" s="98"/>
      <c r="BSU180" s="98"/>
      <c r="BSX180" s="98"/>
      <c r="BTA180" s="98"/>
      <c r="BTD180" s="98"/>
      <c r="BTG180" s="98"/>
      <c r="BVU180" s="98"/>
      <c r="BVW180" s="98"/>
      <c r="BVZ180" s="98"/>
      <c r="BWC180" s="98"/>
      <c r="BWF180" s="98"/>
      <c r="BWI180" s="98"/>
      <c r="BWL180" s="98"/>
      <c r="BWN180" s="98"/>
      <c r="BWP180" s="98"/>
      <c r="BWS180" s="98"/>
      <c r="BWV180" s="98"/>
      <c r="BWY180" s="98"/>
      <c r="BXB180" s="98"/>
      <c r="BXE180" s="98"/>
      <c r="BXH180" s="98"/>
      <c r="BXK180" s="98"/>
      <c r="BXM180" s="98"/>
      <c r="BYH180" s="98"/>
      <c r="BYI180" s="98"/>
      <c r="BYL180" s="98"/>
      <c r="BYO180" s="98"/>
      <c r="BYR180" s="98"/>
      <c r="BYU180" s="98"/>
      <c r="BYV180" s="98"/>
      <c r="BYW180" s="98"/>
      <c r="BYZ180" s="98"/>
      <c r="BZC180" s="98"/>
      <c r="BZF180" s="98"/>
      <c r="BZI180" s="98"/>
      <c r="BZK180" s="98"/>
      <c r="CBC180" s="98"/>
      <c r="CBD180" s="98"/>
      <c r="CBE180" s="98"/>
      <c r="CBF180" s="98"/>
      <c r="CBG180" s="98"/>
      <c r="CBH180" s="98"/>
      <c r="CBI180" s="98"/>
      <c r="CBJ180" s="98"/>
      <c r="CBK180" s="98"/>
      <c r="CBL180" s="98"/>
      <c r="CBM180" s="98"/>
      <c r="CBN180" s="98"/>
      <c r="CBO180" s="98"/>
      <c r="CBP180" s="98"/>
      <c r="CBQ180" s="98"/>
      <c r="CBR180" s="98"/>
      <c r="CBS180" s="98"/>
      <c r="CBT180" s="98"/>
      <c r="CBU180" s="98"/>
      <c r="CCH180" s="98"/>
      <c r="CCI180" s="98"/>
      <c r="CCJ180" s="98"/>
      <c r="CCK180" s="98"/>
      <c r="CCL180" s="98"/>
      <c r="CCM180" s="98"/>
      <c r="CCN180" s="98"/>
      <c r="CCO180" s="98"/>
      <c r="CCP180" s="98"/>
      <c r="CCQ180" s="98"/>
      <c r="CCT180" s="98"/>
      <c r="CCW180" s="98"/>
      <c r="CCZ180" s="98"/>
      <c r="CDC180" s="98"/>
      <c r="CFQ180" s="98"/>
      <c r="CFS180" s="98"/>
      <c r="CFV180" s="98"/>
      <c r="CFY180" s="98"/>
      <c r="CGB180" s="98"/>
      <c r="CGE180" s="98"/>
      <c r="CGH180" s="98"/>
      <c r="CGJ180" s="98"/>
      <c r="CGL180" s="98"/>
      <c r="CGO180" s="98"/>
      <c r="CGR180" s="98"/>
      <c r="CGU180" s="98"/>
      <c r="CGX180" s="98"/>
      <c r="CHA180" s="98"/>
      <c r="CHD180" s="98"/>
      <c r="CHG180" s="98"/>
      <c r="CHI180" s="98"/>
      <c r="CID180" s="98"/>
      <c r="CIE180" s="98"/>
      <c r="CIH180" s="98"/>
      <c r="CIK180" s="98"/>
      <c r="CIN180" s="98"/>
      <c r="CIQ180" s="98"/>
      <c r="CIR180" s="98"/>
      <c r="CIS180" s="98"/>
      <c r="CIV180" s="98"/>
      <c r="CIY180" s="98"/>
      <c r="CJB180" s="98"/>
      <c r="CJE180" s="98"/>
      <c r="CJG180" s="98"/>
      <c r="CKY180" s="98"/>
      <c r="CKZ180" s="98"/>
      <c r="CLA180" s="98"/>
      <c r="CLB180" s="98"/>
      <c r="CLC180" s="98"/>
      <c r="CLD180" s="98"/>
      <c r="CLE180" s="98"/>
      <c r="CLF180" s="98"/>
      <c r="CLG180" s="98"/>
      <c r="CLH180" s="98"/>
      <c r="CLI180" s="98"/>
      <c r="CLJ180" s="98"/>
      <c r="CLK180" s="98"/>
      <c r="CLL180" s="98"/>
      <c r="CLM180" s="98"/>
      <c r="CLN180" s="98"/>
      <c r="CLO180" s="98"/>
      <c r="CLP180" s="98"/>
      <c r="CLQ180" s="98"/>
      <c r="CMD180" s="98"/>
      <c r="CME180" s="98"/>
      <c r="CMF180" s="98"/>
      <c r="CMG180" s="98"/>
      <c r="CMH180" s="98"/>
      <c r="CMI180" s="98"/>
      <c r="CMJ180" s="98"/>
      <c r="CMK180" s="98"/>
      <c r="CML180" s="98"/>
      <c r="CMM180" s="98"/>
      <c r="CMP180" s="98"/>
      <c r="CMS180" s="98"/>
      <c r="CMV180" s="98"/>
      <c r="CMY180" s="98"/>
      <c r="CPM180" s="98"/>
      <c r="CPO180" s="98"/>
      <c r="CPR180" s="98"/>
      <c r="CPU180" s="98"/>
      <c r="CPX180" s="98"/>
      <c r="CQA180" s="98"/>
      <c r="CQD180" s="98"/>
      <c r="CQF180" s="98"/>
      <c r="CQH180" s="98"/>
      <c r="CQK180" s="98"/>
      <c r="CQN180" s="98"/>
      <c r="CQQ180" s="98"/>
      <c r="CQT180" s="98"/>
      <c r="CQW180" s="98"/>
      <c r="CQZ180" s="98"/>
      <c r="CRC180" s="98"/>
      <c r="CRE180" s="98"/>
      <c r="CRZ180" s="98"/>
      <c r="CSA180" s="98"/>
      <c r="CSD180" s="98"/>
      <c r="CSG180" s="98"/>
      <c r="CSJ180" s="98"/>
      <c r="CSM180" s="98"/>
      <c r="CSN180" s="98"/>
      <c r="CSO180" s="98"/>
      <c r="CSR180" s="98"/>
      <c r="CSU180" s="98"/>
      <c r="CSX180" s="98"/>
      <c r="CTA180" s="98"/>
      <c r="CTC180" s="98"/>
      <c r="CUU180" s="98"/>
      <c r="CUV180" s="98"/>
      <c r="CUW180" s="98"/>
      <c r="CUX180" s="98"/>
      <c r="CUY180" s="98"/>
      <c r="CUZ180" s="98"/>
      <c r="CVA180" s="98"/>
      <c r="CVB180" s="98"/>
      <c r="CVC180" s="98"/>
      <c r="CVD180" s="98"/>
      <c r="CVE180" s="98"/>
      <c r="CVF180" s="98"/>
      <c r="CVG180" s="98"/>
      <c r="CVH180" s="98"/>
      <c r="CVI180" s="98"/>
      <c r="CVJ180" s="98"/>
      <c r="CVK180" s="98"/>
      <c r="CVL180" s="98"/>
      <c r="CVM180" s="98"/>
      <c r="CVZ180" s="98"/>
      <c r="CWA180" s="98"/>
      <c r="CWB180" s="98"/>
      <c r="CWC180" s="98"/>
      <c r="CWD180" s="98"/>
      <c r="CWE180" s="98"/>
      <c r="CWF180" s="98"/>
      <c r="CWG180" s="98"/>
      <c r="CWH180" s="98"/>
      <c r="CWI180" s="98"/>
      <c r="CWL180" s="98"/>
      <c r="CWO180" s="98"/>
      <c r="CWR180" s="98"/>
      <c r="CWU180" s="98"/>
      <c r="CZI180" s="98"/>
      <c r="CZK180" s="98"/>
      <c r="CZN180" s="98"/>
      <c r="CZQ180" s="98"/>
      <c r="CZT180" s="98"/>
      <c r="CZW180" s="98"/>
      <c r="CZZ180" s="98"/>
      <c r="DAB180" s="98"/>
      <c r="DAD180" s="98"/>
      <c r="DAG180" s="98"/>
      <c r="DAJ180" s="98"/>
      <c r="DAM180" s="98"/>
      <c r="DAP180" s="98"/>
      <c r="DAS180" s="98"/>
      <c r="DAV180" s="98"/>
      <c r="DAY180" s="98"/>
      <c r="DBA180" s="98"/>
      <c r="DBV180" s="98"/>
      <c r="DBW180" s="98"/>
      <c r="DBZ180" s="98"/>
      <c r="DCC180" s="98"/>
      <c r="DCF180" s="98"/>
      <c r="DCI180" s="98"/>
      <c r="DCJ180" s="98"/>
      <c r="DCK180" s="98"/>
      <c r="DCN180" s="98"/>
      <c r="DCQ180" s="98"/>
      <c r="DCT180" s="98"/>
      <c r="DCW180" s="98"/>
      <c r="DCY180" s="98"/>
      <c r="DEQ180" s="98"/>
      <c r="DER180" s="98"/>
      <c r="DES180" s="98"/>
      <c r="DET180" s="98"/>
      <c r="DEU180" s="98"/>
      <c r="DEV180" s="98"/>
      <c r="DEW180" s="98"/>
      <c r="DEX180" s="98"/>
      <c r="DEY180" s="98"/>
      <c r="DEZ180" s="98"/>
      <c r="DFA180" s="98"/>
      <c r="DFB180" s="98"/>
      <c r="DFC180" s="98"/>
      <c r="DFD180" s="98"/>
      <c r="DFE180" s="98"/>
      <c r="DFF180" s="98"/>
      <c r="DFG180" s="98"/>
      <c r="DFH180" s="98"/>
      <c r="DFI180" s="98"/>
      <c r="DFV180" s="98"/>
      <c r="DFW180" s="98"/>
      <c r="DFX180" s="98"/>
      <c r="DFY180" s="98"/>
      <c r="DFZ180" s="98"/>
      <c r="DGA180" s="98"/>
      <c r="DGB180" s="98"/>
      <c r="DGC180" s="98"/>
      <c r="DGD180" s="98"/>
      <c r="DGE180" s="98"/>
      <c r="DGH180" s="98"/>
      <c r="DGK180" s="98"/>
      <c r="DGN180" s="98"/>
      <c r="DGQ180" s="98"/>
      <c r="DJE180" s="98"/>
      <c r="DJG180" s="98"/>
      <c r="DJJ180" s="98"/>
      <c r="DJM180" s="98"/>
      <c r="DJP180" s="98"/>
      <c r="DJS180" s="98"/>
      <c r="DJV180" s="98"/>
      <c r="DJX180" s="98"/>
      <c r="DJZ180" s="98"/>
      <c r="DKC180" s="98"/>
      <c r="DKF180" s="98"/>
      <c r="DKI180" s="98"/>
      <c r="DKL180" s="98"/>
      <c r="DKO180" s="98"/>
      <c r="DKR180" s="98"/>
      <c r="DKU180" s="98"/>
      <c r="DKW180" s="98"/>
      <c r="DLR180" s="98"/>
      <c r="DLS180" s="98"/>
      <c r="DLV180" s="98"/>
      <c r="DLY180" s="98"/>
      <c r="DMB180" s="98"/>
      <c r="DME180" s="98"/>
      <c r="DMF180" s="98"/>
      <c r="DMG180" s="98"/>
      <c r="DMJ180" s="98"/>
      <c r="DMM180" s="98"/>
      <c r="DMP180" s="98"/>
      <c r="DMS180" s="98"/>
      <c r="DMU180" s="98"/>
      <c r="DOM180" s="98"/>
      <c r="DON180" s="98"/>
      <c r="DOO180" s="98"/>
      <c r="DOP180" s="98"/>
      <c r="DOQ180" s="98"/>
      <c r="DOR180" s="98"/>
      <c r="DOS180" s="98"/>
      <c r="DOT180" s="98"/>
      <c r="DOU180" s="98"/>
      <c r="DOV180" s="98"/>
      <c r="DOW180" s="98"/>
      <c r="DOX180" s="98"/>
      <c r="DOY180" s="98"/>
      <c r="DOZ180" s="98"/>
      <c r="DPA180" s="98"/>
      <c r="DPB180" s="98"/>
      <c r="DPC180" s="98"/>
      <c r="DPD180" s="98"/>
      <c r="DPE180" s="98"/>
      <c r="DPR180" s="98"/>
      <c r="DPS180" s="98"/>
      <c r="DPT180" s="98"/>
      <c r="DPU180" s="98"/>
      <c r="DPV180" s="98"/>
      <c r="DPW180" s="98"/>
      <c r="DPX180" s="98"/>
      <c r="DPY180" s="98"/>
      <c r="DPZ180" s="98"/>
      <c r="DQA180" s="98"/>
      <c r="DQD180" s="98"/>
      <c r="DQG180" s="98"/>
      <c r="DQJ180" s="98"/>
      <c r="DQM180" s="98"/>
      <c r="DTA180" s="98"/>
      <c r="DTC180" s="98"/>
      <c r="DTF180" s="98"/>
      <c r="DTI180" s="98"/>
      <c r="DTL180" s="98"/>
      <c r="DTO180" s="98"/>
      <c r="DTR180" s="98"/>
      <c r="DTT180" s="98"/>
      <c r="DTV180" s="98"/>
      <c r="DTY180" s="98"/>
      <c r="DUB180" s="98"/>
      <c r="DUE180" s="98"/>
      <c r="DUH180" s="98"/>
      <c r="DUK180" s="98"/>
      <c r="DUN180" s="98"/>
      <c r="DUQ180" s="98"/>
      <c r="DUS180" s="98"/>
      <c r="DVN180" s="98"/>
      <c r="DVO180" s="98"/>
      <c r="DVR180" s="98"/>
      <c r="DVU180" s="98"/>
      <c r="DVX180" s="98"/>
      <c r="DWA180" s="98"/>
      <c r="DWB180" s="98"/>
      <c r="DWC180" s="98"/>
      <c r="DWF180" s="98"/>
      <c r="DWI180" s="98"/>
      <c r="DWL180" s="98"/>
      <c r="DWO180" s="98"/>
      <c r="DWQ180" s="98"/>
      <c r="DYI180" s="98"/>
      <c r="DYJ180" s="98"/>
      <c r="DYK180" s="98"/>
      <c r="DYL180" s="98"/>
      <c r="DYM180" s="98"/>
      <c r="DYN180" s="98"/>
      <c r="DYO180" s="98"/>
      <c r="DYP180" s="98"/>
      <c r="DYQ180" s="98"/>
      <c r="DYR180" s="98"/>
      <c r="DYS180" s="98"/>
      <c r="DYT180" s="98"/>
      <c r="DYU180" s="98"/>
      <c r="DYV180" s="98"/>
      <c r="DYW180" s="98"/>
      <c r="DYX180" s="98"/>
      <c r="DYY180" s="98"/>
      <c r="DYZ180" s="98"/>
      <c r="DZA180" s="98"/>
      <c r="DZN180" s="98"/>
      <c r="DZO180" s="98"/>
      <c r="DZP180" s="98"/>
      <c r="DZQ180" s="98"/>
      <c r="DZR180" s="98"/>
      <c r="DZS180" s="98"/>
      <c r="DZT180" s="98"/>
      <c r="DZU180" s="98"/>
      <c r="DZV180" s="98"/>
      <c r="DZW180" s="98"/>
      <c r="DZZ180" s="98"/>
      <c r="EAC180" s="98"/>
      <c r="EAF180" s="98"/>
      <c r="EAI180" s="98"/>
      <c r="ECW180" s="98"/>
      <c r="ECY180" s="98"/>
      <c r="EDB180" s="98"/>
      <c r="EDE180" s="98"/>
      <c r="EDH180" s="98"/>
      <c r="EDK180" s="98"/>
      <c r="EDN180" s="98"/>
      <c r="EDP180" s="98"/>
      <c r="EDR180" s="98"/>
      <c r="EDU180" s="98"/>
      <c r="EDX180" s="98"/>
      <c r="EEA180" s="98"/>
      <c r="EED180" s="98"/>
      <c r="EEG180" s="98"/>
      <c r="EEJ180" s="98"/>
      <c r="EEM180" s="98"/>
      <c r="EEO180" s="98"/>
      <c r="EFJ180" s="98"/>
      <c r="EFK180" s="98"/>
      <c r="EFN180" s="98"/>
      <c r="EFQ180" s="98"/>
      <c r="EFT180" s="98"/>
      <c r="EFW180" s="98"/>
      <c r="EFX180" s="98"/>
      <c r="EFY180" s="98"/>
      <c r="EGB180" s="98"/>
      <c r="EGE180" s="98"/>
      <c r="EGH180" s="98"/>
      <c r="EGK180" s="98"/>
      <c r="EGM180" s="98"/>
      <c r="EIE180" s="98"/>
      <c r="EIF180" s="98"/>
      <c r="EIG180" s="98"/>
      <c r="EIH180" s="98"/>
      <c r="EII180" s="98"/>
      <c r="EIJ180" s="98"/>
      <c r="EIK180" s="98"/>
      <c r="EIL180" s="98"/>
      <c r="EIM180" s="98"/>
      <c r="EIN180" s="98"/>
      <c r="EIO180" s="98"/>
      <c r="EIP180" s="98"/>
      <c r="EIQ180" s="98"/>
      <c r="EIR180" s="98"/>
      <c r="EIS180" s="98"/>
      <c r="EIT180" s="98"/>
      <c r="EIU180" s="98"/>
      <c r="EIV180" s="98"/>
      <c r="EIW180" s="98"/>
      <c r="EJJ180" s="98"/>
      <c r="EJK180" s="98"/>
      <c r="EJL180" s="98"/>
      <c r="EJM180" s="98"/>
      <c r="EJN180" s="98"/>
      <c r="EJO180" s="98"/>
      <c r="EJP180" s="98"/>
      <c r="EJQ180" s="98"/>
      <c r="EJR180" s="98"/>
      <c r="EJS180" s="98"/>
      <c r="EJV180" s="98"/>
      <c r="EJY180" s="98"/>
      <c r="EKB180" s="98"/>
      <c r="EKE180" s="98"/>
      <c r="EMS180" s="98"/>
      <c r="EMU180" s="98"/>
      <c r="EMX180" s="98"/>
      <c r="ENA180" s="98"/>
      <c r="END180" s="98"/>
      <c r="ENG180" s="98"/>
      <c r="ENJ180" s="98"/>
      <c r="ENL180" s="98"/>
      <c r="ENN180" s="98"/>
      <c r="ENQ180" s="98"/>
      <c r="ENT180" s="98"/>
      <c r="ENW180" s="98"/>
      <c r="ENZ180" s="98"/>
      <c r="EOC180" s="98"/>
      <c r="EOF180" s="98"/>
      <c r="EOI180" s="98"/>
      <c r="EOK180" s="98"/>
      <c r="EPF180" s="98"/>
      <c r="EPG180" s="98"/>
      <c r="EPJ180" s="98"/>
      <c r="EPM180" s="98"/>
      <c r="EPP180" s="98"/>
      <c r="EPS180" s="98"/>
      <c r="EPT180" s="98"/>
      <c r="EPU180" s="98"/>
      <c r="EPX180" s="98"/>
      <c r="EQA180" s="98"/>
      <c r="EQD180" s="98"/>
      <c r="EQG180" s="98"/>
      <c r="EQI180" s="98"/>
      <c r="ESA180" s="98"/>
      <c r="ESB180" s="98"/>
      <c r="ESC180" s="98"/>
      <c r="ESD180" s="98"/>
      <c r="ESE180" s="98"/>
      <c r="ESF180" s="98"/>
      <c r="ESG180" s="98"/>
      <c r="ESH180" s="98"/>
      <c r="ESI180" s="98"/>
      <c r="ESJ180" s="98"/>
      <c r="ESK180" s="98"/>
      <c r="ESL180" s="98"/>
      <c r="ESM180" s="98"/>
      <c r="ESN180" s="98"/>
      <c r="ESO180" s="98"/>
      <c r="ESP180" s="98"/>
      <c r="ESQ180" s="98"/>
      <c r="ESR180" s="98"/>
      <c r="ESS180" s="98"/>
      <c r="ETF180" s="98"/>
      <c r="ETG180" s="98"/>
      <c r="ETH180" s="98"/>
      <c r="ETI180" s="98"/>
      <c r="ETJ180" s="98"/>
      <c r="ETK180" s="98"/>
      <c r="ETL180" s="98"/>
      <c r="ETM180" s="98"/>
      <c r="ETN180" s="98"/>
      <c r="ETO180" s="98"/>
      <c r="ETR180" s="98"/>
      <c r="ETU180" s="98"/>
      <c r="ETX180" s="98"/>
      <c r="EUA180" s="98"/>
      <c r="EWO180" s="98"/>
      <c r="EWQ180" s="98"/>
      <c r="EWT180" s="98"/>
      <c r="EWW180" s="98"/>
      <c r="EWZ180" s="98"/>
      <c r="EXC180" s="98"/>
      <c r="EXF180" s="98"/>
      <c r="EXH180" s="98"/>
      <c r="EXJ180" s="98"/>
      <c r="EXM180" s="98"/>
      <c r="EXP180" s="98"/>
      <c r="EXS180" s="98"/>
      <c r="EXV180" s="98"/>
      <c r="EXY180" s="98"/>
      <c r="EYB180" s="98"/>
      <c r="EYE180" s="98"/>
      <c r="EYG180" s="98"/>
      <c r="EZB180" s="98"/>
      <c r="EZC180" s="98"/>
      <c r="EZF180" s="98"/>
      <c r="EZI180" s="98"/>
      <c r="EZL180" s="98"/>
      <c r="EZO180" s="98"/>
      <c r="EZP180" s="98"/>
      <c r="EZQ180" s="98"/>
      <c r="EZT180" s="98"/>
      <c r="EZW180" s="98"/>
      <c r="EZZ180" s="98"/>
      <c r="FAC180" s="98"/>
      <c r="FAE180" s="98"/>
      <c r="FBW180" s="98"/>
      <c r="FBX180" s="98"/>
      <c r="FBY180" s="98"/>
      <c r="FBZ180" s="98"/>
      <c r="FCA180" s="98"/>
      <c r="FCB180" s="98"/>
      <c r="FCC180" s="98"/>
      <c r="FCD180" s="98"/>
      <c r="FCE180" s="98"/>
      <c r="FCF180" s="98"/>
      <c r="FCG180" s="98"/>
      <c r="FCH180" s="98"/>
      <c r="FCI180" s="98"/>
      <c r="FCJ180" s="98"/>
      <c r="FCK180" s="98"/>
      <c r="FCL180" s="98"/>
      <c r="FCM180" s="98"/>
      <c r="FCN180" s="98"/>
      <c r="FCO180" s="98"/>
      <c r="FDB180" s="98"/>
      <c r="FDC180" s="98"/>
      <c r="FDD180" s="98"/>
      <c r="FDE180" s="98"/>
      <c r="FDF180" s="98"/>
      <c r="FDG180" s="98"/>
      <c r="FDH180" s="98"/>
      <c r="FDI180" s="98"/>
      <c r="FDJ180" s="98"/>
      <c r="FDK180" s="98"/>
      <c r="FDN180" s="98"/>
      <c r="FDQ180" s="98"/>
      <c r="FDT180" s="98"/>
      <c r="FDW180" s="98"/>
      <c r="FGK180" s="98"/>
      <c r="FGM180" s="98"/>
      <c r="FGP180" s="98"/>
      <c r="FGS180" s="98"/>
      <c r="FGV180" s="98"/>
      <c r="FGY180" s="98"/>
      <c r="FHB180" s="98"/>
      <c r="FHD180" s="98"/>
      <c r="FHF180" s="98"/>
      <c r="FHI180" s="98"/>
      <c r="FHL180" s="98"/>
      <c r="FHO180" s="98"/>
      <c r="FHR180" s="98"/>
      <c r="FHU180" s="98"/>
      <c r="FHX180" s="98"/>
      <c r="FIA180" s="98"/>
      <c r="FIC180" s="98"/>
      <c r="FIX180" s="98"/>
      <c r="FIY180" s="98"/>
      <c r="FJB180" s="98"/>
      <c r="FJE180" s="98"/>
      <c r="FJH180" s="98"/>
      <c r="FJK180" s="98"/>
      <c r="FJL180" s="98"/>
      <c r="FJM180" s="98"/>
      <c r="FJP180" s="98"/>
      <c r="FJS180" s="98"/>
      <c r="FJV180" s="98"/>
      <c r="FJY180" s="98"/>
      <c r="FKA180" s="98"/>
      <c r="FLS180" s="98"/>
      <c r="FLT180" s="98"/>
      <c r="FLU180" s="98"/>
      <c r="FLV180" s="98"/>
      <c r="FLW180" s="98"/>
      <c r="FLX180" s="98"/>
      <c r="FLY180" s="98"/>
      <c r="FLZ180" s="98"/>
      <c r="FMA180" s="98"/>
      <c r="FMB180" s="98"/>
      <c r="FMC180" s="98"/>
      <c r="FMD180" s="98"/>
      <c r="FME180" s="98"/>
      <c r="FMF180" s="98"/>
      <c r="FMG180" s="98"/>
      <c r="FMH180" s="98"/>
      <c r="FMI180" s="98"/>
      <c r="FMJ180" s="98"/>
      <c r="FMK180" s="98"/>
      <c r="FMX180" s="98"/>
      <c r="FMY180" s="98"/>
      <c r="FMZ180" s="98"/>
      <c r="FNA180" s="98"/>
      <c r="FNB180" s="98"/>
      <c r="FNC180" s="98"/>
      <c r="FND180" s="98"/>
      <c r="FNE180" s="98"/>
      <c r="FNF180" s="98"/>
      <c r="FNG180" s="98"/>
      <c r="FNJ180" s="98"/>
      <c r="FNM180" s="98"/>
      <c r="FNP180" s="98"/>
      <c r="FNS180" s="98"/>
      <c r="FQG180" s="98"/>
      <c r="FQI180" s="98"/>
      <c r="FQL180" s="98"/>
      <c r="FQO180" s="98"/>
      <c r="FQR180" s="98"/>
      <c r="FQU180" s="98"/>
      <c r="FQX180" s="98"/>
      <c r="FQZ180" s="98"/>
      <c r="FRB180" s="98"/>
      <c r="FRE180" s="98"/>
      <c r="FRH180" s="98"/>
      <c r="FRK180" s="98"/>
      <c r="FRN180" s="98"/>
      <c r="FRQ180" s="98"/>
      <c r="FRT180" s="98"/>
      <c r="FRW180" s="98"/>
      <c r="FRY180" s="98"/>
      <c r="FST180" s="98"/>
      <c r="FSU180" s="98"/>
      <c r="FSX180" s="98"/>
      <c r="FTA180" s="98"/>
      <c r="FTD180" s="98"/>
      <c r="FTG180" s="98"/>
      <c r="FTH180" s="98"/>
      <c r="FTI180" s="98"/>
      <c r="FTL180" s="98"/>
      <c r="FTO180" s="98"/>
      <c r="FTR180" s="98"/>
      <c r="FTU180" s="98"/>
      <c r="FTW180" s="98"/>
      <c r="FVO180" s="98"/>
      <c r="FVP180" s="98"/>
      <c r="FVQ180" s="98"/>
      <c r="FVR180" s="98"/>
      <c r="FVS180" s="98"/>
      <c r="FVT180" s="98"/>
      <c r="FVU180" s="98"/>
      <c r="FVV180" s="98"/>
      <c r="FVW180" s="98"/>
      <c r="FVX180" s="98"/>
      <c r="FVY180" s="98"/>
      <c r="FVZ180" s="98"/>
      <c r="FWA180" s="98"/>
      <c r="FWB180" s="98"/>
      <c r="FWC180" s="98"/>
      <c r="FWD180" s="98"/>
      <c r="FWE180" s="98"/>
      <c r="FWF180" s="98"/>
      <c r="FWG180" s="98"/>
      <c r="FWT180" s="98"/>
      <c r="FWU180" s="98"/>
      <c r="FWV180" s="98"/>
      <c r="FWW180" s="98"/>
      <c r="FWX180" s="98"/>
      <c r="FWY180" s="98"/>
      <c r="FWZ180" s="98"/>
      <c r="FXA180" s="98"/>
      <c r="FXB180" s="98"/>
      <c r="FXC180" s="98"/>
      <c r="FXF180" s="98"/>
      <c r="FXI180" s="98"/>
      <c r="FXL180" s="98"/>
      <c r="FXO180" s="98"/>
      <c r="GAC180" s="98"/>
      <c r="GAE180" s="98"/>
      <c r="GAH180" s="98"/>
      <c r="GAK180" s="98"/>
      <c r="GAN180" s="98"/>
      <c r="GAQ180" s="98"/>
      <c r="GAT180" s="98"/>
      <c r="GAV180" s="98"/>
      <c r="GAX180" s="98"/>
      <c r="GBA180" s="98"/>
      <c r="GBD180" s="98"/>
      <c r="GBG180" s="98"/>
      <c r="GBJ180" s="98"/>
      <c r="GBM180" s="98"/>
      <c r="GBP180" s="98"/>
      <c r="GBS180" s="98"/>
      <c r="GBU180" s="98"/>
      <c r="GCP180" s="98"/>
      <c r="GCQ180" s="98"/>
      <c r="GCT180" s="98"/>
      <c r="GCW180" s="98"/>
      <c r="GCZ180" s="98"/>
      <c r="GDC180" s="98"/>
      <c r="GDD180" s="98"/>
      <c r="GDE180" s="98"/>
      <c r="GDH180" s="98"/>
      <c r="GDK180" s="98"/>
      <c r="GDN180" s="98"/>
      <c r="GDQ180" s="98"/>
      <c r="GDS180" s="98"/>
      <c r="GFK180" s="98"/>
      <c r="GFL180" s="98"/>
      <c r="GFM180" s="98"/>
      <c r="GFN180" s="98"/>
      <c r="GFO180" s="98"/>
      <c r="GFP180" s="98"/>
      <c r="GFQ180" s="98"/>
      <c r="GFR180" s="98"/>
      <c r="GFS180" s="98"/>
      <c r="GFT180" s="98"/>
      <c r="GFU180" s="98"/>
      <c r="GFV180" s="98"/>
      <c r="GFW180" s="98"/>
      <c r="GFX180" s="98"/>
      <c r="GFY180" s="98"/>
      <c r="GFZ180" s="98"/>
      <c r="GGA180" s="98"/>
      <c r="GGB180" s="98"/>
      <c r="GGC180" s="98"/>
      <c r="GGP180" s="98"/>
      <c r="GGQ180" s="98"/>
      <c r="GGR180" s="98"/>
      <c r="GGS180" s="98"/>
      <c r="GGT180" s="98"/>
      <c r="GGU180" s="98"/>
      <c r="GGV180" s="98"/>
      <c r="GGW180" s="98"/>
      <c r="GGX180" s="98"/>
      <c r="GGY180" s="98"/>
      <c r="GHB180" s="98"/>
      <c r="GHE180" s="98"/>
      <c r="GHH180" s="98"/>
      <c r="GHK180" s="98"/>
      <c r="GJY180" s="98"/>
      <c r="GKA180" s="98"/>
      <c r="GKD180" s="98"/>
      <c r="GKG180" s="98"/>
      <c r="GKJ180" s="98"/>
      <c r="GKM180" s="98"/>
      <c r="GKP180" s="98"/>
      <c r="GKR180" s="98"/>
      <c r="GKT180" s="98"/>
      <c r="GKW180" s="98"/>
      <c r="GKZ180" s="98"/>
      <c r="GLC180" s="98"/>
      <c r="GLF180" s="98"/>
      <c r="GLI180" s="98"/>
      <c r="GLL180" s="98"/>
      <c r="GLO180" s="98"/>
      <c r="GLQ180" s="98"/>
      <c r="GML180" s="98"/>
      <c r="GMM180" s="98"/>
      <c r="GMP180" s="98"/>
      <c r="GMS180" s="98"/>
      <c r="GMV180" s="98"/>
      <c r="GMY180" s="98"/>
      <c r="GMZ180" s="98"/>
      <c r="GNA180" s="98"/>
      <c r="GND180" s="98"/>
      <c r="GNG180" s="98"/>
      <c r="GNJ180" s="98"/>
      <c r="GNM180" s="98"/>
      <c r="GNO180" s="98"/>
      <c r="GPG180" s="98"/>
      <c r="GPH180" s="98"/>
      <c r="GPI180" s="98"/>
      <c r="GPJ180" s="98"/>
      <c r="GPK180" s="98"/>
      <c r="GPL180" s="98"/>
      <c r="GPM180" s="98"/>
      <c r="GPN180" s="98"/>
      <c r="GPO180" s="98"/>
      <c r="GPP180" s="98"/>
      <c r="GPQ180" s="98"/>
      <c r="GPR180" s="98"/>
      <c r="GPS180" s="98"/>
      <c r="GPT180" s="98"/>
      <c r="GPU180" s="98"/>
      <c r="GPV180" s="98"/>
      <c r="GPW180" s="98"/>
      <c r="GPX180" s="98"/>
      <c r="GPY180" s="98"/>
      <c r="GQL180" s="98"/>
      <c r="GQM180" s="98"/>
      <c r="GQN180" s="98"/>
      <c r="GQO180" s="98"/>
      <c r="GQP180" s="98"/>
      <c r="GQQ180" s="98"/>
      <c r="GQR180" s="98"/>
      <c r="GQS180" s="98"/>
      <c r="GQT180" s="98"/>
      <c r="GQU180" s="98"/>
      <c r="GQX180" s="98"/>
      <c r="GRA180" s="98"/>
      <c r="GRD180" s="98"/>
      <c r="GRG180" s="98"/>
      <c r="GTU180" s="98"/>
      <c r="GTW180" s="98"/>
      <c r="GTZ180" s="98"/>
      <c r="GUC180" s="98"/>
      <c r="GUF180" s="98"/>
      <c r="GUI180" s="98"/>
      <c r="GUL180" s="98"/>
      <c r="GUN180" s="98"/>
      <c r="GUP180" s="98"/>
      <c r="GUS180" s="98"/>
      <c r="GUV180" s="98"/>
      <c r="GUY180" s="98"/>
      <c r="GVB180" s="98"/>
      <c r="GVE180" s="98"/>
      <c r="GVH180" s="98"/>
      <c r="GVK180" s="98"/>
      <c r="GVM180" s="98"/>
      <c r="GWH180" s="98"/>
      <c r="GWI180" s="98"/>
      <c r="GWL180" s="98"/>
      <c r="GWO180" s="98"/>
      <c r="GWR180" s="98"/>
      <c r="GWU180" s="98"/>
      <c r="GWV180" s="98"/>
      <c r="GWW180" s="98"/>
      <c r="GWZ180" s="98"/>
      <c r="GXC180" s="98"/>
      <c r="GXF180" s="98"/>
      <c r="GXI180" s="98"/>
      <c r="GXK180" s="98"/>
      <c r="GZC180" s="98"/>
      <c r="GZD180" s="98"/>
      <c r="GZE180" s="98"/>
      <c r="GZF180" s="98"/>
      <c r="GZG180" s="98"/>
      <c r="GZH180" s="98"/>
      <c r="GZI180" s="98"/>
      <c r="GZJ180" s="98"/>
      <c r="GZK180" s="98"/>
      <c r="GZL180" s="98"/>
      <c r="GZM180" s="98"/>
      <c r="GZN180" s="98"/>
      <c r="GZO180" s="98"/>
      <c r="GZP180" s="98"/>
      <c r="GZQ180" s="98"/>
      <c r="GZR180" s="98"/>
      <c r="GZS180" s="98"/>
      <c r="GZT180" s="98"/>
      <c r="GZU180" s="98"/>
      <c r="HAH180" s="98"/>
      <c r="HAI180" s="98"/>
      <c r="HAJ180" s="98"/>
      <c r="HAK180" s="98"/>
      <c r="HAL180" s="98"/>
      <c r="HAM180" s="98"/>
      <c r="HAN180" s="98"/>
      <c r="HAO180" s="98"/>
      <c r="HAP180" s="98"/>
      <c r="HAQ180" s="98"/>
      <c r="HAT180" s="98"/>
      <c r="HAW180" s="98"/>
      <c r="HAZ180" s="98"/>
      <c r="HBC180" s="98"/>
      <c r="HDQ180" s="98"/>
      <c r="HDS180" s="98"/>
      <c r="HDV180" s="98"/>
      <c r="HDY180" s="98"/>
      <c r="HEB180" s="98"/>
      <c r="HEE180" s="98"/>
      <c r="HEH180" s="98"/>
      <c r="HEJ180" s="98"/>
      <c r="HEL180" s="98"/>
      <c r="HEO180" s="98"/>
      <c r="HER180" s="98"/>
      <c r="HEU180" s="98"/>
      <c r="HEX180" s="98"/>
      <c r="HFA180" s="98"/>
      <c r="HFD180" s="98"/>
      <c r="HFG180" s="98"/>
      <c r="HFI180" s="98"/>
      <c r="HGD180" s="98"/>
      <c r="HGE180" s="98"/>
      <c r="HGH180" s="98"/>
      <c r="HGK180" s="98"/>
      <c r="HGN180" s="98"/>
      <c r="HGQ180" s="98"/>
      <c r="HGR180" s="98"/>
      <c r="HGS180" s="98"/>
      <c r="HGV180" s="98"/>
      <c r="HGY180" s="98"/>
      <c r="HHB180" s="98"/>
      <c r="HHE180" s="98"/>
      <c r="HHG180" s="98"/>
      <c r="HIY180" s="98"/>
      <c r="HIZ180" s="98"/>
      <c r="HJA180" s="98"/>
      <c r="HJB180" s="98"/>
      <c r="HJC180" s="98"/>
      <c r="HJD180" s="98"/>
      <c r="HJE180" s="98"/>
      <c r="HJF180" s="98"/>
      <c r="HJG180" s="98"/>
      <c r="HJH180" s="98"/>
      <c r="HJI180" s="98"/>
      <c r="HJJ180" s="98"/>
      <c r="HJK180" s="98"/>
      <c r="HJL180" s="98"/>
      <c r="HJM180" s="98"/>
      <c r="HJN180" s="98"/>
      <c r="HJO180" s="98"/>
      <c r="HJP180" s="98"/>
      <c r="HJQ180" s="98"/>
      <c r="HKD180" s="98"/>
      <c r="HKE180" s="98"/>
      <c r="HKF180" s="98"/>
      <c r="HKG180" s="98"/>
      <c r="HKH180" s="98"/>
      <c r="HKI180" s="98"/>
      <c r="HKJ180" s="98"/>
      <c r="HKK180" s="98"/>
      <c r="HKL180" s="98"/>
      <c r="HKM180" s="98"/>
      <c r="HKP180" s="98"/>
      <c r="HKS180" s="98"/>
      <c r="HKV180" s="98"/>
      <c r="HKY180" s="98"/>
      <c r="HNM180" s="98"/>
      <c r="HNO180" s="98"/>
      <c r="HNR180" s="98"/>
      <c r="HNU180" s="98"/>
      <c r="HNX180" s="98"/>
      <c r="HOA180" s="98"/>
      <c r="HOD180" s="98"/>
      <c r="HOF180" s="98"/>
      <c r="HOH180" s="98"/>
      <c r="HOK180" s="98"/>
      <c r="HON180" s="98"/>
      <c r="HOQ180" s="98"/>
      <c r="HOT180" s="98"/>
      <c r="HOW180" s="98"/>
      <c r="HOZ180" s="98"/>
      <c r="HPC180" s="98"/>
      <c r="HPE180" s="98"/>
      <c r="HPZ180" s="98"/>
      <c r="HQA180" s="98"/>
      <c r="HQD180" s="98"/>
      <c r="HQG180" s="98"/>
      <c r="HQJ180" s="98"/>
      <c r="HQM180" s="98"/>
      <c r="HQN180" s="98"/>
      <c r="HQO180" s="98"/>
      <c r="HQR180" s="98"/>
      <c r="HQU180" s="98"/>
      <c r="HQX180" s="98"/>
      <c r="HRA180" s="98"/>
      <c r="HRC180" s="98"/>
      <c r="HSU180" s="98"/>
      <c r="HSV180" s="98"/>
      <c r="HSW180" s="98"/>
      <c r="HSX180" s="98"/>
      <c r="HSY180" s="98"/>
      <c r="HSZ180" s="98"/>
      <c r="HTA180" s="98"/>
      <c r="HTB180" s="98"/>
      <c r="HTC180" s="98"/>
      <c r="HTD180" s="98"/>
      <c r="HTE180" s="98"/>
      <c r="HTF180" s="98"/>
      <c r="HTG180" s="98"/>
      <c r="HTH180" s="98"/>
      <c r="HTI180" s="98"/>
      <c r="HTJ180" s="98"/>
      <c r="HTK180" s="98"/>
      <c r="HTL180" s="98"/>
      <c r="HTM180" s="98"/>
      <c r="HTZ180" s="98"/>
      <c r="HUA180" s="98"/>
      <c r="HUB180" s="98"/>
      <c r="HUC180" s="98"/>
      <c r="HUD180" s="98"/>
      <c r="HUE180" s="98"/>
      <c r="HUF180" s="98"/>
      <c r="HUG180" s="98"/>
      <c r="HUH180" s="98"/>
      <c r="HUI180" s="98"/>
      <c r="HUL180" s="98"/>
      <c r="HUO180" s="98"/>
      <c r="HUR180" s="98"/>
      <c r="HUU180" s="98"/>
      <c r="HXI180" s="98"/>
      <c r="HXK180" s="98"/>
      <c r="HXN180" s="98"/>
      <c r="HXQ180" s="98"/>
      <c r="HXT180" s="98"/>
      <c r="HXW180" s="98"/>
      <c r="HXZ180" s="98"/>
      <c r="HYB180" s="98"/>
      <c r="HYD180" s="98"/>
      <c r="HYG180" s="98"/>
      <c r="HYJ180" s="98"/>
      <c r="HYM180" s="98"/>
      <c r="HYP180" s="98"/>
      <c r="HYS180" s="98"/>
      <c r="HYV180" s="98"/>
      <c r="HYY180" s="98"/>
      <c r="HZA180" s="98"/>
      <c r="HZV180" s="98"/>
      <c r="HZW180" s="98"/>
      <c r="HZZ180" s="98"/>
      <c r="IAC180" s="98"/>
      <c r="IAF180" s="98"/>
      <c r="IAI180" s="98"/>
      <c r="IAJ180" s="98"/>
      <c r="IAK180" s="98"/>
      <c r="IAN180" s="98"/>
      <c r="IAQ180" s="98"/>
      <c r="IAT180" s="98"/>
      <c r="IAW180" s="98"/>
      <c r="IAY180" s="98"/>
      <c r="ICQ180" s="98"/>
      <c r="ICR180" s="98"/>
      <c r="ICS180" s="98"/>
      <c r="ICT180" s="98"/>
      <c r="ICU180" s="98"/>
      <c r="ICV180" s="98"/>
      <c r="ICW180" s="98"/>
      <c r="ICX180" s="98"/>
      <c r="ICY180" s="98"/>
      <c r="ICZ180" s="98"/>
      <c r="IDA180" s="98"/>
      <c r="IDB180" s="98"/>
      <c r="IDC180" s="98"/>
      <c r="IDD180" s="98"/>
      <c r="IDE180" s="98"/>
      <c r="IDF180" s="98"/>
      <c r="IDG180" s="98"/>
      <c r="IDH180" s="98"/>
      <c r="IDI180" s="98"/>
      <c r="IDV180" s="98"/>
      <c r="IDW180" s="98"/>
      <c r="IDX180" s="98"/>
      <c r="IDY180" s="98"/>
      <c r="IDZ180" s="98"/>
      <c r="IEA180" s="98"/>
      <c r="IEB180" s="98"/>
      <c r="IEC180" s="98"/>
      <c r="IED180" s="98"/>
      <c r="IEE180" s="98"/>
      <c r="IEH180" s="98"/>
      <c r="IEK180" s="98"/>
      <c r="IEN180" s="98"/>
      <c r="IEQ180" s="98"/>
      <c r="IHE180" s="98"/>
      <c r="IHG180" s="98"/>
      <c r="IHJ180" s="98"/>
      <c r="IHM180" s="98"/>
      <c r="IHP180" s="98"/>
      <c r="IHS180" s="98"/>
      <c r="IHV180" s="98"/>
      <c r="IHX180" s="98"/>
      <c r="IHZ180" s="98"/>
      <c r="IIC180" s="98"/>
      <c r="IIF180" s="98"/>
      <c r="III180" s="98"/>
      <c r="IIL180" s="98"/>
      <c r="IIO180" s="98"/>
      <c r="IIR180" s="98"/>
      <c r="IIU180" s="98"/>
      <c r="IIW180" s="98"/>
      <c r="IJR180" s="98"/>
      <c r="IJS180" s="98"/>
      <c r="IJV180" s="98"/>
      <c r="IJY180" s="98"/>
      <c r="IKB180" s="98"/>
      <c r="IKE180" s="98"/>
      <c r="IKF180" s="98"/>
      <c r="IKG180" s="98"/>
      <c r="IKJ180" s="98"/>
      <c r="IKM180" s="98"/>
      <c r="IKP180" s="98"/>
      <c r="IKS180" s="98"/>
      <c r="IKU180" s="98"/>
      <c r="IMM180" s="98"/>
      <c r="IMN180" s="98"/>
      <c r="IMO180" s="98"/>
      <c r="IMP180" s="98"/>
      <c r="IMQ180" s="98"/>
      <c r="IMR180" s="98"/>
      <c r="IMS180" s="98"/>
      <c r="IMT180" s="98"/>
      <c r="IMU180" s="98"/>
      <c r="IMV180" s="98"/>
      <c r="IMW180" s="98"/>
      <c r="IMX180" s="98"/>
      <c r="IMY180" s="98"/>
      <c r="IMZ180" s="98"/>
      <c r="INA180" s="98"/>
      <c r="INB180" s="98"/>
      <c r="INC180" s="98"/>
      <c r="IND180" s="98"/>
      <c r="INE180" s="98"/>
      <c r="INR180" s="98"/>
      <c r="INS180" s="98"/>
      <c r="INT180" s="98"/>
      <c r="INU180" s="98"/>
      <c r="INV180" s="98"/>
      <c r="INW180" s="98"/>
      <c r="INX180" s="98"/>
      <c r="INY180" s="98"/>
      <c r="INZ180" s="98"/>
      <c r="IOA180" s="98"/>
      <c r="IOD180" s="98"/>
      <c r="IOG180" s="98"/>
      <c r="IOJ180" s="98"/>
      <c r="IOM180" s="98"/>
      <c r="IRA180" s="98"/>
      <c r="IRC180" s="98"/>
      <c r="IRF180" s="98"/>
      <c r="IRI180" s="98"/>
      <c r="IRL180" s="98"/>
      <c r="IRO180" s="98"/>
      <c r="IRR180" s="98"/>
      <c r="IRT180" s="98"/>
      <c r="IRV180" s="98"/>
      <c r="IRY180" s="98"/>
      <c r="ISB180" s="98"/>
      <c r="ISE180" s="98"/>
      <c r="ISH180" s="98"/>
      <c r="ISK180" s="98"/>
      <c r="ISN180" s="98"/>
      <c r="ISQ180" s="98"/>
      <c r="ISS180" s="98"/>
      <c r="ITN180" s="98"/>
      <c r="ITO180" s="98"/>
      <c r="ITR180" s="98"/>
      <c r="ITU180" s="98"/>
      <c r="ITX180" s="98"/>
      <c r="IUA180" s="98"/>
      <c r="IUB180" s="98"/>
      <c r="IUC180" s="98"/>
      <c r="IUF180" s="98"/>
      <c r="IUI180" s="98"/>
      <c r="IUL180" s="98"/>
      <c r="IUO180" s="98"/>
      <c r="IUQ180" s="98"/>
      <c r="IWI180" s="98"/>
      <c r="IWJ180" s="98"/>
      <c r="IWK180" s="98"/>
      <c r="IWL180" s="98"/>
      <c r="IWM180" s="98"/>
      <c r="IWN180" s="98"/>
      <c r="IWO180" s="98"/>
      <c r="IWP180" s="98"/>
      <c r="IWQ180" s="98"/>
      <c r="IWR180" s="98"/>
      <c r="IWS180" s="98"/>
      <c r="IWT180" s="98"/>
      <c r="IWU180" s="98"/>
      <c r="IWV180" s="98"/>
      <c r="IWW180" s="98"/>
      <c r="IWX180" s="98"/>
      <c r="IWY180" s="98"/>
      <c r="IWZ180" s="98"/>
      <c r="IXA180" s="98"/>
      <c r="IXN180" s="98"/>
      <c r="IXO180" s="98"/>
      <c r="IXP180" s="98"/>
      <c r="IXQ180" s="98"/>
      <c r="IXR180" s="98"/>
      <c r="IXS180" s="98"/>
      <c r="IXT180" s="98"/>
      <c r="IXU180" s="98"/>
      <c r="IXV180" s="98"/>
      <c r="IXW180" s="98"/>
      <c r="IXZ180" s="98"/>
      <c r="IYC180" s="98"/>
      <c r="IYF180" s="98"/>
      <c r="IYI180" s="98"/>
      <c r="JAW180" s="98"/>
      <c r="JAY180" s="98"/>
      <c r="JBB180" s="98"/>
      <c r="JBE180" s="98"/>
      <c r="JBH180" s="98"/>
      <c r="JBK180" s="98"/>
      <c r="JBN180" s="98"/>
      <c r="JBP180" s="98"/>
      <c r="JBR180" s="98"/>
      <c r="JBU180" s="98"/>
      <c r="JBX180" s="98"/>
      <c r="JCA180" s="98"/>
      <c r="JCD180" s="98"/>
      <c r="JCG180" s="98"/>
      <c r="JCJ180" s="98"/>
      <c r="JCM180" s="98"/>
      <c r="JCO180" s="98"/>
      <c r="JDJ180" s="98"/>
      <c r="JDK180" s="98"/>
      <c r="JDN180" s="98"/>
      <c r="JDQ180" s="98"/>
      <c r="JDT180" s="98"/>
      <c r="JDW180" s="98"/>
      <c r="JDX180" s="98"/>
      <c r="JDY180" s="98"/>
      <c r="JEB180" s="98"/>
      <c r="JEE180" s="98"/>
      <c r="JEH180" s="98"/>
      <c r="JEK180" s="98"/>
      <c r="JEM180" s="98"/>
      <c r="JGE180" s="98"/>
      <c r="JGF180" s="98"/>
      <c r="JGG180" s="98"/>
      <c r="JGH180" s="98"/>
      <c r="JGI180" s="98"/>
      <c r="JGJ180" s="98"/>
      <c r="JGK180" s="98"/>
      <c r="JGL180" s="98"/>
      <c r="JGM180" s="98"/>
      <c r="JGN180" s="98"/>
      <c r="JGO180" s="98"/>
      <c r="JGP180" s="98"/>
      <c r="JGQ180" s="98"/>
      <c r="JGR180" s="98"/>
      <c r="JGS180" s="98"/>
      <c r="JGT180" s="98"/>
      <c r="JGU180" s="98"/>
      <c r="JGV180" s="98"/>
      <c r="JGW180" s="98"/>
      <c r="JHJ180" s="98"/>
      <c r="JHK180" s="98"/>
      <c r="JHL180" s="98"/>
      <c r="JHM180" s="98"/>
      <c r="JHN180" s="98"/>
      <c r="JHO180" s="98"/>
      <c r="JHP180" s="98"/>
      <c r="JHQ180" s="98"/>
      <c r="JHR180" s="98"/>
      <c r="JHS180" s="98"/>
      <c r="JHV180" s="98"/>
      <c r="JHY180" s="98"/>
      <c r="JIB180" s="98"/>
      <c r="JIE180" s="98"/>
      <c r="JKS180" s="98"/>
      <c r="JKU180" s="98"/>
      <c r="JKX180" s="98"/>
      <c r="JLA180" s="98"/>
      <c r="JLD180" s="98"/>
      <c r="JLG180" s="98"/>
      <c r="JLJ180" s="98"/>
      <c r="JLL180" s="98"/>
      <c r="JLN180" s="98"/>
      <c r="JLQ180" s="98"/>
      <c r="JLT180" s="98"/>
      <c r="JLW180" s="98"/>
      <c r="JLZ180" s="98"/>
      <c r="JMC180" s="98"/>
      <c r="JMF180" s="98"/>
      <c r="JMI180" s="98"/>
      <c r="JMK180" s="98"/>
      <c r="JNF180" s="98"/>
      <c r="JNG180" s="98"/>
      <c r="JNJ180" s="98"/>
      <c r="JNM180" s="98"/>
      <c r="JNP180" s="98"/>
      <c r="JNS180" s="98"/>
      <c r="JNT180" s="98"/>
      <c r="JNU180" s="98"/>
      <c r="JNX180" s="98"/>
      <c r="JOA180" s="98"/>
      <c r="JOD180" s="98"/>
      <c r="JOG180" s="98"/>
      <c r="JOI180" s="98"/>
      <c r="JQA180" s="98"/>
      <c r="JQB180" s="98"/>
      <c r="JQC180" s="98"/>
      <c r="JQD180" s="98"/>
      <c r="JQE180" s="98"/>
      <c r="JQF180" s="98"/>
      <c r="JQG180" s="98"/>
      <c r="JQH180" s="98"/>
      <c r="JQI180" s="98"/>
      <c r="JQJ180" s="98"/>
      <c r="JQK180" s="98"/>
      <c r="JQL180" s="98"/>
      <c r="JQM180" s="98"/>
      <c r="JQN180" s="98"/>
      <c r="JQO180" s="98"/>
      <c r="JQP180" s="98"/>
      <c r="JQQ180" s="98"/>
      <c r="JQR180" s="98"/>
      <c r="JQS180" s="98"/>
      <c r="JRF180" s="98"/>
      <c r="JRG180" s="98"/>
      <c r="JRH180" s="98"/>
      <c r="JRI180" s="98"/>
      <c r="JRJ180" s="98"/>
      <c r="JRK180" s="98"/>
      <c r="JRL180" s="98"/>
      <c r="JRM180" s="98"/>
      <c r="JRN180" s="98"/>
      <c r="JRO180" s="98"/>
      <c r="JRR180" s="98"/>
      <c r="JRU180" s="98"/>
      <c r="JRX180" s="98"/>
      <c r="JSA180" s="98"/>
      <c r="JUO180" s="98"/>
      <c r="JUQ180" s="98"/>
      <c r="JUT180" s="98"/>
      <c r="JUW180" s="98"/>
      <c r="JUZ180" s="98"/>
      <c r="JVC180" s="98"/>
      <c r="JVF180" s="98"/>
      <c r="JVH180" s="98"/>
      <c r="JVJ180" s="98"/>
      <c r="JVM180" s="98"/>
      <c r="JVP180" s="98"/>
      <c r="JVS180" s="98"/>
      <c r="JVV180" s="98"/>
      <c r="JVY180" s="98"/>
      <c r="JWB180" s="98"/>
      <c r="JWE180" s="98"/>
      <c r="JWG180" s="98"/>
      <c r="JXB180" s="98"/>
      <c r="JXC180" s="98"/>
      <c r="JXF180" s="98"/>
      <c r="JXI180" s="98"/>
      <c r="JXL180" s="98"/>
      <c r="JXO180" s="98"/>
      <c r="JXP180" s="98"/>
      <c r="JXQ180" s="98"/>
      <c r="JXT180" s="98"/>
      <c r="JXW180" s="98"/>
      <c r="JXZ180" s="98"/>
      <c r="JYC180" s="98"/>
      <c r="JYE180" s="98"/>
      <c r="JZW180" s="98"/>
      <c r="JZX180" s="98"/>
      <c r="JZY180" s="98"/>
      <c r="JZZ180" s="98"/>
      <c r="KAA180" s="98"/>
      <c r="KAB180" s="98"/>
      <c r="KAC180" s="98"/>
      <c r="KAD180" s="98"/>
      <c r="KAE180" s="98"/>
      <c r="KAF180" s="98"/>
      <c r="KAG180" s="98"/>
      <c r="KAH180" s="98"/>
      <c r="KAI180" s="98"/>
      <c r="KAJ180" s="98"/>
      <c r="KAK180" s="98"/>
      <c r="KAL180" s="98"/>
      <c r="KAM180" s="98"/>
      <c r="KAN180" s="98"/>
      <c r="KAO180" s="98"/>
      <c r="KBB180" s="98"/>
      <c r="KBC180" s="98"/>
      <c r="KBD180" s="98"/>
      <c r="KBE180" s="98"/>
      <c r="KBF180" s="98"/>
      <c r="KBG180" s="98"/>
      <c r="KBH180" s="98"/>
      <c r="KBI180" s="98"/>
      <c r="KBJ180" s="98"/>
      <c r="KBK180" s="98"/>
      <c r="KBN180" s="98"/>
      <c r="KBQ180" s="98"/>
      <c r="KBT180" s="98"/>
      <c r="KBW180" s="98"/>
      <c r="KEK180" s="98"/>
      <c r="KEM180" s="98"/>
      <c r="KEP180" s="98"/>
      <c r="KES180" s="98"/>
      <c r="KEV180" s="98"/>
      <c r="KEY180" s="98"/>
      <c r="KFB180" s="98"/>
      <c r="KFD180" s="98"/>
      <c r="KFF180" s="98"/>
      <c r="KFI180" s="98"/>
      <c r="KFL180" s="98"/>
      <c r="KFO180" s="98"/>
      <c r="KFR180" s="98"/>
      <c r="KFU180" s="98"/>
      <c r="KFX180" s="98"/>
      <c r="KGA180" s="98"/>
      <c r="KGC180" s="98"/>
      <c r="KGX180" s="98"/>
      <c r="KGY180" s="98"/>
      <c r="KHB180" s="98"/>
      <c r="KHE180" s="98"/>
      <c r="KHH180" s="98"/>
      <c r="KHK180" s="98"/>
      <c r="KHL180" s="98"/>
      <c r="KHM180" s="98"/>
      <c r="KHP180" s="98"/>
      <c r="KHS180" s="98"/>
      <c r="KHV180" s="98"/>
      <c r="KHY180" s="98"/>
      <c r="KIA180" s="98"/>
      <c r="KJS180" s="98"/>
      <c r="KJT180" s="98"/>
      <c r="KJU180" s="98"/>
      <c r="KJV180" s="98"/>
      <c r="KJW180" s="98"/>
      <c r="KJX180" s="98"/>
      <c r="KJY180" s="98"/>
      <c r="KJZ180" s="98"/>
      <c r="KKA180" s="98"/>
      <c r="KKB180" s="98"/>
      <c r="KKC180" s="98"/>
      <c r="KKD180" s="98"/>
      <c r="KKE180" s="98"/>
      <c r="KKF180" s="98"/>
      <c r="KKG180" s="98"/>
      <c r="KKH180" s="98"/>
      <c r="KKI180" s="98"/>
      <c r="KKJ180" s="98"/>
      <c r="KKK180" s="98"/>
      <c r="KKX180" s="98"/>
      <c r="KKY180" s="98"/>
      <c r="KKZ180" s="98"/>
      <c r="KLA180" s="98"/>
      <c r="KLB180" s="98"/>
      <c r="KLC180" s="98"/>
      <c r="KLD180" s="98"/>
      <c r="KLE180" s="98"/>
      <c r="KLF180" s="98"/>
      <c r="KLG180" s="98"/>
      <c r="KLJ180" s="98"/>
      <c r="KLM180" s="98"/>
      <c r="KLP180" s="98"/>
      <c r="KLS180" s="98"/>
      <c r="KOG180" s="98"/>
      <c r="KOI180" s="98"/>
      <c r="KOL180" s="98"/>
      <c r="KOO180" s="98"/>
      <c r="KOR180" s="98"/>
      <c r="KOU180" s="98"/>
      <c r="KOX180" s="98"/>
      <c r="KOZ180" s="98"/>
      <c r="KPB180" s="98"/>
      <c r="KPE180" s="98"/>
      <c r="KPH180" s="98"/>
      <c r="KPK180" s="98"/>
      <c r="KPN180" s="98"/>
      <c r="KPQ180" s="98"/>
      <c r="KPT180" s="98"/>
      <c r="KPW180" s="98"/>
      <c r="KPY180" s="98"/>
      <c r="KQT180" s="98"/>
      <c r="KQU180" s="98"/>
      <c r="KQX180" s="98"/>
      <c r="KRA180" s="98"/>
      <c r="KRD180" s="98"/>
      <c r="KRG180" s="98"/>
      <c r="KRH180" s="98"/>
      <c r="KRI180" s="98"/>
      <c r="KRL180" s="98"/>
      <c r="KRO180" s="98"/>
      <c r="KRR180" s="98"/>
      <c r="KRU180" s="98"/>
      <c r="KRW180" s="98"/>
      <c r="KTO180" s="98"/>
      <c r="KTP180" s="98"/>
      <c r="KTQ180" s="98"/>
      <c r="KTR180" s="98"/>
      <c r="KTS180" s="98"/>
      <c r="KTT180" s="98"/>
      <c r="KTU180" s="98"/>
      <c r="KTV180" s="98"/>
      <c r="KTW180" s="98"/>
      <c r="KTX180" s="98"/>
      <c r="KTY180" s="98"/>
      <c r="KTZ180" s="98"/>
      <c r="KUA180" s="98"/>
      <c r="KUB180" s="98"/>
      <c r="KUC180" s="98"/>
      <c r="KUD180" s="98"/>
      <c r="KUE180" s="98"/>
      <c r="KUF180" s="98"/>
      <c r="KUG180" s="98"/>
      <c r="KUT180" s="98"/>
      <c r="KUU180" s="98"/>
      <c r="KUV180" s="98"/>
      <c r="KUW180" s="98"/>
      <c r="KUX180" s="98"/>
      <c r="KUY180" s="98"/>
      <c r="KUZ180" s="98"/>
      <c r="KVA180" s="98"/>
      <c r="KVB180" s="98"/>
      <c r="KVC180" s="98"/>
      <c r="KVF180" s="98"/>
      <c r="KVI180" s="98"/>
      <c r="KVL180" s="98"/>
      <c r="KVO180" s="98"/>
      <c r="KYC180" s="98"/>
      <c r="KYE180" s="98"/>
      <c r="KYH180" s="98"/>
      <c r="KYK180" s="98"/>
      <c r="KYN180" s="98"/>
      <c r="KYQ180" s="98"/>
      <c r="KYT180" s="98"/>
      <c r="KYV180" s="98"/>
      <c r="KYX180" s="98"/>
      <c r="KZA180" s="98"/>
      <c r="KZD180" s="98"/>
      <c r="KZG180" s="98"/>
      <c r="KZJ180" s="98"/>
      <c r="KZM180" s="98"/>
      <c r="KZP180" s="98"/>
      <c r="KZS180" s="98"/>
      <c r="KZU180" s="98"/>
      <c r="LAP180" s="98"/>
      <c r="LAQ180" s="98"/>
      <c r="LAT180" s="98"/>
      <c r="LAW180" s="98"/>
      <c r="LAZ180" s="98"/>
      <c r="LBC180" s="98"/>
      <c r="LBD180" s="98"/>
      <c r="LBE180" s="98"/>
      <c r="LBH180" s="98"/>
      <c r="LBK180" s="98"/>
      <c r="LBN180" s="98"/>
      <c r="LBQ180" s="98"/>
      <c r="LBS180" s="98"/>
      <c r="LDK180" s="98"/>
      <c r="LDL180" s="98"/>
      <c r="LDM180" s="98"/>
      <c r="LDN180" s="98"/>
      <c r="LDO180" s="98"/>
      <c r="LDP180" s="98"/>
      <c r="LDQ180" s="98"/>
      <c r="LDR180" s="98"/>
      <c r="LDS180" s="98"/>
      <c r="LDT180" s="98"/>
      <c r="LDU180" s="98"/>
      <c r="LDV180" s="98"/>
      <c r="LDW180" s="98"/>
      <c r="LDX180" s="98"/>
      <c r="LDY180" s="98"/>
      <c r="LDZ180" s="98"/>
      <c r="LEA180" s="98"/>
      <c r="LEB180" s="98"/>
      <c r="LEC180" s="98"/>
      <c r="LEP180" s="98"/>
      <c r="LEQ180" s="98"/>
      <c r="LER180" s="98"/>
      <c r="LES180" s="98"/>
      <c r="LET180" s="98"/>
      <c r="LEU180" s="98"/>
      <c r="LEV180" s="98"/>
      <c r="LEW180" s="98"/>
      <c r="LEX180" s="98"/>
      <c r="LEY180" s="98"/>
      <c r="LFB180" s="98"/>
      <c r="LFE180" s="98"/>
      <c r="LFH180" s="98"/>
      <c r="LFK180" s="98"/>
      <c r="LHY180" s="98"/>
      <c r="LIA180" s="98"/>
      <c r="LID180" s="98"/>
      <c r="LIG180" s="98"/>
      <c r="LIJ180" s="98"/>
      <c r="LIM180" s="98"/>
      <c r="LIP180" s="98"/>
      <c r="LIR180" s="98"/>
      <c r="LIT180" s="98"/>
      <c r="LIW180" s="98"/>
      <c r="LIZ180" s="98"/>
      <c r="LJC180" s="98"/>
      <c r="LJF180" s="98"/>
      <c r="LJI180" s="98"/>
      <c r="LJL180" s="98"/>
      <c r="LJO180" s="98"/>
      <c r="LJQ180" s="98"/>
      <c r="LKL180" s="98"/>
      <c r="LKM180" s="98"/>
      <c r="LKP180" s="98"/>
      <c r="LKS180" s="98"/>
      <c r="LKV180" s="98"/>
      <c r="LKY180" s="98"/>
      <c r="LKZ180" s="98"/>
      <c r="LLA180" s="98"/>
      <c r="LLD180" s="98"/>
      <c r="LLG180" s="98"/>
      <c r="LLJ180" s="98"/>
      <c r="LLM180" s="98"/>
      <c r="LLO180" s="98"/>
      <c r="LNG180" s="98"/>
      <c r="LNH180" s="98"/>
      <c r="LNI180" s="98"/>
      <c r="LNJ180" s="98"/>
      <c r="LNK180" s="98"/>
      <c r="LNL180" s="98"/>
      <c r="LNM180" s="98"/>
      <c r="LNN180" s="98"/>
      <c r="LNO180" s="98"/>
      <c r="LNP180" s="98"/>
      <c r="LNQ180" s="98"/>
      <c r="LNR180" s="98"/>
      <c r="LNS180" s="98"/>
      <c r="LNT180" s="98"/>
      <c r="LNU180" s="98"/>
      <c r="LNV180" s="98"/>
      <c r="LNW180" s="98"/>
      <c r="LNX180" s="98"/>
      <c r="LNY180" s="98"/>
      <c r="LOL180" s="98"/>
      <c r="LOM180" s="98"/>
      <c r="LON180" s="98"/>
      <c r="LOO180" s="98"/>
      <c r="LOP180" s="98"/>
      <c r="LOQ180" s="98"/>
      <c r="LOR180" s="98"/>
      <c r="LOS180" s="98"/>
      <c r="LOT180" s="98"/>
      <c r="LOU180" s="98"/>
      <c r="LOX180" s="98"/>
      <c r="LPA180" s="98"/>
      <c r="LPD180" s="98"/>
      <c r="LPG180" s="98"/>
      <c r="LRU180" s="98"/>
      <c r="LRW180" s="98"/>
      <c r="LRZ180" s="98"/>
      <c r="LSC180" s="98"/>
      <c r="LSF180" s="98"/>
      <c r="LSI180" s="98"/>
      <c r="LSL180" s="98"/>
      <c r="LSN180" s="98"/>
      <c r="LSP180" s="98"/>
      <c r="LSS180" s="98"/>
      <c r="LSV180" s="98"/>
      <c r="LSY180" s="98"/>
      <c r="LTB180" s="98"/>
      <c r="LTE180" s="98"/>
      <c r="LTH180" s="98"/>
      <c r="LTK180" s="98"/>
      <c r="LTM180" s="98"/>
      <c r="LUH180" s="98"/>
      <c r="LUI180" s="98"/>
      <c r="LUL180" s="98"/>
      <c r="LUO180" s="98"/>
      <c r="LUR180" s="98"/>
      <c r="LUU180" s="98"/>
      <c r="LUV180" s="98"/>
      <c r="LUW180" s="98"/>
      <c r="LUZ180" s="98"/>
      <c r="LVC180" s="98"/>
      <c r="LVF180" s="98"/>
      <c r="LVI180" s="98"/>
      <c r="LVK180" s="98"/>
      <c r="LXC180" s="98"/>
      <c r="LXD180" s="98"/>
      <c r="LXE180" s="98"/>
      <c r="LXF180" s="98"/>
      <c r="LXG180" s="98"/>
      <c r="LXH180" s="98"/>
      <c r="LXI180" s="98"/>
      <c r="LXJ180" s="98"/>
      <c r="LXK180" s="98"/>
      <c r="LXL180" s="98"/>
      <c r="LXM180" s="98"/>
      <c r="LXN180" s="98"/>
      <c r="LXO180" s="98"/>
      <c r="LXP180" s="98"/>
      <c r="LXQ180" s="98"/>
      <c r="LXR180" s="98"/>
      <c r="LXS180" s="98"/>
      <c r="LXT180" s="98"/>
      <c r="LXU180" s="98"/>
      <c r="LYH180" s="98"/>
      <c r="LYI180" s="98"/>
      <c r="LYJ180" s="98"/>
      <c r="LYK180" s="98"/>
      <c r="LYL180" s="98"/>
      <c r="LYM180" s="98"/>
      <c r="LYN180" s="98"/>
      <c r="LYO180" s="98"/>
      <c r="LYP180" s="98"/>
      <c r="LYQ180" s="98"/>
      <c r="LYT180" s="98"/>
      <c r="LYW180" s="98"/>
      <c r="LYZ180" s="98"/>
      <c r="LZC180" s="98"/>
      <c r="MBQ180" s="98"/>
      <c r="MBS180" s="98"/>
      <c r="MBV180" s="98"/>
      <c r="MBY180" s="98"/>
      <c r="MCB180" s="98"/>
      <c r="MCE180" s="98"/>
      <c r="MCH180" s="98"/>
      <c r="MCJ180" s="98"/>
      <c r="MCL180" s="98"/>
      <c r="MCO180" s="98"/>
      <c r="MCR180" s="98"/>
      <c r="MCU180" s="98"/>
      <c r="MCX180" s="98"/>
      <c r="MDA180" s="98"/>
      <c r="MDD180" s="98"/>
      <c r="MDG180" s="98"/>
      <c r="MDI180" s="98"/>
      <c r="MED180" s="98"/>
      <c r="MEE180" s="98"/>
      <c r="MEH180" s="98"/>
      <c r="MEK180" s="98"/>
      <c r="MEN180" s="98"/>
      <c r="MEQ180" s="98"/>
      <c r="MER180" s="98"/>
      <c r="MES180" s="98"/>
      <c r="MEV180" s="98"/>
      <c r="MEY180" s="98"/>
      <c r="MFB180" s="98"/>
      <c r="MFE180" s="98"/>
      <c r="MFG180" s="98"/>
      <c r="MGY180" s="98"/>
      <c r="MGZ180" s="98"/>
      <c r="MHA180" s="98"/>
      <c r="MHB180" s="98"/>
      <c r="MHC180" s="98"/>
      <c r="MHD180" s="98"/>
      <c r="MHE180" s="98"/>
      <c r="MHF180" s="98"/>
      <c r="MHG180" s="98"/>
      <c r="MHH180" s="98"/>
      <c r="MHI180" s="98"/>
      <c r="MHJ180" s="98"/>
      <c r="MHK180" s="98"/>
      <c r="MHL180" s="98"/>
      <c r="MHM180" s="98"/>
      <c r="MHN180" s="98"/>
      <c r="MHO180" s="98"/>
      <c r="MHP180" s="98"/>
      <c r="MHQ180" s="98"/>
      <c r="MID180" s="98"/>
      <c r="MIE180" s="98"/>
      <c r="MIF180" s="98"/>
      <c r="MIG180" s="98"/>
      <c r="MIH180" s="98"/>
      <c r="MII180" s="98"/>
      <c r="MIJ180" s="98"/>
      <c r="MIK180" s="98"/>
      <c r="MIL180" s="98"/>
      <c r="MIM180" s="98"/>
      <c r="MIP180" s="98"/>
      <c r="MIS180" s="98"/>
      <c r="MIV180" s="98"/>
      <c r="MIY180" s="98"/>
      <c r="MLM180" s="98"/>
      <c r="MLO180" s="98"/>
      <c r="MLR180" s="98"/>
      <c r="MLU180" s="98"/>
      <c r="MLX180" s="98"/>
      <c r="MMA180" s="98"/>
      <c r="MMD180" s="98"/>
      <c r="MMF180" s="98"/>
      <c r="MMH180" s="98"/>
      <c r="MMK180" s="98"/>
      <c r="MMN180" s="98"/>
      <c r="MMQ180" s="98"/>
      <c r="MMT180" s="98"/>
      <c r="MMW180" s="98"/>
      <c r="MMZ180" s="98"/>
      <c r="MNC180" s="98"/>
      <c r="MNE180" s="98"/>
      <c r="MNZ180" s="98"/>
      <c r="MOA180" s="98"/>
      <c r="MOD180" s="98"/>
      <c r="MOG180" s="98"/>
      <c r="MOJ180" s="98"/>
      <c r="MOM180" s="98"/>
      <c r="MON180" s="98"/>
      <c r="MOO180" s="98"/>
      <c r="MOR180" s="98"/>
      <c r="MOU180" s="98"/>
      <c r="MOX180" s="98"/>
      <c r="MPA180" s="98"/>
      <c r="MPC180" s="98"/>
      <c r="MQU180" s="98"/>
      <c r="MQV180" s="98"/>
      <c r="MQW180" s="98"/>
      <c r="MQX180" s="98"/>
      <c r="MQY180" s="98"/>
      <c r="MQZ180" s="98"/>
      <c r="MRA180" s="98"/>
      <c r="MRB180" s="98"/>
      <c r="MRC180" s="98"/>
      <c r="MRD180" s="98"/>
      <c r="MRE180" s="98"/>
      <c r="MRF180" s="98"/>
      <c r="MRG180" s="98"/>
      <c r="MRH180" s="98"/>
      <c r="MRI180" s="98"/>
      <c r="MRJ180" s="98"/>
      <c r="MRK180" s="98"/>
      <c r="MRL180" s="98"/>
      <c r="MRM180" s="98"/>
      <c r="MRZ180" s="98"/>
      <c r="MSA180" s="98"/>
      <c r="MSB180" s="98"/>
      <c r="MSC180" s="98"/>
      <c r="MSD180" s="98"/>
      <c r="MSE180" s="98"/>
      <c r="MSF180" s="98"/>
      <c r="MSG180" s="98"/>
      <c r="MSH180" s="98"/>
      <c r="MSI180" s="98"/>
      <c r="MSL180" s="98"/>
      <c r="MSO180" s="98"/>
      <c r="MSR180" s="98"/>
      <c r="MSU180" s="98"/>
      <c r="MVI180" s="98"/>
      <c r="MVK180" s="98"/>
      <c r="MVN180" s="98"/>
      <c r="MVQ180" s="98"/>
      <c r="MVT180" s="98"/>
      <c r="MVW180" s="98"/>
      <c r="MVZ180" s="98"/>
      <c r="MWB180" s="98"/>
      <c r="MWD180" s="98"/>
      <c r="MWG180" s="98"/>
      <c r="MWJ180" s="98"/>
      <c r="MWM180" s="98"/>
      <c r="MWP180" s="98"/>
      <c r="MWS180" s="98"/>
      <c r="MWV180" s="98"/>
      <c r="MWY180" s="98"/>
      <c r="MXA180" s="98"/>
      <c r="MXV180" s="98"/>
      <c r="MXW180" s="98"/>
      <c r="MXZ180" s="98"/>
      <c r="MYC180" s="98"/>
      <c r="MYF180" s="98"/>
      <c r="MYI180" s="98"/>
      <c r="MYJ180" s="98"/>
      <c r="MYK180" s="98"/>
      <c r="MYN180" s="98"/>
      <c r="MYQ180" s="98"/>
      <c r="MYT180" s="98"/>
      <c r="MYW180" s="98"/>
      <c r="MYY180" s="98"/>
      <c r="NAQ180" s="98"/>
      <c r="NAR180" s="98"/>
      <c r="NAS180" s="98"/>
      <c r="NAT180" s="98"/>
      <c r="NAU180" s="98"/>
      <c r="NAV180" s="98"/>
      <c r="NAW180" s="98"/>
      <c r="NAX180" s="98"/>
      <c r="NAY180" s="98"/>
      <c r="NAZ180" s="98"/>
      <c r="NBA180" s="98"/>
      <c r="NBB180" s="98"/>
      <c r="NBC180" s="98"/>
      <c r="NBD180" s="98"/>
      <c r="NBE180" s="98"/>
      <c r="NBF180" s="98"/>
      <c r="NBG180" s="98"/>
      <c r="NBH180" s="98"/>
      <c r="NBI180" s="98"/>
      <c r="NBV180" s="98"/>
      <c r="NBW180" s="98"/>
      <c r="NBX180" s="98"/>
      <c r="NBY180" s="98"/>
      <c r="NBZ180" s="98"/>
      <c r="NCA180" s="98"/>
      <c r="NCB180" s="98"/>
      <c r="NCC180" s="98"/>
      <c r="NCD180" s="98"/>
      <c r="NCE180" s="98"/>
      <c r="NCH180" s="98"/>
      <c r="NCK180" s="98"/>
      <c r="NCN180" s="98"/>
      <c r="NCQ180" s="98"/>
      <c r="NFE180" s="98"/>
      <c r="NFG180" s="98"/>
      <c r="NFJ180" s="98"/>
      <c r="NFM180" s="98"/>
      <c r="NFP180" s="98"/>
      <c r="NFS180" s="98"/>
      <c r="NFV180" s="98"/>
      <c r="NFX180" s="98"/>
      <c r="NFZ180" s="98"/>
      <c r="NGC180" s="98"/>
      <c r="NGF180" s="98"/>
      <c r="NGI180" s="98"/>
      <c r="NGL180" s="98"/>
      <c r="NGO180" s="98"/>
      <c r="NGR180" s="98"/>
      <c r="NGU180" s="98"/>
      <c r="NGW180" s="98"/>
      <c r="NHR180" s="98"/>
      <c r="NHS180" s="98"/>
      <c r="NHV180" s="98"/>
      <c r="NHY180" s="98"/>
      <c r="NIB180" s="98"/>
      <c r="NIE180" s="98"/>
      <c r="NIF180" s="98"/>
      <c r="NIG180" s="98"/>
      <c r="NIJ180" s="98"/>
      <c r="NIM180" s="98"/>
      <c r="NIP180" s="98"/>
      <c r="NIS180" s="98"/>
      <c r="NIU180" s="98"/>
      <c r="NKM180" s="98"/>
      <c r="NKN180" s="98"/>
      <c r="NKO180" s="98"/>
      <c r="NKP180" s="98"/>
      <c r="NKQ180" s="98"/>
      <c r="NKR180" s="98"/>
      <c r="NKS180" s="98"/>
      <c r="NKT180" s="98"/>
      <c r="NKU180" s="98"/>
      <c r="NKV180" s="98"/>
      <c r="NKW180" s="98"/>
      <c r="NKX180" s="98"/>
      <c r="NKY180" s="98"/>
      <c r="NKZ180" s="98"/>
      <c r="NLA180" s="98"/>
      <c r="NLB180" s="98"/>
      <c r="NLC180" s="98"/>
      <c r="NLD180" s="98"/>
      <c r="NLE180" s="98"/>
      <c r="NLR180" s="98"/>
      <c r="NLS180" s="98"/>
      <c r="NLT180" s="98"/>
      <c r="NLU180" s="98"/>
      <c r="NLV180" s="98"/>
      <c r="NLW180" s="98"/>
      <c r="NLX180" s="98"/>
      <c r="NLY180" s="98"/>
      <c r="NLZ180" s="98"/>
      <c r="NMA180" s="98"/>
      <c r="NMD180" s="98"/>
      <c r="NMG180" s="98"/>
      <c r="NMJ180" s="98"/>
      <c r="NMM180" s="98"/>
      <c r="NPA180" s="98"/>
      <c r="NPC180" s="98"/>
      <c r="NPF180" s="98"/>
      <c r="NPI180" s="98"/>
      <c r="NPL180" s="98"/>
      <c r="NPO180" s="98"/>
      <c r="NPR180" s="98"/>
      <c r="NPT180" s="98"/>
      <c r="NPV180" s="98"/>
      <c r="NPY180" s="98"/>
      <c r="NQB180" s="98"/>
      <c r="NQE180" s="98"/>
      <c r="NQH180" s="98"/>
      <c r="NQK180" s="98"/>
      <c r="NQN180" s="98"/>
      <c r="NQQ180" s="98"/>
      <c r="NQS180" s="98"/>
      <c r="NRN180" s="98"/>
      <c r="NRO180" s="98"/>
      <c r="NRR180" s="98"/>
      <c r="NRU180" s="98"/>
      <c r="NRX180" s="98"/>
      <c r="NSA180" s="98"/>
      <c r="NSB180" s="98"/>
      <c r="NSC180" s="98"/>
      <c r="NSF180" s="98"/>
      <c r="NSI180" s="98"/>
      <c r="NSL180" s="98"/>
      <c r="NSO180" s="98"/>
      <c r="NSQ180" s="98"/>
      <c r="NUI180" s="98"/>
      <c r="NUJ180" s="98"/>
      <c r="NUK180" s="98"/>
      <c r="NUL180" s="98"/>
      <c r="NUM180" s="98"/>
      <c r="NUN180" s="98"/>
      <c r="NUO180" s="98"/>
      <c r="NUP180" s="98"/>
      <c r="NUQ180" s="98"/>
      <c r="NUR180" s="98"/>
      <c r="NUS180" s="98"/>
      <c r="NUT180" s="98"/>
      <c r="NUU180" s="98"/>
      <c r="NUV180" s="98"/>
      <c r="NUW180" s="98"/>
      <c r="NUX180" s="98"/>
      <c r="NUY180" s="98"/>
      <c r="NUZ180" s="98"/>
      <c r="NVA180" s="98"/>
      <c r="NVN180" s="98"/>
      <c r="NVO180" s="98"/>
      <c r="NVP180" s="98"/>
      <c r="NVQ180" s="98"/>
      <c r="NVR180" s="98"/>
      <c r="NVS180" s="98"/>
      <c r="NVT180" s="98"/>
      <c r="NVU180" s="98"/>
      <c r="NVV180" s="98"/>
      <c r="NVW180" s="98"/>
      <c r="NVZ180" s="98"/>
      <c r="NWC180" s="98"/>
      <c r="NWF180" s="98"/>
      <c r="NWI180" s="98"/>
      <c r="NYW180" s="98"/>
      <c r="NYY180" s="98"/>
      <c r="NZB180" s="98"/>
      <c r="NZE180" s="98"/>
      <c r="NZH180" s="98"/>
      <c r="NZK180" s="98"/>
      <c r="NZN180" s="98"/>
      <c r="NZP180" s="98"/>
      <c r="NZR180" s="98"/>
      <c r="NZU180" s="98"/>
      <c r="NZX180" s="98"/>
      <c r="OAA180" s="98"/>
      <c r="OAD180" s="98"/>
      <c r="OAG180" s="98"/>
      <c r="OAJ180" s="98"/>
      <c r="OAM180" s="98"/>
      <c r="OAO180" s="98"/>
      <c r="OBJ180" s="98"/>
      <c r="OBK180" s="98"/>
      <c r="OBN180" s="98"/>
      <c r="OBQ180" s="98"/>
      <c r="OBT180" s="98"/>
      <c r="OBW180" s="98"/>
      <c r="OBX180" s="98"/>
      <c r="OBY180" s="98"/>
      <c r="OCB180" s="98"/>
      <c r="OCE180" s="98"/>
      <c r="OCH180" s="98"/>
      <c r="OCK180" s="98"/>
      <c r="OCM180" s="98"/>
      <c r="OEE180" s="98"/>
      <c r="OEF180" s="98"/>
      <c r="OEG180" s="98"/>
      <c r="OEH180" s="98"/>
      <c r="OEI180" s="98"/>
      <c r="OEJ180" s="98"/>
      <c r="OEK180" s="98"/>
      <c r="OEL180" s="98"/>
      <c r="OEM180" s="98"/>
      <c r="OEN180" s="98"/>
      <c r="OEO180" s="98"/>
      <c r="OEP180" s="98"/>
      <c r="OEQ180" s="98"/>
      <c r="OER180" s="98"/>
      <c r="OES180" s="98"/>
      <c r="OET180" s="98"/>
      <c r="OEU180" s="98"/>
      <c r="OEV180" s="98"/>
      <c r="OEW180" s="98"/>
      <c r="OFJ180" s="98"/>
      <c r="OFK180" s="98"/>
      <c r="OFL180" s="98"/>
      <c r="OFM180" s="98"/>
      <c r="OFN180" s="98"/>
      <c r="OFO180" s="98"/>
      <c r="OFP180" s="98"/>
      <c r="OFQ180" s="98"/>
      <c r="OFR180" s="98"/>
      <c r="OFS180" s="98"/>
      <c r="OFV180" s="98"/>
      <c r="OFY180" s="98"/>
      <c r="OGB180" s="98"/>
      <c r="OGE180" s="98"/>
      <c r="OIS180" s="98"/>
      <c r="OIU180" s="98"/>
      <c r="OIX180" s="98"/>
      <c r="OJA180" s="98"/>
      <c r="OJD180" s="98"/>
      <c r="OJG180" s="98"/>
      <c r="OJJ180" s="98"/>
      <c r="OJL180" s="98"/>
      <c r="OJN180" s="98"/>
      <c r="OJQ180" s="98"/>
      <c r="OJT180" s="98"/>
      <c r="OJW180" s="98"/>
      <c r="OJZ180" s="98"/>
      <c r="OKC180" s="98"/>
      <c r="OKF180" s="98"/>
      <c r="OKI180" s="98"/>
      <c r="OKK180" s="98"/>
      <c r="OLF180" s="98"/>
      <c r="OLG180" s="98"/>
      <c r="OLJ180" s="98"/>
      <c r="OLM180" s="98"/>
      <c r="OLP180" s="98"/>
      <c r="OLS180" s="98"/>
      <c r="OLT180" s="98"/>
      <c r="OLU180" s="98"/>
      <c r="OLX180" s="98"/>
      <c r="OMA180" s="98"/>
      <c r="OMD180" s="98"/>
      <c r="OMG180" s="98"/>
      <c r="OMI180" s="98"/>
      <c r="OOA180" s="98"/>
      <c r="OOB180" s="98"/>
      <c r="OOC180" s="98"/>
      <c r="OOD180" s="98"/>
      <c r="OOE180" s="98"/>
      <c r="OOF180" s="98"/>
      <c r="OOG180" s="98"/>
      <c r="OOH180" s="98"/>
      <c r="OOI180" s="98"/>
      <c r="OOJ180" s="98"/>
      <c r="OOK180" s="98"/>
      <c r="OOL180" s="98"/>
      <c r="OOM180" s="98"/>
      <c r="OON180" s="98"/>
      <c r="OOO180" s="98"/>
      <c r="OOP180" s="98"/>
      <c r="OOQ180" s="98"/>
      <c r="OOR180" s="98"/>
      <c r="OOS180" s="98"/>
      <c r="OPF180" s="98"/>
      <c r="OPG180" s="98"/>
      <c r="OPH180" s="98"/>
      <c r="OPI180" s="98"/>
      <c r="OPJ180" s="98"/>
      <c r="OPK180" s="98"/>
      <c r="OPL180" s="98"/>
      <c r="OPM180" s="98"/>
      <c r="OPN180" s="98"/>
      <c r="OPO180" s="98"/>
      <c r="OPR180" s="98"/>
      <c r="OPU180" s="98"/>
      <c r="OPX180" s="98"/>
      <c r="OQA180" s="98"/>
      <c r="OSO180" s="98"/>
      <c r="OSQ180" s="98"/>
      <c r="OST180" s="98"/>
      <c r="OSW180" s="98"/>
      <c r="OSZ180" s="98"/>
      <c r="OTC180" s="98"/>
      <c r="OTF180" s="98"/>
      <c r="OTH180" s="98"/>
      <c r="OTJ180" s="98"/>
      <c r="OTM180" s="98"/>
      <c r="OTP180" s="98"/>
      <c r="OTS180" s="98"/>
      <c r="OTV180" s="98"/>
      <c r="OTY180" s="98"/>
      <c r="OUB180" s="98"/>
      <c r="OUE180" s="98"/>
      <c r="OUG180" s="98"/>
      <c r="OVB180" s="98"/>
      <c r="OVC180" s="98"/>
      <c r="OVF180" s="98"/>
      <c r="OVI180" s="98"/>
      <c r="OVL180" s="98"/>
      <c r="OVO180" s="98"/>
      <c r="OVP180" s="98"/>
      <c r="OVQ180" s="98"/>
      <c r="OVT180" s="98"/>
      <c r="OVW180" s="98"/>
      <c r="OVZ180" s="98"/>
      <c r="OWC180" s="98"/>
      <c r="OWE180" s="98"/>
      <c r="OXW180" s="98"/>
      <c r="OXX180" s="98"/>
      <c r="OXY180" s="98"/>
      <c r="OXZ180" s="98"/>
      <c r="OYA180" s="98"/>
      <c r="OYB180" s="98"/>
      <c r="OYC180" s="98"/>
      <c r="OYD180" s="98"/>
      <c r="OYE180" s="98"/>
      <c r="OYF180" s="98"/>
      <c r="OYG180" s="98"/>
      <c r="OYH180" s="98"/>
      <c r="OYI180" s="98"/>
      <c r="OYJ180" s="98"/>
      <c r="OYK180" s="98"/>
      <c r="OYL180" s="98"/>
      <c r="OYM180" s="98"/>
      <c r="OYN180" s="98"/>
      <c r="OYO180" s="98"/>
      <c r="OZB180" s="98"/>
      <c r="OZC180" s="98"/>
      <c r="OZD180" s="98"/>
      <c r="OZE180" s="98"/>
      <c r="OZF180" s="98"/>
      <c r="OZG180" s="98"/>
      <c r="OZH180" s="98"/>
      <c r="OZI180" s="98"/>
      <c r="OZJ180" s="98"/>
      <c r="OZK180" s="98"/>
      <c r="OZN180" s="98"/>
      <c r="OZQ180" s="98"/>
      <c r="OZT180" s="98"/>
      <c r="OZW180" s="98"/>
      <c r="PCK180" s="98"/>
      <c r="PCM180" s="98"/>
      <c r="PCP180" s="98"/>
      <c r="PCS180" s="98"/>
      <c r="PCV180" s="98"/>
      <c r="PCY180" s="98"/>
      <c r="PDB180" s="98"/>
      <c r="PDD180" s="98"/>
      <c r="PDF180" s="98"/>
      <c r="PDI180" s="98"/>
      <c r="PDL180" s="98"/>
      <c r="PDO180" s="98"/>
      <c r="PDR180" s="98"/>
      <c r="PDU180" s="98"/>
      <c r="PDX180" s="98"/>
      <c r="PEA180" s="98"/>
      <c r="PEC180" s="98"/>
      <c r="PEX180" s="98"/>
      <c r="PEY180" s="98"/>
      <c r="PFB180" s="98"/>
      <c r="PFE180" s="98"/>
      <c r="PFH180" s="98"/>
      <c r="PFK180" s="98"/>
      <c r="PFL180" s="98"/>
      <c r="PFM180" s="98"/>
      <c r="PFP180" s="98"/>
      <c r="PFS180" s="98"/>
      <c r="PFV180" s="98"/>
      <c r="PFY180" s="98"/>
      <c r="PGA180" s="98"/>
      <c r="PHS180" s="98"/>
      <c r="PHT180" s="98"/>
      <c r="PHU180" s="98"/>
      <c r="PHV180" s="98"/>
      <c r="PHW180" s="98"/>
      <c r="PHX180" s="98"/>
      <c r="PHY180" s="98"/>
      <c r="PHZ180" s="98"/>
      <c r="PIA180" s="98"/>
      <c r="PIB180" s="98"/>
      <c r="PIC180" s="98"/>
      <c r="PID180" s="98"/>
      <c r="PIE180" s="98"/>
      <c r="PIF180" s="98"/>
      <c r="PIG180" s="98"/>
      <c r="PIH180" s="98"/>
      <c r="PII180" s="98"/>
      <c r="PIJ180" s="98"/>
      <c r="PIK180" s="98"/>
      <c r="PIX180" s="98"/>
      <c r="PIY180" s="98"/>
      <c r="PIZ180" s="98"/>
      <c r="PJA180" s="98"/>
      <c r="PJB180" s="98"/>
      <c r="PJC180" s="98"/>
      <c r="PJD180" s="98"/>
      <c r="PJE180" s="98"/>
      <c r="PJF180" s="98"/>
      <c r="PJG180" s="98"/>
      <c r="PJJ180" s="98"/>
      <c r="PJM180" s="98"/>
      <c r="PJP180" s="98"/>
      <c r="PJS180" s="98"/>
      <c r="PMG180" s="98"/>
      <c r="PMI180" s="98"/>
      <c r="PML180" s="98"/>
      <c r="PMO180" s="98"/>
      <c r="PMR180" s="98"/>
      <c r="PMU180" s="98"/>
      <c r="PMX180" s="98"/>
      <c r="PMZ180" s="98"/>
      <c r="PNB180" s="98"/>
      <c r="PNE180" s="98"/>
      <c r="PNH180" s="98"/>
      <c r="PNK180" s="98"/>
      <c r="PNN180" s="98"/>
      <c r="PNQ180" s="98"/>
      <c r="PNT180" s="98"/>
      <c r="PNW180" s="98"/>
      <c r="PNY180" s="98"/>
      <c r="POT180" s="98"/>
      <c r="POU180" s="98"/>
      <c r="POX180" s="98"/>
      <c r="PPA180" s="98"/>
      <c r="PPD180" s="98"/>
      <c r="PPG180" s="98"/>
      <c r="PPH180" s="98"/>
      <c r="PPI180" s="98"/>
      <c r="PPL180" s="98"/>
      <c r="PPO180" s="98"/>
      <c r="PPR180" s="98"/>
      <c r="PPU180" s="98"/>
      <c r="PPW180" s="98"/>
      <c r="PRO180" s="98"/>
      <c r="PRP180" s="98"/>
      <c r="PRQ180" s="98"/>
      <c r="PRR180" s="98"/>
      <c r="PRS180" s="98"/>
      <c r="PRT180" s="98"/>
      <c r="PRU180" s="98"/>
      <c r="PRV180" s="98"/>
      <c r="PRW180" s="98"/>
      <c r="PRX180" s="98"/>
      <c r="PRY180" s="98"/>
      <c r="PRZ180" s="98"/>
      <c r="PSA180" s="98"/>
      <c r="PSB180" s="98"/>
      <c r="PSC180" s="98"/>
      <c r="PSD180" s="98"/>
      <c r="PSE180" s="98"/>
      <c r="PSF180" s="98"/>
      <c r="PSG180" s="98"/>
      <c r="PST180" s="98"/>
      <c r="PSU180" s="98"/>
      <c r="PSV180" s="98"/>
      <c r="PSW180" s="98"/>
      <c r="PSX180" s="98"/>
      <c r="PSY180" s="98"/>
      <c r="PSZ180" s="98"/>
      <c r="PTA180" s="98"/>
      <c r="PTB180" s="98"/>
      <c r="PTC180" s="98"/>
      <c r="PTF180" s="98"/>
      <c r="PTI180" s="98"/>
      <c r="PTL180" s="98"/>
      <c r="PTO180" s="98"/>
      <c r="PWC180" s="98"/>
      <c r="PWE180" s="98"/>
      <c r="PWH180" s="98"/>
      <c r="PWK180" s="98"/>
      <c r="PWN180" s="98"/>
      <c r="PWQ180" s="98"/>
      <c r="PWT180" s="98"/>
      <c r="PWV180" s="98"/>
      <c r="PWX180" s="98"/>
      <c r="PXA180" s="98"/>
      <c r="PXD180" s="98"/>
      <c r="PXG180" s="98"/>
      <c r="PXJ180" s="98"/>
      <c r="PXM180" s="98"/>
      <c r="PXP180" s="98"/>
      <c r="PXS180" s="98"/>
      <c r="PXU180" s="98"/>
      <c r="PYP180" s="98"/>
      <c r="PYQ180" s="98"/>
      <c r="PYT180" s="98"/>
      <c r="PYW180" s="98"/>
      <c r="PYZ180" s="98"/>
      <c r="PZC180" s="98"/>
      <c r="PZD180" s="98"/>
      <c r="PZE180" s="98"/>
      <c r="PZH180" s="98"/>
      <c r="PZK180" s="98"/>
      <c r="PZN180" s="98"/>
      <c r="PZQ180" s="98"/>
      <c r="PZS180" s="98"/>
      <c r="QBK180" s="98"/>
      <c r="QBL180" s="98"/>
      <c r="QBM180" s="98"/>
      <c r="QBN180" s="98"/>
      <c r="QBO180" s="98"/>
      <c r="QBP180" s="98"/>
      <c r="QBQ180" s="98"/>
      <c r="QBR180" s="98"/>
      <c r="QBS180" s="98"/>
      <c r="QBT180" s="98"/>
      <c r="QBU180" s="98"/>
      <c r="QBV180" s="98"/>
      <c r="QBW180" s="98"/>
      <c r="QBX180" s="98"/>
      <c r="QBY180" s="98"/>
      <c r="QBZ180" s="98"/>
      <c r="QCA180" s="98"/>
      <c r="QCB180" s="98"/>
      <c r="QCC180" s="98"/>
      <c r="QCP180" s="98"/>
      <c r="QCQ180" s="98"/>
      <c r="QCR180" s="98"/>
      <c r="QCS180" s="98"/>
      <c r="QCT180" s="98"/>
      <c r="QCU180" s="98"/>
      <c r="QCV180" s="98"/>
      <c r="QCW180" s="98"/>
      <c r="QCX180" s="98"/>
      <c r="QCY180" s="98"/>
      <c r="QDB180" s="98"/>
      <c r="QDE180" s="98"/>
      <c r="QDH180" s="98"/>
      <c r="QDK180" s="98"/>
      <c r="QFY180" s="98"/>
      <c r="QGA180" s="98"/>
      <c r="QGD180" s="98"/>
      <c r="QGG180" s="98"/>
      <c r="QGJ180" s="98"/>
      <c r="QGM180" s="98"/>
      <c r="QGP180" s="98"/>
      <c r="QGR180" s="98"/>
      <c r="QGT180" s="98"/>
      <c r="QGW180" s="98"/>
      <c r="QGZ180" s="98"/>
      <c r="QHC180" s="98"/>
      <c r="QHF180" s="98"/>
      <c r="QHI180" s="98"/>
      <c r="QHL180" s="98"/>
      <c r="QHO180" s="98"/>
      <c r="QHQ180" s="98"/>
      <c r="QIL180" s="98"/>
      <c r="QIM180" s="98"/>
      <c r="QIP180" s="98"/>
      <c r="QIS180" s="98"/>
      <c r="QIV180" s="98"/>
      <c r="QIY180" s="98"/>
      <c r="QIZ180" s="98"/>
      <c r="QJA180" s="98"/>
      <c r="QJD180" s="98"/>
      <c r="QJG180" s="98"/>
      <c r="QJJ180" s="98"/>
      <c r="QJM180" s="98"/>
      <c r="QJO180" s="98"/>
      <c r="QLG180" s="98"/>
      <c r="QLH180" s="98"/>
      <c r="QLI180" s="98"/>
      <c r="QLJ180" s="98"/>
      <c r="QLK180" s="98"/>
      <c r="QLL180" s="98"/>
      <c r="QLM180" s="98"/>
      <c r="QLN180" s="98"/>
      <c r="QLO180" s="98"/>
      <c r="QLP180" s="98"/>
      <c r="QLQ180" s="98"/>
      <c r="QLR180" s="98"/>
      <c r="QLS180" s="98"/>
      <c r="QLT180" s="98"/>
      <c r="QLU180" s="98"/>
      <c r="QLV180" s="98"/>
      <c r="QLW180" s="98"/>
      <c r="QLX180" s="98"/>
      <c r="QLY180" s="98"/>
      <c r="QML180" s="98"/>
      <c r="QMM180" s="98"/>
      <c r="QMN180" s="98"/>
      <c r="QMO180" s="98"/>
      <c r="QMP180" s="98"/>
      <c r="QMQ180" s="98"/>
      <c r="QMR180" s="98"/>
      <c r="QMS180" s="98"/>
      <c r="QMT180" s="98"/>
      <c r="QMU180" s="98"/>
      <c r="QMX180" s="98"/>
      <c r="QNA180" s="98"/>
      <c r="QND180" s="98"/>
      <c r="QNG180" s="98"/>
      <c r="QPU180" s="98"/>
      <c r="QPW180" s="98"/>
      <c r="QPZ180" s="98"/>
      <c r="QQC180" s="98"/>
      <c r="QQF180" s="98"/>
      <c r="QQI180" s="98"/>
      <c r="QQL180" s="98"/>
      <c r="QQN180" s="98"/>
      <c r="QQP180" s="98"/>
      <c r="QQS180" s="98"/>
      <c r="QQV180" s="98"/>
      <c r="QQY180" s="98"/>
      <c r="QRB180" s="98"/>
      <c r="QRE180" s="98"/>
      <c r="QRH180" s="98"/>
      <c r="QRK180" s="98"/>
      <c r="QRM180" s="98"/>
      <c r="QSH180" s="98"/>
      <c r="QSI180" s="98"/>
      <c r="QSL180" s="98"/>
      <c r="QSO180" s="98"/>
      <c r="QSR180" s="98"/>
      <c r="QSU180" s="98"/>
      <c r="QSV180" s="98"/>
      <c r="QSW180" s="98"/>
      <c r="QSZ180" s="98"/>
      <c r="QTC180" s="98"/>
      <c r="QTF180" s="98"/>
      <c r="QTI180" s="98"/>
      <c r="QTK180" s="98"/>
      <c r="QVC180" s="98"/>
      <c r="QVD180" s="98"/>
      <c r="QVE180" s="98"/>
      <c r="QVF180" s="98"/>
      <c r="QVG180" s="98"/>
      <c r="QVH180" s="98"/>
      <c r="QVI180" s="98"/>
      <c r="QVJ180" s="98"/>
      <c r="QVK180" s="98"/>
      <c r="QVL180" s="98"/>
      <c r="QVM180" s="98"/>
      <c r="QVN180" s="98"/>
      <c r="QVO180" s="98"/>
      <c r="QVP180" s="98"/>
      <c r="QVQ180" s="98"/>
      <c r="QVR180" s="98"/>
      <c r="QVS180" s="98"/>
      <c r="QVT180" s="98"/>
      <c r="QVU180" s="98"/>
      <c r="QWH180" s="98"/>
      <c r="QWI180" s="98"/>
      <c r="QWJ180" s="98"/>
      <c r="QWK180" s="98"/>
      <c r="QWL180" s="98"/>
      <c r="QWM180" s="98"/>
      <c r="QWN180" s="98"/>
      <c r="QWO180" s="98"/>
      <c r="QWP180" s="98"/>
      <c r="QWQ180" s="98"/>
      <c r="QWT180" s="98"/>
      <c r="QWW180" s="98"/>
      <c r="QWZ180" s="98"/>
      <c r="QXC180" s="98"/>
      <c r="QZQ180" s="98"/>
      <c r="QZS180" s="98"/>
      <c r="QZV180" s="98"/>
      <c r="QZY180" s="98"/>
      <c r="RAB180" s="98"/>
      <c r="RAE180" s="98"/>
      <c r="RAH180" s="98"/>
      <c r="RAJ180" s="98"/>
      <c r="RAL180" s="98"/>
      <c r="RAO180" s="98"/>
      <c r="RAR180" s="98"/>
      <c r="RAU180" s="98"/>
      <c r="RAX180" s="98"/>
      <c r="RBA180" s="98"/>
      <c r="RBD180" s="98"/>
      <c r="RBG180" s="98"/>
      <c r="RBI180" s="98"/>
      <c r="RCD180" s="98"/>
      <c r="RCE180" s="98"/>
      <c r="RCH180" s="98"/>
      <c r="RCK180" s="98"/>
      <c r="RCN180" s="98"/>
      <c r="RCQ180" s="98"/>
      <c r="RCR180" s="98"/>
      <c r="RCS180" s="98"/>
      <c r="RCV180" s="98"/>
      <c r="RCY180" s="98"/>
      <c r="RDB180" s="98"/>
      <c r="RDE180" s="98"/>
      <c r="RDG180" s="98"/>
      <c r="REY180" s="98"/>
      <c r="REZ180" s="98"/>
      <c r="RFA180" s="98"/>
      <c r="RFB180" s="98"/>
      <c r="RFC180" s="98"/>
      <c r="RFD180" s="98"/>
      <c r="RFE180" s="98"/>
      <c r="RFF180" s="98"/>
      <c r="RFG180" s="98"/>
      <c r="RFH180" s="98"/>
      <c r="RFI180" s="98"/>
      <c r="RFJ180" s="98"/>
      <c r="RFK180" s="98"/>
      <c r="RFL180" s="98"/>
      <c r="RFM180" s="98"/>
      <c r="RFN180" s="98"/>
      <c r="RFO180" s="98"/>
      <c r="RFP180" s="98"/>
      <c r="RFQ180" s="98"/>
      <c r="RGD180" s="98"/>
      <c r="RGE180" s="98"/>
      <c r="RGF180" s="98"/>
      <c r="RGG180" s="98"/>
      <c r="RGH180" s="98"/>
      <c r="RGI180" s="98"/>
      <c r="RGJ180" s="98"/>
      <c r="RGK180" s="98"/>
      <c r="RGL180" s="98"/>
      <c r="RGM180" s="98"/>
      <c r="RGP180" s="98"/>
      <c r="RGS180" s="98"/>
      <c r="RGV180" s="98"/>
      <c r="RGY180" s="98"/>
      <c r="RJM180" s="98"/>
      <c r="RJO180" s="98"/>
      <c r="RJR180" s="98"/>
      <c r="RJU180" s="98"/>
      <c r="RJX180" s="98"/>
      <c r="RKA180" s="98"/>
      <c r="RKD180" s="98"/>
      <c r="RKF180" s="98"/>
      <c r="RKH180" s="98"/>
      <c r="RKK180" s="98"/>
      <c r="RKN180" s="98"/>
      <c r="RKQ180" s="98"/>
      <c r="RKT180" s="98"/>
      <c r="RKW180" s="98"/>
      <c r="RKZ180" s="98"/>
      <c r="RLC180" s="98"/>
      <c r="RLE180" s="98"/>
      <c r="RLZ180" s="98"/>
      <c r="RMA180" s="98"/>
      <c r="RMD180" s="98"/>
      <c r="RMG180" s="98"/>
      <c r="RMJ180" s="98"/>
      <c r="RMM180" s="98"/>
      <c r="RMN180" s="98"/>
      <c r="RMO180" s="98"/>
      <c r="RMR180" s="98"/>
      <c r="RMU180" s="98"/>
      <c r="RMX180" s="98"/>
      <c r="RNA180" s="98"/>
      <c r="RNC180" s="98"/>
      <c r="ROU180" s="98"/>
      <c r="ROV180" s="98"/>
      <c r="ROW180" s="98"/>
      <c r="ROX180" s="98"/>
      <c r="ROY180" s="98"/>
      <c r="ROZ180" s="98"/>
      <c r="RPA180" s="98"/>
      <c r="RPB180" s="98"/>
      <c r="RPC180" s="98"/>
      <c r="RPD180" s="98"/>
      <c r="RPE180" s="98"/>
      <c r="RPF180" s="98"/>
      <c r="RPG180" s="98"/>
      <c r="RPH180" s="98"/>
      <c r="RPI180" s="98"/>
      <c r="RPJ180" s="98"/>
      <c r="RPK180" s="98"/>
      <c r="RPL180" s="98"/>
      <c r="RPM180" s="98"/>
      <c r="RPZ180" s="98"/>
      <c r="RQA180" s="98"/>
      <c r="RQB180" s="98"/>
      <c r="RQC180" s="98"/>
      <c r="RQD180" s="98"/>
      <c r="RQE180" s="98"/>
      <c r="RQF180" s="98"/>
      <c r="RQG180" s="98"/>
      <c r="RQH180" s="98"/>
      <c r="RQI180" s="98"/>
      <c r="RQL180" s="98"/>
      <c r="RQO180" s="98"/>
      <c r="RQR180" s="98"/>
      <c r="RQU180" s="98"/>
      <c r="RTI180" s="98"/>
      <c r="RTK180" s="98"/>
      <c r="RTN180" s="98"/>
      <c r="RTQ180" s="98"/>
      <c r="RTT180" s="98"/>
      <c r="RTW180" s="98"/>
      <c r="RTZ180" s="98"/>
      <c r="RUB180" s="98"/>
      <c r="RUD180" s="98"/>
      <c r="RUG180" s="98"/>
      <c r="RUJ180" s="98"/>
      <c r="RUM180" s="98"/>
      <c r="RUP180" s="98"/>
      <c r="RUS180" s="98"/>
      <c r="RUV180" s="98"/>
      <c r="RUY180" s="98"/>
      <c r="RVA180" s="98"/>
      <c r="RVV180" s="98"/>
      <c r="RVW180" s="98"/>
      <c r="RVZ180" s="98"/>
      <c r="RWC180" s="98"/>
      <c r="RWF180" s="98"/>
      <c r="RWI180" s="98"/>
      <c r="RWJ180" s="98"/>
      <c r="RWK180" s="98"/>
      <c r="RWN180" s="98"/>
      <c r="RWQ180" s="98"/>
      <c r="RWT180" s="98"/>
      <c r="RWW180" s="98"/>
      <c r="RWY180" s="98"/>
      <c r="RYQ180" s="98"/>
      <c r="RYR180" s="98"/>
      <c r="RYS180" s="98"/>
      <c r="RYT180" s="98"/>
      <c r="RYU180" s="98"/>
      <c r="RYV180" s="98"/>
      <c r="RYW180" s="98"/>
      <c r="RYX180" s="98"/>
      <c r="RYY180" s="98"/>
      <c r="RYZ180" s="98"/>
      <c r="RZA180" s="98"/>
      <c r="RZB180" s="98"/>
      <c r="RZC180" s="98"/>
      <c r="RZD180" s="98"/>
      <c r="RZE180" s="98"/>
      <c r="RZF180" s="98"/>
      <c r="RZG180" s="98"/>
      <c r="RZH180" s="98"/>
      <c r="RZI180" s="98"/>
      <c r="RZV180" s="98"/>
      <c r="RZW180" s="98"/>
      <c r="RZX180" s="98"/>
      <c r="RZY180" s="98"/>
      <c r="RZZ180" s="98"/>
      <c r="SAA180" s="98"/>
      <c r="SAB180" s="98"/>
      <c r="SAC180" s="98"/>
      <c r="SAD180" s="98"/>
      <c r="SAE180" s="98"/>
      <c r="SAH180" s="98"/>
      <c r="SAK180" s="98"/>
      <c r="SAN180" s="98"/>
      <c r="SAQ180" s="98"/>
      <c r="SDE180" s="98"/>
      <c r="SDG180" s="98"/>
      <c r="SDJ180" s="98"/>
      <c r="SDM180" s="98"/>
      <c r="SDP180" s="98"/>
      <c r="SDS180" s="98"/>
      <c r="SDV180" s="98"/>
      <c r="SDX180" s="98"/>
      <c r="SDZ180" s="98"/>
      <c r="SEC180" s="98"/>
      <c r="SEF180" s="98"/>
      <c r="SEI180" s="98"/>
      <c r="SEL180" s="98"/>
      <c r="SEO180" s="98"/>
      <c r="SER180" s="98"/>
      <c r="SEU180" s="98"/>
      <c r="SEW180" s="98"/>
      <c r="SFR180" s="98"/>
      <c r="SFS180" s="98"/>
      <c r="SFV180" s="98"/>
      <c r="SFY180" s="98"/>
      <c r="SGB180" s="98"/>
      <c r="SGE180" s="98"/>
      <c r="SGF180" s="98"/>
      <c r="SGG180" s="98"/>
      <c r="SGJ180" s="98"/>
      <c r="SGM180" s="98"/>
      <c r="SGP180" s="98"/>
      <c r="SGS180" s="98"/>
      <c r="SGU180" s="98"/>
      <c r="SIM180" s="98"/>
      <c r="SIN180" s="98"/>
      <c r="SIO180" s="98"/>
      <c r="SIP180" s="98"/>
      <c r="SIQ180" s="98"/>
      <c r="SIR180" s="98"/>
      <c r="SIS180" s="98"/>
      <c r="SIT180" s="98"/>
      <c r="SIU180" s="98"/>
      <c r="SIV180" s="98"/>
      <c r="SIW180" s="98"/>
      <c r="SIX180" s="98"/>
      <c r="SIY180" s="98"/>
      <c r="SIZ180" s="98"/>
      <c r="SJA180" s="98"/>
      <c r="SJB180" s="98"/>
      <c r="SJC180" s="98"/>
      <c r="SJD180" s="98"/>
      <c r="SJE180" s="98"/>
      <c r="SJR180" s="98"/>
      <c r="SJS180" s="98"/>
      <c r="SJT180" s="98"/>
      <c r="SJU180" s="98"/>
      <c r="SJV180" s="98"/>
      <c r="SJW180" s="98"/>
      <c r="SJX180" s="98"/>
      <c r="SJY180" s="98"/>
      <c r="SJZ180" s="98"/>
      <c r="SKA180" s="98"/>
      <c r="SKD180" s="98"/>
      <c r="SKG180" s="98"/>
      <c r="SKJ180" s="98"/>
      <c r="SKM180" s="98"/>
      <c r="SNA180" s="98"/>
      <c r="SNC180" s="98"/>
      <c r="SNF180" s="98"/>
      <c r="SNI180" s="98"/>
      <c r="SNL180" s="98"/>
      <c r="SNO180" s="98"/>
      <c r="SNR180" s="98"/>
      <c r="SNT180" s="98"/>
      <c r="SNV180" s="98"/>
      <c r="SNY180" s="98"/>
      <c r="SOB180" s="98"/>
      <c r="SOE180" s="98"/>
      <c r="SOH180" s="98"/>
      <c r="SOK180" s="98"/>
      <c r="SON180" s="98"/>
      <c r="SOQ180" s="98"/>
      <c r="SOS180" s="98"/>
      <c r="SPN180" s="98"/>
      <c r="SPO180" s="98"/>
      <c r="SPR180" s="98"/>
      <c r="SPU180" s="98"/>
      <c r="SPX180" s="98"/>
      <c r="SQA180" s="98"/>
      <c r="SQB180" s="98"/>
      <c r="SQC180" s="98"/>
      <c r="SQF180" s="98"/>
      <c r="SQI180" s="98"/>
      <c r="SQL180" s="98"/>
      <c r="SQO180" s="98"/>
      <c r="SQQ180" s="98"/>
      <c r="SSI180" s="98"/>
      <c r="SSJ180" s="98"/>
      <c r="SSK180" s="98"/>
      <c r="SSL180" s="98"/>
      <c r="SSM180" s="98"/>
      <c r="SSN180" s="98"/>
      <c r="SSO180" s="98"/>
      <c r="SSP180" s="98"/>
      <c r="SSQ180" s="98"/>
      <c r="SSR180" s="98"/>
      <c r="SSS180" s="98"/>
      <c r="SST180" s="98"/>
      <c r="SSU180" s="98"/>
      <c r="SSV180" s="98"/>
      <c r="SSW180" s="98"/>
      <c r="SSX180" s="98"/>
      <c r="SSY180" s="98"/>
      <c r="SSZ180" s="98"/>
      <c r="STA180" s="98"/>
      <c r="STN180" s="98"/>
      <c r="STO180" s="98"/>
      <c r="STP180" s="98"/>
      <c r="STQ180" s="98"/>
      <c r="STR180" s="98"/>
      <c r="STS180" s="98"/>
      <c r="STT180" s="98"/>
      <c r="STU180" s="98"/>
      <c r="STV180" s="98"/>
      <c r="STW180" s="98"/>
      <c r="STZ180" s="98"/>
      <c r="SUC180" s="98"/>
      <c r="SUF180" s="98"/>
      <c r="SUI180" s="98"/>
      <c r="SWW180" s="98"/>
      <c r="SWY180" s="98"/>
      <c r="SXB180" s="98"/>
      <c r="SXE180" s="98"/>
      <c r="SXH180" s="98"/>
      <c r="SXK180" s="98"/>
      <c r="SXN180" s="98"/>
      <c r="SXP180" s="98"/>
      <c r="SXR180" s="98"/>
      <c r="SXU180" s="98"/>
      <c r="SXX180" s="98"/>
      <c r="SYA180" s="98"/>
      <c r="SYD180" s="98"/>
      <c r="SYG180" s="98"/>
      <c r="SYJ180" s="98"/>
      <c r="SYM180" s="98"/>
      <c r="SYO180" s="98"/>
      <c r="SZJ180" s="98"/>
      <c r="SZK180" s="98"/>
      <c r="SZN180" s="98"/>
      <c r="SZQ180" s="98"/>
      <c r="SZT180" s="98"/>
      <c r="SZW180" s="98"/>
      <c r="SZX180" s="98"/>
      <c r="SZY180" s="98"/>
      <c r="TAB180" s="98"/>
      <c r="TAE180" s="98"/>
      <c r="TAH180" s="98"/>
      <c r="TAK180" s="98"/>
      <c r="TAM180" s="98"/>
      <c r="TCE180" s="98"/>
      <c r="TCF180" s="98"/>
      <c r="TCG180" s="98"/>
      <c r="TCH180" s="98"/>
      <c r="TCI180" s="98"/>
      <c r="TCJ180" s="98"/>
      <c r="TCK180" s="98"/>
      <c r="TCL180" s="98"/>
      <c r="TCM180" s="98"/>
      <c r="TCN180" s="98"/>
      <c r="TCO180" s="98"/>
      <c r="TCP180" s="98"/>
      <c r="TCQ180" s="98"/>
      <c r="TCR180" s="98"/>
      <c r="TCS180" s="98"/>
      <c r="TCT180" s="98"/>
      <c r="TCU180" s="98"/>
      <c r="TCV180" s="98"/>
      <c r="TCW180" s="98"/>
      <c r="TDJ180" s="98"/>
      <c r="TDK180" s="98"/>
      <c r="TDL180" s="98"/>
      <c r="TDM180" s="98"/>
      <c r="TDN180" s="98"/>
      <c r="TDO180" s="98"/>
      <c r="TDP180" s="98"/>
      <c r="TDQ180" s="98"/>
      <c r="TDR180" s="98"/>
      <c r="TDS180" s="98"/>
      <c r="TDV180" s="98"/>
      <c r="TDY180" s="98"/>
      <c r="TEB180" s="98"/>
      <c r="TEE180" s="98"/>
      <c r="TGS180" s="98"/>
      <c r="TGU180" s="98"/>
      <c r="TGX180" s="98"/>
      <c r="THA180" s="98"/>
      <c r="THD180" s="98"/>
      <c r="THG180" s="98"/>
      <c r="THJ180" s="98"/>
      <c r="THL180" s="98"/>
      <c r="THN180" s="98"/>
      <c r="THQ180" s="98"/>
      <c r="THT180" s="98"/>
      <c r="THW180" s="98"/>
      <c r="THZ180" s="98"/>
      <c r="TIC180" s="98"/>
      <c r="TIF180" s="98"/>
      <c r="TII180" s="98"/>
      <c r="TIK180" s="98"/>
      <c r="TJF180" s="98"/>
      <c r="TJG180" s="98"/>
      <c r="TJJ180" s="98"/>
      <c r="TJM180" s="98"/>
      <c r="TJP180" s="98"/>
      <c r="TJS180" s="98"/>
      <c r="TJT180" s="98"/>
      <c r="TJU180" s="98"/>
      <c r="TJX180" s="98"/>
      <c r="TKA180" s="98"/>
      <c r="TKD180" s="98"/>
      <c r="TKG180" s="98"/>
      <c r="TKI180" s="98"/>
      <c r="TMA180" s="98"/>
      <c r="TMB180" s="98"/>
      <c r="TMC180" s="98"/>
      <c r="TMD180" s="98"/>
      <c r="TME180" s="98"/>
      <c r="TMF180" s="98"/>
      <c r="TMG180" s="98"/>
      <c r="TMH180" s="98"/>
      <c r="TMI180" s="98"/>
      <c r="TMJ180" s="98"/>
      <c r="TMK180" s="98"/>
      <c r="TML180" s="98"/>
      <c r="TMM180" s="98"/>
      <c r="TMN180" s="98"/>
      <c r="TMO180" s="98"/>
      <c r="TMP180" s="98"/>
      <c r="TMQ180" s="98"/>
      <c r="TMR180" s="98"/>
      <c r="TMS180" s="98"/>
      <c r="TNF180" s="98"/>
      <c r="TNG180" s="98"/>
      <c r="TNH180" s="98"/>
      <c r="TNI180" s="98"/>
      <c r="TNJ180" s="98"/>
      <c r="TNK180" s="98"/>
      <c r="TNL180" s="98"/>
      <c r="TNM180" s="98"/>
      <c r="TNN180" s="98"/>
      <c r="TNO180" s="98"/>
      <c r="TNR180" s="98"/>
      <c r="TNU180" s="98"/>
      <c r="TNX180" s="98"/>
      <c r="TOA180" s="98"/>
      <c r="TQO180" s="98"/>
      <c r="TQQ180" s="98"/>
      <c r="TQT180" s="98"/>
      <c r="TQW180" s="98"/>
      <c r="TQZ180" s="98"/>
      <c r="TRC180" s="98"/>
      <c r="TRF180" s="98"/>
      <c r="TRH180" s="98"/>
      <c r="TRJ180" s="98"/>
      <c r="TRM180" s="98"/>
      <c r="TRP180" s="98"/>
      <c r="TRS180" s="98"/>
      <c r="TRV180" s="98"/>
      <c r="TRY180" s="98"/>
      <c r="TSB180" s="98"/>
      <c r="TSE180" s="98"/>
      <c r="TSG180" s="98"/>
      <c r="TTB180" s="98"/>
      <c r="TTC180" s="98"/>
      <c r="TTF180" s="98"/>
      <c r="TTI180" s="98"/>
      <c r="TTL180" s="98"/>
      <c r="TTO180" s="98"/>
      <c r="TTP180" s="98"/>
      <c r="TTQ180" s="98"/>
      <c r="TTT180" s="98"/>
      <c r="TTW180" s="98"/>
      <c r="TTZ180" s="98"/>
      <c r="TUC180" s="98"/>
      <c r="TUE180" s="98"/>
      <c r="TVW180" s="98"/>
      <c r="TVX180" s="98"/>
      <c r="TVY180" s="98"/>
      <c r="TVZ180" s="98"/>
      <c r="TWA180" s="98"/>
      <c r="TWB180" s="98"/>
      <c r="TWC180" s="98"/>
      <c r="TWD180" s="98"/>
      <c r="TWE180" s="98"/>
      <c r="TWF180" s="98"/>
      <c r="TWG180" s="98"/>
      <c r="TWH180" s="98"/>
      <c r="TWI180" s="98"/>
      <c r="TWJ180" s="98"/>
      <c r="TWK180" s="98"/>
      <c r="TWL180" s="98"/>
      <c r="TWM180" s="98"/>
      <c r="TWN180" s="98"/>
      <c r="TWO180" s="98"/>
      <c r="TXB180" s="98"/>
      <c r="TXC180" s="98"/>
      <c r="TXD180" s="98"/>
      <c r="TXE180" s="98"/>
      <c r="TXF180" s="98"/>
      <c r="TXG180" s="98"/>
      <c r="TXH180" s="98"/>
      <c r="TXI180" s="98"/>
      <c r="TXJ180" s="98"/>
      <c r="TXK180" s="98"/>
      <c r="TXN180" s="98"/>
      <c r="TXQ180" s="98"/>
      <c r="TXT180" s="98"/>
      <c r="TXW180" s="98"/>
      <c r="UAK180" s="98"/>
      <c r="UAM180" s="98"/>
      <c r="UAP180" s="98"/>
      <c r="UAS180" s="98"/>
      <c r="UAV180" s="98"/>
      <c r="UAY180" s="98"/>
      <c r="UBB180" s="98"/>
      <c r="UBD180" s="98"/>
      <c r="UBF180" s="98"/>
      <c r="UBI180" s="98"/>
      <c r="UBL180" s="98"/>
      <c r="UBO180" s="98"/>
      <c r="UBR180" s="98"/>
      <c r="UBU180" s="98"/>
      <c r="UBX180" s="98"/>
      <c r="UCA180" s="98"/>
      <c r="UCC180" s="98"/>
      <c r="UCX180" s="98"/>
      <c r="UCY180" s="98"/>
      <c r="UDB180" s="98"/>
      <c r="UDE180" s="98"/>
      <c r="UDH180" s="98"/>
      <c r="UDK180" s="98"/>
      <c r="UDL180" s="98"/>
      <c r="UDM180" s="98"/>
      <c r="UDP180" s="98"/>
      <c r="UDS180" s="98"/>
      <c r="UDV180" s="98"/>
      <c r="UDY180" s="98"/>
      <c r="UEA180" s="98"/>
      <c r="UFS180" s="98"/>
      <c r="UFT180" s="98"/>
      <c r="UFU180" s="98"/>
      <c r="UFV180" s="98"/>
      <c r="UFW180" s="98"/>
      <c r="UFX180" s="98"/>
      <c r="UFY180" s="98"/>
      <c r="UFZ180" s="98"/>
      <c r="UGA180" s="98"/>
      <c r="UGB180" s="98"/>
      <c r="UGC180" s="98"/>
      <c r="UGD180" s="98"/>
      <c r="UGE180" s="98"/>
      <c r="UGF180" s="98"/>
      <c r="UGG180" s="98"/>
      <c r="UGH180" s="98"/>
      <c r="UGI180" s="98"/>
      <c r="UGJ180" s="98"/>
      <c r="UGK180" s="98"/>
      <c r="UGX180" s="98"/>
      <c r="UGY180" s="98"/>
      <c r="UGZ180" s="98"/>
      <c r="UHA180" s="98"/>
      <c r="UHB180" s="98"/>
      <c r="UHC180" s="98"/>
      <c r="UHD180" s="98"/>
      <c r="UHE180" s="98"/>
      <c r="UHF180" s="98"/>
      <c r="UHG180" s="98"/>
      <c r="UHJ180" s="98"/>
      <c r="UHM180" s="98"/>
      <c r="UHP180" s="98"/>
      <c r="UHS180" s="98"/>
      <c r="UKG180" s="98"/>
      <c r="UKI180" s="98"/>
      <c r="UKL180" s="98"/>
      <c r="UKO180" s="98"/>
      <c r="UKR180" s="98"/>
      <c r="UKU180" s="98"/>
      <c r="UKX180" s="98"/>
      <c r="UKZ180" s="98"/>
      <c r="ULB180" s="98"/>
      <c r="ULE180" s="98"/>
      <c r="ULH180" s="98"/>
      <c r="ULK180" s="98"/>
      <c r="ULN180" s="98"/>
      <c r="ULQ180" s="98"/>
      <c r="ULT180" s="98"/>
      <c r="ULW180" s="98"/>
      <c r="ULY180" s="98"/>
      <c r="UMT180" s="98"/>
      <c r="UMU180" s="98"/>
      <c r="UMX180" s="98"/>
      <c r="UNA180" s="98"/>
      <c r="UND180" s="98"/>
      <c r="UNG180" s="98"/>
      <c r="UNH180" s="98"/>
      <c r="UNI180" s="98"/>
      <c r="UNL180" s="98"/>
      <c r="UNO180" s="98"/>
      <c r="UNR180" s="98"/>
      <c r="UNU180" s="98"/>
      <c r="UNW180" s="98"/>
      <c r="UPO180" s="98"/>
      <c r="UPP180" s="98"/>
      <c r="UPQ180" s="98"/>
      <c r="UPR180" s="98"/>
      <c r="UPS180" s="98"/>
      <c r="UPT180" s="98"/>
      <c r="UPU180" s="98"/>
      <c r="UPV180" s="98"/>
      <c r="UPW180" s="98"/>
      <c r="UPX180" s="98"/>
      <c r="UPY180" s="98"/>
      <c r="UPZ180" s="98"/>
      <c r="UQA180" s="98"/>
      <c r="UQB180" s="98"/>
      <c r="UQC180" s="98"/>
      <c r="UQD180" s="98"/>
      <c r="UQE180" s="98"/>
      <c r="UQF180" s="98"/>
      <c r="UQG180" s="98"/>
      <c r="UQT180" s="98"/>
      <c r="UQU180" s="98"/>
      <c r="UQV180" s="98"/>
      <c r="UQW180" s="98"/>
      <c r="UQX180" s="98"/>
      <c r="UQY180" s="98"/>
      <c r="UQZ180" s="98"/>
      <c r="URA180" s="98"/>
      <c r="URB180" s="98"/>
      <c r="URC180" s="98"/>
      <c r="URF180" s="98"/>
      <c r="URI180" s="98"/>
      <c r="URL180" s="98"/>
      <c r="URO180" s="98"/>
      <c r="UUC180" s="98"/>
      <c r="UUE180" s="98"/>
      <c r="UUH180" s="98"/>
      <c r="UUK180" s="98"/>
      <c r="UUN180" s="98"/>
      <c r="UUQ180" s="98"/>
      <c r="UUT180" s="98"/>
      <c r="UUV180" s="98"/>
      <c r="UUX180" s="98"/>
      <c r="UVA180" s="98"/>
      <c r="UVD180" s="98"/>
      <c r="UVG180" s="98"/>
      <c r="UVJ180" s="98"/>
      <c r="UVM180" s="98"/>
      <c r="UVP180" s="98"/>
      <c r="UVS180" s="98"/>
      <c r="UVU180" s="98"/>
      <c r="UWP180" s="98"/>
      <c r="UWQ180" s="98"/>
      <c r="UWT180" s="98"/>
      <c r="UWW180" s="98"/>
      <c r="UWZ180" s="98"/>
      <c r="UXC180" s="98"/>
      <c r="UXD180" s="98"/>
      <c r="UXE180" s="98"/>
      <c r="UXH180" s="98"/>
      <c r="UXK180" s="98"/>
      <c r="UXN180" s="98"/>
      <c r="UXQ180" s="98"/>
      <c r="UXS180" s="98"/>
      <c r="UZK180" s="98"/>
      <c r="UZL180" s="98"/>
      <c r="UZM180" s="98"/>
      <c r="UZN180" s="98"/>
      <c r="UZO180" s="98"/>
      <c r="UZP180" s="98"/>
      <c r="UZQ180" s="98"/>
      <c r="UZR180" s="98"/>
      <c r="UZS180" s="98"/>
      <c r="UZT180" s="98"/>
      <c r="UZU180" s="98"/>
      <c r="UZV180" s="98"/>
      <c r="UZW180" s="98"/>
      <c r="UZX180" s="98"/>
      <c r="UZY180" s="98"/>
      <c r="UZZ180" s="98"/>
      <c r="VAA180" s="98"/>
      <c r="VAB180" s="98"/>
      <c r="VAC180" s="98"/>
      <c r="VAP180" s="98"/>
      <c r="VAQ180" s="98"/>
      <c r="VAR180" s="98"/>
      <c r="VAS180" s="98"/>
      <c r="VAT180" s="98"/>
      <c r="VAU180" s="98"/>
      <c r="VAV180" s="98"/>
      <c r="VAW180" s="98"/>
      <c r="VAX180" s="98"/>
      <c r="VAY180" s="98"/>
      <c r="VBB180" s="98"/>
      <c r="VBE180" s="98"/>
      <c r="VBH180" s="98"/>
      <c r="VBK180" s="98"/>
      <c r="VDY180" s="98"/>
      <c r="VEA180" s="98"/>
      <c r="VED180" s="98"/>
      <c r="VEG180" s="98"/>
      <c r="VEJ180" s="98"/>
      <c r="VEM180" s="98"/>
      <c r="VEP180" s="98"/>
      <c r="VER180" s="98"/>
      <c r="VET180" s="98"/>
      <c r="VEW180" s="98"/>
      <c r="VEZ180" s="98"/>
      <c r="VFC180" s="98"/>
      <c r="VFF180" s="98"/>
      <c r="VFI180" s="98"/>
      <c r="VFL180" s="98"/>
      <c r="VFO180" s="98"/>
      <c r="VFQ180" s="98"/>
      <c r="VGL180" s="98"/>
      <c r="VGM180" s="98"/>
      <c r="VGP180" s="98"/>
      <c r="VGS180" s="98"/>
      <c r="VGV180" s="98"/>
      <c r="VGY180" s="98"/>
      <c r="VGZ180" s="98"/>
      <c r="VHA180" s="98"/>
      <c r="VHD180" s="98"/>
      <c r="VHG180" s="98"/>
      <c r="VHJ180" s="98"/>
      <c r="VHM180" s="98"/>
      <c r="VHO180" s="98"/>
      <c r="VJG180" s="98"/>
      <c r="VJH180" s="98"/>
      <c r="VJI180" s="98"/>
      <c r="VJJ180" s="98"/>
      <c r="VJK180" s="98"/>
      <c r="VJL180" s="98"/>
      <c r="VJM180" s="98"/>
      <c r="VJN180" s="98"/>
      <c r="VJO180" s="98"/>
      <c r="VJP180" s="98"/>
      <c r="VJQ180" s="98"/>
      <c r="VJR180" s="98"/>
      <c r="VJS180" s="98"/>
      <c r="VJT180" s="98"/>
      <c r="VJU180" s="98"/>
      <c r="VJV180" s="98"/>
      <c r="VJW180" s="98"/>
      <c r="VJX180" s="98"/>
      <c r="VJY180" s="98"/>
      <c r="VKL180" s="98"/>
      <c r="VKM180" s="98"/>
      <c r="VKN180" s="98"/>
      <c r="VKO180" s="98"/>
      <c r="VKP180" s="98"/>
      <c r="VKQ180" s="98"/>
      <c r="VKR180" s="98"/>
      <c r="VKS180" s="98"/>
      <c r="VKT180" s="98"/>
      <c r="VKU180" s="98"/>
      <c r="VKX180" s="98"/>
      <c r="VLA180" s="98"/>
      <c r="VLD180" s="98"/>
      <c r="VLG180" s="98"/>
      <c r="VNU180" s="98"/>
      <c r="VNW180" s="98"/>
      <c r="VNZ180" s="98"/>
      <c r="VOC180" s="98"/>
      <c r="VOF180" s="98"/>
      <c r="VOI180" s="98"/>
      <c r="VOL180" s="98"/>
      <c r="VON180" s="98"/>
      <c r="VOP180" s="98"/>
      <c r="VOS180" s="98"/>
      <c r="VOV180" s="98"/>
      <c r="VOY180" s="98"/>
      <c r="VPB180" s="98"/>
      <c r="VPE180" s="98"/>
      <c r="VPH180" s="98"/>
      <c r="VPK180" s="98"/>
      <c r="VPM180" s="98"/>
      <c r="VQH180" s="98"/>
      <c r="VQI180" s="98"/>
      <c r="VQL180" s="98"/>
      <c r="VQO180" s="98"/>
      <c r="VQR180" s="98"/>
      <c r="VQU180" s="98"/>
      <c r="VQV180" s="98"/>
      <c r="VQW180" s="98"/>
      <c r="VQZ180" s="98"/>
      <c r="VRC180" s="98"/>
      <c r="VRF180" s="98"/>
      <c r="VRI180" s="98"/>
      <c r="VRK180" s="98"/>
      <c r="VTC180" s="98"/>
      <c r="VTD180" s="98"/>
      <c r="VTE180" s="98"/>
      <c r="VTF180" s="98"/>
      <c r="VTG180" s="98"/>
      <c r="VTH180" s="98"/>
      <c r="VTI180" s="98"/>
      <c r="VTJ180" s="98"/>
      <c r="VTK180" s="98"/>
      <c r="VTL180" s="98"/>
      <c r="VTM180" s="98"/>
      <c r="VTN180" s="98"/>
      <c r="VTO180" s="98"/>
      <c r="VTP180" s="98"/>
      <c r="VTQ180" s="98"/>
      <c r="VTR180" s="98"/>
      <c r="VTS180" s="98"/>
      <c r="VTT180" s="98"/>
      <c r="VTU180" s="98"/>
      <c r="VUH180" s="98"/>
      <c r="VUI180" s="98"/>
      <c r="VUJ180" s="98"/>
      <c r="VUK180" s="98"/>
      <c r="VUL180" s="98"/>
      <c r="VUM180" s="98"/>
      <c r="VUN180" s="98"/>
      <c r="VUO180" s="98"/>
      <c r="VUP180" s="98"/>
      <c r="VUQ180" s="98"/>
      <c r="VUT180" s="98"/>
      <c r="VUW180" s="98"/>
      <c r="VUZ180" s="98"/>
      <c r="VVC180" s="98"/>
      <c r="VXQ180" s="98"/>
      <c r="VXS180" s="98"/>
      <c r="VXV180" s="98"/>
      <c r="VXY180" s="98"/>
      <c r="VYB180" s="98"/>
      <c r="VYE180" s="98"/>
      <c r="VYH180" s="98"/>
      <c r="VYJ180" s="98"/>
      <c r="VYL180" s="98"/>
      <c r="VYO180" s="98"/>
      <c r="VYR180" s="98"/>
      <c r="VYU180" s="98"/>
      <c r="VYX180" s="98"/>
      <c r="VZA180" s="98"/>
      <c r="VZD180" s="98"/>
      <c r="VZG180" s="98"/>
      <c r="VZI180" s="98"/>
      <c r="WAD180" s="98"/>
      <c r="WAE180" s="98"/>
      <c r="WAH180" s="98"/>
      <c r="WAK180" s="98"/>
      <c r="WAN180" s="98"/>
      <c r="WAQ180" s="98"/>
      <c r="WAR180" s="98"/>
      <c r="WAS180" s="98"/>
      <c r="WAV180" s="98"/>
      <c r="WAY180" s="98"/>
      <c r="WBB180" s="98"/>
      <c r="WBE180" s="98"/>
      <c r="WBG180" s="98"/>
      <c r="WCY180" s="98"/>
      <c r="WCZ180" s="98"/>
      <c r="WDA180" s="98"/>
      <c r="WDB180" s="98"/>
      <c r="WDC180" s="98"/>
      <c r="WDD180" s="98"/>
      <c r="WDE180" s="98"/>
      <c r="WDF180" s="98"/>
      <c r="WDG180" s="98"/>
      <c r="WDH180" s="98"/>
      <c r="WDI180" s="98"/>
      <c r="WDJ180" s="98"/>
      <c r="WDK180" s="98"/>
      <c r="WDL180" s="98"/>
      <c r="WDM180" s="98"/>
      <c r="WDN180" s="98"/>
      <c r="WDO180" s="98"/>
      <c r="WDP180" s="98"/>
      <c r="WDQ180" s="98"/>
      <c r="WED180" s="98"/>
      <c r="WEE180" s="98"/>
      <c r="WEF180" s="98"/>
      <c r="WEG180" s="98"/>
      <c r="WEH180" s="98"/>
      <c r="WEI180" s="98"/>
      <c r="WEJ180" s="98"/>
      <c r="WEK180" s="98"/>
      <c r="WEL180" s="98"/>
      <c r="WEM180" s="98"/>
      <c r="WEP180" s="98"/>
      <c r="WES180" s="98"/>
      <c r="WEV180" s="98"/>
      <c r="WEY180" s="98"/>
      <c r="WHM180" s="98"/>
      <c r="WHO180" s="98"/>
      <c r="WHR180" s="98"/>
      <c r="WHU180" s="98"/>
      <c r="WHX180" s="98"/>
      <c r="WIA180" s="98"/>
      <c r="WID180" s="98"/>
      <c r="WIF180" s="98"/>
      <c r="WIH180" s="98"/>
      <c r="WIK180" s="98"/>
      <c r="WIN180" s="98"/>
      <c r="WIQ180" s="98"/>
      <c r="WIT180" s="98"/>
      <c r="WIW180" s="98"/>
      <c r="WIZ180" s="98"/>
      <c r="WJC180" s="98"/>
      <c r="WJE180" s="98"/>
      <c r="WJZ180" s="98"/>
      <c r="WKA180" s="98"/>
      <c r="WKD180" s="98"/>
      <c r="WKG180" s="98"/>
      <c r="WKJ180" s="98"/>
      <c r="WKM180" s="98"/>
      <c r="WKN180" s="98"/>
      <c r="WKO180" s="98"/>
      <c r="WKR180" s="98"/>
      <c r="WKU180" s="98"/>
      <c r="WKX180" s="98"/>
      <c r="WLA180" s="98"/>
      <c r="WLC180" s="98"/>
      <c r="WMU180" s="98"/>
      <c r="WMV180" s="98"/>
      <c r="WMW180" s="98"/>
      <c r="WMX180" s="98"/>
      <c r="WMY180" s="98"/>
      <c r="WMZ180" s="98"/>
      <c r="WNA180" s="98"/>
      <c r="WNB180" s="98"/>
      <c r="WNC180" s="98"/>
      <c r="WND180" s="98"/>
      <c r="WNE180" s="98"/>
      <c r="WNF180" s="98"/>
      <c r="WNG180" s="98"/>
      <c r="WNH180" s="98"/>
      <c r="WNI180" s="98"/>
      <c r="WNJ180" s="98"/>
      <c r="WNK180" s="98"/>
      <c r="WNL180" s="98"/>
      <c r="WNM180" s="98"/>
      <c r="WNZ180" s="98"/>
      <c r="WOA180" s="98"/>
      <c r="WOB180" s="98"/>
      <c r="WOC180" s="98"/>
      <c r="WOD180" s="98"/>
      <c r="WOE180" s="98"/>
      <c r="WOF180" s="98"/>
      <c r="WOG180" s="98"/>
      <c r="WOH180" s="98"/>
      <c r="WOI180" s="98"/>
      <c r="WOL180" s="98"/>
      <c r="WOO180" s="98"/>
      <c r="WOR180" s="98"/>
      <c r="WOU180" s="98"/>
      <c r="WRI180" s="98"/>
      <c r="WRK180" s="98"/>
      <c r="WRN180" s="98"/>
      <c r="WRQ180" s="98"/>
      <c r="WRT180" s="98"/>
      <c r="WRW180" s="98"/>
      <c r="WRZ180" s="98"/>
      <c r="WSB180" s="98"/>
      <c r="WSD180" s="98"/>
      <c r="WSG180" s="98"/>
      <c r="WSJ180" s="98"/>
      <c r="WSM180" s="98"/>
      <c r="WSP180" s="98"/>
      <c r="WSS180" s="98"/>
      <c r="WSV180" s="98"/>
      <c r="WSY180" s="98"/>
      <c r="WTA180" s="98"/>
      <c r="WTV180" s="98"/>
      <c r="WTW180" s="98"/>
      <c r="WTZ180" s="98"/>
      <c r="WUC180" s="98"/>
      <c r="WUF180" s="98"/>
      <c r="WUI180" s="98"/>
      <c r="WUJ180" s="98"/>
      <c r="WUK180" s="98"/>
      <c r="WUN180" s="98"/>
      <c r="WUQ180" s="98"/>
      <c r="WUT180" s="98"/>
      <c r="WUW180" s="98"/>
      <c r="WUY180" s="98"/>
    </row>
    <row r="181" spans="1:1015 1059:2039 2083:3063 3107:4087 4131:5111 5155:6135 6179:7159 7203:8183 8227:9207 9251:10231 10275:11255 11299:12279 12323:13303 13347:14327 14371:15351 15395:16119" s="94" customFormat="1" ht="21" hidden="1" customHeight="1" x14ac:dyDescent="0.3">
      <c r="A181" s="5" t="s">
        <v>184</v>
      </c>
      <c r="B181" s="93" t="s">
        <v>412</v>
      </c>
      <c r="C181" s="7"/>
      <c r="D181" s="126"/>
      <c r="E181" s="126"/>
    </row>
    <row r="182" spans="1:1015 1059:2039 2083:3063 3107:4087 4131:5111 5155:6135 6179:7159 7203:8183 8227:9207 9251:10231 10275:11255 11299:12279 12323:13303 13347:14327 14371:15351 15395:16119" s="94" customFormat="1" ht="21" hidden="1" customHeight="1" x14ac:dyDescent="0.3">
      <c r="A182" s="5" t="s">
        <v>185</v>
      </c>
      <c r="B182" s="93" t="s">
        <v>412</v>
      </c>
      <c r="C182" s="7"/>
      <c r="D182" s="126"/>
      <c r="E182" s="126"/>
    </row>
    <row r="183" spans="1:1015 1059:2039 2083:3063 3107:4087 4131:5111 5155:6135 6179:7159 7203:8183 8227:9207 9251:10231 10275:11255 11299:12279 12323:13303 13347:14327 14371:15351 15395:16119" s="94" customFormat="1" ht="21" hidden="1" customHeight="1" x14ac:dyDescent="0.3">
      <c r="A183" s="5" t="s">
        <v>186</v>
      </c>
      <c r="B183" s="93" t="s">
        <v>416</v>
      </c>
      <c r="C183" s="7"/>
      <c r="D183" s="126"/>
      <c r="E183" s="126"/>
    </row>
    <row r="184" spans="1:1015 1059:2039 2083:3063 3107:4087 4131:5111 5155:6135 6179:7159 7203:8183 8227:9207 9251:10231 10275:11255 11299:12279 12323:13303 13347:14327 14371:15351 15395:16119" s="94" customFormat="1" ht="21" hidden="1" customHeight="1" x14ac:dyDescent="0.3">
      <c r="A184" s="10" t="s">
        <v>187</v>
      </c>
      <c r="B184" s="93" t="s">
        <v>416</v>
      </c>
      <c r="C184" s="7"/>
      <c r="D184" s="126"/>
      <c r="E184" s="126"/>
    </row>
    <row r="185" spans="1:1015 1059:2039 2083:3063 3107:4087 4131:5111 5155:6135 6179:7159 7203:8183 8227:9207 9251:10231 10275:11255 11299:12279 12323:13303 13347:14327 14371:15351 15395:16119" s="94" customFormat="1" ht="21" hidden="1" customHeight="1" x14ac:dyDescent="0.3">
      <c r="A185" s="14" t="s">
        <v>305</v>
      </c>
      <c r="B185" s="93" t="s">
        <v>412</v>
      </c>
      <c r="C185" s="7"/>
      <c r="D185" s="126"/>
      <c r="E185" s="126"/>
    </row>
    <row r="186" spans="1:1015 1059:2039 2083:3063 3107:4087 4131:5111 5155:6135 6179:7159 7203:8183 8227:9207 9251:10231 10275:11255 11299:12279 12323:13303 13347:14327 14371:15351 15395:16119" s="94" customFormat="1" ht="21" hidden="1" customHeight="1" x14ac:dyDescent="0.3">
      <c r="A186" s="14" t="s">
        <v>306</v>
      </c>
      <c r="B186" s="93" t="s">
        <v>412</v>
      </c>
      <c r="C186" s="7"/>
      <c r="D186" s="126"/>
      <c r="E186" s="126"/>
    </row>
    <row r="187" spans="1:1015 1059:2039 2083:3063 3107:4087 4131:5111 5155:6135 6179:7159 7203:8183 8227:9207 9251:10231 10275:11255 11299:12279 12323:13303 13347:14327 14371:15351 15395:16119" s="94" customFormat="1" ht="21" hidden="1" customHeight="1" x14ac:dyDescent="0.3">
      <c r="A187" s="14" t="s">
        <v>307</v>
      </c>
      <c r="B187" s="93" t="s">
        <v>412</v>
      </c>
      <c r="C187" s="7"/>
      <c r="D187" s="126"/>
      <c r="E187" s="126"/>
    </row>
    <row r="188" spans="1:1015 1059:2039 2083:3063 3107:4087 4131:5111 5155:6135 6179:7159 7203:8183 8227:9207 9251:10231 10275:11255 11299:12279 12323:13303 13347:14327 14371:15351 15395:16119" s="94" customFormat="1" ht="21" hidden="1" customHeight="1" x14ac:dyDescent="0.3">
      <c r="A188" s="14" t="s">
        <v>308</v>
      </c>
      <c r="B188" s="93" t="s">
        <v>416</v>
      </c>
      <c r="C188" s="7"/>
      <c r="D188" s="126"/>
      <c r="E188" s="126"/>
    </row>
    <row r="189" spans="1:1015 1059:2039 2083:3063 3107:4087 4131:5111 5155:6135 6179:7159 7203:8183 8227:9207 9251:10231 10275:11255 11299:12279 12323:13303 13347:14327 14371:15351 15395:16119" s="94" customFormat="1" ht="21" hidden="1" customHeight="1" x14ac:dyDescent="0.3">
      <c r="A189" s="5" t="s">
        <v>39</v>
      </c>
      <c r="B189" s="93" t="s">
        <v>412</v>
      </c>
      <c r="C189" s="7"/>
      <c r="D189" s="126"/>
      <c r="E189" s="126"/>
    </row>
    <row r="190" spans="1:1015 1059:2039 2083:3063 3107:4087 4131:5111 5155:6135 6179:7159 7203:8183 8227:9207 9251:10231 10275:11255 11299:12279 12323:13303 13347:14327 14371:15351 15395:16119" s="94" customFormat="1" ht="21" hidden="1" customHeight="1" x14ac:dyDescent="0.3">
      <c r="A190" s="10" t="s">
        <v>309</v>
      </c>
      <c r="B190" s="93" t="s">
        <v>416</v>
      </c>
      <c r="C190" s="7"/>
      <c r="D190" s="126"/>
      <c r="E190" s="126"/>
    </row>
    <row r="191" spans="1:1015 1059:2039 2083:3063 3107:4087 4131:5111 5155:6135 6179:7159 7203:8183 8227:9207 9251:10231 10275:11255 11299:12279 12323:13303 13347:14327 14371:15351 15395:16119" s="94" customFormat="1" ht="21" hidden="1" customHeight="1" x14ac:dyDescent="0.3">
      <c r="A191" s="36" t="s">
        <v>310</v>
      </c>
      <c r="B191" s="93" t="s">
        <v>416</v>
      </c>
      <c r="C191" s="7"/>
      <c r="D191" s="126"/>
      <c r="E191" s="126"/>
    </row>
    <row r="192" spans="1:1015 1059:2039 2083:3063 3107:4087 4131:5111 5155:6135 6179:7159 7203:8183 8227:9207 9251:10231 10275:11255 11299:12279 12323:13303 13347:14327 14371:15351 15395:16119" s="94" customFormat="1" ht="21" hidden="1" customHeight="1" x14ac:dyDescent="0.3">
      <c r="A192" s="36" t="s">
        <v>311</v>
      </c>
      <c r="B192" s="93" t="s">
        <v>416</v>
      </c>
      <c r="C192" s="7"/>
      <c r="D192" s="126"/>
      <c r="E192" s="126"/>
    </row>
    <row r="193" spans="1:1015 1059:2039 2083:3063 3107:4087 4131:5111 5155:6135 6179:7159 7203:8183 8227:9207 9251:10231 10275:11255 11299:12279 12323:13303 13347:14327 14371:15351 15395:16119" s="94" customFormat="1" ht="21" hidden="1" customHeight="1" x14ac:dyDescent="0.3">
      <c r="A193" s="36" t="s">
        <v>312</v>
      </c>
      <c r="B193" s="93" t="s">
        <v>416</v>
      </c>
      <c r="C193" s="7"/>
      <c r="D193" s="126"/>
      <c r="E193" s="126"/>
    </row>
    <row r="194" spans="1:1015 1059:2039 2083:3063 3107:4087 4131:5111 5155:6135 6179:7159 7203:8183 8227:9207 9251:10231 10275:11255 11299:12279 12323:13303 13347:14327 14371:15351 15395:16119" s="94" customFormat="1" ht="21" hidden="1" customHeight="1" x14ac:dyDescent="0.3">
      <c r="A194" s="36" t="s">
        <v>313</v>
      </c>
      <c r="B194" s="93" t="s">
        <v>416</v>
      </c>
      <c r="C194" s="7"/>
      <c r="D194" s="126"/>
      <c r="E194" s="126"/>
    </row>
    <row r="195" spans="1:1015 1059:2039 2083:3063 3107:4087 4131:5111 5155:6135 6179:7159 7203:8183 8227:9207 9251:10231 10275:11255 11299:12279 12323:13303 13347:14327 14371:15351 15395:16119" s="94" customFormat="1" ht="21" hidden="1" customHeight="1" x14ac:dyDescent="0.3">
      <c r="A195" s="10" t="s">
        <v>56</v>
      </c>
      <c r="B195" s="93" t="s">
        <v>412</v>
      </c>
      <c r="C195" s="7"/>
      <c r="D195" s="126"/>
      <c r="E195" s="126"/>
    </row>
    <row r="196" spans="1:1015 1059:2039 2083:3063 3107:4087 4131:5111 5155:6135 6179:7159 7203:8183 8227:9207 9251:10231 10275:11255 11299:12279 12323:13303 13347:14327 14371:15351 15395:16119" s="94" customFormat="1" ht="21" hidden="1" customHeight="1" x14ac:dyDescent="0.3">
      <c r="A196" s="17" t="s">
        <v>57</v>
      </c>
      <c r="B196" s="93" t="s">
        <v>417</v>
      </c>
      <c r="C196" s="7"/>
      <c r="D196" s="126"/>
      <c r="E196" s="126"/>
    </row>
    <row r="197" spans="1:1015 1059:2039 2083:3063 3107:4087 4131:5111 5155:6135 6179:7159 7203:8183 8227:9207 9251:10231 10275:11255 11299:12279 12323:13303 13347:14327 14371:15351 15395:16119" s="94" customFormat="1" ht="21" customHeight="1" x14ac:dyDescent="0.3">
      <c r="A197" s="13" t="s">
        <v>67</v>
      </c>
      <c r="B197" s="169" t="s">
        <v>412</v>
      </c>
      <c r="C197" s="170">
        <v>300</v>
      </c>
      <c r="D197" s="185">
        <v>22000</v>
      </c>
      <c r="E197" s="169">
        <v>6600000</v>
      </c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  <c r="AH197" s="98"/>
      <c r="AI197" s="98"/>
      <c r="AJ197" s="98"/>
      <c r="AK197" s="98"/>
      <c r="AL197" s="98"/>
      <c r="AM197" s="98"/>
      <c r="AN197" s="98"/>
      <c r="AO197" s="98"/>
      <c r="AP197" s="98"/>
      <c r="AQ197" s="98"/>
      <c r="AR197" s="98"/>
      <c r="AS197" s="98"/>
      <c r="AT197" s="98"/>
      <c r="AU197" s="98"/>
      <c r="AV197" s="98"/>
      <c r="AW197" s="98"/>
      <c r="AX197" s="98"/>
      <c r="AY197" s="98"/>
      <c r="AZ197" s="98"/>
      <c r="BA197" s="98"/>
      <c r="BN197" s="98"/>
      <c r="BO197" s="98"/>
      <c r="BP197" s="98"/>
      <c r="BQ197" s="98"/>
      <c r="BR197" s="98"/>
      <c r="BS197" s="98"/>
      <c r="BT197" s="98"/>
      <c r="BU197" s="98"/>
      <c r="BV197" s="98"/>
      <c r="BW197" s="98"/>
      <c r="BZ197" s="98"/>
      <c r="CC197" s="98"/>
      <c r="CF197" s="98"/>
      <c r="CI197" s="98"/>
      <c r="EW197" s="98"/>
      <c r="EY197" s="98"/>
      <c r="FB197" s="98"/>
      <c r="FE197" s="98"/>
      <c r="FH197" s="98"/>
      <c r="FK197" s="98"/>
      <c r="FN197" s="98"/>
      <c r="FP197" s="98"/>
      <c r="FR197" s="98"/>
      <c r="FU197" s="98"/>
      <c r="FX197" s="98"/>
      <c r="GA197" s="98"/>
      <c r="GD197" s="98"/>
      <c r="GG197" s="98"/>
      <c r="GJ197" s="98"/>
      <c r="GM197" s="98"/>
      <c r="GO197" s="98"/>
      <c r="HJ197" s="98"/>
      <c r="HK197" s="98"/>
      <c r="HN197" s="98"/>
      <c r="HQ197" s="98"/>
      <c r="HT197" s="98"/>
      <c r="HW197" s="98"/>
      <c r="HX197" s="98"/>
      <c r="HY197" s="98"/>
      <c r="IB197" s="98"/>
      <c r="IE197" s="98"/>
      <c r="IH197" s="98"/>
      <c r="IK197" s="98"/>
      <c r="IM197" s="98"/>
      <c r="KE197" s="98"/>
      <c r="KF197" s="98"/>
      <c r="KG197" s="98"/>
      <c r="KH197" s="98"/>
      <c r="KI197" s="98"/>
      <c r="KJ197" s="98"/>
      <c r="KK197" s="98"/>
      <c r="KL197" s="98"/>
      <c r="KM197" s="98"/>
      <c r="KN197" s="98"/>
      <c r="KO197" s="98"/>
      <c r="KP197" s="98"/>
      <c r="KQ197" s="98"/>
      <c r="KR197" s="98"/>
      <c r="KS197" s="98"/>
      <c r="KT197" s="98"/>
      <c r="KU197" s="98"/>
      <c r="KV197" s="98"/>
      <c r="KW197" s="98"/>
      <c r="LJ197" s="98"/>
      <c r="LK197" s="98"/>
      <c r="LL197" s="98"/>
      <c r="LM197" s="98"/>
      <c r="LN197" s="98"/>
      <c r="LO197" s="98"/>
      <c r="LP197" s="98"/>
      <c r="LQ197" s="98"/>
      <c r="LR197" s="98"/>
      <c r="LS197" s="98"/>
      <c r="LV197" s="98"/>
      <c r="LY197" s="98"/>
      <c r="MB197" s="98"/>
      <c r="ME197" s="98"/>
      <c r="OS197" s="98"/>
      <c r="OU197" s="98"/>
      <c r="OX197" s="98"/>
      <c r="PA197" s="98"/>
      <c r="PD197" s="98"/>
      <c r="PG197" s="98"/>
      <c r="PJ197" s="98"/>
      <c r="PL197" s="98"/>
      <c r="PN197" s="98"/>
      <c r="PQ197" s="98"/>
      <c r="PT197" s="98"/>
      <c r="PW197" s="98"/>
      <c r="PZ197" s="98"/>
      <c r="QC197" s="98"/>
      <c r="QF197" s="98"/>
      <c r="QI197" s="98"/>
      <c r="QK197" s="98"/>
      <c r="RF197" s="98"/>
      <c r="RG197" s="98"/>
      <c r="RJ197" s="98"/>
      <c r="RM197" s="98"/>
      <c r="RP197" s="98"/>
      <c r="RS197" s="98"/>
      <c r="RT197" s="98"/>
      <c r="RU197" s="98"/>
      <c r="RX197" s="98"/>
      <c r="SA197" s="98"/>
      <c r="SD197" s="98"/>
      <c r="SG197" s="98"/>
      <c r="SI197" s="98"/>
      <c r="UA197" s="98"/>
      <c r="UB197" s="98"/>
      <c r="UC197" s="98"/>
      <c r="UD197" s="98"/>
      <c r="UE197" s="98"/>
      <c r="UF197" s="98"/>
      <c r="UG197" s="98"/>
      <c r="UH197" s="98"/>
      <c r="UI197" s="98"/>
      <c r="UJ197" s="98"/>
      <c r="UK197" s="98"/>
      <c r="UL197" s="98"/>
      <c r="UM197" s="98"/>
      <c r="UN197" s="98"/>
      <c r="UO197" s="98"/>
      <c r="UP197" s="98"/>
      <c r="UQ197" s="98"/>
      <c r="UR197" s="98"/>
      <c r="US197" s="98"/>
      <c r="VF197" s="98"/>
      <c r="VG197" s="98"/>
      <c r="VH197" s="98"/>
      <c r="VI197" s="98"/>
      <c r="VJ197" s="98"/>
      <c r="VK197" s="98"/>
      <c r="VL197" s="98"/>
      <c r="VM197" s="98"/>
      <c r="VN197" s="98"/>
      <c r="VO197" s="98"/>
      <c r="VR197" s="98"/>
      <c r="VU197" s="98"/>
      <c r="VX197" s="98"/>
      <c r="WA197" s="98"/>
      <c r="YO197" s="98"/>
      <c r="YQ197" s="98"/>
      <c r="YT197" s="98"/>
      <c r="YW197" s="98"/>
      <c r="YZ197" s="98"/>
      <c r="ZC197" s="98"/>
      <c r="ZF197" s="98"/>
      <c r="ZH197" s="98"/>
      <c r="ZJ197" s="98"/>
      <c r="ZM197" s="98"/>
      <c r="ZP197" s="98"/>
      <c r="ZS197" s="98"/>
      <c r="ZV197" s="98"/>
      <c r="ZY197" s="98"/>
      <c r="AAB197" s="98"/>
      <c r="AAE197" s="98"/>
      <c r="AAG197" s="98"/>
      <c r="ABB197" s="98"/>
      <c r="ABC197" s="98"/>
      <c r="ABF197" s="98"/>
      <c r="ABI197" s="98"/>
      <c r="ABL197" s="98"/>
      <c r="ABO197" s="98"/>
      <c r="ABP197" s="98"/>
      <c r="ABQ197" s="98"/>
      <c r="ABT197" s="98"/>
      <c r="ABW197" s="98"/>
      <c r="ABZ197" s="98"/>
      <c r="ACC197" s="98"/>
      <c r="ACE197" s="98"/>
      <c r="ADW197" s="98"/>
      <c r="ADX197" s="98"/>
      <c r="ADY197" s="98"/>
      <c r="ADZ197" s="98"/>
      <c r="AEA197" s="98"/>
      <c r="AEB197" s="98"/>
      <c r="AEC197" s="98"/>
      <c r="AED197" s="98"/>
      <c r="AEE197" s="98"/>
      <c r="AEF197" s="98"/>
      <c r="AEG197" s="98"/>
      <c r="AEH197" s="98"/>
      <c r="AEI197" s="98"/>
      <c r="AEJ197" s="98"/>
      <c r="AEK197" s="98"/>
      <c r="AEL197" s="98"/>
      <c r="AEM197" s="98"/>
      <c r="AEN197" s="98"/>
      <c r="AEO197" s="98"/>
      <c r="AFB197" s="98"/>
      <c r="AFC197" s="98"/>
      <c r="AFD197" s="98"/>
      <c r="AFE197" s="98"/>
      <c r="AFF197" s="98"/>
      <c r="AFG197" s="98"/>
      <c r="AFH197" s="98"/>
      <c r="AFI197" s="98"/>
      <c r="AFJ197" s="98"/>
      <c r="AFK197" s="98"/>
      <c r="AFN197" s="98"/>
      <c r="AFQ197" s="98"/>
      <c r="AFT197" s="98"/>
      <c r="AFW197" s="98"/>
      <c r="AIK197" s="98"/>
      <c r="AIM197" s="98"/>
      <c r="AIP197" s="98"/>
      <c r="AIS197" s="98"/>
      <c r="AIV197" s="98"/>
      <c r="AIY197" s="98"/>
      <c r="AJB197" s="98"/>
      <c r="AJD197" s="98"/>
      <c r="AJF197" s="98"/>
      <c r="AJI197" s="98"/>
      <c r="AJL197" s="98"/>
      <c r="AJO197" s="98"/>
      <c r="AJR197" s="98"/>
      <c r="AJU197" s="98"/>
      <c r="AJX197" s="98"/>
      <c r="AKA197" s="98"/>
      <c r="AKC197" s="98"/>
      <c r="AKX197" s="98"/>
      <c r="AKY197" s="98"/>
      <c r="ALB197" s="98"/>
      <c r="ALE197" s="98"/>
      <c r="ALH197" s="98"/>
      <c r="ALK197" s="98"/>
      <c r="ALL197" s="98"/>
      <c r="ALM197" s="98"/>
      <c r="ALP197" s="98"/>
      <c r="ALS197" s="98"/>
      <c r="ALV197" s="98"/>
      <c r="ALY197" s="98"/>
      <c r="AMA197" s="98"/>
      <c r="ANS197" s="98"/>
      <c r="ANT197" s="98"/>
      <c r="ANU197" s="98"/>
      <c r="ANV197" s="98"/>
      <c r="ANW197" s="98"/>
      <c r="ANX197" s="98"/>
      <c r="ANY197" s="98"/>
      <c r="ANZ197" s="98"/>
      <c r="AOA197" s="98"/>
      <c r="AOB197" s="98"/>
      <c r="AOC197" s="98"/>
      <c r="AOD197" s="98"/>
      <c r="AOE197" s="98"/>
      <c r="AOF197" s="98"/>
      <c r="AOG197" s="98"/>
      <c r="AOH197" s="98"/>
      <c r="AOI197" s="98"/>
      <c r="AOJ197" s="98"/>
      <c r="AOK197" s="98"/>
      <c r="AOX197" s="98"/>
      <c r="AOY197" s="98"/>
      <c r="AOZ197" s="98"/>
      <c r="APA197" s="98"/>
      <c r="APB197" s="98"/>
      <c r="APC197" s="98"/>
      <c r="APD197" s="98"/>
      <c r="APE197" s="98"/>
      <c r="APF197" s="98"/>
      <c r="APG197" s="98"/>
      <c r="APJ197" s="98"/>
      <c r="APM197" s="98"/>
      <c r="APP197" s="98"/>
      <c r="APS197" s="98"/>
      <c r="ASG197" s="98"/>
      <c r="ASI197" s="98"/>
      <c r="ASL197" s="98"/>
      <c r="ASO197" s="98"/>
      <c r="ASR197" s="98"/>
      <c r="ASU197" s="98"/>
      <c r="ASX197" s="98"/>
      <c r="ASZ197" s="98"/>
      <c r="ATB197" s="98"/>
      <c r="ATE197" s="98"/>
      <c r="ATH197" s="98"/>
      <c r="ATK197" s="98"/>
      <c r="ATN197" s="98"/>
      <c r="ATQ197" s="98"/>
      <c r="ATT197" s="98"/>
      <c r="ATW197" s="98"/>
      <c r="ATY197" s="98"/>
      <c r="AUT197" s="98"/>
      <c r="AUU197" s="98"/>
      <c r="AUX197" s="98"/>
      <c r="AVA197" s="98"/>
      <c r="AVD197" s="98"/>
      <c r="AVG197" s="98"/>
      <c r="AVH197" s="98"/>
      <c r="AVI197" s="98"/>
      <c r="AVL197" s="98"/>
      <c r="AVO197" s="98"/>
      <c r="AVR197" s="98"/>
      <c r="AVU197" s="98"/>
      <c r="AVW197" s="98"/>
      <c r="AXO197" s="98"/>
      <c r="AXP197" s="98"/>
      <c r="AXQ197" s="98"/>
      <c r="AXR197" s="98"/>
      <c r="AXS197" s="98"/>
      <c r="AXT197" s="98"/>
      <c r="AXU197" s="98"/>
      <c r="AXV197" s="98"/>
      <c r="AXW197" s="98"/>
      <c r="AXX197" s="98"/>
      <c r="AXY197" s="98"/>
      <c r="AXZ197" s="98"/>
      <c r="AYA197" s="98"/>
      <c r="AYB197" s="98"/>
      <c r="AYC197" s="98"/>
      <c r="AYD197" s="98"/>
      <c r="AYE197" s="98"/>
      <c r="AYF197" s="98"/>
      <c r="AYG197" s="98"/>
      <c r="AYT197" s="98"/>
      <c r="AYU197" s="98"/>
      <c r="AYV197" s="98"/>
      <c r="AYW197" s="98"/>
      <c r="AYX197" s="98"/>
      <c r="AYY197" s="98"/>
      <c r="AYZ197" s="98"/>
      <c r="AZA197" s="98"/>
      <c r="AZB197" s="98"/>
      <c r="AZC197" s="98"/>
      <c r="AZF197" s="98"/>
      <c r="AZI197" s="98"/>
      <c r="AZL197" s="98"/>
      <c r="AZO197" s="98"/>
      <c r="BCC197" s="98"/>
      <c r="BCE197" s="98"/>
      <c r="BCH197" s="98"/>
      <c r="BCK197" s="98"/>
      <c r="BCN197" s="98"/>
      <c r="BCQ197" s="98"/>
      <c r="BCT197" s="98"/>
      <c r="BCV197" s="98"/>
      <c r="BCX197" s="98"/>
      <c r="BDA197" s="98"/>
      <c r="BDD197" s="98"/>
      <c r="BDG197" s="98"/>
      <c r="BDJ197" s="98"/>
      <c r="BDM197" s="98"/>
      <c r="BDP197" s="98"/>
      <c r="BDS197" s="98"/>
      <c r="BDU197" s="98"/>
      <c r="BEP197" s="98"/>
      <c r="BEQ197" s="98"/>
      <c r="BET197" s="98"/>
      <c r="BEW197" s="98"/>
      <c r="BEZ197" s="98"/>
      <c r="BFC197" s="98"/>
      <c r="BFD197" s="98"/>
      <c r="BFE197" s="98"/>
      <c r="BFH197" s="98"/>
      <c r="BFK197" s="98"/>
      <c r="BFN197" s="98"/>
      <c r="BFQ197" s="98"/>
      <c r="BFS197" s="98"/>
      <c r="BHK197" s="98"/>
      <c r="BHL197" s="98"/>
      <c r="BHM197" s="98"/>
      <c r="BHN197" s="98"/>
      <c r="BHO197" s="98"/>
      <c r="BHP197" s="98"/>
      <c r="BHQ197" s="98"/>
      <c r="BHR197" s="98"/>
      <c r="BHS197" s="98"/>
      <c r="BHT197" s="98"/>
      <c r="BHU197" s="98"/>
      <c r="BHV197" s="98"/>
      <c r="BHW197" s="98"/>
      <c r="BHX197" s="98"/>
      <c r="BHY197" s="98"/>
      <c r="BHZ197" s="98"/>
      <c r="BIA197" s="98"/>
      <c r="BIB197" s="98"/>
      <c r="BIC197" s="98"/>
      <c r="BIP197" s="98"/>
      <c r="BIQ197" s="98"/>
      <c r="BIR197" s="98"/>
      <c r="BIS197" s="98"/>
      <c r="BIT197" s="98"/>
      <c r="BIU197" s="98"/>
      <c r="BIV197" s="98"/>
      <c r="BIW197" s="98"/>
      <c r="BIX197" s="98"/>
      <c r="BIY197" s="98"/>
      <c r="BJB197" s="98"/>
      <c r="BJE197" s="98"/>
      <c r="BJH197" s="98"/>
      <c r="BJK197" s="98"/>
      <c r="BLY197" s="98"/>
      <c r="BMA197" s="98"/>
      <c r="BMD197" s="98"/>
      <c r="BMG197" s="98"/>
      <c r="BMJ197" s="98"/>
      <c r="BMM197" s="98"/>
      <c r="BMP197" s="98"/>
      <c r="BMR197" s="98"/>
      <c r="BMT197" s="98"/>
      <c r="BMW197" s="98"/>
      <c r="BMZ197" s="98"/>
      <c r="BNC197" s="98"/>
      <c r="BNF197" s="98"/>
      <c r="BNI197" s="98"/>
      <c r="BNL197" s="98"/>
      <c r="BNO197" s="98"/>
      <c r="BNQ197" s="98"/>
      <c r="BOL197" s="98"/>
      <c r="BOM197" s="98"/>
      <c r="BOP197" s="98"/>
      <c r="BOS197" s="98"/>
      <c r="BOV197" s="98"/>
      <c r="BOY197" s="98"/>
      <c r="BOZ197" s="98"/>
      <c r="BPA197" s="98"/>
      <c r="BPD197" s="98"/>
      <c r="BPG197" s="98"/>
      <c r="BPJ197" s="98"/>
      <c r="BPM197" s="98"/>
      <c r="BPO197" s="98"/>
      <c r="BRG197" s="98"/>
      <c r="BRH197" s="98"/>
      <c r="BRI197" s="98"/>
      <c r="BRJ197" s="98"/>
      <c r="BRK197" s="98"/>
      <c r="BRL197" s="98"/>
      <c r="BRM197" s="98"/>
      <c r="BRN197" s="98"/>
      <c r="BRO197" s="98"/>
      <c r="BRP197" s="98"/>
      <c r="BRQ197" s="98"/>
      <c r="BRR197" s="98"/>
      <c r="BRS197" s="98"/>
      <c r="BRT197" s="98"/>
      <c r="BRU197" s="98"/>
      <c r="BRV197" s="98"/>
      <c r="BRW197" s="98"/>
      <c r="BRX197" s="98"/>
      <c r="BRY197" s="98"/>
      <c r="BSL197" s="98"/>
      <c r="BSM197" s="98"/>
      <c r="BSN197" s="98"/>
      <c r="BSO197" s="98"/>
      <c r="BSP197" s="98"/>
      <c r="BSQ197" s="98"/>
      <c r="BSR197" s="98"/>
      <c r="BSS197" s="98"/>
      <c r="BST197" s="98"/>
      <c r="BSU197" s="98"/>
      <c r="BSX197" s="98"/>
      <c r="BTA197" s="98"/>
      <c r="BTD197" s="98"/>
      <c r="BTG197" s="98"/>
      <c r="BVU197" s="98"/>
      <c r="BVW197" s="98"/>
      <c r="BVZ197" s="98"/>
      <c r="BWC197" s="98"/>
      <c r="BWF197" s="98"/>
      <c r="BWI197" s="98"/>
      <c r="BWL197" s="98"/>
      <c r="BWN197" s="98"/>
      <c r="BWP197" s="98"/>
      <c r="BWS197" s="98"/>
      <c r="BWV197" s="98"/>
      <c r="BWY197" s="98"/>
      <c r="BXB197" s="98"/>
      <c r="BXE197" s="98"/>
      <c r="BXH197" s="98"/>
      <c r="BXK197" s="98"/>
      <c r="BXM197" s="98"/>
      <c r="BYH197" s="98"/>
      <c r="BYI197" s="98"/>
      <c r="BYL197" s="98"/>
      <c r="BYO197" s="98"/>
      <c r="BYR197" s="98"/>
      <c r="BYU197" s="98"/>
      <c r="BYV197" s="98"/>
      <c r="BYW197" s="98"/>
      <c r="BYZ197" s="98"/>
      <c r="BZC197" s="98"/>
      <c r="BZF197" s="98"/>
      <c r="BZI197" s="98"/>
      <c r="BZK197" s="98"/>
      <c r="CBC197" s="98"/>
      <c r="CBD197" s="98"/>
      <c r="CBE197" s="98"/>
      <c r="CBF197" s="98"/>
      <c r="CBG197" s="98"/>
      <c r="CBH197" s="98"/>
      <c r="CBI197" s="98"/>
      <c r="CBJ197" s="98"/>
      <c r="CBK197" s="98"/>
      <c r="CBL197" s="98"/>
      <c r="CBM197" s="98"/>
      <c r="CBN197" s="98"/>
      <c r="CBO197" s="98"/>
      <c r="CBP197" s="98"/>
      <c r="CBQ197" s="98"/>
      <c r="CBR197" s="98"/>
      <c r="CBS197" s="98"/>
      <c r="CBT197" s="98"/>
      <c r="CBU197" s="98"/>
      <c r="CCH197" s="98"/>
      <c r="CCI197" s="98"/>
      <c r="CCJ197" s="98"/>
      <c r="CCK197" s="98"/>
      <c r="CCL197" s="98"/>
      <c r="CCM197" s="98"/>
      <c r="CCN197" s="98"/>
      <c r="CCO197" s="98"/>
      <c r="CCP197" s="98"/>
      <c r="CCQ197" s="98"/>
      <c r="CCT197" s="98"/>
      <c r="CCW197" s="98"/>
      <c r="CCZ197" s="98"/>
      <c r="CDC197" s="98"/>
      <c r="CFQ197" s="98"/>
      <c r="CFS197" s="98"/>
      <c r="CFV197" s="98"/>
      <c r="CFY197" s="98"/>
      <c r="CGB197" s="98"/>
      <c r="CGE197" s="98"/>
      <c r="CGH197" s="98"/>
      <c r="CGJ197" s="98"/>
      <c r="CGL197" s="98"/>
      <c r="CGO197" s="98"/>
      <c r="CGR197" s="98"/>
      <c r="CGU197" s="98"/>
      <c r="CGX197" s="98"/>
      <c r="CHA197" s="98"/>
      <c r="CHD197" s="98"/>
      <c r="CHG197" s="98"/>
      <c r="CHI197" s="98"/>
      <c r="CID197" s="98"/>
      <c r="CIE197" s="98"/>
      <c r="CIH197" s="98"/>
      <c r="CIK197" s="98"/>
      <c r="CIN197" s="98"/>
      <c r="CIQ197" s="98"/>
      <c r="CIR197" s="98"/>
      <c r="CIS197" s="98"/>
      <c r="CIV197" s="98"/>
      <c r="CIY197" s="98"/>
      <c r="CJB197" s="98"/>
      <c r="CJE197" s="98"/>
      <c r="CJG197" s="98"/>
      <c r="CKY197" s="98"/>
      <c r="CKZ197" s="98"/>
      <c r="CLA197" s="98"/>
      <c r="CLB197" s="98"/>
      <c r="CLC197" s="98"/>
      <c r="CLD197" s="98"/>
      <c r="CLE197" s="98"/>
      <c r="CLF197" s="98"/>
      <c r="CLG197" s="98"/>
      <c r="CLH197" s="98"/>
      <c r="CLI197" s="98"/>
      <c r="CLJ197" s="98"/>
      <c r="CLK197" s="98"/>
      <c r="CLL197" s="98"/>
      <c r="CLM197" s="98"/>
      <c r="CLN197" s="98"/>
      <c r="CLO197" s="98"/>
      <c r="CLP197" s="98"/>
      <c r="CLQ197" s="98"/>
      <c r="CMD197" s="98"/>
      <c r="CME197" s="98"/>
      <c r="CMF197" s="98"/>
      <c r="CMG197" s="98"/>
      <c r="CMH197" s="98"/>
      <c r="CMI197" s="98"/>
      <c r="CMJ197" s="98"/>
      <c r="CMK197" s="98"/>
      <c r="CML197" s="98"/>
      <c r="CMM197" s="98"/>
      <c r="CMP197" s="98"/>
      <c r="CMS197" s="98"/>
      <c r="CMV197" s="98"/>
      <c r="CMY197" s="98"/>
      <c r="CPM197" s="98"/>
      <c r="CPO197" s="98"/>
      <c r="CPR197" s="98"/>
      <c r="CPU197" s="98"/>
      <c r="CPX197" s="98"/>
      <c r="CQA197" s="98"/>
      <c r="CQD197" s="98"/>
      <c r="CQF197" s="98"/>
      <c r="CQH197" s="98"/>
      <c r="CQK197" s="98"/>
      <c r="CQN197" s="98"/>
      <c r="CQQ197" s="98"/>
      <c r="CQT197" s="98"/>
      <c r="CQW197" s="98"/>
      <c r="CQZ197" s="98"/>
      <c r="CRC197" s="98"/>
      <c r="CRE197" s="98"/>
      <c r="CRZ197" s="98"/>
      <c r="CSA197" s="98"/>
      <c r="CSD197" s="98"/>
      <c r="CSG197" s="98"/>
      <c r="CSJ197" s="98"/>
      <c r="CSM197" s="98"/>
      <c r="CSN197" s="98"/>
      <c r="CSO197" s="98"/>
      <c r="CSR197" s="98"/>
      <c r="CSU197" s="98"/>
      <c r="CSX197" s="98"/>
      <c r="CTA197" s="98"/>
      <c r="CTC197" s="98"/>
      <c r="CUU197" s="98"/>
      <c r="CUV197" s="98"/>
      <c r="CUW197" s="98"/>
      <c r="CUX197" s="98"/>
      <c r="CUY197" s="98"/>
      <c r="CUZ197" s="98"/>
      <c r="CVA197" s="98"/>
      <c r="CVB197" s="98"/>
      <c r="CVC197" s="98"/>
      <c r="CVD197" s="98"/>
      <c r="CVE197" s="98"/>
      <c r="CVF197" s="98"/>
      <c r="CVG197" s="98"/>
      <c r="CVH197" s="98"/>
      <c r="CVI197" s="98"/>
      <c r="CVJ197" s="98"/>
      <c r="CVK197" s="98"/>
      <c r="CVL197" s="98"/>
      <c r="CVM197" s="98"/>
      <c r="CVZ197" s="98"/>
      <c r="CWA197" s="98"/>
      <c r="CWB197" s="98"/>
      <c r="CWC197" s="98"/>
      <c r="CWD197" s="98"/>
      <c r="CWE197" s="98"/>
      <c r="CWF197" s="98"/>
      <c r="CWG197" s="98"/>
      <c r="CWH197" s="98"/>
      <c r="CWI197" s="98"/>
      <c r="CWL197" s="98"/>
      <c r="CWO197" s="98"/>
      <c r="CWR197" s="98"/>
      <c r="CWU197" s="98"/>
      <c r="CZI197" s="98"/>
      <c r="CZK197" s="98"/>
      <c r="CZN197" s="98"/>
      <c r="CZQ197" s="98"/>
      <c r="CZT197" s="98"/>
      <c r="CZW197" s="98"/>
      <c r="CZZ197" s="98"/>
      <c r="DAB197" s="98"/>
      <c r="DAD197" s="98"/>
      <c r="DAG197" s="98"/>
      <c r="DAJ197" s="98"/>
      <c r="DAM197" s="98"/>
      <c r="DAP197" s="98"/>
      <c r="DAS197" s="98"/>
      <c r="DAV197" s="98"/>
      <c r="DAY197" s="98"/>
      <c r="DBA197" s="98"/>
      <c r="DBV197" s="98"/>
      <c r="DBW197" s="98"/>
      <c r="DBZ197" s="98"/>
      <c r="DCC197" s="98"/>
      <c r="DCF197" s="98"/>
      <c r="DCI197" s="98"/>
      <c r="DCJ197" s="98"/>
      <c r="DCK197" s="98"/>
      <c r="DCN197" s="98"/>
      <c r="DCQ197" s="98"/>
      <c r="DCT197" s="98"/>
      <c r="DCW197" s="98"/>
      <c r="DCY197" s="98"/>
      <c r="DEQ197" s="98"/>
      <c r="DER197" s="98"/>
      <c r="DES197" s="98"/>
      <c r="DET197" s="98"/>
      <c r="DEU197" s="98"/>
      <c r="DEV197" s="98"/>
      <c r="DEW197" s="98"/>
      <c r="DEX197" s="98"/>
      <c r="DEY197" s="98"/>
      <c r="DEZ197" s="98"/>
      <c r="DFA197" s="98"/>
      <c r="DFB197" s="98"/>
      <c r="DFC197" s="98"/>
      <c r="DFD197" s="98"/>
      <c r="DFE197" s="98"/>
      <c r="DFF197" s="98"/>
      <c r="DFG197" s="98"/>
      <c r="DFH197" s="98"/>
      <c r="DFI197" s="98"/>
      <c r="DFV197" s="98"/>
      <c r="DFW197" s="98"/>
      <c r="DFX197" s="98"/>
      <c r="DFY197" s="98"/>
      <c r="DFZ197" s="98"/>
      <c r="DGA197" s="98"/>
      <c r="DGB197" s="98"/>
      <c r="DGC197" s="98"/>
      <c r="DGD197" s="98"/>
      <c r="DGE197" s="98"/>
      <c r="DGH197" s="98"/>
      <c r="DGK197" s="98"/>
      <c r="DGN197" s="98"/>
      <c r="DGQ197" s="98"/>
      <c r="DJE197" s="98"/>
      <c r="DJG197" s="98"/>
      <c r="DJJ197" s="98"/>
      <c r="DJM197" s="98"/>
      <c r="DJP197" s="98"/>
      <c r="DJS197" s="98"/>
      <c r="DJV197" s="98"/>
      <c r="DJX197" s="98"/>
      <c r="DJZ197" s="98"/>
      <c r="DKC197" s="98"/>
      <c r="DKF197" s="98"/>
      <c r="DKI197" s="98"/>
      <c r="DKL197" s="98"/>
      <c r="DKO197" s="98"/>
      <c r="DKR197" s="98"/>
      <c r="DKU197" s="98"/>
      <c r="DKW197" s="98"/>
      <c r="DLR197" s="98"/>
      <c r="DLS197" s="98"/>
      <c r="DLV197" s="98"/>
      <c r="DLY197" s="98"/>
      <c r="DMB197" s="98"/>
      <c r="DME197" s="98"/>
      <c r="DMF197" s="98"/>
      <c r="DMG197" s="98"/>
      <c r="DMJ197" s="98"/>
      <c r="DMM197" s="98"/>
      <c r="DMP197" s="98"/>
      <c r="DMS197" s="98"/>
      <c r="DMU197" s="98"/>
      <c r="DOM197" s="98"/>
      <c r="DON197" s="98"/>
      <c r="DOO197" s="98"/>
      <c r="DOP197" s="98"/>
      <c r="DOQ197" s="98"/>
      <c r="DOR197" s="98"/>
      <c r="DOS197" s="98"/>
      <c r="DOT197" s="98"/>
      <c r="DOU197" s="98"/>
      <c r="DOV197" s="98"/>
      <c r="DOW197" s="98"/>
      <c r="DOX197" s="98"/>
      <c r="DOY197" s="98"/>
      <c r="DOZ197" s="98"/>
      <c r="DPA197" s="98"/>
      <c r="DPB197" s="98"/>
      <c r="DPC197" s="98"/>
      <c r="DPD197" s="98"/>
      <c r="DPE197" s="98"/>
      <c r="DPR197" s="98"/>
      <c r="DPS197" s="98"/>
      <c r="DPT197" s="98"/>
      <c r="DPU197" s="98"/>
      <c r="DPV197" s="98"/>
      <c r="DPW197" s="98"/>
      <c r="DPX197" s="98"/>
      <c r="DPY197" s="98"/>
      <c r="DPZ197" s="98"/>
      <c r="DQA197" s="98"/>
      <c r="DQD197" s="98"/>
      <c r="DQG197" s="98"/>
      <c r="DQJ197" s="98"/>
      <c r="DQM197" s="98"/>
      <c r="DTA197" s="98"/>
      <c r="DTC197" s="98"/>
      <c r="DTF197" s="98"/>
      <c r="DTI197" s="98"/>
      <c r="DTL197" s="98"/>
      <c r="DTO197" s="98"/>
      <c r="DTR197" s="98"/>
      <c r="DTT197" s="98"/>
      <c r="DTV197" s="98"/>
      <c r="DTY197" s="98"/>
      <c r="DUB197" s="98"/>
      <c r="DUE197" s="98"/>
      <c r="DUH197" s="98"/>
      <c r="DUK197" s="98"/>
      <c r="DUN197" s="98"/>
      <c r="DUQ197" s="98"/>
      <c r="DUS197" s="98"/>
      <c r="DVN197" s="98"/>
      <c r="DVO197" s="98"/>
      <c r="DVR197" s="98"/>
      <c r="DVU197" s="98"/>
      <c r="DVX197" s="98"/>
      <c r="DWA197" s="98"/>
      <c r="DWB197" s="98"/>
      <c r="DWC197" s="98"/>
      <c r="DWF197" s="98"/>
      <c r="DWI197" s="98"/>
      <c r="DWL197" s="98"/>
      <c r="DWO197" s="98"/>
      <c r="DWQ197" s="98"/>
      <c r="DYI197" s="98"/>
      <c r="DYJ197" s="98"/>
      <c r="DYK197" s="98"/>
      <c r="DYL197" s="98"/>
      <c r="DYM197" s="98"/>
      <c r="DYN197" s="98"/>
      <c r="DYO197" s="98"/>
      <c r="DYP197" s="98"/>
      <c r="DYQ197" s="98"/>
      <c r="DYR197" s="98"/>
      <c r="DYS197" s="98"/>
      <c r="DYT197" s="98"/>
      <c r="DYU197" s="98"/>
      <c r="DYV197" s="98"/>
      <c r="DYW197" s="98"/>
      <c r="DYX197" s="98"/>
      <c r="DYY197" s="98"/>
      <c r="DYZ197" s="98"/>
      <c r="DZA197" s="98"/>
      <c r="DZN197" s="98"/>
      <c r="DZO197" s="98"/>
      <c r="DZP197" s="98"/>
      <c r="DZQ197" s="98"/>
      <c r="DZR197" s="98"/>
      <c r="DZS197" s="98"/>
      <c r="DZT197" s="98"/>
      <c r="DZU197" s="98"/>
      <c r="DZV197" s="98"/>
      <c r="DZW197" s="98"/>
      <c r="DZZ197" s="98"/>
      <c r="EAC197" s="98"/>
      <c r="EAF197" s="98"/>
      <c r="EAI197" s="98"/>
      <c r="ECW197" s="98"/>
      <c r="ECY197" s="98"/>
      <c r="EDB197" s="98"/>
      <c r="EDE197" s="98"/>
      <c r="EDH197" s="98"/>
      <c r="EDK197" s="98"/>
      <c r="EDN197" s="98"/>
      <c r="EDP197" s="98"/>
      <c r="EDR197" s="98"/>
      <c r="EDU197" s="98"/>
      <c r="EDX197" s="98"/>
      <c r="EEA197" s="98"/>
      <c r="EED197" s="98"/>
      <c r="EEG197" s="98"/>
      <c r="EEJ197" s="98"/>
      <c r="EEM197" s="98"/>
      <c r="EEO197" s="98"/>
      <c r="EFJ197" s="98"/>
      <c r="EFK197" s="98"/>
      <c r="EFN197" s="98"/>
      <c r="EFQ197" s="98"/>
      <c r="EFT197" s="98"/>
      <c r="EFW197" s="98"/>
      <c r="EFX197" s="98"/>
      <c r="EFY197" s="98"/>
      <c r="EGB197" s="98"/>
      <c r="EGE197" s="98"/>
      <c r="EGH197" s="98"/>
      <c r="EGK197" s="98"/>
      <c r="EGM197" s="98"/>
      <c r="EIE197" s="98"/>
      <c r="EIF197" s="98"/>
      <c r="EIG197" s="98"/>
      <c r="EIH197" s="98"/>
      <c r="EII197" s="98"/>
      <c r="EIJ197" s="98"/>
      <c r="EIK197" s="98"/>
      <c r="EIL197" s="98"/>
      <c r="EIM197" s="98"/>
      <c r="EIN197" s="98"/>
      <c r="EIO197" s="98"/>
      <c r="EIP197" s="98"/>
      <c r="EIQ197" s="98"/>
      <c r="EIR197" s="98"/>
      <c r="EIS197" s="98"/>
      <c r="EIT197" s="98"/>
      <c r="EIU197" s="98"/>
      <c r="EIV197" s="98"/>
      <c r="EIW197" s="98"/>
      <c r="EJJ197" s="98"/>
      <c r="EJK197" s="98"/>
      <c r="EJL197" s="98"/>
      <c r="EJM197" s="98"/>
      <c r="EJN197" s="98"/>
      <c r="EJO197" s="98"/>
      <c r="EJP197" s="98"/>
      <c r="EJQ197" s="98"/>
      <c r="EJR197" s="98"/>
      <c r="EJS197" s="98"/>
      <c r="EJV197" s="98"/>
      <c r="EJY197" s="98"/>
      <c r="EKB197" s="98"/>
      <c r="EKE197" s="98"/>
      <c r="EMS197" s="98"/>
      <c r="EMU197" s="98"/>
      <c r="EMX197" s="98"/>
      <c r="ENA197" s="98"/>
      <c r="END197" s="98"/>
      <c r="ENG197" s="98"/>
      <c r="ENJ197" s="98"/>
      <c r="ENL197" s="98"/>
      <c r="ENN197" s="98"/>
      <c r="ENQ197" s="98"/>
      <c r="ENT197" s="98"/>
      <c r="ENW197" s="98"/>
      <c r="ENZ197" s="98"/>
      <c r="EOC197" s="98"/>
      <c r="EOF197" s="98"/>
      <c r="EOI197" s="98"/>
      <c r="EOK197" s="98"/>
      <c r="EPF197" s="98"/>
      <c r="EPG197" s="98"/>
      <c r="EPJ197" s="98"/>
      <c r="EPM197" s="98"/>
      <c r="EPP197" s="98"/>
      <c r="EPS197" s="98"/>
      <c r="EPT197" s="98"/>
      <c r="EPU197" s="98"/>
      <c r="EPX197" s="98"/>
      <c r="EQA197" s="98"/>
      <c r="EQD197" s="98"/>
      <c r="EQG197" s="98"/>
      <c r="EQI197" s="98"/>
      <c r="ESA197" s="98"/>
      <c r="ESB197" s="98"/>
      <c r="ESC197" s="98"/>
      <c r="ESD197" s="98"/>
      <c r="ESE197" s="98"/>
      <c r="ESF197" s="98"/>
      <c r="ESG197" s="98"/>
      <c r="ESH197" s="98"/>
      <c r="ESI197" s="98"/>
      <c r="ESJ197" s="98"/>
      <c r="ESK197" s="98"/>
      <c r="ESL197" s="98"/>
      <c r="ESM197" s="98"/>
      <c r="ESN197" s="98"/>
      <c r="ESO197" s="98"/>
      <c r="ESP197" s="98"/>
      <c r="ESQ197" s="98"/>
      <c r="ESR197" s="98"/>
      <c r="ESS197" s="98"/>
      <c r="ETF197" s="98"/>
      <c r="ETG197" s="98"/>
      <c r="ETH197" s="98"/>
      <c r="ETI197" s="98"/>
      <c r="ETJ197" s="98"/>
      <c r="ETK197" s="98"/>
      <c r="ETL197" s="98"/>
      <c r="ETM197" s="98"/>
      <c r="ETN197" s="98"/>
      <c r="ETO197" s="98"/>
      <c r="ETR197" s="98"/>
      <c r="ETU197" s="98"/>
      <c r="ETX197" s="98"/>
      <c r="EUA197" s="98"/>
      <c r="EWO197" s="98"/>
      <c r="EWQ197" s="98"/>
      <c r="EWT197" s="98"/>
      <c r="EWW197" s="98"/>
      <c r="EWZ197" s="98"/>
      <c r="EXC197" s="98"/>
      <c r="EXF197" s="98"/>
      <c r="EXH197" s="98"/>
      <c r="EXJ197" s="98"/>
      <c r="EXM197" s="98"/>
      <c r="EXP197" s="98"/>
      <c r="EXS197" s="98"/>
      <c r="EXV197" s="98"/>
      <c r="EXY197" s="98"/>
      <c r="EYB197" s="98"/>
      <c r="EYE197" s="98"/>
      <c r="EYG197" s="98"/>
      <c r="EZB197" s="98"/>
      <c r="EZC197" s="98"/>
      <c r="EZF197" s="98"/>
      <c r="EZI197" s="98"/>
      <c r="EZL197" s="98"/>
      <c r="EZO197" s="98"/>
      <c r="EZP197" s="98"/>
      <c r="EZQ197" s="98"/>
      <c r="EZT197" s="98"/>
      <c r="EZW197" s="98"/>
      <c r="EZZ197" s="98"/>
      <c r="FAC197" s="98"/>
      <c r="FAE197" s="98"/>
      <c r="FBW197" s="98"/>
      <c r="FBX197" s="98"/>
      <c r="FBY197" s="98"/>
      <c r="FBZ197" s="98"/>
      <c r="FCA197" s="98"/>
      <c r="FCB197" s="98"/>
      <c r="FCC197" s="98"/>
      <c r="FCD197" s="98"/>
      <c r="FCE197" s="98"/>
      <c r="FCF197" s="98"/>
      <c r="FCG197" s="98"/>
      <c r="FCH197" s="98"/>
      <c r="FCI197" s="98"/>
      <c r="FCJ197" s="98"/>
      <c r="FCK197" s="98"/>
      <c r="FCL197" s="98"/>
      <c r="FCM197" s="98"/>
      <c r="FCN197" s="98"/>
      <c r="FCO197" s="98"/>
      <c r="FDB197" s="98"/>
      <c r="FDC197" s="98"/>
      <c r="FDD197" s="98"/>
      <c r="FDE197" s="98"/>
      <c r="FDF197" s="98"/>
      <c r="FDG197" s="98"/>
      <c r="FDH197" s="98"/>
      <c r="FDI197" s="98"/>
      <c r="FDJ197" s="98"/>
      <c r="FDK197" s="98"/>
      <c r="FDN197" s="98"/>
      <c r="FDQ197" s="98"/>
      <c r="FDT197" s="98"/>
      <c r="FDW197" s="98"/>
      <c r="FGK197" s="98"/>
      <c r="FGM197" s="98"/>
      <c r="FGP197" s="98"/>
      <c r="FGS197" s="98"/>
      <c r="FGV197" s="98"/>
      <c r="FGY197" s="98"/>
      <c r="FHB197" s="98"/>
      <c r="FHD197" s="98"/>
      <c r="FHF197" s="98"/>
      <c r="FHI197" s="98"/>
      <c r="FHL197" s="98"/>
      <c r="FHO197" s="98"/>
      <c r="FHR197" s="98"/>
      <c r="FHU197" s="98"/>
      <c r="FHX197" s="98"/>
      <c r="FIA197" s="98"/>
      <c r="FIC197" s="98"/>
      <c r="FIX197" s="98"/>
      <c r="FIY197" s="98"/>
      <c r="FJB197" s="98"/>
      <c r="FJE197" s="98"/>
      <c r="FJH197" s="98"/>
      <c r="FJK197" s="98"/>
      <c r="FJL197" s="98"/>
      <c r="FJM197" s="98"/>
      <c r="FJP197" s="98"/>
      <c r="FJS197" s="98"/>
      <c r="FJV197" s="98"/>
      <c r="FJY197" s="98"/>
      <c r="FKA197" s="98"/>
      <c r="FLS197" s="98"/>
      <c r="FLT197" s="98"/>
      <c r="FLU197" s="98"/>
      <c r="FLV197" s="98"/>
      <c r="FLW197" s="98"/>
      <c r="FLX197" s="98"/>
      <c r="FLY197" s="98"/>
      <c r="FLZ197" s="98"/>
      <c r="FMA197" s="98"/>
      <c r="FMB197" s="98"/>
      <c r="FMC197" s="98"/>
      <c r="FMD197" s="98"/>
      <c r="FME197" s="98"/>
      <c r="FMF197" s="98"/>
      <c r="FMG197" s="98"/>
      <c r="FMH197" s="98"/>
      <c r="FMI197" s="98"/>
      <c r="FMJ197" s="98"/>
      <c r="FMK197" s="98"/>
      <c r="FMX197" s="98"/>
      <c r="FMY197" s="98"/>
      <c r="FMZ197" s="98"/>
      <c r="FNA197" s="98"/>
      <c r="FNB197" s="98"/>
      <c r="FNC197" s="98"/>
      <c r="FND197" s="98"/>
      <c r="FNE197" s="98"/>
      <c r="FNF197" s="98"/>
      <c r="FNG197" s="98"/>
      <c r="FNJ197" s="98"/>
      <c r="FNM197" s="98"/>
      <c r="FNP197" s="98"/>
      <c r="FNS197" s="98"/>
      <c r="FQG197" s="98"/>
      <c r="FQI197" s="98"/>
      <c r="FQL197" s="98"/>
      <c r="FQO197" s="98"/>
      <c r="FQR197" s="98"/>
      <c r="FQU197" s="98"/>
      <c r="FQX197" s="98"/>
      <c r="FQZ197" s="98"/>
      <c r="FRB197" s="98"/>
      <c r="FRE197" s="98"/>
      <c r="FRH197" s="98"/>
      <c r="FRK197" s="98"/>
      <c r="FRN197" s="98"/>
      <c r="FRQ197" s="98"/>
      <c r="FRT197" s="98"/>
      <c r="FRW197" s="98"/>
      <c r="FRY197" s="98"/>
      <c r="FST197" s="98"/>
      <c r="FSU197" s="98"/>
      <c r="FSX197" s="98"/>
      <c r="FTA197" s="98"/>
      <c r="FTD197" s="98"/>
      <c r="FTG197" s="98"/>
      <c r="FTH197" s="98"/>
      <c r="FTI197" s="98"/>
      <c r="FTL197" s="98"/>
      <c r="FTO197" s="98"/>
      <c r="FTR197" s="98"/>
      <c r="FTU197" s="98"/>
      <c r="FTW197" s="98"/>
      <c r="FVO197" s="98"/>
      <c r="FVP197" s="98"/>
      <c r="FVQ197" s="98"/>
      <c r="FVR197" s="98"/>
      <c r="FVS197" s="98"/>
      <c r="FVT197" s="98"/>
      <c r="FVU197" s="98"/>
      <c r="FVV197" s="98"/>
      <c r="FVW197" s="98"/>
      <c r="FVX197" s="98"/>
      <c r="FVY197" s="98"/>
      <c r="FVZ197" s="98"/>
      <c r="FWA197" s="98"/>
      <c r="FWB197" s="98"/>
      <c r="FWC197" s="98"/>
      <c r="FWD197" s="98"/>
      <c r="FWE197" s="98"/>
      <c r="FWF197" s="98"/>
      <c r="FWG197" s="98"/>
      <c r="FWT197" s="98"/>
      <c r="FWU197" s="98"/>
      <c r="FWV197" s="98"/>
      <c r="FWW197" s="98"/>
      <c r="FWX197" s="98"/>
      <c r="FWY197" s="98"/>
      <c r="FWZ197" s="98"/>
      <c r="FXA197" s="98"/>
      <c r="FXB197" s="98"/>
      <c r="FXC197" s="98"/>
      <c r="FXF197" s="98"/>
      <c r="FXI197" s="98"/>
      <c r="FXL197" s="98"/>
      <c r="FXO197" s="98"/>
      <c r="GAC197" s="98"/>
      <c r="GAE197" s="98"/>
      <c r="GAH197" s="98"/>
      <c r="GAK197" s="98"/>
      <c r="GAN197" s="98"/>
      <c r="GAQ197" s="98"/>
      <c r="GAT197" s="98"/>
      <c r="GAV197" s="98"/>
      <c r="GAX197" s="98"/>
      <c r="GBA197" s="98"/>
      <c r="GBD197" s="98"/>
      <c r="GBG197" s="98"/>
      <c r="GBJ197" s="98"/>
      <c r="GBM197" s="98"/>
      <c r="GBP197" s="98"/>
      <c r="GBS197" s="98"/>
      <c r="GBU197" s="98"/>
      <c r="GCP197" s="98"/>
      <c r="GCQ197" s="98"/>
      <c r="GCT197" s="98"/>
      <c r="GCW197" s="98"/>
      <c r="GCZ197" s="98"/>
      <c r="GDC197" s="98"/>
      <c r="GDD197" s="98"/>
      <c r="GDE197" s="98"/>
      <c r="GDH197" s="98"/>
      <c r="GDK197" s="98"/>
      <c r="GDN197" s="98"/>
      <c r="GDQ197" s="98"/>
      <c r="GDS197" s="98"/>
      <c r="GFK197" s="98"/>
      <c r="GFL197" s="98"/>
      <c r="GFM197" s="98"/>
      <c r="GFN197" s="98"/>
      <c r="GFO197" s="98"/>
      <c r="GFP197" s="98"/>
      <c r="GFQ197" s="98"/>
      <c r="GFR197" s="98"/>
      <c r="GFS197" s="98"/>
      <c r="GFT197" s="98"/>
      <c r="GFU197" s="98"/>
      <c r="GFV197" s="98"/>
      <c r="GFW197" s="98"/>
      <c r="GFX197" s="98"/>
      <c r="GFY197" s="98"/>
      <c r="GFZ197" s="98"/>
      <c r="GGA197" s="98"/>
      <c r="GGB197" s="98"/>
      <c r="GGC197" s="98"/>
      <c r="GGP197" s="98"/>
      <c r="GGQ197" s="98"/>
      <c r="GGR197" s="98"/>
      <c r="GGS197" s="98"/>
      <c r="GGT197" s="98"/>
      <c r="GGU197" s="98"/>
      <c r="GGV197" s="98"/>
      <c r="GGW197" s="98"/>
      <c r="GGX197" s="98"/>
      <c r="GGY197" s="98"/>
      <c r="GHB197" s="98"/>
      <c r="GHE197" s="98"/>
      <c r="GHH197" s="98"/>
      <c r="GHK197" s="98"/>
      <c r="GJY197" s="98"/>
      <c r="GKA197" s="98"/>
      <c r="GKD197" s="98"/>
      <c r="GKG197" s="98"/>
      <c r="GKJ197" s="98"/>
      <c r="GKM197" s="98"/>
      <c r="GKP197" s="98"/>
      <c r="GKR197" s="98"/>
      <c r="GKT197" s="98"/>
      <c r="GKW197" s="98"/>
      <c r="GKZ197" s="98"/>
      <c r="GLC197" s="98"/>
      <c r="GLF197" s="98"/>
      <c r="GLI197" s="98"/>
      <c r="GLL197" s="98"/>
      <c r="GLO197" s="98"/>
      <c r="GLQ197" s="98"/>
      <c r="GML197" s="98"/>
      <c r="GMM197" s="98"/>
      <c r="GMP197" s="98"/>
      <c r="GMS197" s="98"/>
      <c r="GMV197" s="98"/>
      <c r="GMY197" s="98"/>
      <c r="GMZ197" s="98"/>
      <c r="GNA197" s="98"/>
      <c r="GND197" s="98"/>
      <c r="GNG197" s="98"/>
      <c r="GNJ197" s="98"/>
      <c r="GNM197" s="98"/>
      <c r="GNO197" s="98"/>
      <c r="GPG197" s="98"/>
      <c r="GPH197" s="98"/>
      <c r="GPI197" s="98"/>
      <c r="GPJ197" s="98"/>
      <c r="GPK197" s="98"/>
      <c r="GPL197" s="98"/>
      <c r="GPM197" s="98"/>
      <c r="GPN197" s="98"/>
      <c r="GPO197" s="98"/>
      <c r="GPP197" s="98"/>
      <c r="GPQ197" s="98"/>
      <c r="GPR197" s="98"/>
      <c r="GPS197" s="98"/>
      <c r="GPT197" s="98"/>
      <c r="GPU197" s="98"/>
      <c r="GPV197" s="98"/>
      <c r="GPW197" s="98"/>
      <c r="GPX197" s="98"/>
      <c r="GPY197" s="98"/>
      <c r="GQL197" s="98"/>
      <c r="GQM197" s="98"/>
      <c r="GQN197" s="98"/>
      <c r="GQO197" s="98"/>
      <c r="GQP197" s="98"/>
      <c r="GQQ197" s="98"/>
      <c r="GQR197" s="98"/>
      <c r="GQS197" s="98"/>
      <c r="GQT197" s="98"/>
      <c r="GQU197" s="98"/>
      <c r="GQX197" s="98"/>
      <c r="GRA197" s="98"/>
      <c r="GRD197" s="98"/>
      <c r="GRG197" s="98"/>
      <c r="GTU197" s="98"/>
      <c r="GTW197" s="98"/>
      <c r="GTZ197" s="98"/>
      <c r="GUC197" s="98"/>
      <c r="GUF197" s="98"/>
      <c r="GUI197" s="98"/>
      <c r="GUL197" s="98"/>
      <c r="GUN197" s="98"/>
      <c r="GUP197" s="98"/>
      <c r="GUS197" s="98"/>
      <c r="GUV197" s="98"/>
      <c r="GUY197" s="98"/>
      <c r="GVB197" s="98"/>
      <c r="GVE197" s="98"/>
      <c r="GVH197" s="98"/>
      <c r="GVK197" s="98"/>
      <c r="GVM197" s="98"/>
      <c r="GWH197" s="98"/>
      <c r="GWI197" s="98"/>
      <c r="GWL197" s="98"/>
      <c r="GWO197" s="98"/>
      <c r="GWR197" s="98"/>
      <c r="GWU197" s="98"/>
      <c r="GWV197" s="98"/>
      <c r="GWW197" s="98"/>
      <c r="GWZ197" s="98"/>
      <c r="GXC197" s="98"/>
      <c r="GXF197" s="98"/>
      <c r="GXI197" s="98"/>
      <c r="GXK197" s="98"/>
      <c r="GZC197" s="98"/>
      <c r="GZD197" s="98"/>
      <c r="GZE197" s="98"/>
      <c r="GZF197" s="98"/>
      <c r="GZG197" s="98"/>
      <c r="GZH197" s="98"/>
      <c r="GZI197" s="98"/>
      <c r="GZJ197" s="98"/>
      <c r="GZK197" s="98"/>
      <c r="GZL197" s="98"/>
      <c r="GZM197" s="98"/>
      <c r="GZN197" s="98"/>
      <c r="GZO197" s="98"/>
      <c r="GZP197" s="98"/>
      <c r="GZQ197" s="98"/>
      <c r="GZR197" s="98"/>
      <c r="GZS197" s="98"/>
      <c r="GZT197" s="98"/>
      <c r="GZU197" s="98"/>
      <c r="HAH197" s="98"/>
      <c r="HAI197" s="98"/>
      <c r="HAJ197" s="98"/>
      <c r="HAK197" s="98"/>
      <c r="HAL197" s="98"/>
      <c r="HAM197" s="98"/>
      <c r="HAN197" s="98"/>
      <c r="HAO197" s="98"/>
      <c r="HAP197" s="98"/>
      <c r="HAQ197" s="98"/>
      <c r="HAT197" s="98"/>
      <c r="HAW197" s="98"/>
      <c r="HAZ197" s="98"/>
      <c r="HBC197" s="98"/>
      <c r="HDQ197" s="98"/>
      <c r="HDS197" s="98"/>
      <c r="HDV197" s="98"/>
      <c r="HDY197" s="98"/>
      <c r="HEB197" s="98"/>
      <c r="HEE197" s="98"/>
      <c r="HEH197" s="98"/>
      <c r="HEJ197" s="98"/>
      <c r="HEL197" s="98"/>
      <c r="HEO197" s="98"/>
      <c r="HER197" s="98"/>
      <c r="HEU197" s="98"/>
      <c r="HEX197" s="98"/>
      <c r="HFA197" s="98"/>
      <c r="HFD197" s="98"/>
      <c r="HFG197" s="98"/>
      <c r="HFI197" s="98"/>
      <c r="HGD197" s="98"/>
      <c r="HGE197" s="98"/>
      <c r="HGH197" s="98"/>
      <c r="HGK197" s="98"/>
      <c r="HGN197" s="98"/>
      <c r="HGQ197" s="98"/>
      <c r="HGR197" s="98"/>
      <c r="HGS197" s="98"/>
      <c r="HGV197" s="98"/>
      <c r="HGY197" s="98"/>
      <c r="HHB197" s="98"/>
      <c r="HHE197" s="98"/>
      <c r="HHG197" s="98"/>
      <c r="HIY197" s="98"/>
      <c r="HIZ197" s="98"/>
      <c r="HJA197" s="98"/>
      <c r="HJB197" s="98"/>
      <c r="HJC197" s="98"/>
      <c r="HJD197" s="98"/>
      <c r="HJE197" s="98"/>
      <c r="HJF197" s="98"/>
      <c r="HJG197" s="98"/>
      <c r="HJH197" s="98"/>
      <c r="HJI197" s="98"/>
      <c r="HJJ197" s="98"/>
      <c r="HJK197" s="98"/>
      <c r="HJL197" s="98"/>
      <c r="HJM197" s="98"/>
      <c r="HJN197" s="98"/>
      <c r="HJO197" s="98"/>
      <c r="HJP197" s="98"/>
      <c r="HJQ197" s="98"/>
      <c r="HKD197" s="98"/>
      <c r="HKE197" s="98"/>
      <c r="HKF197" s="98"/>
      <c r="HKG197" s="98"/>
      <c r="HKH197" s="98"/>
      <c r="HKI197" s="98"/>
      <c r="HKJ197" s="98"/>
      <c r="HKK197" s="98"/>
      <c r="HKL197" s="98"/>
      <c r="HKM197" s="98"/>
      <c r="HKP197" s="98"/>
      <c r="HKS197" s="98"/>
      <c r="HKV197" s="98"/>
      <c r="HKY197" s="98"/>
      <c r="HNM197" s="98"/>
      <c r="HNO197" s="98"/>
      <c r="HNR197" s="98"/>
      <c r="HNU197" s="98"/>
      <c r="HNX197" s="98"/>
      <c r="HOA197" s="98"/>
      <c r="HOD197" s="98"/>
      <c r="HOF197" s="98"/>
      <c r="HOH197" s="98"/>
      <c r="HOK197" s="98"/>
      <c r="HON197" s="98"/>
      <c r="HOQ197" s="98"/>
      <c r="HOT197" s="98"/>
      <c r="HOW197" s="98"/>
      <c r="HOZ197" s="98"/>
      <c r="HPC197" s="98"/>
      <c r="HPE197" s="98"/>
      <c r="HPZ197" s="98"/>
      <c r="HQA197" s="98"/>
      <c r="HQD197" s="98"/>
      <c r="HQG197" s="98"/>
      <c r="HQJ197" s="98"/>
      <c r="HQM197" s="98"/>
      <c r="HQN197" s="98"/>
      <c r="HQO197" s="98"/>
      <c r="HQR197" s="98"/>
      <c r="HQU197" s="98"/>
      <c r="HQX197" s="98"/>
      <c r="HRA197" s="98"/>
      <c r="HRC197" s="98"/>
      <c r="HSU197" s="98"/>
      <c r="HSV197" s="98"/>
      <c r="HSW197" s="98"/>
      <c r="HSX197" s="98"/>
      <c r="HSY197" s="98"/>
      <c r="HSZ197" s="98"/>
      <c r="HTA197" s="98"/>
      <c r="HTB197" s="98"/>
      <c r="HTC197" s="98"/>
      <c r="HTD197" s="98"/>
      <c r="HTE197" s="98"/>
      <c r="HTF197" s="98"/>
      <c r="HTG197" s="98"/>
      <c r="HTH197" s="98"/>
      <c r="HTI197" s="98"/>
      <c r="HTJ197" s="98"/>
      <c r="HTK197" s="98"/>
      <c r="HTL197" s="98"/>
      <c r="HTM197" s="98"/>
      <c r="HTZ197" s="98"/>
      <c r="HUA197" s="98"/>
      <c r="HUB197" s="98"/>
      <c r="HUC197" s="98"/>
      <c r="HUD197" s="98"/>
      <c r="HUE197" s="98"/>
      <c r="HUF197" s="98"/>
      <c r="HUG197" s="98"/>
      <c r="HUH197" s="98"/>
      <c r="HUI197" s="98"/>
      <c r="HUL197" s="98"/>
      <c r="HUO197" s="98"/>
      <c r="HUR197" s="98"/>
      <c r="HUU197" s="98"/>
      <c r="HXI197" s="98"/>
      <c r="HXK197" s="98"/>
      <c r="HXN197" s="98"/>
      <c r="HXQ197" s="98"/>
      <c r="HXT197" s="98"/>
      <c r="HXW197" s="98"/>
      <c r="HXZ197" s="98"/>
      <c r="HYB197" s="98"/>
      <c r="HYD197" s="98"/>
      <c r="HYG197" s="98"/>
      <c r="HYJ197" s="98"/>
      <c r="HYM197" s="98"/>
      <c r="HYP197" s="98"/>
      <c r="HYS197" s="98"/>
      <c r="HYV197" s="98"/>
      <c r="HYY197" s="98"/>
      <c r="HZA197" s="98"/>
      <c r="HZV197" s="98"/>
      <c r="HZW197" s="98"/>
      <c r="HZZ197" s="98"/>
      <c r="IAC197" s="98"/>
      <c r="IAF197" s="98"/>
      <c r="IAI197" s="98"/>
      <c r="IAJ197" s="98"/>
      <c r="IAK197" s="98"/>
      <c r="IAN197" s="98"/>
      <c r="IAQ197" s="98"/>
      <c r="IAT197" s="98"/>
      <c r="IAW197" s="98"/>
      <c r="IAY197" s="98"/>
      <c r="ICQ197" s="98"/>
      <c r="ICR197" s="98"/>
      <c r="ICS197" s="98"/>
      <c r="ICT197" s="98"/>
      <c r="ICU197" s="98"/>
      <c r="ICV197" s="98"/>
      <c r="ICW197" s="98"/>
      <c r="ICX197" s="98"/>
      <c r="ICY197" s="98"/>
      <c r="ICZ197" s="98"/>
      <c r="IDA197" s="98"/>
      <c r="IDB197" s="98"/>
      <c r="IDC197" s="98"/>
      <c r="IDD197" s="98"/>
      <c r="IDE197" s="98"/>
      <c r="IDF197" s="98"/>
      <c r="IDG197" s="98"/>
      <c r="IDH197" s="98"/>
      <c r="IDI197" s="98"/>
      <c r="IDV197" s="98"/>
      <c r="IDW197" s="98"/>
      <c r="IDX197" s="98"/>
      <c r="IDY197" s="98"/>
      <c r="IDZ197" s="98"/>
      <c r="IEA197" s="98"/>
      <c r="IEB197" s="98"/>
      <c r="IEC197" s="98"/>
      <c r="IED197" s="98"/>
      <c r="IEE197" s="98"/>
      <c r="IEH197" s="98"/>
      <c r="IEK197" s="98"/>
      <c r="IEN197" s="98"/>
      <c r="IEQ197" s="98"/>
      <c r="IHE197" s="98"/>
      <c r="IHG197" s="98"/>
      <c r="IHJ197" s="98"/>
      <c r="IHM197" s="98"/>
      <c r="IHP197" s="98"/>
      <c r="IHS197" s="98"/>
      <c r="IHV197" s="98"/>
      <c r="IHX197" s="98"/>
      <c r="IHZ197" s="98"/>
      <c r="IIC197" s="98"/>
      <c r="IIF197" s="98"/>
      <c r="III197" s="98"/>
      <c r="IIL197" s="98"/>
      <c r="IIO197" s="98"/>
      <c r="IIR197" s="98"/>
      <c r="IIU197" s="98"/>
      <c r="IIW197" s="98"/>
      <c r="IJR197" s="98"/>
      <c r="IJS197" s="98"/>
      <c r="IJV197" s="98"/>
      <c r="IJY197" s="98"/>
      <c r="IKB197" s="98"/>
      <c r="IKE197" s="98"/>
      <c r="IKF197" s="98"/>
      <c r="IKG197" s="98"/>
      <c r="IKJ197" s="98"/>
      <c r="IKM197" s="98"/>
      <c r="IKP197" s="98"/>
      <c r="IKS197" s="98"/>
      <c r="IKU197" s="98"/>
      <c r="IMM197" s="98"/>
      <c r="IMN197" s="98"/>
      <c r="IMO197" s="98"/>
      <c r="IMP197" s="98"/>
      <c r="IMQ197" s="98"/>
      <c r="IMR197" s="98"/>
      <c r="IMS197" s="98"/>
      <c r="IMT197" s="98"/>
      <c r="IMU197" s="98"/>
      <c r="IMV197" s="98"/>
      <c r="IMW197" s="98"/>
      <c r="IMX197" s="98"/>
      <c r="IMY197" s="98"/>
      <c r="IMZ197" s="98"/>
      <c r="INA197" s="98"/>
      <c r="INB197" s="98"/>
      <c r="INC197" s="98"/>
      <c r="IND197" s="98"/>
      <c r="INE197" s="98"/>
      <c r="INR197" s="98"/>
      <c r="INS197" s="98"/>
      <c r="INT197" s="98"/>
      <c r="INU197" s="98"/>
      <c r="INV197" s="98"/>
      <c r="INW197" s="98"/>
      <c r="INX197" s="98"/>
      <c r="INY197" s="98"/>
      <c r="INZ197" s="98"/>
      <c r="IOA197" s="98"/>
      <c r="IOD197" s="98"/>
      <c r="IOG197" s="98"/>
      <c r="IOJ197" s="98"/>
      <c r="IOM197" s="98"/>
      <c r="IRA197" s="98"/>
      <c r="IRC197" s="98"/>
      <c r="IRF197" s="98"/>
      <c r="IRI197" s="98"/>
      <c r="IRL197" s="98"/>
      <c r="IRO197" s="98"/>
      <c r="IRR197" s="98"/>
      <c r="IRT197" s="98"/>
      <c r="IRV197" s="98"/>
      <c r="IRY197" s="98"/>
      <c r="ISB197" s="98"/>
      <c r="ISE197" s="98"/>
      <c r="ISH197" s="98"/>
      <c r="ISK197" s="98"/>
      <c r="ISN197" s="98"/>
      <c r="ISQ197" s="98"/>
      <c r="ISS197" s="98"/>
      <c r="ITN197" s="98"/>
      <c r="ITO197" s="98"/>
      <c r="ITR197" s="98"/>
      <c r="ITU197" s="98"/>
      <c r="ITX197" s="98"/>
      <c r="IUA197" s="98"/>
      <c r="IUB197" s="98"/>
      <c r="IUC197" s="98"/>
      <c r="IUF197" s="98"/>
      <c r="IUI197" s="98"/>
      <c r="IUL197" s="98"/>
      <c r="IUO197" s="98"/>
      <c r="IUQ197" s="98"/>
      <c r="IWI197" s="98"/>
      <c r="IWJ197" s="98"/>
      <c r="IWK197" s="98"/>
      <c r="IWL197" s="98"/>
      <c r="IWM197" s="98"/>
      <c r="IWN197" s="98"/>
      <c r="IWO197" s="98"/>
      <c r="IWP197" s="98"/>
      <c r="IWQ197" s="98"/>
      <c r="IWR197" s="98"/>
      <c r="IWS197" s="98"/>
      <c r="IWT197" s="98"/>
      <c r="IWU197" s="98"/>
      <c r="IWV197" s="98"/>
      <c r="IWW197" s="98"/>
      <c r="IWX197" s="98"/>
      <c r="IWY197" s="98"/>
      <c r="IWZ197" s="98"/>
      <c r="IXA197" s="98"/>
      <c r="IXN197" s="98"/>
      <c r="IXO197" s="98"/>
      <c r="IXP197" s="98"/>
      <c r="IXQ197" s="98"/>
      <c r="IXR197" s="98"/>
      <c r="IXS197" s="98"/>
      <c r="IXT197" s="98"/>
      <c r="IXU197" s="98"/>
      <c r="IXV197" s="98"/>
      <c r="IXW197" s="98"/>
      <c r="IXZ197" s="98"/>
      <c r="IYC197" s="98"/>
      <c r="IYF197" s="98"/>
      <c r="IYI197" s="98"/>
      <c r="JAW197" s="98"/>
      <c r="JAY197" s="98"/>
      <c r="JBB197" s="98"/>
      <c r="JBE197" s="98"/>
      <c r="JBH197" s="98"/>
      <c r="JBK197" s="98"/>
      <c r="JBN197" s="98"/>
      <c r="JBP197" s="98"/>
      <c r="JBR197" s="98"/>
      <c r="JBU197" s="98"/>
      <c r="JBX197" s="98"/>
      <c r="JCA197" s="98"/>
      <c r="JCD197" s="98"/>
      <c r="JCG197" s="98"/>
      <c r="JCJ197" s="98"/>
      <c r="JCM197" s="98"/>
      <c r="JCO197" s="98"/>
      <c r="JDJ197" s="98"/>
      <c r="JDK197" s="98"/>
      <c r="JDN197" s="98"/>
      <c r="JDQ197" s="98"/>
      <c r="JDT197" s="98"/>
      <c r="JDW197" s="98"/>
      <c r="JDX197" s="98"/>
      <c r="JDY197" s="98"/>
      <c r="JEB197" s="98"/>
      <c r="JEE197" s="98"/>
      <c r="JEH197" s="98"/>
      <c r="JEK197" s="98"/>
      <c r="JEM197" s="98"/>
      <c r="JGE197" s="98"/>
      <c r="JGF197" s="98"/>
      <c r="JGG197" s="98"/>
      <c r="JGH197" s="98"/>
      <c r="JGI197" s="98"/>
      <c r="JGJ197" s="98"/>
      <c r="JGK197" s="98"/>
      <c r="JGL197" s="98"/>
      <c r="JGM197" s="98"/>
      <c r="JGN197" s="98"/>
      <c r="JGO197" s="98"/>
      <c r="JGP197" s="98"/>
      <c r="JGQ197" s="98"/>
      <c r="JGR197" s="98"/>
      <c r="JGS197" s="98"/>
      <c r="JGT197" s="98"/>
      <c r="JGU197" s="98"/>
      <c r="JGV197" s="98"/>
      <c r="JGW197" s="98"/>
      <c r="JHJ197" s="98"/>
      <c r="JHK197" s="98"/>
      <c r="JHL197" s="98"/>
      <c r="JHM197" s="98"/>
      <c r="JHN197" s="98"/>
      <c r="JHO197" s="98"/>
      <c r="JHP197" s="98"/>
      <c r="JHQ197" s="98"/>
      <c r="JHR197" s="98"/>
      <c r="JHS197" s="98"/>
      <c r="JHV197" s="98"/>
      <c r="JHY197" s="98"/>
      <c r="JIB197" s="98"/>
      <c r="JIE197" s="98"/>
      <c r="JKS197" s="98"/>
      <c r="JKU197" s="98"/>
      <c r="JKX197" s="98"/>
      <c r="JLA197" s="98"/>
      <c r="JLD197" s="98"/>
      <c r="JLG197" s="98"/>
      <c r="JLJ197" s="98"/>
      <c r="JLL197" s="98"/>
      <c r="JLN197" s="98"/>
      <c r="JLQ197" s="98"/>
      <c r="JLT197" s="98"/>
      <c r="JLW197" s="98"/>
      <c r="JLZ197" s="98"/>
      <c r="JMC197" s="98"/>
      <c r="JMF197" s="98"/>
      <c r="JMI197" s="98"/>
      <c r="JMK197" s="98"/>
      <c r="JNF197" s="98"/>
      <c r="JNG197" s="98"/>
      <c r="JNJ197" s="98"/>
      <c r="JNM197" s="98"/>
      <c r="JNP197" s="98"/>
      <c r="JNS197" s="98"/>
      <c r="JNT197" s="98"/>
      <c r="JNU197" s="98"/>
      <c r="JNX197" s="98"/>
      <c r="JOA197" s="98"/>
      <c r="JOD197" s="98"/>
      <c r="JOG197" s="98"/>
      <c r="JOI197" s="98"/>
      <c r="JQA197" s="98"/>
      <c r="JQB197" s="98"/>
      <c r="JQC197" s="98"/>
      <c r="JQD197" s="98"/>
      <c r="JQE197" s="98"/>
      <c r="JQF197" s="98"/>
      <c r="JQG197" s="98"/>
      <c r="JQH197" s="98"/>
      <c r="JQI197" s="98"/>
      <c r="JQJ197" s="98"/>
      <c r="JQK197" s="98"/>
      <c r="JQL197" s="98"/>
      <c r="JQM197" s="98"/>
      <c r="JQN197" s="98"/>
      <c r="JQO197" s="98"/>
      <c r="JQP197" s="98"/>
      <c r="JQQ197" s="98"/>
      <c r="JQR197" s="98"/>
      <c r="JQS197" s="98"/>
      <c r="JRF197" s="98"/>
      <c r="JRG197" s="98"/>
      <c r="JRH197" s="98"/>
      <c r="JRI197" s="98"/>
      <c r="JRJ197" s="98"/>
      <c r="JRK197" s="98"/>
      <c r="JRL197" s="98"/>
      <c r="JRM197" s="98"/>
      <c r="JRN197" s="98"/>
      <c r="JRO197" s="98"/>
      <c r="JRR197" s="98"/>
      <c r="JRU197" s="98"/>
      <c r="JRX197" s="98"/>
      <c r="JSA197" s="98"/>
      <c r="JUO197" s="98"/>
      <c r="JUQ197" s="98"/>
      <c r="JUT197" s="98"/>
      <c r="JUW197" s="98"/>
      <c r="JUZ197" s="98"/>
      <c r="JVC197" s="98"/>
      <c r="JVF197" s="98"/>
      <c r="JVH197" s="98"/>
      <c r="JVJ197" s="98"/>
      <c r="JVM197" s="98"/>
      <c r="JVP197" s="98"/>
      <c r="JVS197" s="98"/>
      <c r="JVV197" s="98"/>
      <c r="JVY197" s="98"/>
      <c r="JWB197" s="98"/>
      <c r="JWE197" s="98"/>
      <c r="JWG197" s="98"/>
      <c r="JXB197" s="98"/>
      <c r="JXC197" s="98"/>
      <c r="JXF197" s="98"/>
      <c r="JXI197" s="98"/>
      <c r="JXL197" s="98"/>
      <c r="JXO197" s="98"/>
      <c r="JXP197" s="98"/>
      <c r="JXQ197" s="98"/>
      <c r="JXT197" s="98"/>
      <c r="JXW197" s="98"/>
      <c r="JXZ197" s="98"/>
      <c r="JYC197" s="98"/>
      <c r="JYE197" s="98"/>
      <c r="JZW197" s="98"/>
      <c r="JZX197" s="98"/>
      <c r="JZY197" s="98"/>
      <c r="JZZ197" s="98"/>
      <c r="KAA197" s="98"/>
      <c r="KAB197" s="98"/>
      <c r="KAC197" s="98"/>
      <c r="KAD197" s="98"/>
      <c r="KAE197" s="98"/>
      <c r="KAF197" s="98"/>
      <c r="KAG197" s="98"/>
      <c r="KAH197" s="98"/>
      <c r="KAI197" s="98"/>
      <c r="KAJ197" s="98"/>
      <c r="KAK197" s="98"/>
      <c r="KAL197" s="98"/>
      <c r="KAM197" s="98"/>
      <c r="KAN197" s="98"/>
      <c r="KAO197" s="98"/>
      <c r="KBB197" s="98"/>
      <c r="KBC197" s="98"/>
      <c r="KBD197" s="98"/>
      <c r="KBE197" s="98"/>
      <c r="KBF197" s="98"/>
      <c r="KBG197" s="98"/>
      <c r="KBH197" s="98"/>
      <c r="KBI197" s="98"/>
      <c r="KBJ197" s="98"/>
      <c r="KBK197" s="98"/>
      <c r="KBN197" s="98"/>
      <c r="KBQ197" s="98"/>
      <c r="KBT197" s="98"/>
      <c r="KBW197" s="98"/>
      <c r="KEK197" s="98"/>
      <c r="KEM197" s="98"/>
      <c r="KEP197" s="98"/>
      <c r="KES197" s="98"/>
      <c r="KEV197" s="98"/>
      <c r="KEY197" s="98"/>
      <c r="KFB197" s="98"/>
      <c r="KFD197" s="98"/>
      <c r="KFF197" s="98"/>
      <c r="KFI197" s="98"/>
      <c r="KFL197" s="98"/>
      <c r="KFO197" s="98"/>
      <c r="KFR197" s="98"/>
      <c r="KFU197" s="98"/>
      <c r="KFX197" s="98"/>
      <c r="KGA197" s="98"/>
      <c r="KGC197" s="98"/>
      <c r="KGX197" s="98"/>
      <c r="KGY197" s="98"/>
      <c r="KHB197" s="98"/>
      <c r="KHE197" s="98"/>
      <c r="KHH197" s="98"/>
      <c r="KHK197" s="98"/>
      <c r="KHL197" s="98"/>
      <c r="KHM197" s="98"/>
      <c r="KHP197" s="98"/>
      <c r="KHS197" s="98"/>
      <c r="KHV197" s="98"/>
      <c r="KHY197" s="98"/>
      <c r="KIA197" s="98"/>
      <c r="KJS197" s="98"/>
      <c r="KJT197" s="98"/>
      <c r="KJU197" s="98"/>
      <c r="KJV197" s="98"/>
      <c r="KJW197" s="98"/>
      <c r="KJX197" s="98"/>
      <c r="KJY197" s="98"/>
      <c r="KJZ197" s="98"/>
      <c r="KKA197" s="98"/>
      <c r="KKB197" s="98"/>
      <c r="KKC197" s="98"/>
      <c r="KKD197" s="98"/>
      <c r="KKE197" s="98"/>
      <c r="KKF197" s="98"/>
      <c r="KKG197" s="98"/>
      <c r="KKH197" s="98"/>
      <c r="KKI197" s="98"/>
      <c r="KKJ197" s="98"/>
      <c r="KKK197" s="98"/>
      <c r="KKX197" s="98"/>
      <c r="KKY197" s="98"/>
      <c r="KKZ197" s="98"/>
      <c r="KLA197" s="98"/>
      <c r="KLB197" s="98"/>
      <c r="KLC197" s="98"/>
      <c r="KLD197" s="98"/>
      <c r="KLE197" s="98"/>
      <c r="KLF197" s="98"/>
      <c r="KLG197" s="98"/>
      <c r="KLJ197" s="98"/>
      <c r="KLM197" s="98"/>
      <c r="KLP197" s="98"/>
      <c r="KLS197" s="98"/>
      <c r="KOG197" s="98"/>
      <c r="KOI197" s="98"/>
      <c r="KOL197" s="98"/>
      <c r="KOO197" s="98"/>
      <c r="KOR197" s="98"/>
      <c r="KOU197" s="98"/>
      <c r="KOX197" s="98"/>
      <c r="KOZ197" s="98"/>
      <c r="KPB197" s="98"/>
      <c r="KPE197" s="98"/>
      <c r="KPH197" s="98"/>
      <c r="KPK197" s="98"/>
      <c r="KPN197" s="98"/>
      <c r="KPQ197" s="98"/>
      <c r="KPT197" s="98"/>
      <c r="KPW197" s="98"/>
      <c r="KPY197" s="98"/>
      <c r="KQT197" s="98"/>
      <c r="KQU197" s="98"/>
      <c r="KQX197" s="98"/>
      <c r="KRA197" s="98"/>
      <c r="KRD197" s="98"/>
      <c r="KRG197" s="98"/>
      <c r="KRH197" s="98"/>
      <c r="KRI197" s="98"/>
      <c r="KRL197" s="98"/>
      <c r="KRO197" s="98"/>
      <c r="KRR197" s="98"/>
      <c r="KRU197" s="98"/>
      <c r="KRW197" s="98"/>
      <c r="KTO197" s="98"/>
      <c r="KTP197" s="98"/>
      <c r="KTQ197" s="98"/>
      <c r="KTR197" s="98"/>
      <c r="KTS197" s="98"/>
      <c r="KTT197" s="98"/>
      <c r="KTU197" s="98"/>
      <c r="KTV197" s="98"/>
      <c r="KTW197" s="98"/>
      <c r="KTX197" s="98"/>
      <c r="KTY197" s="98"/>
      <c r="KTZ197" s="98"/>
      <c r="KUA197" s="98"/>
      <c r="KUB197" s="98"/>
      <c r="KUC197" s="98"/>
      <c r="KUD197" s="98"/>
      <c r="KUE197" s="98"/>
      <c r="KUF197" s="98"/>
      <c r="KUG197" s="98"/>
      <c r="KUT197" s="98"/>
      <c r="KUU197" s="98"/>
      <c r="KUV197" s="98"/>
      <c r="KUW197" s="98"/>
      <c r="KUX197" s="98"/>
      <c r="KUY197" s="98"/>
      <c r="KUZ197" s="98"/>
      <c r="KVA197" s="98"/>
      <c r="KVB197" s="98"/>
      <c r="KVC197" s="98"/>
      <c r="KVF197" s="98"/>
      <c r="KVI197" s="98"/>
      <c r="KVL197" s="98"/>
      <c r="KVO197" s="98"/>
      <c r="KYC197" s="98"/>
      <c r="KYE197" s="98"/>
      <c r="KYH197" s="98"/>
      <c r="KYK197" s="98"/>
      <c r="KYN197" s="98"/>
      <c r="KYQ197" s="98"/>
      <c r="KYT197" s="98"/>
      <c r="KYV197" s="98"/>
      <c r="KYX197" s="98"/>
      <c r="KZA197" s="98"/>
      <c r="KZD197" s="98"/>
      <c r="KZG197" s="98"/>
      <c r="KZJ197" s="98"/>
      <c r="KZM197" s="98"/>
      <c r="KZP197" s="98"/>
      <c r="KZS197" s="98"/>
      <c r="KZU197" s="98"/>
      <c r="LAP197" s="98"/>
      <c r="LAQ197" s="98"/>
      <c r="LAT197" s="98"/>
      <c r="LAW197" s="98"/>
      <c r="LAZ197" s="98"/>
      <c r="LBC197" s="98"/>
      <c r="LBD197" s="98"/>
      <c r="LBE197" s="98"/>
      <c r="LBH197" s="98"/>
      <c r="LBK197" s="98"/>
      <c r="LBN197" s="98"/>
      <c r="LBQ197" s="98"/>
      <c r="LBS197" s="98"/>
      <c r="LDK197" s="98"/>
      <c r="LDL197" s="98"/>
      <c r="LDM197" s="98"/>
      <c r="LDN197" s="98"/>
      <c r="LDO197" s="98"/>
      <c r="LDP197" s="98"/>
      <c r="LDQ197" s="98"/>
      <c r="LDR197" s="98"/>
      <c r="LDS197" s="98"/>
      <c r="LDT197" s="98"/>
      <c r="LDU197" s="98"/>
      <c r="LDV197" s="98"/>
      <c r="LDW197" s="98"/>
      <c r="LDX197" s="98"/>
      <c r="LDY197" s="98"/>
      <c r="LDZ197" s="98"/>
      <c r="LEA197" s="98"/>
      <c r="LEB197" s="98"/>
      <c r="LEC197" s="98"/>
      <c r="LEP197" s="98"/>
      <c r="LEQ197" s="98"/>
      <c r="LER197" s="98"/>
      <c r="LES197" s="98"/>
      <c r="LET197" s="98"/>
      <c r="LEU197" s="98"/>
      <c r="LEV197" s="98"/>
      <c r="LEW197" s="98"/>
      <c r="LEX197" s="98"/>
      <c r="LEY197" s="98"/>
      <c r="LFB197" s="98"/>
      <c r="LFE197" s="98"/>
      <c r="LFH197" s="98"/>
      <c r="LFK197" s="98"/>
      <c r="LHY197" s="98"/>
      <c r="LIA197" s="98"/>
      <c r="LID197" s="98"/>
      <c r="LIG197" s="98"/>
      <c r="LIJ197" s="98"/>
      <c r="LIM197" s="98"/>
      <c r="LIP197" s="98"/>
      <c r="LIR197" s="98"/>
      <c r="LIT197" s="98"/>
      <c r="LIW197" s="98"/>
      <c r="LIZ197" s="98"/>
      <c r="LJC197" s="98"/>
      <c r="LJF197" s="98"/>
      <c r="LJI197" s="98"/>
      <c r="LJL197" s="98"/>
      <c r="LJO197" s="98"/>
      <c r="LJQ197" s="98"/>
      <c r="LKL197" s="98"/>
      <c r="LKM197" s="98"/>
      <c r="LKP197" s="98"/>
      <c r="LKS197" s="98"/>
      <c r="LKV197" s="98"/>
      <c r="LKY197" s="98"/>
      <c r="LKZ197" s="98"/>
      <c r="LLA197" s="98"/>
      <c r="LLD197" s="98"/>
      <c r="LLG197" s="98"/>
      <c r="LLJ197" s="98"/>
      <c r="LLM197" s="98"/>
      <c r="LLO197" s="98"/>
      <c r="LNG197" s="98"/>
      <c r="LNH197" s="98"/>
      <c r="LNI197" s="98"/>
      <c r="LNJ197" s="98"/>
      <c r="LNK197" s="98"/>
      <c r="LNL197" s="98"/>
      <c r="LNM197" s="98"/>
      <c r="LNN197" s="98"/>
      <c r="LNO197" s="98"/>
      <c r="LNP197" s="98"/>
      <c r="LNQ197" s="98"/>
      <c r="LNR197" s="98"/>
      <c r="LNS197" s="98"/>
      <c r="LNT197" s="98"/>
      <c r="LNU197" s="98"/>
      <c r="LNV197" s="98"/>
      <c r="LNW197" s="98"/>
      <c r="LNX197" s="98"/>
      <c r="LNY197" s="98"/>
      <c r="LOL197" s="98"/>
      <c r="LOM197" s="98"/>
      <c r="LON197" s="98"/>
      <c r="LOO197" s="98"/>
      <c r="LOP197" s="98"/>
      <c r="LOQ197" s="98"/>
      <c r="LOR197" s="98"/>
      <c r="LOS197" s="98"/>
      <c r="LOT197" s="98"/>
      <c r="LOU197" s="98"/>
      <c r="LOX197" s="98"/>
      <c r="LPA197" s="98"/>
      <c r="LPD197" s="98"/>
      <c r="LPG197" s="98"/>
      <c r="LRU197" s="98"/>
      <c r="LRW197" s="98"/>
      <c r="LRZ197" s="98"/>
      <c r="LSC197" s="98"/>
      <c r="LSF197" s="98"/>
      <c r="LSI197" s="98"/>
      <c r="LSL197" s="98"/>
      <c r="LSN197" s="98"/>
      <c r="LSP197" s="98"/>
      <c r="LSS197" s="98"/>
      <c r="LSV197" s="98"/>
      <c r="LSY197" s="98"/>
      <c r="LTB197" s="98"/>
      <c r="LTE197" s="98"/>
      <c r="LTH197" s="98"/>
      <c r="LTK197" s="98"/>
      <c r="LTM197" s="98"/>
      <c r="LUH197" s="98"/>
      <c r="LUI197" s="98"/>
      <c r="LUL197" s="98"/>
      <c r="LUO197" s="98"/>
      <c r="LUR197" s="98"/>
      <c r="LUU197" s="98"/>
      <c r="LUV197" s="98"/>
      <c r="LUW197" s="98"/>
      <c r="LUZ197" s="98"/>
      <c r="LVC197" s="98"/>
      <c r="LVF197" s="98"/>
      <c r="LVI197" s="98"/>
      <c r="LVK197" s="98"/>
      <c r="LXC197" s="98"/>
      <c r="LXD197" s="98"/>
      <c r="LXE197" s="98"/>
      <c r="LXF197" s="98"/>
      <c r="LXG197" s="98"/>
      <c r="LXH197" s="98"/>
      <c r="LXI197" s="98"/>
      <c r="LXJ197" s="98"/>
      <c r="LXK197" s="98"/>
      <c r="LXL197" s="98"/>
      <c r="LXM197" s="98"/>
      <c r="LXN197" s="98"/>
      <c r="LXO197" s="98"/>
      <c r="LXP197" s="98"/>
      <c r="LXQ197" s="98"/>
      <c r="LXR197" s="98"/>
      <c r="LXS197" s="98"/>
      <c r="LXT197" s="98"/>
      <c r="LXU197" s="98"/>
      <c r="LYH197" s="98"/>
      <c r="LYI197" s="98"/>
      <c r="LYJ197" s="98"/>
      <c r="LYK197" s="98"/>
      <c r="LYL197" s="98"/>
      <c r="LYM197" s="98"/>
      <c r="LYN197" s="98"/>
      <c r="LYO197" s="98"/>
      <c r="LYP197" s="98"/>
      <c r="LYQ197" s="98"/>
      <c r="LYT197" s="98"/>
      <c r="LYW197" s="98"/>
      <c r="LYZ197" s="98"/>
      <c r="LZC197" s="98"/>
      <c r="MBQ197" s="98"/>
      <c r="MBS197" s="98"/>
      <c r="MBV197" s="98"/>
      <c r="MBY197" s="98"/>
      <c r="MCB197" s="98"/>
      <c r="MCE197" s="98"/>
      <c r="MCH197" s="98"/>
      <c r="MCJ197" s="98"/>
      <c r="MCL197" s="98"/>
      <c r="MCO197" s="98"/>
      <c r="MCR197" s="98"/>
      <c r="MCU197" s="98"/>
      <c r="MCX197" s="98"/>
      <c r="MDA197" s="98"/>
      <c r="MDD197" s="98"/>
      <c r="MDG197" s="98"/>
      <c r="MDI197" s="98"/>
      <c r="MED197" s="98"/>
      <c r="MEE197" s="98"/>
      <c r="MEH197" s="98"/>
      <c r="MEK197" s="98"/>
      <c r="MEN197" s="98"/>
      <c r="MEQ197" s="98"/>
      <c r="MER197" s="98"/>
      <c r="MES197" s="98"/>
      <c r="MEV197" s="98"/>
      <c r="MEY197" s="98"/>
      <c r="MFB197" s="98"/>
      <c r="MFE197" s="98"/>
      <c r="MFG197" s="98"/>
      <c r="MGY197" s="98"/>
      <c r="MGZ197" s="98"/>
      <c r="MHA197" s="98"/>
      <c r="MHB197" s="98"/>
      <c r="MHC197" s="98"/>
      <c r="MHD197" s="98"/>
      <c r="MHE197" s="98"/>
      <c r="MHF197" s="98"/>
      <c r="MHG197" s="98"/>
      <c r="MHH197" s="98"/>
      <c r="MHI197" s="98"/>
      <c r="MHJ197" s="98"/>
      <c r="MHK197" s="98"/>
      <c r="MHL197" s="98"/>
      <c r="MHM197" s="98"/>
      <c r="MHN197" s="98"/>
      <c r="MHO197" s="98"/>
      <c r="MHP197" s="98"/>
      <c r="MHQ197" s="98"/>
      <c r="MID197" s="98"/>
      <c r="MIE197" s="98"/>
      <c r="MIF197" s="98"/>
      <c r="MIG197" s="98"/>
      <c r="MIH197" s="98"/>
      <c r="MII197" s="98"/>
      <c r="MIJ197" s="98"/>
      <c r="MIK197" s="98"/>
      <c r="MIL197" s="98"/>
      <c r="MIM197" s="98"/>
      <c r="MIP197" s="98"/>
      <c r="MIS197" s="98"/>
      <c r="MIV197" s="98"/>
      <c r="MIY197" s="98"/>
      <c r="MLM197" s="98"/>
      <c r="MLO197" s="98"/>
      <c r="MLR197" s="98"/>
      <c r="MLU197" s="98"/>
      <c r="MLX197" s="98"/>
      <c r="MMA197" s="98"/>
      <c r="MMD197" s="98"/>
      <c r="MMF197" s="98"/>
      <c r="MMH197" s="98"/>
      <c r="MMK197" s="98"/>
      <c r="MMN197" s="98"/>
      <c r="MMQ197" s="98"/>
      <c r="MMT197" s="98"/>
      <c r="MMW197" s="98"/>
      <c r="MMZ197" s="98"/>
      <c r="MNC197" s="98"/>
      <c r="MNE197" s="98"/>
      <c r="MNZ197" s="98"/>
      <c r="MOA197" s="98"/>
      <c r="MOD197" s="98"/>
      <c r="MOG197" s="98"/>
      <c r="MOJ197" s="98"/>
      <c r="MOM197" s="98"/>
      <c r="MON197" s="98"/>
      <c r="MOO197" s="98"/>
      <c r="MOR197" s="98"/>
      <c r="MOU197" s="98"/>
      <c r="MOX197" s="98"/>
      <c r="MPA197" s="98"/>
      <c r="MPC197" s="98"/>
      <c r="MQU197" s="98"/>
      <c r="MQV197" s="98"/>
      <c r="MQW197" s="98"/>
      <c r="MQX197" s="98"/>
      <c r="MQY197" s="98"/>
      <c r="MQZ197" s="98"/>
      <c r="MRA197" s="98"/>
      <c r="MRB197" s="98"/>
      <c r="MRC197" s="98"/>
      <c r="MRD197" s="98"/>
      <c r="MRE197" s="98"/>
      <c r="MRF197" s="98"/>
      <c r="MRG197" s="98"/>
      <c r="MRH197" s="98"/>
      <c r="MRI197" s="98"/>
      <c r="MRJ197" s="98"/>
      <c r="MRK197" s="98"/>
      <c r="MRL197" s="98"/>
      <c r="MRM197" s="98"/>
      <c r="MRZ197" s="98"/>
      <c r="MSA197" s="98"/>
      <c r="MSB197" s="98"/>
      <c r="MSC197" s="98"/>
      <c r="MSD197" s="98"/>
      <c r="MSE197" s="98"/>
      <c r="MSF197" s="98"/>
      <c r="MSG197" s="98"/>
      <c r="MSH197" s="98"/>
      <c r="MSI197" s="98"/>
      <c r="MSL197" s="98"/>
      <c r="MSO197" s="98"/>
      <c r="MSR197" s="98"/>
      <c r="MSU197" s="98"/>
      <c r="MVI197" s="98"/>
      <c r="MVK197" s="98"/>
      <c r="MVN197" s="98"/>
      <c r="MVQ197" s="98"/>
      <c r="MVT197" s="98"/>
      <c r="MVW197" s="98"/>
      <c r="MVZ197" s="98"/>
      <c r="MWB197" s="98"/>
      <c r="MWD197" s="98"/>
      <c r="MWG197" s="98"/>
      <c r="MWJ197" s="98"/>
      <c r="MWM197" s="98"/>
      <c r="MWP197" s="98"/>
      <c r="MWS197" s="98"/>
      <c r="MWV197" s="98"/>
      <c r="MWY197" s="98"/>
      <c r="MXA197" s="98"/>
      <c r="MXV197" s="98"/>
      <c r="MXW197" s="98"/>
      <c r="MXZ197" s="98"/>
      <c r="MYC197" s="98"/>
      <c r="MYF197" s="98"/>
      <c r="MYI197" s="98"/>
      <c r="MYJ197" s="98"/>
      <c r="MYK197" s="98"/>
      <c r="MYN197" s="98"/>
      <c r="MYQ197" s="98"/>
      <c r="MYT197" s="98"/>
      <c r="MYW197" s="98"/>
      <c r="MYY197" s="98"/>
      <c r="NAQ197" s="98"/>
      <c r="NAR197" s="98"/>
      <c r="NAS197" s="98"/>
      <c r="NAT197" s="98"/>
      <c r="NAU197" s="98"/>
      <c r="NAV197" s="98"/>
      <c r="NAW197" s="98"/>
      <c r="NAX197" s="98"/>
      <c r="NAY197" s="98"/>
      <c r="NAZ197" s="98"/>
      <c r="NBA197" s="98"/>
      <c r="NBB197" s="98"/>
      <c r="NBC197" s="98"/>
      <c r="NBD197" s="98"/>
      <c r="NBE197" s="98"/>
      <c r="NBF197" s="98"/>
      <c r="NBG197" s="98"/>
      <c r="NBH197" s="98"/>
      <c r="NBI197" s="98"/>
      <c r="NBV197" s="98"/>
      <c r="NBW197" s="98"/>
      <c r="NBX197" s="98"/>
      <c r="NBY197" s="98"/>
      <c r="NBZ197" s="98"/>
      <c r="NCA197" s="98"/>
      <c r="NCB197" s="98"/>
      <c r="NCC197" s="98"/>
      <c r="NCD197" s="98"/>
      <c r="NCE197" s="98"/>
      <c r="NCH197" s="98"/>
      <c r="NCK197" s="98"/>
      <c r="NCN197" s="98"/>
      <c r="NCQ197" s="98"/>
      <c r="NFE197" s="98"/>
      <c r="NFG197" s="98"/>
      <c r="NFJ197" s="98"/>
      <c r="NFM197" s="98"/>
      <c r="NFP197" s="98"/>
      <c r="NFS197" s="98"/>
      <c r="NFV197" s="98"/>
      <c r="NFX197" s="98"/>
      <c r="NFZ197" s="98"/>
      <c r="NGC197" s="98"/>
      <c r="NGF197" s="98"/>
      <c r="NGI197" s="98"/>
      <c r="NGL197" s="98"/>
      <c r="NGO197" s="98"/>
      <c r="NGR197" s="98"/>
      <c r="NGU197" s="98"/>
      <c r="NGW197" s="98"/>
      <c r="NHR197" s="98"/>
      <c r="NHS197" s="98"/>
      <c r="NHV197" s="98"/>
      <c r="NHY197" s="98"/>
      <c r="NIB197" s="98"/>
      <c r="NIE197" s="98"/>
      <c r="NIF197" s="98"/>
      <c r="NIG197" s="98"/>
      <c r="NIJ197" s="98"/>
      <c r="NIM197" s="98"/>
      <c r="NIP197" s="98"/>
      <c r="NIS197" s="98"/>
      <c r="NIU197" s="98"/>
      <c r="NKM197" s="98"/>
      <c r="NKN197" s="98"/>
      <c r="NKO197" s="98"/>
      <c r="NKP197" s="98"/>
      <c r="NKQ197" s="98"/>
      <c r="NKR197" s="98"/>
      <c r="NKS197" s="98"/>
      <c r="NKT197" s="98"/>
      <c r="NKU197" s="98"/>
      <c r="NKV197" s="98"/>
      <c r="NKW197" s="98"/>
      <c r="NKX197" s="98"/>
      <c r="NKY197" s="98"/>
      <c r="NKZ197" s="98"/>
      <c r="NLA197" s="98"/>
      <c r="NLB197" s="98"/>
      <c r="NLC197" s="98"/>
      <c r="NLD197" s="98"/>
      <c r="NLE197" s="98"/>
      <c r="NLR197" s="98"/>
      <c r="NLS197" s="98"/>
      <c r="NLT197" s="98"/>
      <c r="NLU197" s="98"/>
      <c r="NLV197" s="98"/>
      <c r="NLW197" s="98"/>
      <c r="NLX197" s="98"/>
      <c r="NLY197" s="98"/>
      <c r="NLZ197" s="98"/>
      <c r="NMA197" s="98"/>
      <c r="NMD197" s="98"/>
      <c r="NMG197" s="98"/>
      <c r="NMJ197" s="98"/>
      <c r="NMM197" s="98"/>
      <c r="NPA197" s="98"/>
      <c r="NPC197" s="98"/>
      <c r="NPF197" s="98"/>
      <c r="NPI197" s="98"/>
      <c r="NPL197" s="98"/>
      <c r="NPO197" s="98"/>
      <c r="NPR197" s="98"/>
      <c r="NPT197" s="98"/>
      <c r="NPV197" s="98"/>
      <c r="NPY197" s="98"/>
      <c r="NQB197" s="98"/>
      <c r="NQE197" s="98"/>
      <c r="NQH197" s="98"/>
      <c r="NQK197" s="98"/>
      <c r="NQN197" s="98"/>
      <c r="NQQ197" s="98"/>
      <c r="NQS197" s="98"/>
      <c r="NRN197" s="98"/>
      <c r="NRO197" s="98"/>
      <c r="NRR197" s="98"/>
      <c r="NRU197" s="98"/>
      <c r="NRX197" s="98"/>
      <c r="NSA197" s="98"/>
      <c r="NSB197" s="98"/>
      <c r="NSC197" s="98"/>
      <c r="NSF197" s="98"/>
      <c r="NSI197" s="98"/>
      <c r="NSL197" s="98"/>
      <c r="NSO197" s="98"/>
      <c r="NSQ197" s="98"/>
      <c r="NUI197" s="98"/>
      <c r="NUJ197" s="98"/>
      <c r="NUK197" s="98"/>
      <c r="NUL197" s="98"/>
      <c r="NUM197" s="98"/>
      <c r="NUN197" s="98"/>
      <c r="NUO197" s="98"/>
      <c r="NUP197" s="98"/>
      <c r="NUQ197" s="98"/>
      <c r="NUR197" s="98"/>
      <c r="NUS197" s="98"/>
      <c r="NUT197" s="98"/>
      <c r="NUU197" s="98"/>
      <c r="NUV197" s="98"/>
      <c r="NUW197" s="98"/>
      <c r="NUX197" s="98"/>
      <c r="NUY197" s="98"/>
      <c r="NUZ197" s="98"/>
      <c r="NVA197" s="98"/>
      <c r="NVN197" s="98"/>
      <c r="NVO197" s="98"/>
      <c r="NVP197" s="98"/>
      <c r="NVQ197" s="98"/>
      <c r="NVR197" s="98"/>
      <c r="NVS197" s="98"/>
      <c r="NVT197" s="98"/>
      <c r="NVU197" s="98"/>
      <c r="NVV197" s="98"/>
      <c r="NVW197" s="98"/>
      <c r="NVZ197" s="98"/>
      <c r="NWC197" s="98"/>
      <c r="NWF197" s="98"/>
      <c r="NWI197" s="98"/>
      <c r="NYW197" s="98"/>
      <c r="NYY197" s="98"/>
      <c r="NZB197" s="98"/>
      <c r="NZE197" s="98"/>
      <c r="NZH197" s="98"/>
      <c r="NZK197" s="98"/>
      <c r="NZN197" s="98"/>
      <c r="NZP197" s="98"/>
      <c r="NZR197" s="98"/>
      <c r="NZU197" s="98"/>
      <c r="NZX197" s="98"/>
      <c r="OAA197" s="98"/>
      <c r="OAD197" s="98"/>
      <c r="OAG197" s="98"/>
      <c r="OAJ197" s="98"/>
      <c r="OAM197" s="98"/>
      <c r="OAO197" s="98"/>
      <c r="OBJ197" s="98"/>
      <c r="OBK197" s="98"/>
      <c r="OBN197" s="98"/>
      <c r="OBQ197" s="98"/>
      <c r="OBT197" s="98"/>
      <c r="OBW197" s="98"/>
      <c r="OBX197" s="98"/>
      <c r="OBY197" s="98"/>
      <c r="OCB197" s="98"/>
      <c r="OCE197" s="98"/>
      <c r="OCH197" s="98"/>
      <c r="OCK197" s="98"/>
      <c r="OCM197" s="98"/>
      <c r="OEE197" s="98"/>
      <c r="OEF197" s="98"/>
      <c r="OEG197" s="98"/>
      <c r="OEH197" s="98"/>
      <c r="OEI197" s="98"/>
      <c r="OEJ197" s="98"/>
      <c r="OEK197" s="98"/>
      <c r="OEL197" s="98"/>
      <c r="OEM197" s="98"/>
      <c r="OEN197" s="98"/>
      <c r="OEO197" s="98"/>
      <c r="OEP197" s="98"/>
      <c r="OEQ197" s="98"/>
      <c r="OER197" s="98"/>
      <c r="OES197" s="98"/>
      <c r="OET197" s="98"/>
      <c r="OEU197" s="98"/>
      <c r="OEV197" s="98"/>
      <c r="OEW197" s="98"/>
      <c r="OFJ197" s="98"/>
      <c r="OFK197" s="98"/>
      <c r="OFL197" s="98"/>
      <c r="OFM197" s="98"/>
      <c r="OFN197" s="98"/>
      <c r="OFO197" s="98"/>
      <c r="OFP197" s="98"/>
      <c r="OFQ197" s="98"/>
      <c r="OFR197" s="98"/>
      <c r="OFS197" s="98"/>
      <c r="OFV197" s="98"/>
      <c r="OFY197" s="98"/>
      <c r="OGB197" s="98"/>
      <c r="OGE197" s="98"/>
      <c r="OIS197" s="98"/>
      <c r="OIU197" s="98"/>
      <c r="OIX197" s="98"/>
      <c r="OJA197" s="98"/>
      <c r="OJD197" s="98"/>
      <c r="OJG197" s="98"/>
      <c r="OJJ197" s="98"/>
      <c r="OJL197" s="98"/>
      <c r="OJN197" s="98"/>
      <c r="OJQ197" s="98"/>
      <c r="OJT197" s="98"/>
      <c r="OJW197" s="98"/>
      <c r="OJZ197" s="98"/>
      <c r="OKC197" s="98"/>
      <c r="OKF197" s="98"/>
      <c r="OKI197" s="98"/>
      <c r="OKK197" s="98"/>
      <c r="OLF197" s="98"/>
      <c r="OLG197" s="98"/>
      <c r="OLJ197" s="98"/>
      <c r="OLM197" s="98"/>
      <c r="OLP197" s="98"/>
      <c r="OLS197" s="98"/>
      <c r="OLT197" s="98"/>
      <c r="OLU197" s="98"/>
      <c r="OLX197" s="98"/>
      <c r="OMA197" s="98"/>
      <c r="OMD197" s="98"/>
      <c r="OMG197" s="98"/>
      <c r="OMI197" s="98"/>
      <c r="OOA197" s="98"/>
      <c r="OOB197" s="98"/>
      <c r="OOC197" s="98"/>
      <c r="OOD197" s="98"/>
      <c r="OOE197" s="98"/>
      <c r="OOF197" s="98"/>
      <c r="OOG197" s="98"/>
      <c r="OOH197" s="98"/>
      <c r="OOI197" s="98"/>
      <c r="OOJ197" s="98"/>
      <c r="OOK197" s="98"/>
      <c r="OOL197" s="98"/>
      <c r="OOM197" s="98"/>
      <c r="OON197" s="98"/>
      <c r="OOO197" s="98"/>
      <c r="OOP197" s="98"/>
      <c r="OOQ197" s="98"/>
      <c r="OOR197" s="98"/>
      <c r="OOS197" s="98"/>
      <c r="OPF197" s="98"/>
      <c r="OPG197" s="98"/>
      <c r="OPH197" s="98"/>
      <c r="OPI197" s="98"/>
      <c r="OPJ197" s="98"/>
      <c r="OPK197" s="98"/>
      <c r="OPL197" s="98"/>
      <c r="OPM197" s="98"/>
      <c r="OPN197" s="98"/>
      <c r="OPO197" s="98"/>
      <c r="OPR197" s="98"/>
      <c r="OPU197" s="98"/>
      <c r="OPX197" s="98"/>
      <c r="OQA197" s="98"/>
      <c r="OSO197" s="98"/>
      <c r="OSQ197" s="98"/>
      <c r="OST197" s="98"/>
      <c r="OSW197" s="98"/>
      <c r="OSZ197" s="98"/>
      <c r="OTC197" s="98"/>
      <c r="OTF197" s="98"/>
      <c r="OTH197" s="98"/>
      <c r="OTJ197" s="98"/>
      <c r="OTM197" s="98"/>
      <c r="OTP197" s="98"/>
      <c r="OTS197" s="98"/>
      <c r="OTV197" s="98"/>
      <c r="OTY197" s="98"/>
      <c r="OUB197" s="98"/>
      <c r="OUE197" s="98"/>
      <c r="OUG197" s="98"/>
      <c r="OVB197" s="98"/>
      <c r="OVC197" s="98"/>
      <c r="OVF197" s="98"/>
      <c r="OVI197" s="98"/>
      <c r="OVL197" s="98"/>
      <c r="OVO197" s="98"/>
      <c r="OVP197" s="98"/>
      <c r="OVQ197" s="98"/>
      <c r="OVT197" s="98"/>
      <c r="OVW197" s="98"/>
      <c r="OVZ197" s="98"/>
      <c r="OWC197" s="98"/>
      <c r="OWE197" s="98"/>
      <c r="OXW197" s="98"/>
      <c r="OXX197" s="98"/>
      <c r="OXY197" s="98"/>
      <c r="OXZ197" s="98"/>
      <c r="OYA197" s="98"/>
      <c r="OYB197" s="98"/>
      <c r="OYC197" s="98"/>
      <c r="OYD197" s="98"/>
      <c r="OYE197" s="98"/>
      <c r="OYF197" s="98"/>
      <c r="OYG197" s="98"/>
      <c r="OYH197" s="98"/>
      <c r="OYI197" s="98"/>
      <c r="OYJ197" s="98"/>
      <c r="OYK197" s="98"/>
      <c r="OYL197" s="98"/>
      <c r="OYM197" s="98"/>
      <c r="OYN197" s="98"/>
      <c r="OYO197" s="98"/>
      <c r="OZB197" s="98"/>
      <c r="OZC197" s="98"/>
      <c r="OZD197" s="98"/>
      <c r="OZE197" s="98"/>
      <c r="OZF197" s="98"/>
      <c r="OZG197" s="98"/>
      <c r="OZH197" s="98"/>
      <c r="OZI197" s="98"/>
      <c r="OZJ197" s="98"/>
      <c r="OZK197" s="98"/>
      <c r="OZN197" s="98"/>
      <c r="OZQ197" s="98"/>
      <c r="OZT197" s="98"/>
      <c r="OZW197" s="98"/>
      <c r="PCK197" s="98"/>
      <c r="PCM197" s="98"/>
      <c r="PCP197" s="98"/>
      <c r="PCS197" s="98"/>
      <c r="PCV197" s="98"/>
      <c r="PCY197" s="98"/>
      <c r="PDB197" s="98"/>
      <c r="PDD197" s="98"/>
      <c r="PDF197" s="98"/>
      <c r="PDI197" s="98"/>
      <c r="PDL197" s="98"/>
      <c r="PDO197" s="98"/>
      <c r="PDR197" s="98"/>
      <c r="PDU197" s="98"/>
      <c r="PDX197" s="98"/>
      <c r="PEA197" s="98"/>
      <c r="PEC197" s="98"/>
      <c r="PEX197" s="98"/>
      <c r="PEY197" s="98"/>
      <c r="PFB197" s="98"/>
      <c r="PFE197" s="98"/>
      <c r="PFH197" s="98"/>
      <c r="PFK197" s="98"/>
      <c r="PFL197" s="98"/>
      <c r="PFM197" s="98"/>
      <c r="PFP197" s="98"/>
      <c r="PFS197" s="98"/>
      <c r="PFV197" s="98"/>
      <c r="PFY197" s="98"/>
      <c r="PGA197" s="98"/>
      <c r="PHS197" s="98"/>
      <c r="PHT197" s="98"/>
      <c r="PHU197" s="98"/>
      <c r="PHV197" s="98"/>
      <c r="PHW197" s="98"/>
      <c r="PHX197" s="98"/>
      <c r="PHY197" s="98"/>
      <c r="PHZ197" s="98"/>
      <c r="PIA197" s="98"/>
      <c r="PIB197" s="98"/>
      <c r="PIC197" s="98"/>
      <c r="PID197" s="98"/>
      <c r="PIE197" s="98"/>
      <c r="PIF197" s="98"/>
      <c r="PIG197" s="98"/>
      <c r="PIH197" s="98"/>
      <c r="PII197" s="98"/>
      <c r="PIJ197" s="98"/>
      <c r="PIK197" s="98"/>
      <c r="PIX197" s="98"/>
      <c r="PIY197" s="98"/>
      <c r="PIZ197" s="98"/>
      <c r="PJA197" s="98"/>
      <c r="PJB197" s="98"/>
      <c r="PJC197" s="98"/>
      <c r="PJD197" s="98"/>
      <c r="PJE197" s="98"/>
      <c r="PJF197" s="98"/>
      <c r="PJG197" s="98"/>
      <c r="PJJ197" s="98"/>
      <c r="PJM197" s="98"/>
      <c r="PJP197" s="98"/>
      <c r="PJS197" s="98"/>
      <c r="PMG197" s="98"/>
      <c r="PMI197" s="98"/>
      <c r="PML197" s="98"/>
      <c r="PMO197" s="98"/>
      <c r="PMR197" s="98"/>
      <c r="PMU197" s="98"/>
      <c r="PMX197" s="98"/>
      <c r="PMZ197" s="98"/>
      <c r="PNB197" s="98"/>
      <c r="PNE197" s="98"/>
      <c r="PNH197" s="98"/>
      <c r="PNK197" s="98"/>
      <c r="PNN197" s="98"/>
      <c r="PNQ197" s="98"/>
      <c r="PNT197" s="98"/>
      <c r="PNW197" s="98"/>
      <c r="PNY197" s="98"/>
      <c r="POT197" s="98"/>
      <c r="POU197" s="98"/>
      <c r="POX197" s="98"/>
      <c r="PPA197" s="98"/>
      <c r="PPD197" s="98"/>
      <c r="PPG197" s="98"/>
      <c r="PPH197" s="98"/>
      <c r="PPI197" s="98"/>
      <c r="PPL197" s="98"/>
      <c r="PPO197" s="98"/>
      <c r="PPR197" s="98"/>
      <c r="PPU197" s="98"/>
      <c r="PPW197" s="98"/>
      <c r="PRO197" s="98"/>
      <c r="PRP197" s="98"/>
      <c r="PRQ197" s="98"/>
      <c r="PRR197" s="98"/>
      <c r="PRS197" s="98"/>
      <c r="PRT197" s="98"/>
      <c r="PRU197" s="98"/>
      <c r="PRV197" s="98"/>
      <c r="PRW197" s="98"/>
      <c r="PRX197" s="98"/>
      <c r="PRY197" s="98"/>
      <c r="PRZ197" s="98"/>
      <c r="PSA197" s="98"/>
      <c r="PSB197" s="98"/>
      <c r="PSC197" s="98"/>
      <c r="PSD197" s="98"/>
      <c r="PSE197" s="98"/>
      <c r="PSF197" s="98"/>
      <c r="PSG197" s="98"/>
      <c r="PST197" s="98"/>
      <c r="PSU197" s="98"/>
      <c r="PSV197" s="98"/>
      <c r="PSW197" s="98"/>
      <c r="PSX197" s="98"/>
      <c r="PSY197" s="98"/>
      <c r="PSZ197" s="98"/>
      <c r="PTA197" s="98"/>
      <c r="PTB197" s="98"/>
      <c r="PTC197" s="98"/>
      <c r="PTF197" s="98"/>
      <c r="PTI197" s="98"/>
      <c r="PTL197" s="98"/>
      <c r="PTO197" s="98"/>
      <c r="PWC197" s="98"/>
      <c r="PWE197" s="98"/>
      <c r="PWH197" s="98"/>
      <c r="PWK197" s="98"/>
      <c r="PWN197" s="98"/>
      <c r="PWQ197" s="98"/>
      <c r="PWT197" s="98"/>
      <c r="PWV197" s="98"/>
      <c r="PWX197" s="98"/>
      <c r="PXA197" s="98"/>
      <c r="PXD197" s="98"/>
      <c r="PXG197" s="98"/>
      <c r="PXJ197" s="98"/>
      <c r="PXM197" s="98"/>
      <c r="PXP197" s="98"/>
      <c r="PXS197" s="98"/>
      <c r="PXU197" s="98"/>
      <c r="PYP197" s="98"/>
      <c r="PYQ197" s="98"/>
      <c r="PYT197" s="98"/>
      <c r="PYW197" s="98"/>
      <c r="PYZ197" s="98"/>
      <c r="PZC197" s="98"/>
      <c r="PZD197" s="98"/>
      <c r="PZE197" s="98"/>
      <c r="PZH197" s="98"/>
      <c r="PZK197" s="98"/>
      <c r="PZN197" s="98"/>
      <c r="PZQ197" s="98"/>
      <c r="PZS197" s="98"/>
      <c r="QBK197" s="98"/>
      <c r="QBL197" s="98"/>
      <c r="QBM197" s="98"/>
      <c r="QBN197" s="98"/>
      <c r="QBO197" s="98"/>
      <c r="QBP197" s="98"/>
      <c r="QBQ197" s="98"/>
      <c r="QBR197" s="98"/>
      <c r="QBS197" s="98"/>
      <c r="QBT197" s="98"/>
      <c r="QBU197" s="98"/>
      <c r="QBV197" s="98"/>
      <c r="QBW197" s="98"/>
      <c r="QBX197" s="98"/>
      <c r="QBY197" s="98"/>
      <c r="QBZ197" s="98"/>
      <c r="QCA197" s="98"/>
      <c r="QCB197" s="98"/>
      <c r="QCC197" s="98"/>
      <c r="QCP197" s="98"/>
      <c r="QCQ197" s="98"/>
      <c r="QCR197" s="98"/>
      <c r="QCS197" s="98"/>
      <c r="QCT197" s="98"/>
      <c r="QCU197" s="98"/>
      <c r="QCV197" s="98"/>
      <c r="QCW197" s="98"/>
      <c r="QCX197" s="98"/>
      <c r="QCY197" s="98"/>
      <c r="QDB197" s="98"/>
      <c r="QDE197" s="98"/>
      <c r="QDH197" s="98"/>
      <c r="QDK197" s="98"/>
      <c r="QFY197" s="98"/>
      <c r="QGA197" s="98"/>
      <c r="QGD197" s="98"/>
      <c r="QGG197" s="98"/>
      <c r="QGJ197" s="98"/>
      <c r="QGM197" s="98"/>
      <c r="QGP197" s="98"/>
      <c r="QGR197" s="98"/>
      <c r="QGT197" s="98"/>
      <c r="QGW197" s="98"/>
      <c r="QGZ197" s="98"/>
      <c r="QHC197" s="98"/>
      <c r="QHF197" s="98"/>
      <c r="QHI197" s="98"/>
      <c r="QHL197" s="98"/>
      <c r="QHO197" s="98"/>
      <c r="QHQ197" s="98"/>
      <c r="QIL197" s="98"/>
      <c r="QIM197" s="98"/>
      <c r="QIP197" s="98"/>
      <c r="QIS197" s="98"/>
      <c r="QIV197" s="98"/>
      <c r="QIY197" s="98"/>
      <c r="QIZ197" s="98"/>
      <c r="QJA197" s="98"/>
      <c r="QJD197" s="98"/>
      <c r="QJG197" s="98"/>
      <c r="QJJ197" s="98"/>
      <c r="QJM197" s="98"/>
      <c r="QJO197" s="98"/>
      <c r="QLG197" s="98"/>
      <c r="QLH197" s="98"/>
      <c r="QLI197" s="98"/>
      <c r="QLJ197" s="98"/>
      <c r="QLK197" s="98"/>
      <c r="QLL197" s="98"/>
      <c r="QLM197" s="98"/>
      <c r="QLN197" s="98"/>
      <c r="QLO197" s="98"/>
      <c r="QLP197" s="98"/>
      <c r="QLQ197" s="98"/>
      <c r="QLR197" s="98"/>
      <c r="QLS197" s="98"/>
      <c r="QLT197" s="98"/>
      <c r="QLU197" s="98"/>
      <c r="QLV197" s="98"/>
      <c r="QLW197" s="98"/>
      <c r="QLX197" s="98"/>
      <c r="QLY197" s="98"/>
      <c r="QML197" s="98"/>
      <c r="QMM197" s="98"/>
      <c r="QMN197" s="98"/>
      <c r="QMO197" s="98"/>
      <c r="QMP197" s="98"/>
      <c r="QMQ197" s="98"/>
      <c r="QMR197" s="98"/>
      <c r="QMS197" s="98"/>
      <c r="QMT197" s="98"/>
      <c r="QMU197" s="98"/>
      <c r="QMX197" s="98"/>
      <c r="QNA197" s="98"/>
      <c r="QND197" s="98"/>
      <c r="QNG197" s="98"/>
      <c r="QPU197" s="98"/>
      <c r="QPW197" s="98"/>
      <c r="QPZ197" s="98"/>
      <c r="QQC197" s="98"/>
      <c r="QQF197" s="98"/>
      <c r="QQI197" s="98"/>
      <c r="QQL197" s="98"/>
      <c r="QQN197" s="98"/>
      <c r="QQP197" s="98"/>
      <c r="QQS197" s="98"/>
      <c r="QQV197" s="98"/>
      <c r="QQY197" s="98"/>
      <c r="QRB197" s="98"/>
      <c r="QRE197" s="98"/>
      <c r="QRH197" s="98"/>
      <c r="QRK197" s="98"/>
      <c r="QRM197" s="98"/>
      <c r="QSH197" s="98"/>
      <c r="QSI197" s="98"/>
      <c r="QSL197" s="98"/>
      <c r="QSO197" s="98"/>
      <c r="QSR197" s="98"/>
      <c r="QSU197" s="98"/>
      <c r="QSV197" s="98"/>
      <c r="QSW197" s="98"/>
      <c r="QSZ197" s="98"/>
      <c r="QTC197" s="98"/>
      <c r="QTF197" s="98"/>
      <c r="QTI197" s="98"/>
      <c r="QTK197" s="98"/>
      <c r="QVC197" s="98"/>
      <c r="QVD197" s="98"/>
      <c r="QVE197" s="98"/>
      <c r="QVF197" s="98"/>
      <c r="QVG197" s="98"/>
      <c r="QVH197" s="98"/>
      <c r="QVI197" s="98"/>
      <c r="QVJ197" s="98"/>
      <c r="QVK197" s="98"/>
      <c r="QVL197" s="98"/>
      <c r="QVM197" s="98"/>
      <c r="QVN197" s="98"/>
      <c r="QVO197" s="98"/>
      <c r="QVP197" s="98"/>
      <c r="QVQ197" s="98"/>
      <c r="QVR197" s="98"/>
      <c r="QVS197" s="98"/>
      <c r="QVT197" s="98"/>
      <c r="QVU197" s="98"/>
      <c r="QWH197" s="98"/>
      <c r="QWI197" s="98"/>
      <c r="QWJ197" s="98"/>
      <c r="QWK197" s="98"/>
      <c r="QWL197" s="98"/>
      <c r="QWM197" s="98"/>
      <c r="QWN197" s="98"/>
      <c r="QWO197" s="98"/>
      <c r="QWP197" s="98"/>
      <c r="QWQ197" s="98"/>
      <c r="QWT197" s="98"/>
      <c r="QWW197" s="98"/>
      <c r="QWZ197" s="98"/>
      <c r="QXC197" s="98"/>
      <c r="QZQ197" s="98"/>
      <c r="QZS197" s="98"/>
      <c r="QZV197" s="98"/>
      <c r="QZY197" s="98"/>
      <c r="RAB197" s="98"/>
      <c r="RAE197" s="98"/>
      <c r="RAH197" s="98"/>
      <c r="RAJ197" s="98"/>
      <c r="RAL197" s="98"/>
      <c r="RAO197" s="98"/>
      <c r="RAR197" s="98"/>
      <c r="RAU197" s="98"/>
      <c r="RAX197" s="98"/>
      <c r="RBA197" s="98"/>
      <c r="RBD197" s="98"/>
      <c r="RBG197" s="98"/>
      <c r="RBI197" s="98"/>
      <c r="RCD197" s="98"/>
      <c r="RCE197" s="98"/>
      <c r="RCH197" s="98"/>
      <c r="RCK197" s="98"/>
      <c r="RCN197" s="98"/>
      <c r="RCQ197" s="98"/>
      <c r="RCR197" s="98"/>
      <c r="RCS197" s="98"/>
      <c r="RCV197" s="98"/>
      <c r="RCY197" s="98"/>
      <c r="RDB197" s="98"/>
      <c r="RDE197" s="98"/>
      <c r="RDG197" s="98"/>
      <c r="REY197" s="98"/>
      <c r="REZ197" s="98"/>
      <c r="RFA197" s="98"/>
      <c r="RFB197" s="98"/>
      <c r="RFC197" s="98"/>
      <c r="RFD197" s="98"/>
      <c r="RFE197" s="98"/>
      <c r="RFF197" s="98"/>
      <c r="RFG197" s="98"/>
      <c r="RFH197" s="98"/>
      <c r="RFI197" s="98"/>
      <c r="RFJ197" s="98"/>
      <c r="RFK197" s="98"/>
      <c r="RFL197" s="98"/>
      <c r="RFM197" s="98"/>
      <c r="RFN197" s="98"/>
      <c r="RFO197" s="98"/>
      <c r="RFP197" s="98"/>
      <c r="RFQ197" s="98"/>
      <c r="RGD197" s="98"/>
      <c r="RGE197" s="98"/>
      <c r="RGF197" s="98"/>
      <c r="RGG197" s="98"/>
      <c r="RGH197" s="98"/>
      <c r="RGI197" s="98"/>
      <c r="RGJ197" s="98"/>
      <c r="RGK197" s="98"/>
      <c r="RGL197" s="98"/>
      <c r="RGM197" s="98"/>
      <c r="RGP197" s="98"/>
      <c r="RGS197" s="98"/>
      <c r="RGV197" s="98"/>
      <c r="RGY197" s="98"/>
      <c r="RJM197" s="98"/>
      <c r="RJO197" s="98"/>
      <c r="RJR197" s="98"/>
      <c r="RJU197" s="98"/>
      <c r="RJX197" s="98"/>
      <c r="RKA197" s="98"/>
      <c r="RKD197" s="98"/>
      <c r="RKF197" s="98"/>
      <c r="RKH197" s="98"/>
      <c r="RKK197" s="98"/>
      <c r="RKN197" s="98"/>
      <c r="RKQ197" s="98"/>
      <c r="RKT197" s="98"/>
      <c r="RKW197" s="98"/>
      <c r="RKZ197" s="98"/>
      <c r="RLC197" s="98"/>
      <c r="RLE197" s="98"/>
      <c r="RLZ197" s="98"/>
      <c r="RMA197" s="98"/>
      <c r="RMD197" s="98"/>
      <c r="RMG197" s="98"/>
      <c r="RMJ197" s="98"/>
      <c r="RMM197" s="98"/>
      <c r="RMN197" s="98"/>
      <c r="RMO197" s="98"/>
      <c r="RMR197" s="98"/>
      <c r="RMU197" s="98"/>
      <c r="RMX197" s="98"/>
      <c r="RNA197" s="98"/>
      <c r="RNC197" s="98"/>
      <c r="ROU197" s="98"/>
      <c r="ROV197" s="98"/>
      <c r="ROW197" s="98"/>
      <c r="ROX197" s="98"/>
      <c r="ROY197" s="98"/>
      <c r="ROZ197" s="98"/>
      <c r="RPA197" s="98"/>
      <c r="RPB197" s="98"/>
      <c r="RPC197" s="98"/>
      <c r="RPD197" s="98"/>
      <c r="RPE197" s="98"/>
      <c r="RPF197" s="98"/>
      <c r="RPG197" s="98"/>
      <c r="RPH197" s="98"/>
      <c r="RPI197" s="98"/>
      <c r="RPJ197" s="98"/>
      <c r="RPK197" s="98"/>
      <c r="RPL197" s="98"/>
      <c r="RPM197" s="98"/>
      <c r="RPZ197" s="98"/>
      <c r="RQA197" s="98"/>
      <c r="RQB197" s="98"/>
      <c r="RQC197" s="98"/>
      <c r="RQD197" s="98"/>
      <c r="RQE197" s="98"/>
      <c r="RQF197" s="98"/>
      <c r="RQG197" s="98"/>
      <c r="RQH197" s="98"/>
      <c r="RQI197" s="98"/>
      <c r="RQL197" s="98"/>
      <c r="RQO197" s="98"/>
      <c r="RQR197" s="98"/>
      <c r="RQU197" s="98"/>
      <c r="RTI197" s="98"/>
      <c r="RTK197" s="98"/>
      <c r="RTN197" s="98"/>
      <c r="RTQ197" s="98"/>
      <c r="RTT197" s="98"/>
      <c r="RTW197" s="98"/>
      <c r="RTZ197" s="98"/>
      <c r="RUB197" s="98"/>
      <c r="RUD197" s="98"/>
      <c r="RUG197" s="98"/>
      <c r="RUJ197" s="98"/>
      <c r="RUM197" s="98"/>
      <c r="RUP197" s="98"/>
      <c r="RUS197" s="98"/>
      <c r="RUV197" s="98"/>
      <c r="RUY197" s="98"/>
      <c r="RVA197" s="98"/>
      <c r="RVV197" s="98"/>
      <c r="RVW197" s="98"/>
      <c r="RVZ197" s="98"/>
      <c r="RWC197" s="98"/>
      <c r="RWF197" s="98"/>
      <c r="RWI197" s="98"/>
      <c r="RWJ197" s="98"/>
      <c r="RWK197" s="98"/>
      <c r="RWN197" s="98"/>
      <c r="RWQ197" s="98"/>
      <c r="RWT197" s="98"/>
      <c r="RWW197" s="98"/>
      <c r="RWY197" s="98"/>
      <c r="RYQ197" s="98"/>
      <c r="RYR197" s="98"/>
      <c r="RYS197" s="98"/>
      <c r="RYT197" s="98"/>
      <c r="RYU197" s="98"/>
      <c r="RYV197" s="98"/>
      <c r="RYW197" s="98"/>
      <c r="RYX197" s="98"/>
      <c r="RYY197" s="98"/>
      <c r="RYZ197" s="98"/>
      <c r="RZA197" s="98"/>
      <c r="RZB197" s="98"/>
      <c r="RZC197" s="98"/>
      <c r="RZD197" s="98"/>
      <c r="RZE197" s="98"/>
      <c r="RZF197" s="98"/>
      <c r="RZG197" s="98"/>
      <c r="RZH197" s="98"/>
      <c r="RZI197" s="98"/>
      <c r="RZV197" s="98"/>
      <c r="RZW197" s="98"/>
      <c r="RZX197" s="98"/>
      <c r="RZY197" s="98"/>
      <c r="RZZ197" s="98"/>
      <c r="SAA197" s="98"/>
      <c r="SAB197" s="98"/>
      <c r="SAC197" s="98"/>
      <c r="SAD197" s="98"/>
      <c r="SAE197" s="98"/>
      <c r="SAH197" s="98"/>
      <c r="SAK197" s="98"/>
      <c r="SAN197" s="98"/>
      <c r="SAQ197" s="98"/>
      <c r="SDE197" s="98"/>
      <c r="SDG197" s="98"/>
      <c r="SDJ197" s="98"/>
      <c r="SDM197" s="98"/>
      <c r="SDP197" s="98"/>
      <c r="SDS197" s="98"/>
      <c r="SDV197" s="98"/>
      <c r="SDX197" s="98"/>
      <c r="SDZ197" s="98"/>
      <c r="SEC197" s="98"/>
      <c r="SEF197" s="98"/>
      <c r="SEI197" s="98"/>
      <c r="SEL197" s="98"/>
      <c r="SEO197" s="98"/>
      <c r="SER197" s="98"/>
      <c r="SEU197" s="98"/>
      <c r="SEW197" s="98"/>
      <c r="SFR197" s="98"/>
      <c r="SFS197" s="98"/>
      <c r="SFV197" s="98"/>
      <c r="SFY197" s="98"/>
      <c r="SGB197" s="98"/>
      <c r="SGE197" s="98"/>
      <c r="SGF197" s="98"/>
      <c r="SGG197" s="98"/>
      <c r="SGJ197" s="98"/>
      <c r="SGM197" s="98"/>
      <c r="SGP197" s="98"/>
      <c r="SGS197" s="98"/>
      <c r="SGU197" s="98"/>
      <c r="SIM197" s="98"/>
      <c r="SIN197" s="98"/>
      <c r="SIO197" s="98"/>
      <c r="SIP197" s="98"/>
      <c r="SIQ197" s="98"/>
      <c r="SIR197" s="98"/>
      <c r="SIS197" s="98"/>
      <c r="SIT197" s="98"/>
      <c r="SIU197" s="98"/>
      <c r="SIV197" s="98"/>
      <c r="SIW197" s="98"/>
      <c r="SIX197" s="98"/>
      <c r="SIY197" s="98"/>
      <c r="SIZ197" s="98"/>
      <c r="SJA197" s="98"/>
      <c r="SJB197" s="98"/>
      <c r="SJC197" s="98"/>
      <c r="SJD197" s="98"/>
      <c r="SJE197" s="98"/>
      <c r="SJR197" s="98"/>
      <c r="SJS197" s="98"/>
      <c r="SJT197" s="98"/>
      <c r="SJU197" s="98"/>
      <c r="SJV197" s="98"/>
      <c r="SJW197" s="98"/>
      <c r="SJX197" s="98"/>
      <c r="SJY197" s="98"/>
      <c r="SJZ197" s="98"/>
      <c r="SKA197" s="98"/>
      <c r="SKD197" s="98"/>
      <c r="SKG197" s="98"/>
      <c r="SKJ197" s="98"/>
      <c r="SKM197" s="98"/>
      <c r="SNA197" s="98"/>
      <c r="SNC197" s="98"/>
      <c r="SNF197" s="98"/>
      <c r="SNI197" s="98"/>
      <c r="SNL197" s="98"/>
      <c r="SNO197" s="98"/>
      <c r="SNR197" s="98"/>
      <c r="SNT197" s="98"/>
      <c r="SNV197" s="98"/>
      <c r="SNY197" s="98"/>
      <c r="SOB197" s="98"/>
      <c r="SOE197" s="98"/>
      <c r="SOH197" s="98"/>
      <c r="SOK197" s="98"/>
      <c r="SON197" s="98"/>
      <c r="SOQ197" s="98"/>
      <c r="SOS197" s="98"/>
      <c r="SPN197" s="98"/>
      <c r="SPO197" s="98"/>
      <c r="SPR197" s="98"/>
      <c r="SPU197" s="98"/>
      <c r="SPX197" s="98"/>
      <c r="SQA197" s="98"/>
      <c r="SQB197" s="98"/>
      <c r="SQC197" s="98"/>
      <c r="SQF197" s="98"/>
      <c r="SQI197" s="98"/>
      <c r="SQL197" s="98"/>
      <c r="SQO197" s="98"/>
      <c r="SQQ197" s="98"/>
      <c r="SSI197" s="98"/>
      <c r="SSJ197" s="98"/>
      <c r="SSK197" s="98"/>
      <c r="SSL197" s="98"/>
      <c r="SSM197" s="98"/>
      <c r="SSN197" s="98"/>
      <c r="SSO197" s="98"/>
      <c r="SSP197" s="98"/>
      <c r="SSQ197" s="98"/>
      <c r="SSR197" s="98"/>
      <c r="SSS197" s="98"/>
      <c r="SST197" s="98"/>
      <c r="SSU197" s="98"/>
      <c r="SSV197" s="98"/>
      <c r="SSW197" s="98"/>
      <c r="SSX197" s="98"/>
      <c r="SSY197" s="98"/>
      <c r="SSZ197" s="98"/>
      <c r="STA197" s="98"/>
      <c r="STN197" s="98"/>
      <c r="STO197" s="98"/>
      <c r="STP197" s="98"/>
      <c r="STQ197" s="98"/>
      <c r="STR197" s="98"/>
      <c r="STS197" s="98"/>
      <c r="STT197" s="98"/>
      <c r="STU197" s="98"/>
      <c r="STV197" s="98"/>
      <c r="STW197" s="98"/>
      <c r="STZ197" s="98"/>
      <c r="SUC197" s="98"/>
      <c r="SUF197" s="98"/>
      <c r="SUI197" s="98"/>
      <c r="SWW197" s="98"/>
      <c r="SWY197" s="98"/>
      <c r="SXB197" s="98"/>
      <c r="SXE197" s="98"/>
      <c r="SXH197" s="98"/>
      <c r="SXK197" s="98"/>
      <c r="SXN197" s="98"/>
      <c r="SXP197" s="98"/>
      <c r="SXR197" s="98"/>
      <c r="SXU197" s="98"/>
      <c r="SXX197" s="98"/>
      <c r="SYA197" s="98"/>
      <c r="SYD197" s="98"/>
      <c r="SYG197" s="98"/>
      <c r="SYJ197" s="98"/>
      <c r="SYM197" s="98"/>
      <c r="SYO197" s="98"/>
      <c r="SZJ197" s="98"/>
      <c r="SZK197" s="98"/>
      <c r="SZN197" s="98"/>
      <c r="SZQ197" s="98"/>
      <c r="SZT197" s="98"/>
      <c r="SZW197" s="98"/>
      <c r="SZX197" s="98"/>
      <c r="SZY197" s="98"/>
      <c r="TAB197" s="98"/>
      <c r="TAE197" s="98"/>
      <c r="TAH197" s="98"/>
      <c r="TAK197" s="98"/>
      <c r="TAM197" s="98"/>
      <c r="TCE197" s="98"/>
      <c r="TCF197" s="98"/>
      <c r="TCG197" s="98"/>
      <c r="TCH197" s="98"/>
      <c r="TCI197" s="98"/>
      <c r="TCJ197" s="98"/>
      <c r="TCK197" s="98"/>
      <c r="TCL197" s="98"/>
      <c r="TCM197" s="98"/>
      <c r="TCN197" s="98"/>
      <c r="TCO197" s="98"/>
      <c r="TCP197" s="98"/>
      <c r="TCQ197" s="98"/>
      <c r="TCR197" s="98"/>
      <c r="TCS197" s="98"/>
      <c r="TCT197" s="98"/>
      <c r="TCU197" s="98"/>
      <c r="TCV197" s="98"/>
      <c r="TCW197" s="98"/>
      <c r="TDJ197" s="98"/>
      <c r="TDK197" s="98"/>
      <c r="TDL197" s="98"/>
      <c r="TDM197" s="98"/>
      <c r="TDN197" s="98"/>
      <c r="TDO197" s="98"/>
      <c r="TDP197" s="98"/>
      <c r="TDQ197" s="98"/>
      <c r="TDR197" s="98"/>
      <c r="TDS197" s="98"/>
      <c r="TDV197" s="98"/>
      <c r="TDY197" s="98"/>
      <c r="TEB197" s="98"/>
      <c r="TEE197" s="98"/>
      <c r="TGS197" s="98"/>
      <c r="TGU197" s="98"/>
      <c r="TGX197" s="98"/>
      <c r="THA197" s="98"/>
      <c r="THD197" s="98"/>
      <c r="THG197" s="98"/>
      <c r="THJ197" s="98"/>
      <c r="THL197" s="98"/>
      <c r="THN197" s="98"/>
      <c r="THQ197" s="98"/>
      <c r="THT197" s="98"/>
      <c r="THW197" s="98"/>
      <c r="THZ197" s="98"/>
      <c r="TIC197" s="98"/>
      <c r="TIF197" s="98"/>
      <c r="TII197" s="98"/>
      <c r="TIK197" s="98"/>
      <c r="TJF197" s="98"/>
      <c r="TJG197" s="98"/>
      <c r="TJJ197" s="98"/>
      <c r="TJM197" s="98"/>
      <c r="TJP197" s="98"/>
      <c r="TJS197" s="98"/>
      <c r="TJT197" s="98"/>
      <c r="TJU197" s="98"/>
      <c r="TJX197" s="98"/>
      <c r="TKA197" s="98"/>
      <c r="TKD197" s="98"/>
      <c r="TKG197" s="98"/>
      <c r="TKI197" s="98"/>
      <c r="TMA197" s="98"/>
      <c r="TMB197" s="98"/>
      <c r="TMC197" s="98"/>
      <c r="TMD197" s="98"/>
      <c r="TME197" s="98"/>
      <c r="TMF197" s="98"/>
      <c r="TMG197" s="98"/>
      <c r="TMH197" s="98"/>
      <c r="TMI197" s="98"/>
      <c r="TMJ197" s="98"/>
      <c r="TMK197" s="98"/>
      <c r="TML197" s="98"/>
      <c r="TMM197" s="98"/>
      <c r="TMN197" s="98"/>
      <c r="TMO197" s="98"/>
      <c r="TMP197" s="98"/>
      <c r="TMQ197" s="98"/>
      <c r="TMR197" s="98"/>
      <c r="TMS197" s="98"/>
      <c r="TNF197" s="98"/>
      <c r="TNG197" s="98"/>
      <c r="TNH197" s="98"/>
      <c r="TNI197" s="98"/>
      <c r="TNJ197" s="98"/>
      <c r="TNK197" s="98"/>
      <c r="TNL197" s="98"/>
      <c r="TNM197" s="98"/>
      <c r="TNN197" s="98"/>
      <c r="TNO197" s="98"/>
      <c r="TNR197" s="98"/>
      <c r="TNU197" s="98"/>
      <c r="TNX197" s="98"/>
      <c r="TOA197" s="98"/>
      <c r="TQO197" s="98"/>
      <c r="TQQ197" s="98"/>
      <c r="TQT197" s="98"/>
      <c r="TQW197" s="98"/>
      <c r="TQZ197" s="98"/>
      <c r="TRC197" s="98"/>
      <c r="TRF197" s="98"/>
      <c r="TRH197" s="98"/>
      <c r="TRJ197" s="98"/>
      <c r="TRM197" s="98"/>
      <c r="TRP197" s="98"/>
      <c r="TRS197" s="98"/>
      <c r="TRV197" s="98"/>
      <c r="TRY197" s="98"/>
      <c r="TSB197" s="98"/>
      <c r="TSE197" s="98"/>
      <c r="TSG197" s="98"/>
      <c r="TTB197" s="98"/>
      <c r="TTC197" s="98"/>
      <c r="TTF197" s="98"/>
      <c r="TTI197" s="98"/>
      <c r="TTL197" s="98"/>
      <c r="TTO197" s="98"/>
      <c r="TTP197" s="98"/>
      <c r="TTQ197" s="98"/>
      <c r="TTT197" s="98"/>
      <c r="TTW197" s="98"/>
      <c r="TTZ197" s="98"/>
      <c r="TUC197" s="98"/>
      <c r="TUE197" s="98"/>
      <c r="TVW197" s="98"/>
      <c r="TVX197" s="98"/>
      <c r="TVY197" s="98"/>
      <c r="TVZ197" s="98"/>
      <c r="TWA197" s="98"/>
      <c r="TWB197" s="98"/>
      <c r="TWC197" s="98"/>
      <c r="TWD197" s="98"/>
      <c r="TWE197" s="98"/>
      <c r="TWF197" s="98"/>
      <c r="TWG197" s="98"/>
      <c r="TWH197" s="98"/>
      <c r="TWI197" s="98"/>
      <c r="TWJ197" s="98"/>
      <c r="TWK197" s="98"/>
      <c r="TWL197" s="98"/>
      <c r="TWM197" s="98"/>
      <c r="TWN197" s="98"/>
      <c r="TWO197" s="98"/>
      <c r="TXB197" s="98"/>
      <c r="TXC197" s="98"/>
      <c r="TXD197" s="98"/>
      <c r="TXE197" s="98"/>
      <c r="TXF197" s="98"/>
      <c r="TXG197" s="98"/>
      <c r="TXH197" s="98"/>
      <c r="TXI197" s="98"/>
      <c r="TXJ197" s="98"/>
      <c r="TXK197" s="98"/>
      <c r="TXN197" s="98"/>
      <c r="TXQ197" s="98"/>
      <c r="TXT197" s="98"/>
      <c r="TXW197" s="98"/>
      <c r="UAK197" s="98"/>
      <c r="UAM197" s="98"/>
      <c r="UAP197" s="98"/>
      <c r="UAS197" s="98"/>
      <c r="UAV197" s="98"/>
      <c r="UAY197" s="98"/>
      <c r="UBB197" s="98"/>
      <c r="UBD197" s="98"/>
      <c r="UBF197" s="98"/>
      <c r="UBI197" s="98"/>
      <c r="UBL197" s="98"/>
      <c r="UBO197" s="98"/>
      <c r="UBR197" s="98"/>
      <c r="UBU197" s="98"/>
      <c r="UBX197" s="98"/>
      <c r="UCA197" s="98"/>
      <c r="UCC197" s="98"/>
      <c r="UCX197" s="98"/>
      <c r="UCY197" s="98"/>
      <c r="UDB197" s="98"/>
      <c r="UDE197" s="98"/>
      <c r="UDH197" s="98"/>
      <c r="UDK197" s="98"/>
      <c r="UDL197" s="98"/>
      <c r="UDM197" s="98"/>
      <c r="UDP197" s="98"/>
      <c r="UDS197" s="98"/>
      <c r="UDV197" s="98"/>
      <c r="UDY197" s="98"/>
      <c r="UEA197" s="98"/>
      <c r="UFS197" s="98"/>
      <c r="UFT197" s="98"/>
      <c r="UFU197" s="98"/>
      <c r="UFV197" s="98"/>
      <c r="UFW197" s="98"/>
      <c r="UFX197" s="98"/>
      <c r="UFY197" s="98"/>
      <c r="UFZ197" s="98"/>
      <c r="UGA197" s="98"/>
      <c r="UGB197" s="98"/>
      <c r="UGC197" s="98"/>
      <c r="UGD197" s="98"/>
      <c r="UGE197" s="98"/>
      <c r="UGF197" s="98"/>
      <c r="UGG197" s="98"/>
      <c r="UGH197" s="98"/>
      <c r="UGI197" s="98"/>
      <c r="UGJ197" s="98"/>
      <c r="UGK197" s="98"/>
      <c r="UGX197" s="98"/>
      <c r="UGY197" s="98"/>
      <c r="UGZ197" s="98"/>
      <c r="UHA197" s="98"/>
      <c r="UHB197" s="98"/>
      <c r="UHC197" s="98"/>
      <c r="UHD197" s="98"/>
      <c r="UHE197" s="98"/>
      <c r="UHF197" s="98"/>
      <c r="UHG197" s="98"/>
      <c r="UHJ197" s="98"/>
      <c r="UHM197" s="98"/>
      <c r="UHP197" s="98"/>
      <c r="UHS197" s="98"/>
      <c r="UKG197" s="98"/>
      <c r="UKI197" s="98"/>
      <c r="UKL197" s="98"/>
      <c r="UKO197" s="98"/>
      <c r="UKR197" s="98"/>
      <c r="UKU197" s="98"/>
      <c r="UKX197" s="98"/>
      <c r="UKZ197" s="98"/>
      <c r="ULB197" s="98"/>
      <c r="ULE197" s="98"/>
      <c r="ULH197" s="98"/>
      <c r="ULK197" s="98"/>
      <c r="ULN197" s="98"/>
      <c r="ULQ197" s="98"/>
      <c r="ULT197" s="98"/>
      <c r="ULW197" s="98"/>
      <c r="ULY197" s="98"/>
      <c r="UMT197" s="98"/>
      <c r="UMU197" s="98"/>
      <c r="UMX197" s="98"/>
      <c r="UNA197" s="98"/>
      <c r="UND197" s="98"/>
      <c r="UNG197" s="98"/>
      <c r="UNH197" s="98"/>
      <c r="UNI197" s="98"/>
      <c r="UNL197" s="98"/>
      <c r="UNO197" s="98"/>
      <c r="UNR197" s="98"/>
      <c r="UNU197" s="98"/>
      <c r="UNW197" s="98"/>
      <c r="UPO197" s="98"/>
      <c r="UPP197" s="98"/>
      <c r="UPQ197" s="98"/>
      <c r="UPR197" s="98"/>
      <c r="UPS197" s="98"/>
      <c r="UPT197" s="98"/>
      <c r="UPU197" s="98"/>
      <c r="UPV197" s="98"/>
      <c r="UPW197" s="98"/>
      <c r="UPX197" s="98"/>
      <c r="UPY197" s="98"/>
      <c r="UPZ197" s="98"/>
      <c r="UQA197" s="98"/>
      <c r="UQB197" s="98"/>
      <c r="UQC197" s="98"/>
      <c r="UQD197" s="98"/>
      <c r="UQE197" s="98"/>
      <c r="UQF197" s="98"/>
      <c r="UQG197" s="98"/>
      <c r="UQT197" s="98"/>
      <c r="UQU197" s="98"/>
      <c r="UQV197" s="98"/>
      <c r="UQW197" s="98"/>
      <c r="UQX197" s="98"/>
      <c r="UQY197" s="98"/>
      <c r="UQZ197" s="98"/>
      <c r="URA197" s="98"/>
      <c r="URB197" s="98"/>
      <c r="URC197" s="98"/>
      <c r="URF197" s="98"/>
      <c r="URI197" s="98"/>
      <c r="URL197" s="98"/>
      <c r="URO197" s="98"/>
      <c r="UUC197" s="98"/>
      <c r="UUE197" s="98"/>
      <c r="UUH197" s="98"/>
      <c r="UUK197" s="98"/>
      <c r="UUN197" s="98"/>
      <c r="UUQ197" s="98"/>
      <c r="UUT197" s="98"/>
      <c r="UUV197" s="98"/>
      <c r="UUX197" s="98"/>
      <c r="UVA197" s="98"/>
      <c r="UVD197" s="98"/>
      <c r="UVG197" s="98"/>
      <c r="UVJ197" s="98"/>
      <c r="UVM197" s="98"/>
      <c r="UVP197" s="98"/>
      <c r="UVS197" s="98"/>
      <c r="UVU197" s="98"/>
      <c r="UWP197" s="98"/>
      <c r="UWQ197" s="98"/>
      <c r="UWT197" s="98"/>
      <c r="UWW197" s="98"/>
      <c r="UWZ197" s="98"/>
      <c r="UXC197" s="98"/>
      <c r="UXD197" s="98"/>
      <c r="UXE197" s="98"/>
      <c r="UXH197" s="98"/>
      <c r="UXK197" s="98"/>
      <c r="UXN197" s="98"/>
      <c r="UXQ197" s="98"/>
      <c r="UXS197" s="98"/>
      <c r="UZK197" s="98"/>
      <c r="UZL197" s="98"/>
      <c r="UZM197" s="98"/>
      <c r="UZN197" s="98"/>
      <c r="UZO197" s="98"/>
      <c r="UZP197" s="98"/>
      <c r="UZQ197" s="98"/>
      <c r="UZR197" s="98"/>
      <c r="UZS197" s="98"/>
      <c r="UZT197" s="98"/>
      <c r="UZU197" s="98"/>
      <c r="UZV197" s="98"/>
      <c r="UZW197" s="98"/>
      <c r="UZX197" s="98"/>
      <c r="UZY197" s="98"/>
      <c r="UZZ197" s="98"/>
      <c r="VAA197" s="98"/>
      <c r="VAB197" s="98"/>
      <c r="VAC197" s="98"/>
      <c r="VAP197" s="98"/>
      <c r="VAQ197" s="98"/>
      <c r="VAR197" s="98"/>
      <c r="VAS197" s="98"/>
      <c r="VAT197" s="98"/>
      <c r="VAU197" s="98"/>
      <c r="VAV197" s="98"/>
      <c r="VAW197" s="98"/>
      <c r="VAX197" s="98"/>
      <c r="VAY197" s="98"/>
      <c r="VBB197" s="98"/>
      <c r="VBE197" s="98"/>
      <c r="VBH197" s="98"/>
      <c r="VBK197" s="98"/>
      <c r="VDY197" s="98"/>
      <c r="VEA197" s="98"/>
      <c r="VED197" s="98"/>
      <c r="VEG197" s="98"/>
      <c r="VEJ197" s="98"/>
      <c r="VEM197" s="98"/>
      <c r="VEP197" s="98"/>
      <c r="VER197" s="98"/>
      <c r="VET197" s="98"/>
      <c r="VEW197" s="98"/>
      <c r="VEZ197" s="98"/>
      <c r="VFC197" s="98"/>
      <c r="VFF197" s="98"/>
      <c r="VFI197" s="98"/>
      <c r="VFL197" s="98"/>
      <c r="VFO197" s="98"/>
      <c r="VFQ197" s="98"/>
      <c r="VGL197" s="98"/>
      <c r="VGM197" s="98"/>
      <c r="VGP197" s="98"/>
      <c r="VGS197" s="98"/>
      <c r="VGV197" s="98"/>
      <c r="VGY197" s="98"/>
      <c r="VGZ197" s="98"/>
      <c r="VHA197" s="98"/>
      <c r="VHD197" s="98"/>
      <c r="VHG197" s="98"/>
      <c r="VHJ197" s="98"/>
      <c r="VHM197" s="98"/>
      <c r="VHO197" s="98"/>
      <c r="VJG197" s="98"/>
      <c r="VJH197" s="98"/>
      <c r="VJI197" s="98"/>
      <c r="VJJ197" s="98"/>
      <c r="VJK197" s="98"/>
      <c r="VJL197" s="98"/>
      <c r="VJM197" s="98"/>
      <c r="VJN197" s="98"/>
      <c r="VJO197" s="98"/>
      <c r="VJP197" s="98"/>
      <c r="VJQ197" s="98"/>
      <c r="VJR197" s="98"/>
      <c r="VJS197" s="98"/>
      <c r="VJT197" s="98"/>
      <c r="VJU197" s="98"/>
      <c r="VJV197" s="98"/>
      <c r="VJW197" s="98"/>
      <c r="VJX197" s="98"/>
      <c r="VJY197" s="98"/>
      <c r="VKL197" s="98"/>
      <c r="VKM197" s="98"/>
      <c r="VKN197" s="98"/>
      <c r="VKO197" s="98"/>
      <c r="VKP197" s="98"/>
      <c r="VKQ197" s="98"/>
      <c r="VKR197" s="98"/>
      <c r="VKS197" s="98"/>
      <c r="VKT197" s="98"/>
      <c r="VKU197" s="98"/>
      <c r="VKX197" s="98"/>
      <c r="VLA197" s="98"/>
      <c r="VLD197" s="98"/>
      <c r="VLG197" s="98"/>
      <c r="VNU197" s="98"/>
      <c r="VNW197" s="98"/>
      <c r="VNZ197" s="98"/>
      <c r="VOC197" s="98"/>
      <c r="VOF197" s="98"/>
      <c r="VOI197" s="98"/>
      <c r="VOL197" s="98"/>
      <c r="VON197" s="98"/>
      <c r="VOP197" s="98"/>
      <c r="VOS197" s="98"/>
      <c r="VOV197" s="98"/>
      <c r="VOY197" s="98"/>
      <c r="VPB197" s="98"/>
      <c r="VPE197" s="98"/>
      <c r="VPH197" s="98"/>
      <c r="VPK197" s="98"/>
      <c r="VPM197" s="98"/>
      <c r="VQH197" s="98"/>
      <c r="VQI197" s="98"/>
      <c r="VQL197" s="98"/>
      <c r="VQO197" s="98"/>
      <c r="VQR197" s="98"/>
      <c r="VQU197" s="98"/>
      <c r="VQV197" s="98"/>
      <c r="VQW197" s="98"/>
      <c r="VQZ197" s="98"/>
      <c r="VRC197" s="98"/>
      <c r="VRF197" s="98"/>
      <c r="VRI197" s="98"/>
      <c r="VRK197" s="98"/>
      <c r="VTC197" s="98"/>
      <c r="VTD197" s="98"/>
      <c r="VTE197" s="98"/>
      <c r="VTF197" s="98"/>
      <c r="VTG197" s="98"/>
      <c r="VTH197" s="98"/>
      <c r="VTI197" s="98"/>
      <c r="VTJ197" s="98"/>
      <c r="VTK197" s="98"/>
      <c r="VTL197" s="98"/>
      <c r="VTM197" s="98"/>
      <c r="VTN197" s="98"/>
      <c r="VTO197" s="98"/>
      <c r="VTP197" s="98"/>
      <c r="VTQ197" s="98"/>
      <c r="VTR197" s="98"/>
      <c r="VTS197" s="98"/>
      <c r="VTT197" s="98"/>
      <c r="VTU197" s="98"/>
      <c r="VUH197" s="98"/>
      <c r="VUI197" s="98"/>
      <c r="VUJ197" s="98"/>
      <c r="VUK197" s="98"/>
      <c r="VUL197" s="98"/>
      <c r="VUM197" s="98"/>
      <c r="VUN197" s="98"/>
      <c r="VUO197" s="98"/>
      <c r="VUP197" s="98"/>
      <c r="VUQ197" s="98"/>
      <c r="VUT197" s="98"/>
      <c r="VUW197" s="98"/>
      <c r="VUZ197" s="98"/>
      <c r="VVC197" s="98"/>
      <c r="VXQ197" s="98"/>
      <c r="VXS197" s="98"/>
      <c r="VXV197" s="98"/>
      <c r="VXY197" s="98"/>
      <c r="VYB197" s="98"/>
      <c r="VYE197" s="98"/>
      <c r="VYH197" s="98"/>
      <c r="VYJ197" s="98"/>
      <c r="VYL197" s="98"/>
      <c r="VYO197" s="98"/>
      <c r="VYR197" s="98"/>
      <c r="VYU197" s="98"/>
      <c r="VYX197" s="98"/>
      <c r="VZA197" s="98"/>
      <c r="VZD197" s="98"/>
      <c r="VZG197" s="98"/>
      <c r="VZI197" s="98"/>
      <c r="WAD197" s="98"/>
      <c r="WAE197" s="98"/>
      <c r="WAH197" s="98"/>
      <c r="WAK197" s="98"/>
      <c r="WAN197" s="98"/>
      <c r="WAQ197" s="98"/>
      <c r="WAR197" s="98"/>
      <c r="WAS197" s="98"/>
      <c r="WAV197" s="98"/>
      <c r="WAY197" s="98"/>
      <c r="WBB197" s="98"/>
      <c r="WBE197" s="98"/>
      <c r="WBG197" s="98"/>
      <c r="WCY197" s="98"/>
      <c r="WCZ197" s="98"/>
      <c r="WDA197" s="98"/>
      <c r="WDB197" s="98"/>
      <c r="WDC197" s="98"/>
      <c r="WDD197" s="98"/>
      <c r="WDE197" s="98"/>
      <c r="WDF197" s="98"/>
      <c r="WDG197" s="98"/>
      <c r="WDH197" s="98"/>
      <c r="WDI197" s="98"/>
      <c r="WDJ197" s="98"/>
      <c r="WDK197" s="98"/>
      <c r="WDL197" s="98"/>
      <c r="WDM197" s="98"/>
      <c r="WDN197" s="98"/>
      <c r="WDO197" s="98"/>
      <c r="WDP197" s="98"/>
      <c r="WDQ197" s="98"/>
      <c r="WED197" s="98"/>
      <c r="WEE197" s="98"/>
      <c r="WEF197" s="98"/>
      <c r="WEG197" s="98"/>
      <c r="WEH197" s="98"/>
      <c r="WEI197" s="98"/>
      <c r="WEJ197" s="98"/>
      <c r="WEK197" s="98"/>
      <c r="WEL197" s="98"/>
      <c r="WEM197" s="98"/>
      <c r="WEP197" s="98"/>
      <c r="WES197" s="98"/>
      <c r="WEV197" s="98"/>
      <c r="WEY197" s="98"/>
      <c r="WHM197" s="98"/>
      <c r="WHO197" s="98"/>
      <c r="WHR197" s="98"/>
      <c r="WHU197" s="98"/>
      <c r="WHX197" s="98"/>
      <c r="WIA197" s="98"/>
      <c r="WID197" s="98"/>
      <c r="WIF197" s="98"/>
      <c r="WIH197" s="98"/>
      <c r="WIK197" s="98"/>
      <c r="WIN197" s="98"/>
      <c r="WIQ197" s="98"/>
      <c r="WIT197" s="98"/>
      <c r="WIW197" s="98"/>
      <c r="WIZ197" s="98"/>
      <c r="WJC197" s="98"/>
      <c r="WJE197" s="98"/>
      <c r="WJZ197" s="98"/>
      <c r="WKA197" s="98"/>
      <c r="WKD197" s="98"/>
      <c r="WKG197" s="98"/>
      <c r="WKJ197" s="98"/>
      <c r="WKM197" s="98"/>
      <c r="WKN197" s="98"/>
      <c r="WKO197" s="98"/>
      <c r="WKR197" s="98"/>
      <c r="WKU197" s="98"/>
      <c r="WKX197" s="98"/>
      <c r="WLA197" s="98"/>
      <c r="WLC197" s="98"/>
      <c r="WMU197" s="98"/>
      <c r="WMV197" s="98"/>
      <c r="WMW197" s="98"/>
      <c r="WMX197" s="98"/>
      <c r="WMY197" s="98"/>
      <c r="WMZ197" s="98"/>
      <c r="WNA197" s="98"/>
      <c r="WNB197" s="98"/>
      <c r="WNC197" s="98"/>
      <c r="WND197" s="98"/>
      <c r="WNE197" s="98"/>
      <c r="WNF197" s="98"/>
      <c r="WNG197" s="98"/>
      <c r="WNH197" s="98"/>
      <c r="WNI197" s="98"/>
      <c r="WNJ197" s="98"/>
      <c r="WNK197" s="98"/>
      <c r="WNL197" s="98"/>
      <c r="WNM197" s="98"/>
      <c r="WNZ197" s="98"/>
      <c r="WOA197" s="98"/>
      <c r="WOB197" s="98"/>
      <c r="WOC197" s="98"/>
      <c r="WOD197" s="98"/>
      <c r="WOE197" s="98"/>
      <c r="WOF197" s="98"/>
      <c r="WOG197" s="98"/>
      <c r="WOH197" s="98"/>
      <c r="WOI197" s="98"/>
      <c r="WOL197" s="98"/>
      <c r="WOO197" s="98"/>
      <c r="WOR197" s="98"/>
      <c r="WOU197" s="98"/>
      <c r="WRI197" s="98"/>
      <c r="WRK197" s="98"/>
      <c r="WRN197" s="98"/>
      <c r="WRQ197" s="98"/>
      <c r="WRT197" s="98"/>
      <c r="WRW197" s="98"/>
      <c r="WRZ197" s="98"/>
      <c r="WSB197" s="98"/>
      <c r="WSD197" s="98"/>
      <c r="WSG197" s="98"/>
      <c r="WSJ197" s="98"/>
      <c r="WSM197" s="98"/>
      <c r="WSP197" s="98"/>
      <c r="WSS197" s="98"/>
      <c r="WSV197" s="98"/>
      <c r="WSY197" s="98"/>
      <c r="WTA197" s="98"/>
      <c r="WTV197" s="98"/>
      <c r="WTW197" s="98"/>
      <c r="WTZ197" s="98"/>
      <c r="WUC197" s="98"/>
      <c r="WUF197" s="98"/>
      <c r="WUI197" s="98"/>
      <c r="WUJ197" s="98"/>
      <c r="WUK197" s="98"/>
      <c r="WUN197" s="98"/>
      <c r="WUQ197" s="98"/>
      <c r="WUT197" s="98"/>
      <c r="WUW197" s="98"/>
      <c r="WUY197" s="98"/>
    </row>
    <row r="198" spans="1:1015 1059:2039 2083:3063 3107:4087 4131:5111 5155:6135 6179:7159 7203:8183 8227:9207 9251:10231 10275:11255 11299:12279 12323:13303 13347:14327 14371:15351 15395:16119" s="94" customFormat="1" ht="21" customHeight="1" x14ac:dyDescent="0.3">
      <c r="A198" s="8" t="s">
        <v>68</v>
      </c>
      <c r="B198" s="169" t="s">
        <v>412</v>
      </c>
      <c r="C198" s="170">
        <v>180</v>
      </c>
      <c r="D198" s="185">
        <v>20000</v>
      </c>
      <c r="E198" s="169">
        <v>3600000</v>
      </c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  <c r="AH198" s="98"/>
      <c r="AI198" s="98"/>
      <c r="AJ198" s="98"/>
      <c r="AK198" s="98"/>
      <c r="AL198" s="98"/>
      <c r="AM198" s="98"/>
      <c r="AN198" s="98"/>
      <c r="AO198" s="98"/>
      <c r="AP198" s="98"/>
      <c r="AQ198" s="98"/>
      <c r="AR198" s="98"/>
      <c r="AS198" s="98"/>
      <c r="AT198" s="98"/>
      <c r="AU198" s="98"/>
      <c r="AV198" s="98"/>
      <c r="AW198" s="98"/>
      <c r="AX198" s="98"/>
      <c r="AY198" s="98"/>
      <c r="AZ198" s="98"/>
      <c r="BA198" s="98"/>
      <c r="BN198" s="98"/>
      <c r="BO198" s="98"/>
      <c r="BP198" s="98"/>
      <c r="BQ198" s="98"/>
      <c r="BR198" s="98"/>
      <c r="BS198" s="98"/>
      <c r="BT198" s="98"/>
      <c r="BU198" s="98"/>
      <c r="BV198" s="98"/>
      <c r="BW198" s="98"/>
      <c r="BZ198" s="98"/>
      <c r="CC198" s="98"/>
      <c r="CF198" s="98"/>
      <c r="CI198" s="98"/>
      <c r="EW198" s="98"/>
      <c r="EY198" s="98"/>
      <c r="FB198" s="98"/>
      <c r="FE198" s="98"/>
      <c r="FH198" s="98"/>
      <c r="FK198" s="98"/>
      <c r="FN198" s="98"/>
      <c r="FP198" s="98"/>
      <c r="FR198" s="98"/>
      <c r="FU198" s="98"/>
      <c r="FX198" s="98"/>
      <c r="GA198" s="98"/>
      <c r="GD198" s="98"/>
      <c r="GG198" s="98"/>
      <c r="GJ198" s="98"/>
      <c r="GM198" s="98"/>
      <c r="GO198" s="98"/>
      <c r="HJ198" s="98"/>
      <c r="HK198" s="98"/>
      <c r="HN198" s="98"/>
      <c r="HQ198" s="98"/>
      <c r="HT198" s="98"/>
      <c r="HW198" s="98"/>
      <c r="HX198" s="98"/>
      <c r="HY198" s="98"/>
      <c r="IB198" s="98"/>
      <c r="IE198" s="98"/>
      <c r="IH198" s="98"/>
      <c r="IK198" s="98"/>
      <c r="IM198" s="98"/>
      <c r="KE198" s="98"/>
      <c r="KF198" s="98"/>
      <c r="KG198" s="98"/>
      <c r="KH198" s="98"/>
      <c r="KI198" s="98"/>
      <c r="KJ198" s="98"/>
      <c r="KK198" s="98"/>
      <c r="KL198" s="98"/>
      <c r="KM198" s="98"/>
      <c r="KN198" s="98"/>
      <c r="KO198" s="98"/>
      <c r="KP198" s="98"/>
      <c r="KQ198" s="98"/>
      <c r="KR198" s="98"/>
      <c r="KS198" s="98"/>
      <c r="KT198" s="98"/>
      <c r="KU198" s="98"/>
      <c r="KV198" s="98"/>
      <c r="KW198" s="98"/>
      <c r="LJ198" s="98"/>
      <c r="LK198" s="98"/>
      <c r="LL198" s="98"/>
      <c r="LM198" s="98"/>
      <c r="LN198" s="98"/>
      <c r="LO198" s="98"/>
      <c r="LP198" s="98"/>
      <c r="LQ198" s="98"/>
      <c r="LR198" s="98"/>
      <c r="LS198" s="98"/>
      <c r="LV198" s="98"/>
      <c r="LY198" s="98"/>
      <c r="MB198" s="98"/>
      <c r="ME198" s="98"/>
      <c r="OS198" s="98"/>
      <c r="OU198" s="98"/>
      <c r="OX198" s="98"/>
      <c r="PA198" s="98"/>
      <c r="PD198" s="98"/>
      <c r="PG198" s="98"/>
      <c r="PJ198" s="98"/>
      <c r="PL198" s="98"/>
      <c r="PN198" s="98"/>
      <c r="PQ198" s="98"/>
      <c r="PT198" s="98"/>
      <c r="PW198" s="98"/>
      <c r="PZ198" s="98"/>
      <c r="QC198" s="98"/>
      <c r="QF198" s="98"/>
      <c r="QI198" s="98"/>
      <c r="QK198" s="98"/>
      <c r="RF198" s="98"/>
      <c r="RG198" s="98"/>
      <c r="RJ198" s="98"/>
      <c r="RM198" s="98"/>
      <c r="RP198" s="98"/>
      <c r="RS198" s="98"/>
      <c r="RT198" s="98"/>
      <c r="RU198" s="98"/>
      <c r="RX198" s="98"/>
      <c r="SA198" s="98"/>
      <c r="SD198" s="98"/>
      <c r="SG198" s="98"/>
      <c r="SI198" s="98"/>
      <c r="UA198" s="98"/>
      <c r="UB198" s="98"/>
      <c r="UC198" s="98"/>
      <c r="UD198" s="98"/>
      <c r="UE198" s="98"/>
      <c r="UF198" s="98"/>
      <c r="UG198" s="98"/>
      <c r="UH198" s="98"/>
      <c r="UI198" s="98"/>
      <c r="UJ198" s="98"/>
      <c r="UK198" s="98"/>
      <c r="UL198" s="98"/>
      <c r="UM198" s="98"/>
      <c r="UN198" s="98"/>
      <c r="UO198" s="98"/>
      <c r="UP198" s="98"/>
      <c r="UQ198" s="98"/>
      <c r="UR198" s="98"/>
      <c r="US198" s="98"/>
      <c r="VF198" s="98"/>
      <c r="VG198" s="98"/>
      <c r="VH198" s="98"/>
      <c r="VI198" s="98"/>
      <c r="VJ198" s="98"/>
      <c r="VK198" s="98"/>
      <c r="VL198" s="98"/>
      <c r="VM198" s="98"/>
      <c r="VN198" s="98"/>
      <c r="VO198" s="98"/>
      <c r="VR198" s="98"/>
      <c r="VU198" s="98"/>
      <c r="VX198" s="98"/>
      <c r="WA198" s="98"/>
      <c r="YO198" s="98"/>
      <c r="YQ198" s="98"/>
      <c r="YT198" s="98"/>
      <c r="YW198" s="98"/>
      <c r="YZ198" s="98"/>
      <c r="ZC198" s="98"/>
      <c r="ZF198" s="98"/>
      <c r="ZH198" s="98"/>
      <c r="ZJ198" s="98"/>
      <c r="ZM198" s="98"/>
      <c r="ZP198" s="98"/>
      <c r="ZS198" s="98"/>
      <c r="ZV198" s="98"/>
      <c r="ZY198" s="98"/>
      <c r="AAB198" s="98"/>
      <c r="AAE198" s="98"/>
      <c r="AAG198" s="98"/>
      <c r="ABB198" s="98"/>
      <c r="ABC198" s="98"/>
      <c r="ABF198" s="98"/>
      <c r="ABI198" s="98"/>
      <c r="ABL198" s="98"/>
      <c r="ABO198" s="98"/>
      <c r="ABP198" s="98"/>
      <c r="ABQ198" s="98"/>
      <c r="ABT198" s="98"/>
      <c r="ABW198" s="98"/>
      <c r="ABZ198" s="98"/>
      <c r="ACC198" s="98"/>
      <c r="ACE198" s="98"/>
      <c r="ADW198" s="98"/>
      <c r="ADX198" s="98"/>
      <c r="ADY198" s="98"/>
      <c r="ADZ198" s="98"/>
      <c r="AEA198" s="98"/>
      <c r="AEB198" s="98"/>
      <c r="AEC198" s="98"/>
      <c r="AED198" s="98"/>
      <c r="AEE198" s="98"/>
      <c r="AEF198" s="98"/>
      <c r="AEG198" s="98"/>
      <c r="AEH198" s="98"/>
      <c r="AEI198" s="98"/>
      <c r="AEJ198" s="98"/>
      <c r="AEK198" s="98"/>
      <c r="AEL198" s="98"/>
      <c r="AEM198" s="98"/>
      <c r="AEN198" s="98"/>
      <c r="AEO198" s="98"/>
      <c r="AFB198" s="98"/>
      <c r="AFC198" s="98"/>
      <c r="AFD198" s="98"/>
      <c r="AFE198" s="98"/>
      <c r="AFF198" s="98"/>
      <c r="AFG198" s="98"/>
      <c r="AFH198" s="98"/>
      <c r="AFI198" s="98"/>
      <c r="AFJ198" s="98"/>
      <c r="AFK198" s="98"/>
      <c r="AFN198" s="98"/>
      <c r="AFQ198" s="98"/>
      <c r="AFT198" s="98"/>
      <c r="AFW198" s="98"/>
      <c r="AIK198" s="98"/>
      <c r="AIM198" s="98"/>
      <c r="AIP198" s="98"/>
      <c r="AIS198" s="98"/>
      <c r="AIV198" s="98"/>
      <c r="AIY198" s="98"/>
      <c r="AJB198" s="98"/>
      <c r="AJD198" s="98"/>
      <c r="AJF198" s="98"/>
      <c r="AJI198" s="98"/>
      <c r="AJL198" s="98"/>
      <c r="AJO198" s="98"/>
      <c r="AJR198" s="98"/>
      <c r="AJU198" s="98"/>
      <c r="AJX198" s="98"/>
      <c r="AKA198" s="98"/>
      <c r="AKC198" s="98"/>
      <c r="AKX198" s="98"/>
      <c r="AKY198" s="98"/>
      <c r="ALB198" s="98"/>
      <c r="ALE198" s="98"/>
      <c r="ALH198" s="98"/>
      <c r="ALK198" s="98"/>
      <c r="ALL198" s="98"/>
      <c r="ALM198" s="98"/>
      <c r="ALP198" s="98"/>
      <c r="ALS198" s="98"/>
      <c r="ALV198" s="98"/>
      <c r="ALY198" s="98"/>
      <c r="AMA198" s="98"/>
      <c r="ANS198" s="98"/>
      <c r="ANT198" s="98"/>
      <c r="ANU198" s="98"/>
      <c r="ANV198" s="98"/>
      <c r="ANW198" s="98"/>
      <c r="ANX198" s="98"/>
      <c r="ANY198" s="98"/>
      <c r="ANZ198" s="98"/>
      <c r="AOA198" s="98"/>
      <c r="AOB198" s="98"/>
      <c r="AOC198" s="98"/>
      <c r="AOD198" s="98"/>
      <c r="AOE198" s="98"/>
      <c r="AOF198" s="98"/>
      <c r="AOG198" s="98"/>
      <c r="AOH198" s="98"/>
      <c r="AOI198" s="98"/>
      <c r="AOJ198" s="98"/>
      <c r="AOK198" s="98"/>
      <c r="AOX198" s="98"/>
      <c r="AOY198" s="98"/>
      <c r="AOZ198" s="98"/>
      <c r="APA198" s="98"/>
      <c r="APB198" s="98"/>
      <c r="APC198" s="98"/>
      <c r="APD198" s="98"/>
      <c r="APE198" s="98"/>
      <c r="APF198" s="98"/>
      <c r="APG198" s="98"/>
      <c r="APJ198" s="98"/>
      <c r="APM198" s="98"/>
      <c r="APP198" s="98"/>
      <c r="APS198" s="98"/>
      <c r="ASG198" s="98"/>
      <c r="ASI198" s="98"/>
      <c r="ASL198" s="98"/>
      <c r="ASO198" s="98"/>
      <c r="ASR198" s="98"/>
      <c r="ASU198" s="98"/>
      <c r="ASX198" s="98"/>
      <c r="ASZ198" s="98"/>
      <c r="ATB198" s="98"/>
      <c r="ATE198" s="98"/>
      <c r="ATH198" s="98"/>
      <c r="ATK198" s="98"/>
      <c r="ATN198" s="98"/>
      <c r="ATQ198" s="98"/>
      <c r="ATT198" s="98"/>
      <c r="ATW198" s="98"/>
      <c r="ATY198" s="98"/>
      <c r="AUT198" s="98"/>
      <c r="AUU198" s="98"/>
      <c r="AUX198" s="98"/>
      <c r="AVA198" s="98"/>
      <c r="AVD198" s="98"/>
      <c r="AVG198" s="98"/>
      <c r="AVH198" s="98"/>
      <c r="AVI198" s="98"/>
      <c r="AVL198" s="98"/>
      <c r="AVO198" s="98"/>
      <c r="AVR198" s="98"/>
      <c r="AVU198" s="98"/>
      <c r="AVW198" s="98"/>
      <c r="AXO198" s="98"/>
      <c r="AXP198" s="98"/>
      <c r="AXQ198" s="98"/>
      <c r="AXR198" s="98"/>
      <c r="AXS198" s="98"/>
      <c r="AXT198" s="98"/>
      <c r="AXU198" s="98"/>
      <c r="AXV198" s="98"/>
      <c r="AXW198" s="98"/>
      <c r="AXX198" s="98"/>
      <c r="AXY198" s="98"/>
      <c r="AXZ198" s="98"/>
      <c r="AYA198" s="98"/>
      <c r="AYB198" s="98"/>
      <c r="AYC198" s="98"/>
      <c r="AYD198" s="98"/>
      <c r="AYE198" s="98"/>
      <c r="AYF198" s="98"/>
      <c r="AYG198" s="98"/>
      <c r="AYT198" s="98"/>
      <c r="AYU198" s="98"/>
      <c r="AYV198" s="98"/>
      <c r="AYW198" s="98"/>
      <c r="AYX198" s="98"/>
      <c r="AYY198" s="98"/>
      <c r="AYZ198" s="98"/>
      <c r="AZA198" s="98"/>
      <c r="AZB198" s="98"/>
      <c r="AZC198" s="98"/>
      <c r="AZF198" s="98"/>
      <c r="AZI198" s="98"/>
      <c r="AZL198" s="98"/>
      <c r="AZO198" s="98"/>
      <c r="BCC198" s="98"/>
      <c r="BCE198" s="98"/>
      <c r="BCH198" s="98"/>
      <c r="BCK198" s="98"/>
      <c r="BCN198" s="98"/>
      <c r="BCQ198" s="98"/>
      <c r="BCT198" s="98"/>
      <c r="BCV198" s="98"/>
      <c r="BCX198" s="98"/>
      <c r="BDA198" s="98"/>
      <c r="BDD198" s="98"/>
      <c r="BDG198" s="98"/>
      <c r="BDJ198" s="98"/>
      <c r="BDM198" s="98"/>
      <c r="BDP198" s="98"/>
      <c r="BDS198" s="98"/>
      <c r="BDU198" s="98"/>
      <c r="BEP198" s="98"/>
      <c r="BEQ198" s="98"/>
      <c r="BET198" s="98"/>
      <c r="BEW198" s="98"/>
      <c r="BEZ198" s="98"/>
      <c r="BFC198" s="98"/>
      <c r="BFD198" s="98"/>
      <c r="BFE198" s="98"/>
      <c r="BFH198" s="98"/>
      <c r="BFK198" s="98"/>
      <c r="BFN198" s="98"/>
      <c r="BFQ198" s="98"/>
      <c r="BFS198" s="98"/>
      <c r="BHK198" s="98"/>
      <c r="BHL198" s="98"/>
      <c r="BHM198" s="98"/>
      <c r="BHN198" s="98"/>
      <c r="BHO198" s="98"/>
      <c r="BHP198" s="98"/>
      <c r="BHQ198" s="98"/>
      <c r="BHR198" s="98"/>
      <c r="BHS198" s="98"/>
      <c r="BHT198" s="98"/>
      <c r="BHU198" s="98"/>
      <c r="BHV198" s="98"/>
      <c r="BHW198" s="98"/>
      <c r="BHX198" s="98"/>
      <c r="BHY198" s="98"/>
      <c r="BHZ198" s="98"/>
      <c r="BIA198" s="98"/>
      <c r="BIB198" s="98"/>
      <c r="BIC198" s="98"/>
      <c r="BIP198" s="98"/>
      <c r="BIQ198" s="98"/>
      <c r="BIR198" s="98"/>
      <c r="BIS198" s="98"/>
      <c r="BIT198" s="98"/>
      <c r="BIU198" s="98"/>
      <c r="BIV198" s="98"/>
      <c r="BIW198" s="98"/>
      <c r="BIX198" s="98"/>
      <c r="BIY198" s="98"/>
      <c r="BJB198" s="98"/>
      <c r="BJE198" s="98"/>
      <c r="BJH198" s="98"/>
      <c r="BJK198" s="98"/>
      <c r="BLY198" s="98"/>
      <c r="BMA198" s="98"/>
      <c r="BMD198" s="98"/>
      <c r="BMG198" s="98"/>
      <c r="BMJ198" s="98"/>
      <c r="BMM198" s="98"/>
      <c r="BMP198" s="98"/>
      <c r="BMR198" s="98"/>
      <c r="BMT198" s="98"/>
      <c r="BMW198" s="98"/>
      <c r="BMZ198" s="98"/>
      <c r="BNC198" s="98"/>
      <c r="BNF198" s="98"/>
      <c r="BNI198" s="98"/>
      <c r="BNL198" s="98"/>
      <c r="BNO198" s="98"/>
      <c r="BNQ198" s="98"/>
      <c r="BOL198" s="98"/>
      <c r="BOM198" s="98"/>
      <c r="BOP198" s="98"/>
      <c r="BOS198" s="98"/>
      <c r="BOV198" s="98"/>
      <c r="BOY198" s="98"/>
      <c r="BOZ198" s="98"/>
      <c r="BPA198" s="98"/>
      <c r="BPD198" s="98"/>
      <c r="BPG198" s="98"/>
      <c r="BPJ198" s="98"/>
      <c r="BPM198" s="98"/>
      <c r="BPO198" s="98"/>
      <c r="BRG198" s="98"/>
      <c r="BRH198" s="98"/>
      <c r="BRI198" s="98"/>
      <c r="BRJ198" s="98"/>
      <c r="BRK198" s="98"/>
      <c r="BRL198" s="98"/>
      <c r="BRM198" s="98"/>
      <c r="BRN198" s="98"/>
      <c r="BRO198" s="98"/>
      <c r="BRP198" s="98"/>
      <c r="BRQ198" s="98"/>
      <c r="BRR198" s="98"/>
      <c r="BRS198" s="98"/>
      <c r="BRT198" s="98"/>
      <c r="BRU198" s="98"/>
      <c r="BRV198" s="98"/>
      <c r="BRW198" s="98"/>
      <c r="BRX198" s="98"/>
      <c r="BRY198" s="98"/>
      <c r="BSL198" s="98"/>
      <c r="BSM198" s="98"/>
      <c r="BSN198" s="98"/>
      <c r="BSO198" s="98"/>
      <c r="BSP198" s="98"/>
      <c r="BSQ198" s="98"/>
      <c r="BSR198" s="98"/>
      <c r="BSS198" s="98"/>
      <c r="BST198" s="98"/>
      <c r="BSU198" s="98"/>
      <c r="BSX198" s="98"/>
      <c r="BTA198" s="98"/>
      <c r="BTD198" s="98"/>
      <c r="BTG198" s="98"/>
      <c r="BVU198" s="98"/>
      <c r="BVW198" s="98"/>
      <c r="BVZ198" s="98"/>
      <c r="BWC198" s="98"/>
      <c r="BWF198" s="98"/>
      <c r="BWI198" s="98"/>
      <c r="BWL198" s="98"/>
      <c r="BWN198" s="98"/>
      <c r="BWP198" s="98"/>
      <c r="BWS198" s="98"/>
      <c r="BWV198" s="98"/>
      <c r="BWY198" s="98"/>
      <c r="BXB198" s="98"/>
      <c r="BXE198" s="98"/>
      <c r="BXH198" s="98"/>
      <c r="BXK198" s="98"/>
      <c r="BXM198" s="98"/>
      <c r="BYH198" s="98"/>
      <c r="BYI198" s="98"/>
      <c r="BYL198" s="98"/>
      <c r="BYO198" s="98"/>
      <c r="BYR198" s="98"/>
      <c r="BYU198" s="98"/>
      <c r="BYV198" s="98"/>
      <c r="BYW198" s="98"/>
      <c r="BYZ198" s="98"/>
      <c r="BZC198" s="98"/>
      <c r="BZF198" s="98"/>
      <c r="BZI198" s="98"/>
      <c r="BZK198" s="98"/>
      <c r="CBC198" s="98"/>
      <c r="CBD198" s="98"/>
      <c r="CBE198" s="98"/>
      <c r="CBF198" s="98"/>
      <c r="CBG198" s="98"/>
      <c r="CBH198" s="98"/>
      <c r="CBI198" s="98"/>
      <c r="CBJ198" s="98"/>
      <c r="CBK198" s="98"/>
      <c r="CBL198" s="98"/>
      <c r="CBM198" s="98"/>
      <c r="CBN198" s="98"/>
      <c r="CBO198" s="98"/>
      <c r="CBP198" s="98"/>
      <c r="CBQ198" s="98"/>
      <c r="CBR198" s="98"/>
      <c r="CBS198" s="98"/>
      <c r="CBT198" s="98"/>
      <c r="CBU198" s="98"/>
      <c r="CCH198" s="98"/>
      <c r="CCI198" s="98"/>
      <c r="CCJ198" s="98"/>
      <c r="CCK198" s="98"/>
      <c r="CCL198" s="98"/>
      <c r="CCM198" s="98"/>
      <c r="CCN198" s="98"/>
      <c r="CCO198" s="98"/>
      <c r="CCP198" s="98"/>
      <c r="CCQ198" s="98"/>
      <c r="CCT198" s="98"/>
      <c r="CCW198" s="98"/>
      <c r="CCZ198" s="98"/>
      <c r="CDC198" s="98"/>
      <c r="CFQ198" s="98"/>
      <c r="CFS198" s="98"/>
      <c r="CFV198" s="98"/>
      <c r="CFY198" s="98"/>
      <c r="CGB198" s="98"/>
      <c r="CGE198" s="98"/>
      <c r="CGH198" s="98"/>
      <c r="CGJ198" s="98"/>
      <c r="CGL198" s="98"/>
      <c r="CGO198" s="98"/>
      <c r="CGR198" s="98"/>
      <c r="CGU198" s="98"/>
      <c r="CGX198" s="98"/>
      <c r="CHA198" s="98"/>
      <c r="CHD198" s="98"/>
      <c r="CHG198" s="98"/>
      <c r="CHI198" s="98"/>
      <c r="CID198" s="98"/>
      <c r="CIE198" s="98"/>
      <c r="CIH198" s="98"/>
      <c r="CIK198" s="98"/>
      <c r="CIN198" s="98"/>
      <c r="CIQ198" s="98"/>
      <c r="CIR198" s="98"/>
      <c r="CIS198" s="98"/>
      <c r="CIV198" s="98"/>
      <c r="CIY198" s="98"/>
      <c r="CJB198" s="98"/>
      <c r="CJE198" s="98"/>
      <c r="CJG198" s="98"/>
      <c r="CKY198" s="98"/>
      <c r="CKZ198" s="98"/>
      <c r="CLA198" s="98"/>
      <c r="CLB198" s="98"/>
      <c r="CLC198" s="98"/>
      <c r="CLD198" s="98"/>
      <c r="CLE198" s="98"/>
      <c r="CLF198" s="98"/>
      <c r="CLG198" s="98"/>
      <c r="CLH198" s="98"/>
      <c r="CLI198" s="98"/>
      <c r="CLJ198" s="98"/>
      <c r="CLK198" s="98"/>
      <c r="CLL198" s="98"/>
      <c r="CLM198" s="98"/>
      <c r="CLN198" s="98"/>
      <c r="CLO198" s="98"/>
      <c r="CLP198" s="98"/>
      <c r="CLQ198" s="98"/>
      <c r="CMD198" s="98"/>
      <c r="CME198" s="98"/>
      <c r="CMF198" s="98"/>
      <c r="CMG198" s="98"/>
      <c r="CMH198" s="98"/>
      <c r="CMI198" s="98"/>
      <c r="CMJ198" s="98"/>
      <c r="CMK198" s="98"/>
      <c r="CML198" s="98"/>
      <c r="CMM198" s="98"/>
      <c r="CMP198" s="98"/>
      <c r="CMS198" s="98"/>
      <c r="CMV198" s="98"/>
      <c r="CMY198" s="98"/>
      <c r="CPM198" s="98"/>
      <c r="CPO198" s="98"/>
      <c r="CPR198" s="98"/>
      <c r="CPU198" s="98"/>
      <c r="CPX198" s="98"/>
      <c r="CQA198" s="98"/>
      <c r="CQD198" s="98"/>
      <c r="CQF198" s="98"/>
      <c r="CQH198" s="98"/>
      <c r="CQK198" s="98"/>
      <c r="CQN198" s="98"/>
      <c r="CQQ198" s="98"/>
      <c r="CQT198" s="98"/>
      <c r="CQW198" s="98"/>
      <c r="CQZ198" s="98"/>
      <c r="CRC198" s="98"/>
      <c r="CRE198" s="98"/>
      <c r="CRZ198" s="98"/>
      <c r="CSA198" s="98"/>
      <c r="CSD198" s="98"/>
      <c r="CSG198" s="98"/>
      <c r="CSJ198" s="98"/>
      <c r="CSM198" s="98"/>
      <c r="CSN198" s="98"/>
      <c r="CSO198" s="98"/>
      <c r="CSR198" s="98"/>
      <c r="CSU198" s="98"/>
      <c r="CSX198" s="98"/>
      <c r="CTA198" s="98"/>
      <c r="CTC198" s="98"/>
      <c r="CUU198" s="98"/>
      <c r="CUV198" s="98"/>
      <c r="CUW198" s="98"/>
      <c r="CUX198" s="98"/>
      <c r="CUY198" s="98"/>
      <c r="CUZ198" s="98"/>
      <c r="CVA198" s="98"/>
      <c r="CVB198" s="98"/>
      <c r="CVC198" s="98"/>
      <c r="CVD198" s="98"/>
      <c r="CVE198" s="98"/>
      <c r="CVF198" s="98"/>
      <c r="CVG198" s="98"/>
      <c r="CVH198" s="98"/>
      <c r="CVI198" s="98"/>
      <c r="CVJ198" s="98"/>
      <c r="CVK198" s="98"/>
      <c r="CVL198" s="98"/>
      <c r="CVM198" s="98"/>
      <c r="CVZ198" s="98"/>
      <c r="CWA198" s="98"/>
      <c r="CWB198" s="98"/>
      <c r="CWC198" s="98"/>
      <c r="CWD198" s="98"/>
      <c r="CWE198" s="98"/>
      <c r="CWF198" s="98"/>
      <c r="CWG198" s="98"/>
      <c r="CWH198" s="98"/>
      <c r="CWI198" s="98"/>
      <c r="CWL198" s="98"/>
      <c r="CWO198" s="98"/>
      <c r="CWR198" s="98"/>
      <c r="CWU198" s="98"/>
      <c r="CZI198" s="98"/>
      <c r="CZK198" s="98"/>
      <c r="CZN198" s="98"/>
      <c r="CZQ198" s="98"/>
      <c r="CZT198" s="98"/>
      <c r="CZW198" s="98"/>
      <c r="CZZ198" s="98"/>
      <c r="DAB198" s="98"/>
      <c r="DAD198" s="98"/>
      <c r="DAG198" s="98"/>
      <c r="DAJ198" s="98"/>
      <c r="DAM198" s="98"/>
      <c r="DAP198" s="98"/>
      <c r="DAS198" s="98"/>
      <c r="DAV198" s="98"/>
      <c r="DAY198" s="98"/>
      <c r="DBA198" s="98"/>
      <c r="DBV198" s="98"/>
      <c r="DBW198" s="98"/>
      <c r="DBZ198" s="98"/>
      <c r="DCC198" s="98"/>
      <c r="DCF198" s="98"/>
      <c r="DCI198" s="98"/>
      <c r="DCJ198" s="98"/>
      <c r="DCK198" s="98"/>
      <c r="DCN198" s="98"/>
      <c r="DCQ198" s="98"/>
      <c r="DCT198" s="98"/>
      <c r="DCW198" s="98"/>
      <c r="DCY198" s="98"/>
      <c r="DEQ198" s="98"/>
      <c r="DER198" s="98"/>
      <c r="DES198" s="98"/>
      <c r="DET198" s="98"/>
      <c r="DEU198" s="98"/>
      <c r="DEV198" s="98"/>
      <c r="DEW198" s="98"/>
      <c r="DEX198" s="98"/>
      <c r="DEY198" s="98"/>
      <c r="DEZ198" s="98"/>
      <c r="DFA198" s="98"/>
      <c r="DFB198" s="98"/>
      <c r="DFC198" s="98"/>
      <c r="DFD198" s="98"/>
      <c r="DFE198" s="98"/>
      <c r="DFF198" s="98"/>
      <c r="DFG198" s="98"/>
      <c r="DFH198" s="98"/>
      <c r="DFI198" s="98"/>
      <c r="DFV198" s="98"/>
      <c r="DFW198" s="98"/>
      <c r="DFX198" s="98"/>
      <c r="DFY198" s="98"/>
      <c r="DFZ198" s="98"/>
      <c r="DGA198" s="98"/>
      <c r="DGB198" s="98"/>
      <c r="DGC198" s="98"/>
      <c r="DGD198" s="98"/>
      <c r="DGE198" s="98"/>
      <c r="DGH198" s="98"/>
      <c r="DGK198" s="98"/>
      <c r="DGN198" s="98"/>
      <c r="DGQ198" s="98"/>
      <c r="DJE198" s="98"/>
      <c r="DJG198" s="98"/>
      <c r="DJJ198" s="98"/>
      <c r="DJM198" s="98"/>
      <c r="DJP198" s="98"/>
      <c r="DJS198" s="98"/>
      <c r="DJV198" s="98"/>
      <c r="DJX198" s="98"/>
      <c r="DJZ198" s="98"/>
      <c r="DKC198" s="98"/>
      <c r="DKF198" s="98"/>
      <c r="DKI198" s="98"/>
      <c r="DKL198" s="98"/>
      <c r="DKO198" s="98"/>
      <c r="DKR198" s="98"/>
      <c r="DKU198" s="98"/>
      <c r="DKW198" s="98"/>
      <c r="DLR198" s="98"/>
      <c r="DLS198" s="98"/>
      <c r="DLV198" s="98"/>
      <c r="DLY198" s="98"/>
      <c r="DMB198" s="98"/>
      <c r="DME198" s="98"/>
      <c r="DMF198" s="98"/>
      <c r="DMG198" s="98"/>
      <c r="DMJ198" s="98"/>
      <c r="DMM198" s="98"/>
      <c r="DMP198" s="98"/>
      <c r="DMS198" s="98"/>
      <c r="DMU198" s="98"/>
      <c r="DOM198" s="98"/>
      <c r="DON198" s="98"/>
      <c r="DOO198" s="98"/>
      <c r="DOP198" s="98"/>
      <c r="DOQ198" s="98"/>
      <c r="DOR198" s="98"/>
      <c r="DOS198" s="98"/>
      <c r="DOT198" s="98"/>
      <c r="DOU198" s="98"/>
      <c r="DOV198" s="98"/>
      <c r="DOW198" s="98"/>
      <c r="DOX198" s="98"/>
      <c r="DOY198" s="98"/>
      <c r="DOZ198" s="98"/>
      <c r="DPA198" s="98"/>
      <c r="DPB198" s="98"/>
      <c r="DPC198" s="98"/>
      <c r="DPD198" s="98"/>
      <c r="DPE198" s="98"/>
      <c r="DPR198" s="98"/>
      <c r="DPS198" s="98"/>
      <c r="DPT198" s="98"/>
      <c r="DPU198" s="98"/>
      <c r="DPV198" s="98"/>
      <c r="DPW198" s="98"/>
      <c r="DPX198" s="98"/>
      <c r="DPY198" s="98"/>
      <c r="DPZ198" s="98"/>
      <c r="DQA198" s="98"/>
      <c r="DQD198" s="98"/>
      <c r="DQG198" s="98"/>
      <c r="DQJ198" s="98"/>
      <c r="DQM198" s="98"/>
      <c r="DTA198" s="98"/>
      <c r="DTC198" s="98"/>
      <c r="DTF198" s="98"/>
      <c r="DTI198" s="98"/>
      <c r="DTL198" s="98"/>
      <c r="DTO198" s="98"/>
      <c r="DTR198" s="98"/>
      <c r="DTT198" s="98"/>
      <c r="DTV198" s="98"/>
      <c r="DTY198" s="98"/>
      <c r="DUB198" s="98"/>
      <c r="DUE198" s="98"/>
      <c r="DUH198" s="98"/>
      <c r="DUK198" s="98"/>
      <c r="DUN198" s="98"/>
      <c r="DUQ198" s="98"/>
      <c r="DUS198" s="98"/>
      <c r="DVN198" s="98"/>
      <c r="DVO198" s="98"/>
      <c r="DVR198" s="98"/>
      <c r="DVU198" s="98"/>
      <c r="DVX198" s="98"/>
      <c r="DWA198" s="98"/>
      <c r="DWB198" s="98"/>
      <c r="DWC198" s="98"/>
      <c r="DWF198" s="98"/>
      <c r="DWI198" s="98"/>
      <c r="DWL198" s="98"/>
      <c r="DWO198" s="98"/>
      <c r="DWQ198" s="98"/>
      <c r="DYI198" s="98"/>
      <c r="DYJ198" s="98"/>
      <c r="DYK198" s="98"/>
      <c r="DYL198" s="98"/>
      <c r="DYM198" s="98"/>
      <c r="DYN198" s="98"/>
      <c r="DYO198" s="98"/>
      <c r="DYP198" s="98"/>
      <c r="DYQ198" s="98"/>
      <c r="DYR198" s="98"/>
      <c r="DYS198" s="98"/>
      <c r="DYT198" s="98"/>
      <c r="DYU198" s="98"/>
      <c r="DYV198" s="98"/>
      <c r="DYW198" s="98"/>
      <c r="DYX198" s="98"/>
      <c r="DYY198" s="98"/>
      <c r="DYZ198" s="98"/>
      <c r="DZA198" s="98"/>
      <c r="DZN198" s="98"/>
      <c r="DZO198" s="98"/>
      <c r="DZP198" s="98"/>
      <c r="DZQ198" s="98"/>
      <c r="DZR198" s="98"/>
      <c r="DZS198" s="98"/>
      <c r="DZT198" s="98"/>
      <c r="DZU198" s="98"/>
      <c r="DZV198" s="98"/>
      <c r="DZW198" s="98"/>
      <c r="DZZ198" s="98"/>
      <c r="EAC198" s="98"/>
      <c r="EAF198" s="98"/>
      <c r="EAI198" s="98"/>
      <c r="ECW198" s="98"/>
      <c r="ECY198" s="98"/>
      <c r="EDB198" s="98"/>
      <c r="EDE198" s="98"/>
      <c r="EDH198" s="98"/>
      <c r="EDK198" s="98"/>
      <c r="EDN198" s="98"/>
      <c r="EDP198" s="98"/>
      <c r="EDR198" s="98"/>
      <c r="EDU198" s="98"/>
      <c r="EDX198" s="98"/>
      <c r="EEA198" s="98"/>
      <c r="EED198" s="98"/>
      <c r="EEG198" s="98"/>
      <c r="EEJ198" s="98"/>
      <c r="EEM198" s="98"/>
      <c r="EEO198" s="98"/>
      <c r="EFJ198" s="98"/>
      <c r="EFK198" s="98"/>
      <c r="EFN198" s="98"/>
      <c r="EFQ198" s="98"/>
      <c r="EFT198" s="98"/>
      <c r="EFW198" s="98"/>
      <c r="EFX198" s="98"/>
      <c r="EFY198" s="98"/>
      <c r="EGB198" s="98"/>
      <c r="EGE198" s="98"/>
      <c r="EGH198" s="98"/>
      <c r="EGK198" s="98"/>
      <c r="EGM198" s="98"/>
      <c r="EIE198" s="98"/>
      <c r="EIF198" s="98"/>
      <c r="EIG198" s="98"/>
      <c r="EIH198" s="98"/>
      <c r="EII198" s="98"/>
      <c r="EIJ198" s="98"/>
      <c r="EIK198" s="98"/>
      <c r="EIL198" s="98"/>
      <c r="EIM198" s="98"/>
      <c r="EIN198" s="98"/>
      <c r="EIO198" s="98"/>
      <c r="EIP198" s="98"/>
      <c r="EIQ198" s="98"/>
      <c r="EIR198" s="98"/>
      <c r="EIS198" s="98"/>
      <c r="EIT198" s="98"/>
      <c r="EIU198" s="98"/>
      <c r="EIV198" s="98"/>
      <c r="EIW198" s="98"/>
      <c r="EJJ198" s="98"/>
      <c r="EJK198" s="98"/>
      <c r="EJL198" s="98"/>
      <c r="EJM198" s="98"/>
      <c r="EJN198" s="98"/>
      <c r="EJO198" s="98"/>
      <c r="EJP198" s="98"/>
      <c r="EJQ198" s="98"/>
      <c r="EJR198" s="98"/>
      <c r="EJS198" s="98"/>
      <c r="EJV198" s="98"/>
      <c r="EJY198" s="98"/>
      <c r="EKB198" s="98"/>
      <c r="EKE198" s="98"/>
      <c r="EMS198" s="98"/>
      <c r="EMU198" s="98"/>
      <c r="EMX198" s="98"/>
      <c r="ENA198" s="98"/>
      <c r="END198" s="98"/>
      <c r="ENG198" s="98"/>
      <c r="ENJ198" s="98"/>
      <c r="ENL198" s="98"/>
      <c r="ENN198" s="98"/>
      <c r="ENQ198" s="98"/>
      <c r="ENT198" s="98"/>
      <c r="ENW198" s="98"/>
      <c r="ENZ198" s="98"/>
      <c r="EOC198" s="98"/>
      <c r="EOF198" s="98"/>
      <c r="EOI198" s="98"/>
      <c r="EOK198" s="98"/>
      <c r="EPF198" s="98"/>
      <c r="EPG198" s="98"/>
      <c r="EPJ198" s="98"/>
      <c r="EPM198" s="98"/>
      <c r="EPP198" s="98"/>
      <c r="EPS198" s="98"/>
      <c r="EPT198" s="98"/>
      <c r="EPU198" s="98"/>
      <c r="EPX198" s="98"/>
      <c r="EQA198" s="98"/>
      <c r="EQD198" s="98"/>
      <c r="EQG198" s="98"/>
      <c r="EQI198" s="98"/>
      <c r="ESA198" s="98"/>
      <c r="ESB198" s="98"/>
      <c r="ESC198" s="98"/>
      <c r="ESD198" s="98"/>
      <c r="ESE198" s="98"/>
      <c r="ESF198" s="98"/>
      <c r="ESG198" s="98"/>
      <c r="ESH198" s="98"/>
      <c r="ESI198" s="98"/>
      <c r="ESJ198" s="98"/>
      <c r="ESK198" s="98"/>
      <c r="ESL198" s="98"/>
      <c r="ESM198" s="98"/>
      <c r="ESN198" s="98"/>
      <c r="ESO198" s="98"/>
      <c r="ESP198" s="98"/>
      <c r="ESQ198" s="98"/>
      <c r="ESR198" s="98"/>
      <c r="ESS198" s="98"/>
      <c r="ETF198" s="98"/>
      <c r="ETG198" s="98"/>
      <c r="ETH198" s="98"/>
      <c r="ETI198" s="98"/>
      <c r="ETJ198" s="98"/>
      <c r="ETK198" s="98"/>
      <c r="ETL198" s="98"/>
      <c r="ETM198" s="98"/>
      <c r="ETN198" s="98"/>
      <c r="ETO198" s="98"/>
      <c r="ETR198" s="98"/>
      <c r="ETU198" s="98"/>
      <c r="ETX198" s="98"/>
      <c r="EUA198" s="98"/>
      <c r="EWO198" s="98"/>
      <c r="EWQ198" s="98"/>
      <c r="EWT198" s="98"/>
      <c r="EWW198" s="98"/>
      <c r="EWZ198" s="98"/>
      <c r="EXC198" s="98"/>
      <c r="EXF198" s="98"/>
      <c r="EXH198" s="98"/>
      <c r="EXJ198" s="98"/>
      <c r="EXM198" s="98"/>
      <c r="EXP198" s="98"/>
      <c r="EXS198" s="98"/>
      <c r="EXV198" s="98"/>
      <c r="EXY198" s="98"/>
      <c r="EYB198" s="98"/>
      <c r="EYE198" s="98"/>
      <c r="EYG198" s="98"/>
      <c r="EZB198" s="98"/>
      <c r="EZC198" s="98"/>
      <c r="EZF198" s="98"/>
      <c r="EZI198" s="98"/>
      <c r="EZL198" s="98"/>
      <c r="EZO198" s="98"/>
      <c r="EZP198" s="98"/>
      <c r="EZQ198" s="98"/>
      <c r="EZT198" s="98"/>
      <c r="EZW198" s="98"/>
      <c r="EZZ198" s="98"/>
      <c r="FAC198" s="98"/>
      <c r="FAE198" s="98"/>
      <c r="FBW198" s="98"/>
      <c r="FBX198" s="98"/>
      <c r="FBY198" s="98"/>
      <c r="FBZ198" s="98"/>
      <c r="FCA198" s="98"/>
      <c r="FCB198" s="98"/>
      <c r="FCC198" s="98"/>
      <c r="FCD198" s="98"/>
      <c r="FCE198" s="98"/>
      <c r="FCF198" s="98"/>
      <c r="FCG198" s="98"/>
      <c r="FCH198" s="98"/>
      <c r="FCI198" s="98"/>
      <c r="FCJ198" s="98"/>
      <c r="FCK198" s="98"/>
      <c r="FCL198" s="98"/>
      <c r="FCM198" s="98"/>
      <c r="FCN198" s="98"/>
      <c r="FCO198" s="98"/>
      <c r="FDB198" s="98"/>
      <c r="FDC198" s="98"/>
      <c r="FDD198" s="98"/>
      <c r="FDE198" s="98"/>
      <c r="FDF198" s="98"/>
      <c r="FDG198" s="98"/>
      <c r="FDH198" s="98"/>
      <c r="FDI198" s="98"/>
      <c r="FDJ198" s="98"/>
      <c r="FDK198" s="98"/>
      <c r="FDN198" s="98"/>
      <c r="FDQ198" s="98"/>
      <c r="FDT198" s="98"/>
      <c r="FDW198" s="98"/>
      <c r="FGK198" s="98"/>
      <c r="FGM198" s="98"/>
      <c r="FGP198" s="98"/>
      <c r="FGS198" s="98"/>
      <c r="FGV198" s="98"/>
      <c r="FGY198" s="98"/>
      <c r="FHB198" s="98"/>
      <c r="FHD198" s="98"/>
      <c r="FHF198" s="98"/>
      <c r="FHI198" s="98"/>
      <c r="FHL198" s="98"/>
      <c r="FHO198" s="98"/>
      <c r="FHR198" s="98"/>
      <c r="FHU198" s="98"/>
      <c r="FHX198" s="98"/>
      <c r="FIA198" s="98"/>
      <c r="FIC198" s="98"/>
      <c r="FIX198" s="98"/>
      <c r="FIY198" s="98"/>
      <c r="FJB198" s="98"/>
      <c r="FJE198" s="98"/>
      <c r="FJH198" s="98"/>
      <c r="FJK198" s="98"/>
      <c r="FJL198" s="98"/>
      <c r="FJM198" s="98"/>
      <c r="FJP198" s="98"/>
      <c r="FJS198" s="98"/>
      <c r="FJV198" s="98"/>
      <c r="FJY198" s="98"/>
      <c r="FKA198" s="98"/>
      <c r="FLS198" s="98"/>
      <c r="FLT198" s="98"/>
      <c r="FLU198" s="98"/>
      <c r="FLV198" s="98"/>
      <c r="FLW198" s="98"/>
      <c r="FLX198" s="98"/>
      <c r="FLY198" s="98"/>
      <c r="FLZ198" s="98"/>
      <c r="FMA198" s="98"/>
      <c r="FMB198" s="98"/>
      <c r="FMC198" s="98"/>
      <c r="FMD198" s="98"/>
      <c r="FME198" s="98"/>
      <c r="FMF198" s="98"/>
      <c r="FMG198" s="98"/>
      <c r="FMH198" s="98"/>
      <c r="FMI198" s="98"/>
      <c r="FMJ198" s="98"/>
      <c r="FMK198" s="98"/>
      <c r="FMX198" s="98"/>
      <c r="FMY198" s="98"/>
      <c r="FMZ198" s="98"/>
      <c r="FNA198" s="98"/>
      <c r="FNB198" s="98"/>
      <c r="FNC198" s="98"/>
      <c r="FND198" s="98"/>
      <c r="FNE198" s="98"/>
      <c r="FNF198" s="98"/>
      <c r="FNG198" s="98"/>
      <c r="FNJ198" s="98"/>
      <c r="FNM198" s="98"/>
      <c r="FNP198" s="98"/>
      <c r="FNS198" s="98"/>
      <c r="FQG198" s="98"/>
      <c r="FQI198" s="98"/>
      <c r="FQL198" s="98"/>
      <c r="FQO198" s="98"/>
      <c r="FQR198" s="98"/>
      <c r="FQU198" s="98"/>
      <c r="FQX198" s="98"/>
      <c r="FQZ198" s="98"/>
      <c r="FRB198" s="98"/>
      <c r="FRE198" s="98"/>
      <c r="FRH198" s="98"/>
      <c r="FRK198" s="98"/>
      <c r="FRN198" s="98"/>
      <c r="FRQ198" s="98"/>
      <c r="FRT198" s="98"/>
      <c r="FRW198" s="98"/>
      <c r="FRY198" s="98"/>
      <c r="FST198" s="98"/>
      <c r="FSU198" s="98"/>
      <c r="FSX198" s="98"/>
      <c r="FTA198" s="98"/>
      <c r="FTD198" s="98"/>
      <c r="FTG198" s="98"/>
      <c r="FTH198" s="98"/>
      <c r="FTI198" s="98"/>
      <c r="FTL198" s="98"/>
      <c r="FTO198" s="98"/>
      <c r="FTR198" s="98"/>
      <c r="FTU198" s="98"/>
      <c r="FTW198" s="98"/>
      <c r="FVO198" s="98"/>
      <c r="FVP198" s="98"/>
      <c r="FVQ198" s="98"/>
      <c r="FVR198" s="98"/>
      <c r="FVS198" s="98"/>
      <c r="FVT198" s="98"/>
      <c r="FVU198" s="98"/>
      <c r="FVV198" s="98"/>
      <c r="FVW198" s="98"/>
      <c r="FVX198" s="98"/>
      <c r="FVY198" s="98"/>
      <c r="FVZ198" s="98"/>
      <c r="FWA198" s="98"/>
      <c r="FWB198" s="98"/>
      <c r="FWC198" s="98"/>
      <c r="FWD198" s="98"/>
      <c r="FWE198" s="98"/>
      <c r="FWF198" s="98"/>
      <c r="FWG198" s="98"/>
      <c r="FWT198" s="98"/>
      <c r="FWU198" s="98"/>
      <c r="FWV198" s="98"/>
      <c r="FWW198" s="98"/>
      <c r="FWX198" s="98"/>
      <c r="FWY198" s="98"/>
      <c r="FWZ198" s="98"/>
      <c r="FXA198" s="98"/>
      <c r="FXB198" s="98"/>
      <c r="FXC198" s="98"/>
      <c r="FXF198" s="98"/>
      <c r="FXI198" s="98"/>
      <c r="FXL198" s="98"/>
      <c r="FXO198" s="98"/>
      <c r="GAC198" s="98"/>
      <c r="GAE198" s="98"/>
      <c r="GAH198" s="98"/>
      <c r="GAK198" s="98"/>
      <c r="GAN198" s="98"/>
      <c r="GAQ198" s="98"/>
      <c r="GAT198" s="98"/>
      <c r="GAV198" s="98"/>
      <c r="GAX198" s="98"/>
      <c r="GBA198" s="98"/>
      <c r="GBD198" s="98"/>
      <c r="GBG198" s="98"/>
      <c r="GBJ198" s="98"/>
      <c r="GBM198" s="98"/>
      <c r="GBP198" s="98"/>
      <c r="GBS198" s="98"/>
      <c r="GBU198" s="98"/>
      <c r="GCP198" s="98"/>
      <c r="GCQ198" s="98"/>
      <c r="GCT198" s="98"/>
      <c r="GCW198" s="98"/>
      <c r="GCZ198" s="98"/>
      <c r="GDC198" s="98"/>
      <c r="GDD198" s="98"/>
      <c r="GDE198" s="98"/>
      <c r="GDH198" s="98"/>
      <c r="GDK198" s="98"/>
      <c r="GDN198" s="98"/>
      <c r="GDQ198" s="98"/>
      <c r="GDS198" s="98"/>
      <c r="GFK198" s="98"/>
      <c r="GFL198" s="98"/>
      <c r="GFM198" s="98"/>
      <c r="GFN198" s="98"/>
      <c r="GFO198" s="98"/>
      <c r="GFP198" s="98"/>
      <c r="GFQ198" s="98"/>
      <c r="GFR198" s="98"/>
      <c r="GFS198" s="98"/>
      <c r="GFT198" s="98"/>
      <c r="GFU198" s="98"/>
      <c r="GFV198" s="98"/>
      <c r="GFW198" s="98"/>
      <c r="GFX198" s="98"/>
      <c r="GFY198" s="98"/>
      <c r="GFZ198" s="98"/>
      <c r="GGA198" s="98"/>
      <c r="GGB198" s="98"/>
      <c r="GGC198" s="98"/>
      <c r="GGP198" s="98"/>
      <c r="GGQ198" s="98"/>
      <c r="GGR198" s="98"/>
      <c r="GGS198" s="98"/>
      <c r="GGT198" s="98"/>
      <c r="GGU198" s="98"/>
      <c r="GGV198" s="98"/>
      <c r="GGW198" s="98"/>
      <c r="GGX198" s="98"/>
      <c r="GGY198" s="98"/>
      <c r="GHB198" s="98"/>
      <c r="GHE198" s="98"/>
      <c r="GHH198" s="98"/>
      <c r="GHK198" s="98"/>
      <c r="GJY198" s="98"/>
      <c r="GKA198" s="98"/>
      <c r="GKD198" s="98"/>
      <c r="GKG198" s="98"/>
      <c r="GKJ198" s="98"/>
      <c r="GKM198" s="98"/>
      <c r="GKP198" s="98"/>
      <c r="GKR198" s="98"/>
      <c r="GKT198" s="98"/>
      <c r="GKW198" s="98"/>
      <c r="GKZ198" s="98"/>
      <c r="GLC198" s="98"/>
      <c r="GLF198" s="98"/>
      <c r="GLI198" s="98"/>
      <c r="GLL198" s="98"/>
      <c r="GLO198" s="98"/>
      <c r="GLQ198" s="98"/>
      <c r="GML198" s="98"/>
      <c r="GMM198" s="98"/>
      <c r="GMP198" s="98"/>
      <c r="GMS198" s="98"/>
      <c r="GMV198" s="98"/>
      <c r="GMY198" s="98"/>
      <c r="GMZ198" s="98"/>
      <c r="GNA198" s="98"/>
      <c r="GND198" s="98"/>
      <c r="GNG198" s="98"/>
      <c r="GNJ198" s="98"/>
      <c r="GNM198" s="98"/>
      <c r="GNO198" s="98"/>
      <c r="GPG198" s="98"/>
      <c r="GPH198" s="98"/>
      <c r="GPI198" s="98"/>
      <c r="GPJ198" s="98"/>
      <c r="GPK198" s="98"/>
      <c r="GPL198" s="98"/>
      <c r="GPM198" s="98"/>
      <c r="GPN198" s="98"/>
      <c r="GPO198" s="98"/>
      <c r="GPP198" s="98"/>
      <c r="GPQ198" s="98"/>
      <c r="GPR198" s="98"/>
      <c r="GPS198" s="98"/>
      <c r="GPT198" s="98"/>
      <c r="GPU198" s="98"/>
      <c r="GPV198" s="98"/>
      <c r="GPW198" s="98"/>
      <c r="GPX198" s="98"/>
      <c r="GPY198" s="98"/>
      <c r="GQL198" s="98"/>
      <c r="GQM198" s="98"/>
      <c r="GQN198" s="98"/>
      <c r="GQO198" s="98"/>
      <c r="GQP198" s="98"/>
      <c r="GQQ198" s="98"/>
      <c r="GQR198" s="98"/>
      <c r="GQS198" s="98"/>
      <c r="GQT198" s="98"/>
      <c r="GQU198" s="98"/>
      <c r="GQX198" s="98"/>
      <c r="GRA198" s="98"/>
      <c r="GRD198" s="98"/>
      <c r="GRG198" s="98"/>
      <c r="GTU198" s="98"/>
      <c r="GTW198" s="98"/>
      <c r="GTZ198" s="98"/>
      <c r="GUC198" s="98"/>
      <c r="GUF198" s="98"/>
      <c r="GUI198" s="98"/>
      <c r="GUL198" s="98"/>
      <c r="GUN198" s="98"/>
      <c r="GUP198" s="98"/>
      <c r="GUS198" s="98"/>
      <c r="GUV198" s="98"/>
      <c r="GUY198" s="98"/>
      <c r="GVB198" s="98"/>
      <c r="GVE198" s="98"/>
      <c r="GVH198" s="98"/>
      <c r="GVK198" s="98"/>
      <c r="GVM198" s="98"/>
      <c r="GWH198" s="98"/>
      <c r="GWI198" s="98"/>
      <c r="GWL198" s="98"/>
      <c r="GWO198" s="98"/>
      <c r="GWR198" s="98"/>
      <c r="GWU198" s="98"/>
      <c r="GWV198" s="98"/>
      <c r="GWW198" s="98"/>
      <c r="GWZ198" s="98"/>
      <c r="GXC198" s="98"/>
      <c r="GXF198" s="98"/>
      <c r="GXI198" s="98"/>
      <c r="GXK198" s="98"/>
      <c r="GZC198" s="98"/>
      <c r="GZD198" s="98"/>
      <c r="GZE198" s="98"/>
      <c r="GZF198" s="98"/>
      <c r="GZG198" s="98"/>
      <c r="GZH198" s="98"/>
      <c r="GZI198" s="98"/>
      <c r="GZJ198" s="98"/>
      <c r="GZK198" s="98"/>
      <c r="GZL198" s="98"/>
      <c r="GZM198" s="98"/>
      <c r="GZN198" s="98"/>
      <c r="GZO198" s="98"/>
      <c r="GZP198" s="98"/>
      <c r="GZQ198" s="98"/>
      <c r="GZR198" s="98"/>
      <c r="GZS198" s="98"/>
      <c r="GZT198" s="98"/>
      <c r="GZU198" s="98"/>
      <c r="HAH198" s="98"/>
      <c r="HAI198" s="98"/>
      <c r="HAJ198" s="98"/>
      <c r="HAK198" s="98"/>
      <c r="HAL198" s="98"/>
      <c r="HAM198" s="98"/>
      <c r="HAN198" s="98"/>
      <c r="HAO198" s="98"/>
      <c r="HAP198" s="98"/>
      <c r="HAQ198" s="98"/>
      <c r="HAT198" s="98"/>
      <c r="HAW198" s="98"/>
      <c r="HAZ198" s="98"/>
      <c r="HBC198" s="98"/>
      <c r="HDQ198" s="98"/>
      <c r="HDS198" s="98"/>
      <c r="HDV198" s="98"/>
      <c r="HDY198" s="98"/>
      <c r="HEB198" s="98"/>
      <c r="HEE198" s="98"/>
      <c r="HEH198" s="98"/>
      <c r="HEJ198" s="98"/>
      <c r="HEL198" s="98"/>
      <c r="HEO198" s="98"/>
      <c r="HER198" s="98"/>
      <c r="HEU198" s="98"/>
      <c r="HEX198" s="98"/>
      <c r="HFA198" s="98"/>
      <c r="HFD198" s="98"/>
      <c r="HFG198" s="98"/>
      <c r="HFI198" s="98"/>
      <c r="HGD198" s="98"/>
      <c r="HGE198" s="98"/>
      <c r="HGH198" s="98"/>
      <c r="HGK198" s="98"/>
      <c r="HGN198" s="98"/>
      <c r="HGQ198" s="98"/>
      <c r="HGR198" s="98"/>
      <c r="HGS198" s="98"/>
      <c r="HGV198" s="98"/>
      <c r="HGY198" s="98"/>
      <c r="HHB198" s="98"/>
      <c r="HHE198" s="98"/>
      <c r="HHG198" s="98"/>
      <c r="HIY198" s="98"/>
      <c r="HIZ198" s="98"/>
      <c r="HJA198" s="98"/>
      <c r="HJB198" s="98"/>
      <c r="HJC198" s="98"/>
      <c r="HJD198" s="98"/>
      <c r="HJE198" s="98"/>
      <c r="HJF198" s="98"/>
      <c r="HJG198" s="98"/>
      <c r="HJH198" s="98"/>
      <c r="HJI198" s="98"/>
      <c r="HJJ198" s="98"/>
      <c r="HJK198" s="98"/>
      <c r="HJL198" s="98"/>
      <c r="HJM198" s="98"/>
      <c r="HJN198" s="98"/>
      <c r="HJO198" s="98"/>
      <c r="HJP198" s="98"/>
      <c r="HJQ198" s="98"/>
      <c r="HKD198" s="98"/>
      <c r="HKE198" s="98"/>
      <c r="HKF198" s="98"/>
      <c r="HKG198" s="98"/>
      <c r="HKH198" s="98"/>
      <c r="HKI198" s="98"/>
      <c r="HKJ198" s="98"/>
      <c r="HKK198" s="98"/>
      <c r="HKL198" s="98"/>
      <c r="HKM198" s="98"/>
      <c r="HKP198" s="98"/>
      <c r="HKS198" s="98"/>
      <c r="HKV198" s="98"/>
      <c r="HKY198" s="98"/>
      <c r="HNM198" s="98"/>
      <c r="HNO198" s="98"/>
      <c r="HNR198" s="98"/>
      <c r="HNU198" s="98"/>
      <c r="HNX198" s="98"/>
      <c r="HOA198" s="98"/>
      <c r="HOD198" s="98"/>
      <c r="HOF198" s="98"/>
      <c r="HOH198" s="98"/>
      <c r="HOK198" s="98"/>
      <c r="HON198" s="98"/>
      <c r="HOQ198" s="98"/>
      <c r="HOT198" s="98"/>
      <c r="HOW198" s="98"/>
      <c r="HOZ198" s="98"/>
      <c r="HPC198" s="98"/>
      <c r="HPE198" s="98"/>
      <c r="HPZ198" s="98"/>
      <c r="HQA198" s="98"/>
      <c r="HQD198" s="98"/>
      <c r="HQG198" s="98"/>
      <c r="HQJ198" s="98"/>
      <c r="HQM198" s="98"/>
      <c r="HQN198" s="98"/>
      <c r="HQO198" s="98"/>
      <c r="HQR198" s="98"/>
      <c r="HQU198" s="98"/>
      <c r="HQX198" s="98"/>
      <c r="HRA198" s="98"/>
      <c r="HRC198" s="98"/>
      <c r="HSU198" s="98"/>
      <c r="HSV198" s="98"/>
      <c r="HSW198" s="98"/>
      <c r="HSX198" s="98"/>
      <c r="HSY198" s="98"/>
      <c r="HSZ198" s="98"/>
      <c r="HTA198" s="98"/>
      <c r="HTB198" s="98"/>
      <c r="HTC198" s="98"/>
      <c r="HTD198" s="98"/>
      <c r="HTE198" s="98"/>
      <c r="HTF198" s="98"/>
      <c r="HTG198" s="98"/>
      <c r="HTH198" s="98"/>
      <c r="HTI198" s="98"/>
      <c r="HTJ198" s="98"/>
      <c r="HTK198" s="98"/>
      <c r="HTL198" s="98"/>
      <c r="HTM198" s="98"/>
      <c r="HTZ198" s="98"/>
      <c r="HUA198" s="98"/>
      <c r="HUB198" s="98"/>
      <c r="HUC198" s="98"/>
      <c r="HUD198" s="98"/>
      <c r="HUE198" s="98"/>
      <c r="HUF198" s="98"/>
      <c r="HUG198" s="98"/>
      <c r="HUH198" s="98"/>
      <c r="HUI198" s="98"/>
      <c r="HUL198" s="98"/>
      <c r="HUO198" s="98"/>
      <c r="HUR198" s="98"/>
      <c r="HUU198" s="98"/>
      <c r="HXI198" s="98"/>
      <c r="HXK198" s="98"/>
      <c r="HXN198" s="98"/>
      <c r="HXQ198" s="98"/>
      <c r="HXT198" s="98"/>
      <c r="HXW198" s="98"/>
      <c r="HXZ198" s="98"/>
      <c r="HYB198" s="98"/>
      <c r="HYD198" s="98"/>
      <c r="HYG198" s="98"/>
      <c r="HYJ198" s="98"/>
      <c r="HYM198" s="98"/>
      <c r="HYP198" s="98"/>
      <c r="HYS198" s="98"/>
      <c r="HYV198" s="98"/>
      <c r="HYY198" s="98"/>
      <c r="HZA198" s="98"/>
      <c r="HZV198" s="98"/>
      <c r="HZW198" s="98"/>
      <c r="HZZ198" s="98"/>
      <c r="IAC198" s="98"/>
      <c r="IAF198" s="98"/>
      <c r="IAI198" s="98"/>
      <c r="IAJ198" s="98"/>
      <c r="IAK198" s="98"/>
      <c r="IAN198" s="98"/>
      <c r="IAQ198" s="98"/>
      <c r="IAT198" s="98"/>
      <c r="IAW198" s="98"/>
      <c r="IAY198" s="98"/>
      <c r="ICQ198" s="98"/>
      <c r="ICR198" s="98"/>
      <c r="ICS198" s="98"/>
      <c r="ICT198" s="98"/>
      <c r="ICU198" s="98"/>
      <c r="ICV198" s="98"/>
      <c r="ICW198" s="98"/>
      <c r="ICX198" s="98"/>
      <c r="ICY198" s="98"/>
      <c r="ICZ198" s="98"/>
      <c r="IDA198" s="98"/>
      <c r="IDB198" s="98"/>
      <c r="IDC198" s="98"/>
      <c r="IDD198" s="98"/>
      <c r="IDE198" s="98"/>
      <c r="IDF198" s="98"/>
      <c r="IDG198" s="98"/>
      <c r="IDH198" s="98"/>
      <c r="IDI198" s="98"/>
      <c r="IDV198" s="98"/>
      <c r="IDW198" s="98"/>
      <c r="IDX198" s="98"/>
      <c r="IDY198" s="98"/>
      <c r="IDZ198" s="98"/>
      <c r="IEA198" s="98"/>
      <c r="IEB198" s="98"/>
      <c r="IEC198" s="98"/>
      <c r="IED198" s="98"/>
      <c r="IEE198" s="98"/>
      <c r="IEH198" s="98"/>
      <c r="IEK198" s="98"/>
      <c r="IEN198" s="98"/>
      <c r="IEQ198" s="98"/>
      <c r="IHE198" s="98"/>
      <c r="IHG198" s="98"/>
      <c r="IHJ198" s="98"/>
      <c r="IHM198" s="98"/>
      <c r="IHP198" s="98"/>
      <c r="IHS198" s="98"/>
      <c r="IHV198" s="98"/>
      <c r="IHX198" s="98"/>
      <c r="IHZ198" s="98"/>
      <c r="IIC198" s="98"/>
      <c r="IIF198" s="98"/>
      <c r="III198" s="98"/>
      <c r="IIL198" s="98"/>
      <c r="IIO198" s="98"/>
      <c r="IIR198" s="98"/>
      <c r="IIU198" s="98"/>
      <c r="IIW198" s="98"/>
      <c r="IJR198" s="98"/>
      <c r="IJS198" s="98"/>
      <c r="IJV198" s="98"/>
      <c r="IJY198" s="98"/>
      <c r="IKB198" s="98"/>
      <c r="IKE198" s="98"/>
      <c r="IKF198" s="98"/>
      <c r="IKG198" s="98"/>
      <c r="IKJ198" s="98"/>
      <c r="IKM198" s="98"/>
      <c r="IKP198" s="98"/>
      <c r="IKS198" s="98"/>
      <c r="IKU198" s="98"/>
      <c r="IMM198" s="98"/>
      <c r="IMN198" s="98"/>
      <c r="IMO198" s="98"/>
      <c r="IMP198" s="98"/>
      <c r="IMQ198" s="98"/>
      <c r="IMR198" s="98"/>
      <c r="IMS198" s="98"/>
      <c r="IMT198" s="98"/>
      <c r="IMU198" s="98"/>
      <c r="IMV198" s="98"/>
      <c r="IMW198" s="98"/>
      <c r="IMX198" s="98"/>
      <c r="IMY198" s="98"/>
      <c r="IMZ198" s="98"/>
      <c r="INA198" s="98"/>
      <c r="INB198" s="98"/>
      <c r="INC198" s="98"/>
      <c r="IND198" s="98"/>
      <c r="INE198" s="98"/>
      <c r="INR198" s="98"/>
      <c r="INS198" s="98"/>
      <c r="INT198" s="98"/>
      <c r="INU198" s="98"/>
      <c r="INV198" s="98"/>
      <c r="INW198" s="98"/>
      <c r="INX198" s="98"/>
      <c r="INY198" s="98"/>
      <c r="INZ198" s="98"/>
      <c r="IOA198" s="98"/>
      <c r="IOD198" s="98"/>
      <c r="IOG198" s="98"/>
      <c r="IOJ198" s="98"/>
      <c r="IOM198" s="98"/>
      <c r="IRA198" s="98"/>
      <c r="IRC198" s="98"/>
      <c r="IRF198" s="98"/>
      <c r="IRI198" s="98"/>
      <c r="IRL198" s="98"/>
      <c r="IRO198" s="98"/>
      <c r="IRR198" s="98"/>
      <c r="IRT198" s="98"/>
      <c r="IRV198" s="98"/>
      <c r="IRY198" s="98"/>
      <c r="ISB198" s="98"/>
      <c r="ISE198" s="98"/>
      <c r="ISH198" s="98"/>
      <c r="ISK198" s="98"/>
      <c r="ISN198" s="98"/>
      <c r="ISQ198" s="98"/>
      <c r="ISS198" s="98"/>
      <c r="ITN198" s="98"/>
      <c r="ITO198" s="98"/>
      <c r="ITR198" s="98"/>
      <c r="ITU198" s="98"/>
      <c r="ITX198" s="98"/>
      <c r="IUA198" s="98"/>
      <c r="IUB198" s="98"/>
      <c r="IUC198" s="98"/>
      <c r="IUF198" s="98"/>
      <c r="IUI198" s="98"/>
      <c r="IUL198" s="98"/>
      <c r="IUO198" s="98"/>
      <c r="IUQ198" s="98"/>
      <c r="IWI198" s="98"/>
      <c r="IWJ198" s="98"/>
      <c r="IWK198" s="98"/>
      <c r="IWL198" s="98"/>
      <c r="IWM198" s="98"/>
      <c r="IWN198" s="98"/>
      <c r="IWO198" s="98"/>
      <c r="IWP198" s="98"/>
      <c r="IWQ198" s="98"/>
      <c r="IWR198" s="98"/>
      <c r="IWS198" s="98"/>
      <c r="IWT198" s="98"/>
      <c r="IWU198" s="98"/>
      <c r="IWV198" s="98"/>
      <c r="IWW198" s="98"/>
      <c r="IWX198" s="98"/>
      <c r="IWY198" s="98"/>
      <c r="IWZ198" s="98"/>
      <c r="IXA198" s="98"/>
      <c r="IXN198" s="98"/>
      <c r="IXO198" s="98"/>
      <c r="IXP198" s="98"/>
      <c r="IXQ198" s="98"/>
      <c r="IXR198" s="98"/>
      <c r="IXS198" s="98"/>
      <c r="IXT198" s="98"/>
      <c r="IXU198" s="98"/>
      <c r="IXV198" s="98"/>
      <c r="IXW198" s="98"/>
      <c r="IXZ198" s="98"/>
      <c r="IYC198" s="98"/>
      <c r="IYF198" s="98"/>
      <c r="IYI198" s="98"/>
      <c r="JAW198" s="98"/>
      <c r="JAY198" s="98"/>
      <c r="JBB198" s="98"/>
      <c r="JBE198" s="98"/>
      <c r="JBH198" s="98"/>
      <c r="JBK198" s="98"/>
      <c r="JBN198" s="98"/>
      <c r="JBP198" s="98"/>
      <c r="JBR198" s="98"/>
      <c r="JBU198" s="98"/>
      <c r="JBX198" s="98"/>
      <c r="JCA198" s="98"/>
      <c r="JCD198" s="98"/>
      <c r="JCG198" s="98"/>
      <c r="JCJ198" s="98"/>
      <c r="JCM198" s="98"/>
      <c r="JCO198" s="98"/>
      <c r="JDJ198" s="98"/>
      <c r="JDK198" s="98"/>
      <c r="JDN198" s="98"/>
      <c r="JDQ198" s="98"/>
      <c r="JDT198" s="98"/>
      <c r="JDW198" s="98"/>
      <c r="JDX198" s="98"/>
      <c r="JDY198" s="98"/>
      <c r="JEB198" s="98"/>
      <c r="JEE198" s="98"/>
      <c r="JEH198" s="98"/>
      <c r="JEK198" s="98"/>
      <c r="JEM198" s="98"/>
      <c r="JGE198" s="98"/>
      <c r="JGF198" s="98"/>
      <c r="JGG198" s="98"/>
      <c r="JGH198" s="98"/>
      <c r="JGI198" s="98"/>
      <c r="JGJ198" s="98"/>
      <c r="JGK198" s="98"/>
      <c r="JGL198" s="98"/>
      <c r="JGM198" s="98"/>
      <c r="JGN198" s="98"/>
      <c r="JGO198" s="98"/>
      <c r="JGP198" s="98"/>
      <c r="JGQ198" s="98"/>
      <c r="JGR198" s="98"/>
      <c r="JGS198" s="98"/>
      <c r="JGT198" s="98"/>
      <c r="JGU198" s="98"/>
      <c r="JGV198" s="98"/>
      <c r="JGW198" s="98"/>
      <c r="JHJ198" s="98"/>
      <c r="JHK198" s="98"/>
      <c r="JHL198" s="98"/>
      <c r="JHM198" s="98"/>
      <c r="JHN198" s="98"/>
      <c r="JHO198" s="98"/>
      <c r="JHP198" s="98"/>
      <c r="JHQ198" s="98"/>
      <c r="JHR198" s="98"/>
      <c r="JHS198" s="98"/>
      <c r="JHV198" s="98"/>
      <c r="JHY198" s="98"/>
      <c r="JIB198" s="98"/>
      <c r="JIE198" s="98"/>
      <c r="JKS198" s="98"/>
      <c r="JKU198" s="98"/>
      <c r="JKX198" s="98"/>
      <c r="JLA198" s="98"/>
      <c r="JLD198" s="98"/>
      <c r="JLG198" s="98"/>
      <c r="JLJ198" s="98"/>
      <c r="JLL198" s="98"/>
      <c r="JLN198" s="98"/>
      <c r="JLQ198" s="98"/>
      <c r="JLT198" s="98"/>
      <c r="JLW198" s="98"/>
      <c r="JLZ198" s="98"/>
      <c r="JMC198" s="98"/>
      <c r="JMF198" s="98"/>
      <c r="JMI198" s="98"/>
      <c r="JMK198" s="98"/>
      <c r="JNF198" s="98"/>
      <c r="JNG198" s="98"/>
      <c r="JNJ198" s="98"/>
      <c r="JNM198" s="98"/>
      <c r="JNP198" s="98"/>
      <c r="JNS198" s="98"/>
      <c r="JNT198" s="98"/>
      <c r="JNU198" s="98"/>
      <c r="JNX198" s="98"/>
      <c r="JOA198" s="98"/>
      <c r="JOD198" s="98"/>
      <c r="JOG198" s="98"/>
      <c r="JOI198" s="98"/>
      <c r="JQA198" s="98"/>
      <c r="JQB198" s="98"/>
      <c r="JQC198" s="98"/>
      <c r="JQD198" s="98"/>
      <c r="JQE198" s="98"/>
      <c r="JQF198" s="98"/>
      <c r="JQG198" s="98"/>
      <c r="JQH198" s="98"/>
      <c r="JQI198" s="98"/>
      <c r="JQJ198" s="98"/>
      <c r="JQK198" s="98"/>
      <c r="JQL198" s="98"/>
      <c r="JQM198" s="98"/>
      <c r="JQN198" s="98"/>
      <c r="JQO198" s="98"/>
      <c r="JQP198" s="98"/>
      <c r="JQQ198" s="98"/>
      <c r="JQR198" s="98"/>
      <c r="JQS198" s="98"/>
      <c r="JRF198" s="98"/>
      <c r="JRG198" s="98"/>
      <c r="JRH198" s="98"/>
      <c r="JRI198" s="98"/>
      <c r="JRJ198" s="98"/>
      <c r="JRK198" s="98"/>
      <c r="JRL198" s="98"/>
      <c r="JRM198" s="98"/>
      <c r="JRN198" s="98"/>
      <c r="JRO198" s="98"/>
      <c r="JRR198" s="98"/>
      <c r="JRU198" s="98"/>
      <c r="JRX198" s="98"/>
      <c r="JSA198" s="98"/>
      <c r="JUO198" s="98"/>
      <c r="JUQ198" s="98"/>
      <c r="JUT198" s="98"/>
      <c r="JUW198" s="98"/>
      <c r="JUZ198" s="98"/>
      <c r="JVC198" s="98"/>
      <c r="JVF198" s="98"/>
      <c r="JVH198" s="98"/>
      <c r="JVJ198" s="98"/>
      <c r="JVM198" s="98"/>
      <c r="JVP198" s="98"/>
      <c r="JVS198" s="98"/>
      <c r="JVV198" s="98"/>
      <c r="JVY198" s="98"/>
      <c r="JWB198" s="98"/>
      <c r="JWE198" s="98"/>
      <c r="JWG198" s="98"/>
      <c r="JXB198" s="98"/>
      <c r="JXC198" s="98"/>
      <c r="JXF198" s="98"/>
      <c r="JXI198" s="98"/>
      <c r="JXL198" s="98"/>
      <c r="JXO198" s="98"/>
      <c r="JXP198" s="98"/>
      <c r="JXQ198" s="98"/>
      <c r="JXT198" s="98"/>
      <c r="JXW198" s="98"/>
      <c r="JXZ198" s="98"/>
      <c r="JYC198" s="98"/>
      <c r="JYE198" s="98"/>
      <c r="JZW198" s="98"/>
      <c r="JZX198" s="98"/>
      <c r="JZY198" s="98"/>
      <c r="JZZ198" s="98"/>
      <c r="KAA198" s="98"/>
      <c r="KAB198" s="98"/>
      <c r="KAC198" s="98"/>
      <c r="KAD198" s="98"/>
      <c r="KAE198" s="98"/>
      <c r="KAF198" s="98"/>
      <c r="KAG198" s="98"/>
      <c r="KAH198" s="98"/>
      <c r="KAI198" s="98"/>
      <c r="KAJ198" s="98"/>
      <c r="KAK198" s="98"/>
      <c r="KAL198" s="98"/>
      <c r="KAM198" s="98"/>
      <c r="KAN198" s="98"/>
      <c r="KAO198" s="98"/>
      <c r="KBB198" s="98"/>
      <c r="KBC198" s="98"/>
      <c r="KBD198" s="98"/>
      <c r="KBE198" s="98"/>
      <c r="KBF198" s="98"/>
      <c r="KBG198" s="98"/>
      <c r="KBH198" s="98"/>
      <c r="KBI198" s="98"/>
      <c r="KBJ198" s="98"/>
      <c r="KBK198" s="98"/>
      <c r="KBN198" s="98"/>
      <c r="KBQ198" s="98"/>
      <c r="KBT198" s="98"/>
      <c r="KBW198" s="98"/>
      <c r="KEK198" s="98"/>
      <c r="KEM198" s="98"/>
      <c r="KEP198" s="98"/>
      <c r="KES198" s="98"/>
      <c r="KEV198" s="98"/>
      <c r="KEY198" s="98"/>
      <c r="KFB198" s="98"/>
      <c r="KFD198" s="98"/>
      <c r="KFF198" s="98"/>
      <c r="KFI198" s="98"/>
      <c r="KFL198" s="98"/>
      <c r="KFO198" s="98"/>
      <c r="KFR198" s="98"/>
      <c r="KFU198" s="98"/>
      <c r="KFX198" s="98"/>
      <c r="KGA198" s="98"/>
      <c r="KGC198" s="98"/>
      <c r="KGX198" s="98"/>
      <c r="KGY198" s="98"/>
      <c r="KHB198" s="98"/>
      <c r="KHE198" s="98"/>
      <c r="KHH198" s="98"/>
      <c r="KHK198" s="98"/>
      <c r="KHL198" s="98"/>
      <c r="KHM198" s="98"/>
      <c r="KHP198" s="98"/>
      <c r="KHS198" s="98"/>
      <c r="KHV198" s="98"/>
      <c r="KHY198" s="98"/>
      <c r="KIA198" s="98"/>
      <c r="KJS198" s="98"/>
      <c r="KJT198" s="98"/>
      <c r="KJU198" s="98"/>
      <c r="KJV198" s="98"/>
      <c r="KJW198" s="98"/>
      <c r="KJX198" s="98"/>
      <c r="KJY198" s="98"/>
      <c r="KJZ198" s="98"/>
      <c r="KKA198" s="98"/>
      <c r="KKB198" s="98"/>
      <c r="KKC198" s="98"/>
      <c r="KKD198" s="98"/>
      <c r="KKE198" s="98"/>
      <c r="KKF198" s="98"/>
      <c r="KKG198" s="98"/>
      <c r="KKH198" s="98"/>
      <c r="KKI198" s="98"/>
      <c r="KKJ198" s="98"/>
      <c r="KKK198" s="98"/>
      <c r="KKX198" s="98"/>
      <c r="KKY198" s="98"/>
      <c r="KKZ198" s="98"/>
      <c r="KLA198" s="98"/>
      <c r="KLB198" s="98"/>
      <c r="KLC198" s="98"/>
      <c r="KLD198" s="98"/>
      <c r="KLE198" s="98"/>
      <c r="KLF198" s="98"/>
      <c r="KLG198" s="98"/>
      <c r="KLJ198" s="98"/>
      <c r="KLM198" s="98"/>
      <c r="KLP198" s="98"/>
      <c r="KLS198" s="98"/>
      <c r="KOG198" s="98"/>
      <c r="KOI198" s="98"/>
      <c r="KOL198" s="98"/>
      <c r="KOO198" s="98"/>
      <c r="KOR198" s="98"/>
      <c r="KOU198" s="98"/>
      <c r="KOX198" s="98"/>
      <c r="KOZ198" s="98"/>
      <c r="KPB198" s="98"/>
      <c r="KPE198" s="98"/>
      <c r="KPH198" s="98"/>
      <c r="KPK198" s="98"/>
      <c r="KPN198" s="98"/>
      <c r="KPQ198" s="98"/>
      <c r="KPT198" s="98"/>
      <c r="KPW198" s="98"/>
      <c r="KPY198" s="98"/>
      <c r="KQT198" s="98"/>
      <c r="KQU198" s="98"/>
      <c r="KQX198" s="98"/>
      <c r="KRA198" s="98"/>
      <c r="KRD198" s="98"/>
      <c r="KRG198" s="98"/>
      <c r="KRH198" s="98"/>
      <c r="KRI198" s="98"/>
      <c r="KRL198" s="98"/>
      <c r="KRO198" s="98"/>
      <c r="KRR198" s="98"/>
      <c r="KRU198" s="98"/>
      <c r="KRW198" s="98"/>
      <c r="KTO198" s="98"/>
      <c r="KTP198" s="98"/>
      <c r="KTQ198" s="98"/>
      <c r="KTR198" s="98"/>
      <c r="KTS198" s="98"/>
      <c r="KTT198" s="98"/>
      <c r="KTU198" s="98"/>
      <c r="KTV198" s="98"/>
      <c r="KTW198" s="98"/>
      <c r="KTX198" s="98"/>
      <c r="KTY198" s="98"/>
      <c r="KTZ198" s="98"/>
      <c r="KUA198" s="98"/>
      <c r="KUB198" s="98"/>
      <c r="KUC198" s="98"/>
      <c r="KUD198" s="98"/>
      <c r="KUE198" s="98"/>
      <c r="KUF198" s="98"/>
      <c r="KUG198" s="98"/>
      <c r="KUT198" s="98"/>
      <c r="KUU198" s="98"/>
      <c r="KUV198" s="98"/>
      <c r="KUW198" s="98"/>
      <c r="KUX198" s="98"/>
      <c r="KUY198" s="98"/>
      <c r="KUZ198" s="98"/>
      <c r="KVA198" s="98"/>
      <c r="KVB198" s="98"/>
      <c r="KVC198" s="98"/>
      <c r="KVF198" s="98"/>
      <c r="KVI198" s="98"/>
      <c r="KVL198" s="98"/>
      <c r="KVO198" s="98"/>
      <c r="KYC198" s="98"/>
      <c r="KYE198" s="98"/>
      <c r="KYH198" s="98"/>
      <c r="KYK198" s="98"/>
      <c r="KYN198" s="98"/>
      <c r="KYQ198" s="98"/>
      <c r="KYT198" s="98"/>
      <c r="KYV198" s="98"/>
      <c r="KYX198" s="98"/>
      <c r="KZA198" s="98"/>
      <c r="KZD198" s="98"/>
      <c r="KZG198" s="98"/>
      <c r="KZJ198" s="98"/>
      <c r="KZM198" s="98"/>
      <c r="KZP198" s="98"/>
      <c r="KZS198" s="98"/>
      <c r="KZU198" s="98"/>
      <c r="LAP198" s="98"/>
      <c r="LAQ198" s="98"/>
      <c r="LAT198" s="98"/>
      <c r="LAW198" s="98"/>
      <c r="LAZ198" s="98"/>
      <c r="LBC198" s="98"/>
      <c r="LBD198" s="98"/>
      <c r="LBE198" s="98"/>
      <c r="LBH198" s="98"/>
      <c r="LBK198" s="98"/>
      <c r="LBN198" s="98"/>
      <c r="LBQ198" s="98"/>
      <c r="LBS198" s="98"/>
      <c r="LDK198" s="98"/>
      <c r="LDL198" s="98"/>
      <c r="LDM198" s="98"/>
      <c r="LDN198" s="98"/>
      <c r="LDO198" s="98"/>
      <c r="LDP198" s="98"/>
      <c r="LDQ198" s="98"/>
      <c r="LDR198" s="98"/>
      <c r="LDS198" s="98"/>
      <c r="LDT198" s="98"/>
      <c r="LDU198" s="98"/>
      <c r="LDV198" s="98"/>
      <c r="LDW198" s="98"/>
      <c r="LDX198" s="98"/>
      <c r="LDY198" s="98"/>
      <c r="LDZ198" s="98"/>
      <c r="LEA198" s="98"/>
      <c r="LEB198" s="98"/>
      <c r="LEC198" s="98"/>
      <c r="LEP198" s="98"/>
      <c r="LEQ198" s="98"/>
      <c r="LER198" s="98"/>
      <c r="LES198" s="98"/>
      <c r="LET198" s="98"/>
      <c r="LEU198" s="98"/>
      <c r="LEV198" s="98"/>
      <c r="LEW198" s="98"/>
      <c r="LEX198" s="98"/>
      <c r="LEY198" s="98"/>
      <c r="LFB198" s="98"/>
      <c r="LFE198" s="98"/>
      <c r="LFH198" s="98"/>
      <c r="LFK198" s="98"/>
      <c r="LHY198" s="98"/>
      <c r="LIA198" s="98"/>
      <c r="LID198" s="98"/>
      <c r="LIG198" s="98"/>
      <c r="LIJ198" s="98"/>
      <c r="LIM198" s="98"/>
      <c r="LIP198" s="98"/>
      <c r="LIR198" s="98"/>
      <c r="LIT198" s="98"/>
      <c r="LIW198" s="98"/>
      <c r="LIZ198" s="98"/>
      <c r="LJC198" s="98"/>
      <c r="LJF198" s="98"/>
      <c r="LJI198" s="98"/>
      <c r="LJL198" s="98"/>
      <c r="LJO198" s="98"/>
      <c r="LJQ198" s="98"/>
      <c r="LKL198" s="98"/>
      <c r="LKM198" s="98"/>
      <c r="LKP198" s="98"/>
      <c r="LKS198" s="98"/>
      <c r="LKV198" s="98"/>
      <c r="LKY198" s="98"/>
      <c r="LKZ198" s="98"/>
      <c r="LLA198" s="98"/>
      <c r="LLD198" s="98"/>
      <c r="LLG198" s="98"/>
      <c r="LLJ198" s="98"/>
      <c r="LLM198" s="98"/>
      <c r="LLO198" s="98"/>
      <c r="LNG198" s="98"/>
      <c r="LNH198" s="98"/>
      <c r="LNI198" s="98"/>
      <c r="LNJ198" s="98"/>
      <c r="LNK198" s="98"/>
      <c r="LNL198" s="98"/>
      <c r="LNM198" s="98"/>
      <c r="LNN198" s="98"/>
      <c r="LNO198" s="98"/>
      <c r="LNP198" s="98"/>
      <c r="LNQ198" s="98"/>
      <c r="LNR198" s="98"/>
      <c r="LNS198" s="98"/>
      <c r="LNT198" s="98"/>
      <c r="LNU198" s="98"/>
      <c r="LNV198" s="98"/>
      <c r="LNW198" s="98"/>
      <c r="LNX198" s="98"/>
      <c r="LNY198" s="98"/>
      <c r="LOL198" s="98"/>
      <c r="LOM198" s="98"/>
      <c r="LON198" s="98"/>
      <c r="LOO198" s="98"/>
      <c r="LOP198" s="98"/>
      <c r="LOQ198" s="98"/>
      <c r="LOR198" s="98"/>
      <c r="LOS198" s="98"/>
      <c r="LOT198" s="98"/>
      <c r="LOU198" s="98"/>
      <c r="LOX198" s="98"/>
      <c r="LPA198" s="98"/>
      <c r="LPD198" s="98"/>
      <c r="LPG198" s="98"/>
      <c r="LRU198" s="98"/>
      <c r="LRW198" s="98"/>
      <c r="LRZ198" s="98"/>
      <c r="LSC198" s="98"/>
      <c r="LSF198" s="98"/>
      <c r="LSI198" s="98"/>
      <c r="LSL198" s="98"/>
      <c r="LSN198" s="98"/>
      <c r="LSP198" s="98"/>
      <c r="LSS198" s="98"/>
      <c r="LSV198" s="98"/>
      <c r="LSY198" s="98"/>
      <c r="LTB198" s="98"/>
      <c r="LTE198" s="98"/>
      <c r="LTH198" s="98"/>
      <c r="LTK198" s="98"/>
      <c r="LTM198" s="98"/>
      <c r="LUH198" s="98"/>
      <c r="LUI198" s="98"/>
      <c r="LUL198" s="98"/>
      <c r="LUO198" s="98"/>
      <c r="LUR198" s="98"/>
      <c r="LUU198" s="98"/>
      <c r="LUV198" s="98"/>
      <c r="LUW198" s="98"/>
      <c r="LUZ198" s="98"/>
      <c r="LVC198" s="98"/>
      <c r="LVF198" s="98"/>
      <c r="LVI198" s="98"/>
      <c r="LVK198" s="98"/>
      <c r="LXC198" s="98"/>
      <c r="LXD198" s="98"/>
      <c r="LXE198" s="98"/>
      <c r="LXF198" s="98"/>
      <c r="LXG198" s="98"/>
      <c r="LXH198" s="98"/>
      <c r="LXI198" s="98"/>
      <c r="LXJ198" s="98"/>
      <c r="LXK198" s="98"/>
      <c r="LXL198" s="98"/>
      <c r="LXM198" s="98"/>
      <c r="LXN198" s="98"/>
      <c r="LXO198" s="98"/>
      <c r="LXP198" s="98"/>
      <c r="LXQ198" s="98"/>
      <c r="LXR198" s="98"/>
      <c r="LXS198" s="98"/>
      <c r="LXT198" s="98"/>
      <c r="LXU198" s="98"/>
      <c r="LYH198" s="98"/>
      <c r="LYI198" s="98"/>
      <c r="LYJ198" s="98"/>
      <c r="LYK198" s="98"/>
      <c r="LYL198" s="98"/>
      <c r="LYM198" s="98"/>
      <c r="LYN198" s="98"/>
      <c r="LYO198" s="98"/>
      <c r="LYP198" s="98"/>
      <c r="LYQ198" s="98"/>
      <c r="LYT198" s="98"/>
      <c r="LYW198" s="98"/>
      <c r="LYZ198" s="98"/>
      <c r="LZC198" s="98"/>
      <c r="MBQ198" s="98"/>
      <c r="MBS198" s="98"/>
      <c r="MBV198" s="98"/>
      <c r="MBY198" s="98"/>
      <c r="MCB198" s="98"/>
      <c r="MCE198" s="98"/>
      <c r="MCH198" s="98"/>
      <c r="MCJ198" s="98"/>
      <c r="MCL198" s="98"/>
      <c r="MCO198" s="98"/>
      <c r="MCR198" s="98"/>
      <c r="MCU198" s="98"/>
      <c r="MCX198" s="98"/>
      <c r="MDA198" s="98"/>
      <c r="MDD198" s="98"/>
      <c r="MDG198" s="98"/>
      <c r="MDI198" s="98"/>
      <c r="MED198" s="98"/>
      <c r="MEE198" s="98"/>
      <c r="MEH198" s="98"/>
      <c r="MEK198" s="98"/>
      <c r="MEN198" s="98"/>
      <c r="MEQ198" s="98"/>
      <c r="MER198" s="98"/>
      <c r="MES198" s="98"/>
      <c r="MEV198" s="98"/>
      <c r="MEY198" s="98"/>
      <c r="MFB198" s="98"/>
      <c r="MFE198" s="98"/>
      <c r="MFG198" s="98"/>
      <c r="MGY198" s="98"/>
      <c r="MGZ198" s="98"/>
      <c r="MHA198" s="98"/>
      <c r="MHB198" s="98"/>
      <c r="MHC198" s="98"/>
      <c r="MHD198" s="98"/>
      <c r="MHE198" s="98"/>
      <c r="MHF198" s="98"/>
      <c r="MHG198" s="98"/>
      <c r="MHH198" s="98"/>
      <c r="MHI198" s="98"/>
      <c r="MHJ198" s="98"/>
      <c r="MHK198" s="98"/>
      <c r="MHL198" s="98"/>
      <c r="MHM198" s="98"/>
      <c r="MHN198" s="98"/>
      <c r="MHO198" s="98"/>
      <c r="MHP198" s="98"/>
      <c r="MHQ198" s="98"/>
      <c r="MID198" s="98"/>
      <c r="MIE198" s="98"/>
      <c r="MIF198" s="98"/>
      <c r="MIG198" s="98"/>
      <c r="MIH198" s="98"/>
      <c r="MII198" s="98"/>
      <c r="MIJ198" s="98"/>
      <c r="MIK198" s="98"/>
      <c r="MIL198" s="98"/>
      <c r="MIM198" s="98"/>
      <c r="MIP198" s="98"/>
      <c r="MIS198" s="98"/>
      <c r="MIV198" s="98"/>
      <c r="MIY198" s="98"/>
      <c r="MLM198" s="98"/>
      <c r="MLO198" s="98"/>
      <c r="MLR198" s="98"/>
      <c r="MLU198" s="98"/>
      <c r="MLX198" s="98"/>
      <c r="MMA198" s="98"/>
      <c r="MMD198" s="98"/>
      <c r="MMF198" s="98"/>
      <c r="MMH198" s="98"/>
      <c r="MMK198" s="98"/>
      <c r="MMN198" s="98"/>
      <c r="MMQ198" s="98"/>
      <c r="MMT198" s="98"/>
      <c r="MMW198" s="98"/>
      <c r="MMZ198" s="98"/>
      <c r="MNC198" s="98"/>
      <c r="MNE198" s="98"/>
      <c r="MNZ198" s="98"/>
      <c r="MOA198" s="98"/>
      <c r="MOD198" s="98"/>
      <c r="MOG198" s="98"/>
      <c r="MOJ198" s="98"/>
      <c r="MOM198" s="98"/>
      <c r="MON198" s="98"/>
      <c r="MOO198" s="98"/>
      <c r="MOR198" s="98"/>
      <c r="MOU198" s="98"/>
      <c r="MOX198" s="98"/>
      <c r="MPA198" s="98"/>
      <c r="MPC198" s="98"/>
      <c r="MQU198" s="98"/>
      <c r="MQV198" s="98"/>
      <c r="MQW198" s="98"/>
      <c r="MQX198" s="98"/>
      <c r="MQY198" s="98"/>
      <c r="MQZ198" s="98"/>
      <c r="MRA198" s="98"/>
      <c r="MRB198" s="98"/>
      <c r="MRC198" s="98"/>
      <c r="MRD198" s="98"/>
      <c r="MRE198" s="98"/>
      <c r="MRF198" s="98"/>
      <c r="MRG198" s="98"/>
      <c r="MRH198" s="98"/>
      <c r="MRI198" s="98"/>
      <c r="MRJ198" s="98"/>
      <c r="MRK198" s="98"/>
      <c r="MRL198" s="98"/>
      <c r="MRM198" s="98"/>
      <c r="MRZ198" s="98"/>
      <c r="MSA198" s="98"/>
      <c r="MSB198" s="98"/>
      <c r="MSC198" s="98"/>
      <c r="MSD198" s="98"/>
      <c r="MSE198" s="98"/>
      <c r="MSF198" s="98"/>
      <c r="MSG198" s="98"/>
      <c r="MSH198" s="98"/>
      <c r="MSI198" s="98"/>
      <c r="MSL198" s="98"/>
      <c r="MSO198" s="98"/>
      <c r="MSR198" s="98"/>
      <c r="MSU198" s="98"/>
      <c r="MVI198" s="98"/>
      <c r="MVK198" s="98"/>
      <c r="MVN198" s="98"/>
      <c r="MVQ198" s="98"/>
      <c r="MVT198" s="98"/>
      <c r="MVW198" s="98"/>
      <c r="MVZ198" s="98"/>
      <c r="MWB198" s="98"/>
      <c r="MWD198" s="98"/>
      <c r="MWG198" s="98"/>
      <c r="MWJ198" s="98"/>
      <c r="MWM198" s="98"/>
      <c r="MWP198" s="98"/>
      <c r="MWS198" s="98"/>
      <c r="MWV198" s="98"/>
      <c r="MWY198" s="98"/>
      <c r="MXA198" s="98"/>
      <c r="MXV198" s="98"/>
      <c r="MXW198" s="98"/>
      <c r="MXZ198" s="98"/>
      <c r="MYC198" s="98"/>
      <c r="MYF198" s="98"/>
      <c r="MYI198" s="98"/>
      <c r="MYJ198" s="98"/>
      <c r="MYK198" s="98"/>
      <c r="MYN198" s="98"/>
      <c r="MYQ198" s="98"/>
      <c r="MYT198" s="98"/>
      <c r="MYW198" s="98"/>
      <c r="MYY198" s="98"/>
      <c r="NAQ198" s="98"/>
      <c r="NAR198" s="98"/>
      <c r="NAS198" s="98"/>
      <c r="NAT198" s="98"/>
      <c r="NAU198" s="98"/>
      <c r="NAV198" s="98"/>
      <c r="NAW198" s="98"/>
      <c r="NAX198" s="98"/>
      <c r="NAY198" s="98"/>
      <c r="NAZ198" s="98"/>
      <c r="NBA198" s="98"/>
      <c r="NBB198" s="98"/>
      <c r="NBC198" s="98"/>
      <c r="NBD198" s="98"/>
      <c r="NBE198" s="98"/>
      <c r="NBF198" s="98"/>
      <c r="NBG198" s="98"/>
      <c r="NBH198" s="98"/>
      <c r="NBI198" s="98"/>
      <c r="NBV198" s="98"/>
      <c r="NBW198" s="98"/>
      <c r="NBX198" s="98"/>
      <c r="NBY198" s="98"/>
      <c r="NBZ198" s="98"/>
      <c r="NCA198" s="98"/>
      <c r="NCB198" s="98"/>
      <c r="NCC198" s="98"/>
      <c r="NCD198" s="98"/>
      <c r="NCE198" s="98"/>
      <c r="NCH198" s="98"/>
      <c r="NCK198" s="98"/>
      <c r="NCN198" s="98"/>
      <c r="NCQ198" s="98"/>
      <c r="NFE198" s="98"/>
      <c r="NFG198" s="98"/>
      <c r="NFJ198" s="98"/>
      <c r="NFM198" s="98"/>
      <c r="NFP198" s="98"/>
      <c r="NFS198" s="98"/>
      <c r="NFV198" s="98"/>
      <c r="NFX198" s="98"/>
      <c r="NFZ198" s="98"/>
      <c r="NGC198" s="98"/>
      <c r="NGF198" s="98"/>
      <c r="NGI198" s="98"/>
      <c r="NGL198" s="98"/>
      <c r="NGO198" s="98"/>
      <c r="NGR198" s="98"/>
      <c r="NGU198" s="98"/>
      <c r="NGW198" s="98"/>
      <c r="NHR198" s="98"/>
      <c r="NHS198" s="98"/>
      <c r="NHV198" s="98"/>
      <c r="NHY198" s="98"/>
      <c r="NIB198" s="98"/>
      <c r="NIE198" s="98"/>
      <c r="NIF198" s="98"/>
      <c r="NIG198" s="98"/>
      <c r="NIJ198" s="98"/>
      <c r="NIM198" s="98"/>
      <c r="NIP198" s="98"/>
      <c r="NIS198" s="98"/>
      <c r="NIU198" s="98"/>
      <c r="NKM198" s="98"/>
      <c r="NKN198" s="98"/>
      <c r="NKO198" s="98"/>
      <c r="NKP198" s="98"/>
      <c r="NKQ198" s="98"/>
      <c r="NKR198" s="98"/>
      <c r="NKS198" s="98"/>
      <c r="NKT198" s="98"/>
      <c r="NKU198" s="98"/>
      <c r="NKV198" s="98"/>
      <c r="NKW198" s="98"/>
      <c r="NKX198" s="98"/>
      <c r="NKY198" s="98"/>
      <c r="NKZ198" s="98"/>
      <c r="NLA198" s="98"/>
      <c r="NLB198" s="98"/>
      <c r="NLC198" s="98"/>
      <c r="NLD198" s="98"/>
      <c r="NLE198" s="98"/>
      <c r="NLR198" s="98"/>
      <c r="NLS198" s="98"/>
      <c r="NLT198" s="98"/>
      <c r="NLU198" s="98"/>
      <c r="NLV198" s="98"/>
      <c r="NLW198" s="98"/>
      <c r="NLX198" s="98"/>
      <c r="NLY198" s="98"/>
      <c r="NLZ198" s="98"/>
      <c r="NMA198" s="98"/>
      <c r="NMD198" s="98"/>
      <c r="NMG198" s="98"/>
      <c r="NMJ198" s="98"/>
      <c r="NMM198" s="98"/>
      <c r="NPA198" s="98"/>
      <c r="NPC198" s="98"/>
      <c r="NPF198" s="98"/>
      <c r="NPI198" s="98"/>
      <c r="NPL198" s="98"/>
      <c r="NPO198" s="98"/>
      <c r="NPR198" s="98"/>
      <c r="NPT198" s="98"/>
      <c r="NPV198" s="98"/>
      <c r="NPY198" s="98"/>
      <c r="NQB198" s="98"/>
      <c r="NQE198" s="98"/>
      <c r="NQH198" s="98"/>
      <c r="NQK198" s="98"/>
      <c r="NQN198" s="98"/>
      <c r="NQQ198" s="98"/>
      <c r="NQS198" s="98"/>
      <c r="NRN198" s="98"/>
      <c r="NRO198" s="98"/>
      <c r="NRR198" s="98"/>
      <c r="NRU198" s="98"/>
      <c r="NRX198" s="98"/>
      <c r="NSA198" s="98"/>
      <c r="NSB198" s="98"/>
      <c r="NSC198" s="98"/>
      <c r="NSF198" s="98"/>
      <c r="NSI198" s="98"/>
      <c r="NSL198" s="98"/>
      <c r="NSO198" s="98"/>
      <c r="NSQ198" s="98"/>
      <c r="NUI198" s="98"/>
      <c r="NUJ198" s="98"/>
      <c r="NUK198" s="98"/>
      <c r="NUL198" s="98"/>
      <c r="NUM198" s="98"/>
      <c r="NUN198" s="98"/>
      <c r="NUO198" s="98"/>
      <c r="NUP198" s="98"/>
      <c r="NUQ198" s="98"/>
      <c r="NUR198" s="98"/>
      <c r="NUS198" s="98"/>
      <c r="NUT198" s="98"/>
      <c r="NUU198" s="98"/>
      <c r="NUV198" s="98"/>
      <c r="NUW198" s="98"/>
      <c r="NUX198" s="98"/>
      <c r="NUY198" s="98"/>
      <c r="NUZ198" s="98"/>
      <c r="NVA198" s="98"/>
      <c r="NVN198" s="98"/>
      <c r="NVO198" s="98"/>
      <c r="NVP198" s="98"/>
      <c r="NVQ198" s="98"/>
      <c r="NVR198" s="98"/>
      <c r="NVS198" s="98"/>
      <c r="NVT198" s="98"/>
      <c r="NVU198" s="98"/>
      <c r="NVV198" s="98"/>
      <c r="NVW198" s="98"/>
      <c r="NVZ198" s="98"/>
      <c r="NWC198" s="98"/>
      <c r="NWF198" s="98"/>
      <c r="NWI198" s="98"/>
      <c r="NYW198" s="98"/>
      <c r="NYY198" s="98"/>
      <c r="NZB198" s="98"/>
      <c r="NZE198" s="98"/>
      <c r="NZH198" s="98"/>
      <c r="NZK198" s="98"/>
      <c r="NZN198" s="98"/>
      <c r="NZP198" s="98"/>
      <c r="NZR198" s="98"/>
      <c r="NZU198" s="98"/>
      <c r="NZX198" s="98"/>
      <c r="OAA198" s="98"/>
      <c r="OAD198" s="98"/>
      <c r="OAG198" s="98"/>
      <c r="OAJ198" s="98"/>
      <c r="OAM198" s="98"/>
      <c r="OAO198" s="98"/>
      <c r="OBJ198" s="98"/>
      <c r="OBK198" s="98"/>
      <c r="OBN198" s="98"/>
      <c r="OBQ198" s="98"/>
      <c r="OBT198" s="98"/>
      <c r="OBW198" s="98"/>
      <c r="OBX198" s="98"/>
      <c r="OBY198" s="98"/>
      <c r="OCB198" s="98"/>
      <c r="OCE198" s="98"/>
      <c r="OCH198" s="98"/>
      <c r="OCK198" s="98"/>
      <c r="OCM198" s="98"/>
      <c r="OEE198" s="98"/>
      <c r="OEF198" s="98"/>
      <c r="OEG198" s="98"/>
      <c r="OEH198" s="98"/>
      <c r="OEI198" s="98"/>
      <c r="OEJ198" s="98"/>
      <c r="OEK198" s="98"/>
      <c r="OEL198" s="98"/>
      <c r="OEM198" s="98"/>
      <c r="OEN198" s="98"/>
      <c r="OEO198" s="98"/>
      <c r="OEP198" s="98"/>
      <c r="OEQ198" s="98"/>
      <c r="OER198" s="98"/>
      <c r="OES198" s="98"/>
      <c r="OET198" s="98"/>
      <c r="OEU198" s="98"/>
      <c r="OEV198" s="98"/>
      <c r="OEW198" s="98"/>
      <c r="OFJ198" s="98"/>
      <c r="OFK198" s="98"/>
      <c r="OFL198" s="98"/>
      <c r="OFM198" s="98"/>
      <c r="OFN198" s="98"/>
      <c r="OFO198" s="98"/>
      <c r="OFP198" s="98"/>
      <c r="OFQ198" s="98"/>
      <c r="OFR198" s="98"/>
      <c r="OFS198" s="98"/>
      <c r="OFV198" s="98"/>
      <c r="OFY198" s="98"/>
      <c r="OGB198" s="98"/>
      <c r="OGE198" s="98"/>
      <c r="OIS198" s="98"/>
      <c r="OIU198" s="98"/>
      <c r="OIX198" s="98"/>
      <c r="OJA198" s="98"/>
      <c r="OJD198" s="98"/>
      <c r="OJG198" s="98"/>
      <c r="OJJ198" s="98"/>
      <c r="OJL198" s="98"/>
      <c r="OJN198" s="98"/>
      <c r="OJQ198" s="98"/>
      <c r="OJT198" s="98"/>
      <c r="OJW198" s="98"/>
      <c r="OJZ198" s="98"/>
      <c r="OKC198" s="98"/>
      <c r="OKF198" s="98"/>
      <c r="OKI198" s="98"/>
      <c r="OKK198" s="98"/>
      <c r="OLF198" s="98"/>
      <c r="OLG198" s="98"/>
      <c r="OLJ198" s="98"/>
      <c r="OLM198" s="98"/>
      <c r="OLP198" s="98"/>
      <c r="OLS198" s="98"/>
      <c r="OLT198" s="98"/>
      <c r="OLU198" s="98"/>
      <c r="OLX198" s="98"/>
      <c r="OMA198" s="98"/>
      <c r="OMD198" s="98"/>
      <c r="OMG198" s="98"/>
      <c r="OMI198" s="98"/>
      <c r="OOA198" s="98"/>
      <c r="OOB198" s="98"/>
      <c r="OOC198" s="98"/>
      <c r="OOD198" s="98"/>
      <c r="OOE198" s="98"/>
      <c r="OOF198" s="98"/>
      <c r="OOG198" s="98"/>
      <c r="OOH198" s="98"/>
      <c r="OOI198" s="98"/>
      <c r="OOJ198" s="98"/>
      <c r="OOK198" s="98"/>
      <c r="OOL198" s="98"/>
      <c r="OOM198" s="98"/>
      <c r="OON198" s="98"/>
      <c r="OOO198" s="98"/>
      <c r="OOP198" s="98"/>
      <c r="OOQ198" s="98"/>
      <c r="OOR198" s="98"/>
      <c r="OOS198" s="98"/>
      <c r="OPF198" s="98"/>
      <c r="OPG198" s="98"/>
      <c r="OPH198" s="98"/>
      <c r="OPI198" s="98"/>
      <c r="OPJ198" s="98"/>
      <c r="OPK198" s="98"/>
      <c r="OPL198" s="98"/>
      <c r="OPM198" s="98"/>
      <c r="OPN198" s="98"/>
      <c r="OPO198" s="98"/>
      <c r="OPR198" s="98"/>
      <c r="OPU198" s="98"/>
      <c r="OPX198" s="98"/>
      <c r="OQA198" s="98"/>
      <c r="OSO198" s="98"/>
      <c r="OSQ198" s="98"/>
      <c r="OST198" s="98"/>
      <c r="OSW198" s="98"/>
      <c r="OSZ198" s="98"/>
      <c r="OTC198" s="98"/>
      <c r="OTF198" s="98"/>
      <c r="OTH198" s="98"/>
      <c r="OTJ198" s="98"/>
      <c r="OTM198" s="98"/>
      <c r="OTP198" s="98"/>
      <c r="OTS198" s="98"/>
      <c r="OTV198" s="98"/>
      <c r="OTY198" s="98"/>
      <c r="OUB198" s="98"/>
      <c r="OUE198" s="98"/>
      <c r="OUG198" s="98"/>
      <c r="OVB198" s="98"/>
      <c r="OVC198" s="98"/>
      <c r="OVF198" s="98"/>
      <c r="OVI198" s="98"/>
      <c r="OVL198" s="98"/>
      <c r="OVO198" s="98"/>
      <c r="OVP198" s="98"/>
      <c r="OVQ198" s="98"/>
      <c r="OVT198" s="98"/>
      <c r="OVW198" s="98"/>
      <c r="OVZ198" s="98"/>
      <c r="OWC198" s="98"/>
      <c r="OWE198" s="98"/>
      <c r="OXW198" s="98"/>
      <c r="OXX198" s="98"/>
      <c r="OXY198" s="98"/>
      <c r="OXZ198" s="98"/>
      <c r="OYA198" s="98"/>
      <c r="OYB198" s="98"/>
      <c r="OYC198" s="98"/>
      <c r="OYD198" s="98"/>
      <c r="OYE198" s="98"/>
      <c r="OYF198" s="98"/>
      <c r="OYG198" s="98"/>
      <c r="OYH198" s="98"/>
      <c r="OYI198" s="98"/>
      <c r="OYJ198" s="98"/>
      <c r="OYK198" s="98"/>
      <c r="OYL198" s="98"/>
      <c r="OYM198" s="98"/>
      <c r="OYN198" s="98"/>
      <c r="OYO198" s="98"/>
      <c r="OZB198" s="98"/>
      <c r="OZC198" s="98"/>
      <c r="OZD198" s="98"/>
      <c r="OZE198" s="98"/>
      <c r="OZF198" s="98"/>
      <c r="OZG198" s="98"/>
      <c r="OZH198" s="98"/>
      <c r="OZI198" s="98"/>
      <c r="OZJ198" s="98"/>
      <c r="OZK198" s="98"/>
      <c r="OZN198" s="98"/>
      <c r="OZQ198" s="98"/>
      <c r="OZT198" s="98"/>
      <c r="OZW198" s="98"/>
      <c r="PCK198" s="98"/>
      <c r="PCM198" s="98"/>
      <c r="PCP198" s="98"/>
      <c r="PCS198" s="98"/>
      <c r="PCV198" s="98"/>
      <c r="PCY198" s="98"/>
      <c r="PDB198" s="98"/>
      <c r="PDD198" s="98"/>
      <c r="PDF198" s="98"/>
      <c r="PDI198" s="98"/>
      <c r="PDL198" s="98"/>
      <c r="PDO198" s="98"/>
      <c r="PDR198" s="98"/>
      <c r="PDU198" s="98"/>
      <c r="PDX198" s="98"/>
      <c r="PEA198" s="98"/>
      <c r="PEC198" s="98"/>
      <c r="PEX198" s="98"/>
      <c r="PEY198" s="98"/>
      <c r="PFB198" s="98"/>
      <c r="PFE198" s="98"/>
      <c r="PFH198" s="98"/>
      <c r="PFK198" s="98"/>
      <c r="PFL198" s="98"/>
      <c r="PFM198" s="98"/>
      <c r="PFP198" s="98"/>
      <c r="PFS198" s="98"/>
      <c r="PFV198" s="98"/>
      <c r="PFY198" s="98"/>
      <c r="PGA198" s="98"/>
      <c r="PHS198" s="98"/>
      <c r="PHT198" s="98"/>
      <c r="PHU198" s="98"/>
      <c r="PHV198" s="98"/>
      <c r="PHW198" s="98"/>
      <c r="PHX198" s="98"/>
      <c r="PHY198" s="98"/>
      <c r="PHZ198" s="98"/>
      <c r="PIA198" s="98"/>
      <c r="PIB198" s="98"/>
      <c r="PIC198" s="98"/>
      <c r="PID198" s="98"/>
      <c r="PIE198" s="98"/>
      <c r="PIF198" s="98"/>
      <c r="PIG198" s="98"/>
      <c r="PIH198" s="98"/>
      <c r="PII198" s="98"/>
      <c r="PIJ198" s="98"/>
      <c r="PIK198" s="98"/>
      <c r="PIX198" s="98"/>
      <c r="PIY198" s="98"/>
      <c r="PIZ198" s="98"/>
      <c r="PJA198" s="98"/>
      <c r="PJB198" s="98"/>
      <c r="PJC198" s="98"/>
      <c r="PJD198" s="98"/>
      <c r="PJE198" s="98"/>
      <c r="PJF198" s="98"/>
      <c r="PJG198" s="98"/>
      <c r="PJJ198" s="98"/>
      <c r="PJM198" s="98"/>
      <c r="PJP198" s="98"/>
      <c r="PJS198" s="98"/>
      <c r="PMG198" s="98"/>
      <c r="PMI198" s="98"/>
      <c r="PML198" s="98"/>
      <c r="PMO198" s="98"/>
      <c r="PMR198" s="98"/>
      <c r="PMU198" s="98"/>
      <c r="PMX198" s="98"/>
      <c r="PMZ198" s="98"/>
      <c r="PNB198" s="98"/>
      <c r="PNE198" s="98"/>
      <c r="PNH198" s="98"/>
      <c r="PNK198" s="98"/>
      <c r="PNN198" s="98"/>
      <c r="PNQ198" s="98"/>
      <c r="PNT198" s="98"/>
      <c r="PNW198" s="98"/>
      <c r="PNY198" s="98"/>
      <c r="POT198" s="98"/>
      <c r="POU198" s="98"/>
      <c r="POX198" s="98"/>
      <c r="PPA198" s="98"/>
      <c r="PPD198" s="98"/>
      <c r="PPG198" s="98"/>
      <c r="PPH198" s="98"/>
      <c r="PPI198" s="98"/>
      <c r="PPL198" s="98"/>
      <c r="PPO198" s="98"/>
      <c r="PPR198" s="98"/>
      <c r="PPU198" s="98"/>
      <c r="PPW198" s="98"/>
      <c r="PRO198" s="98"/>
      <c r="PRP198" s="98"/>
      <c r="PRQ198" s="98"/>
      <c r="PRR198" s="98"/>
      <c r="PRS198" s="98"/>
      <c r="PRT198" s="98"/>
      <c r="PRU198" s="98"/>
      <c r="PRV198" s="98"/>
      <c r="PRW198" s="98"/>
      <c r="PRX198" s="98"/>
      <c r="PRY198" s="98"/>
      <c r="PRZ198" s="98"/>
      <c r="PSA198" s="98"/>
      <c r="PSB198" s="98"/>
      <c r="PSC198" s="98"/>
      <c r="PSD198" s="98"/>
      <c r="PSE198" s="98"/>
      <c r="PSF198" s="98"/>
      <c r="PSG198" s="98"/>
      <c r="PST198" s="98"/>
      <c r="PSU198" s="98"/>
      <c r="PSV198" s="98"/>
      <c r="PSW198" s="98"/>
      <c r="PSX198" s="98"/>
      <c r="PSY198" s="98"/>
      <c r="PSZ198" s="98"/>
      <c r="PTA198" s="98"/>
      <c r="PTB198" s="98"/>
      <c r="PTC198" s="98"/>
      <c r="PTF198" s="98"/>
      <c r="PTI198" s="98"/>
      <c r="PTL198" s="98"/>
      <c r="PTO198" s="98"/>
      <c r="PWC198" s="98"/>
      <c r="PWE198" s="98"/>
      <c r="PWH198" s="98"/>
      <c r="PWK198" s="98"/>
      <c r="PWN198" s="98"/>
      <c r="PWQ198" s="98"/>
      <c r="PWT198" s="98"/>
      <c r="PWV198" s="98"/>
      <c r="PWX198" s="98"/>
      <c r="PXA198" s="98"/>
      <c r="PXD198" s="98"/>
      <c r="PXG198" s="98"/>
      <c r="PXJ198" s="98"/>
      <c r="PXM198" s="98"/>
      <c r="PXP198" s="98"/>
      <c r="PXS198" s="98"/>
      <c r="PXU198" s="98"/>
      <c r="PYP198" s="98"/>
      <c r="PYQ198" s="98"/>
      <c r="PYT198" s="98"/>
      <c r="PYW198" s="98"/>
      <c r="PYZ198" s="98"/>
      <c r="PZC198" s="98"/>
      <c r="PZD198" s="98"/>
      <c r="PZE198" s="98"/>
      <c r="PZH198" s="98"/>
      <c r="PZK198" s="98"/>
      <c r="PZN198" s="98"/>
      <c r="PZQ198" s="98"/>
      <c r="PZS198" s="98"/>
      <c r="QBK198" s="98"/>
      <c r="QBL198" s="98"/>
      <c r="QBM198" s="98"/>
      <c r="QBN198" s="98"/>
      <c r="QBO198" s="98"/>
      <c r="QBP198" s="98"/>
      <c r="QBQ198" s="98"/>
      <c r="QBR198" s="98"/>
      <c r="QBS198" s="98"/>
      <c r="QBT198" s="98"/>
      <c r="QBU198" s="98"/>
      <c r="QBV198" s="98"/>
      <c r="QBW198" s="98"/>
      <c r="QBX198" s="98"/>
      <c r="QBY198" s="98"/>
      <c r="QBZ198" s="98"/>
      <c r="QCA198" s="98"/>
      <c r="QCB198" s="98"/>
      <c r="QCC198" s="98"/>
      <c r="QCP198" s="98"/>
      <c r="QCQ198" s="98"/>
      <c r="QCR198" s="98"/>
      <c r="QCS198" s="98"/>
      <c r="QCT198" s="98"/>
      <c r="QCU198" s="98"/>
      <c r="QCV198" s="98"/>
      <c r="QCW198" s="98"/>
      <c r="QCX198" s="98"/>
      <c r="QCY198" s="98"/>
      <c r="QDB198" s="98"/>
      <c r="QDE198" s="98"/>
      <c r="QDH198" s="98"/>
      <c r="QDK198" s="98"/>
      <c r="QFY198" s="98"/>
      <c r="QGA198" s="98"/>
      <c r="QGD198" s="98"/>
      <c r="QGG198" s="98"/>
      <c r="QGJ198" s="98"/>
      <c r="QGM198" s="98"/>
      <c r="QGP198" s="98"/>
      <c r="QGR198" s="98"/>
      <c r="QGT198" s="98"/>
      <c r="QGW198" s="98"/>
      <c r="QGZ198" s="98"/>
      <c r="QHC198" s="98"/>
      <c r="QHF198" s="98"/>
      <c r="QHI198" s="98"/>
      <c r="QHL198" s="98"/>
      <c r="QHO198" s="98"/>
      <c r="QHQ198" s="98"/>
      <c r="QIL198" s="98"/>
      <c r="QIM198" s="98"/>
      <c r="QIP198" s="98"/>
      <c r="QIS198" s="98"/>
      <c r="QIV198" s="98"/>
      <c r="QIY198" s="98"/>
      <c r="QIZ198" s="98"/>
      <c r="QJA198" s="98"/>
      <c r="QJD198" s="98"/>
      <c r="QJG198" s="98"/>
      <c r="QJJ198" s="98"/>
      <c r="QJM198" s="98"/>
      <c r="QJO198" s="98"/>
      <c r="QLG198" s="98"/>
      <c r="QLH198" s="98"/>
      <c r="QLI198" s="98"/>
      <c r="QLJ198" s="98"/>
      <c r="QLK198" s="98"/>
      <c r="QLL198" s="98"/>
      <c r="QLM198" s="98"/>
      <c r="QLN198" s="98"/>
      <c r="QLO198" s="98"/>
      <c r="QLP198" s="98"/>
      <c r="QLQ198" s="98"/>
      <c r="QLR198" s="98"/>
      <c r="QLS198" s="98"/>
      <c r="QLT198" s="98"/>
      <c r="QLU198" s="98"/>
      <c r="QLV198" s="98"/>
      <c r="QLW198" s="98"/>
      <c r="QLX198" s="98"/>
      <c r="QLY198" s="98"/>
      <c r="QML198" s="98"/>
      <c r="QMM198" s="98"/>
      <c r="QMN198" s="98"/>
      <c r="QMO198" s="98"/>
      <c r="QMP198" s="98"/>
      <c r="QMQ198" s="98"/>
      <c r="QMR198" s="98"/>
      <c r="QMS198" s="98"/>
      <c r="QMT198" s="98"/>
      <c r="QMU198" s="98"/>
      <c r="QMX198" s="98"/>
      <c r="QNA198" s="98"/>
      <c r="QND198" s="98"/>
      <c r="QNG198" s="98"/>
      <c r="QPU198" s="98"/>
      <c r="QPW198" s="98"/>
      <c r="QPZ198" s="98"/>
      <c r="QQC198" s="98"/>
      <c r="QQF198" s="98"/>
      <c r="QQI198" s="98"/>
      <c r="QQL198" s="98"/>
      <c r="QQN198" s="98"/>
      <c r="QQP198" s="98"/>
      <c r="QQS198" s="98"/>
      <c r="QQV198" s="98"/>
      <c r="QQY198" s="98"/>
      <c r="QRB198" s="98"/>
      <c r="QRE198" s="98"/>
      <c r="QRH198" s="98"/>
      <c r="QRK198" s="98"/>
      <c r="QRM198" s="98"/>
      <c r="QSH198" s="98"/>
      <c r="QSI198" s="98"/>
      <c r="QSL198" s="98"/>
      <c r="QSO198" s="98"/>
      <c r="QSR198" s="98"/>
      <c r="QSU198" s="98"/>
      <c r="QSV198" s="98"/>
      <c r="QSW198" s="98"/>
      <c r="QSZ198" s="98"/>
      <c r="QTC198" s="98"/>
      <c r="QTF198" s="98"/>
      <c r="QTI198" s="98"/>
      <c r="QTK198" s="98"/>
      <c r="QVC198" s="98"/>
      <c r="QVD198" s="98"/>
      <c r="QVE198" s="98"/>
      <c r="QVF198" s="98"/>
      <c r="QVG198" s="98"/>
      <c r="QVH198" s="98"/>
      <c r="QVI198" s="98"/>
      <c r="QVJ198" s="98"/>
      <c r="QVK198" s="98"/>
      <c r="QVL198" s="98"/>
      <c r="QVM198" s="98"/>
      <c r="QVN198" s="98"/>
      <c r="QVO198" s="98"/>
      <c r="QVP198" s="98"/>
      <c r="QVQ198" s="98"/>
      <c r="QVR198" s="98"/>
      <c r="QVS198" s="98"/>
      <c r="QVT198" s="98"/>
      <c r="QVU198" s="98"/>
      <c r="QWH198" s="98"/>
      <c r="QWI198" s="98"/>
      <c r="QWJ198" s="98"/>
      <c r="QWK198" s="98"/>
      <c r="QWL198" s="98"/>
      <c r="QWM198" s="98"/>
      <c r="QWN198" s="98"/>
      <c r="QWO198" s="98"/>
      <c r="QWP198" s="98"/>
      <c r="QWQ198" s="98"/>
      <c r="QWT198" s="98"/>
      <c r="QWW198" s="98"/>
      <c r="QWZ198" s="98"/>
      <c r="QXC198" s="98"/>
      <c r="QZQ198" s="98"/>
      <c r="QZS198" s="98"/>
      <c r="QZV198" s="98"/>
      <c r="QZY198" s="98"/>
      <c r="RAB198" s="98"/>
      <c r="RAE198" s="98"/>
      <c r="RAH198" s="98"/>
      <c r="RAJ198" s="98"/>
      <c r="RAL198" s="98"/>
      <c r="RAO198" s="98"/>
      <c r="RAR198" s="98"/>
      <c r="RAU198" s="98"/>
      <c r="RAX198" s="98"/>
      <c r="RBA198" s="98"/>
      <c r="RBD198" s="98"/>
      <c r="RBG198" s="98"/>
      <c r="RBI198" s="98"/>
      <c r="RCD198" s="98"/>
      <c r="RCE198" s="98"/>
      <c r="RCH198" s="98"/>
      <c r="RCK198" s="98"/>
      <c r="RCN198" s="98"/>
      <c r="RCQ198" s="98"/>
      <c r="RCR198" s="98"/>
      <c r="RCS198" s="98"/>
      <c r="RCV198" s="98"/>
      <c r="RCY198" s="98"/>
      <c r="RDB198" s="98"/>
      <c r="RDE198" s="98"/>
      <c r="RDG198" s="98"/>
      <c r="REY198" s="98"/>
      <c r="REZ198" s="98"/>
      <c r="RFA198" s="98"/>
      <c r="RFB198" s="98"/>
      <c r="RFC198" s="98"/>
      <c r="RFD198" s="98"/>
      <c r="RFE198" s="98"/>
      <c r="RFF198" s="98"/>
      <c r="RFG198" s="98"/>
      <c r="RFH198" s="98"/>
      <c r="RFI198" s="98"/>
      <c r="RFJ198" s="98"/>
      <c r="RFK198" s="98"/>
      <c r="RFL198" s="98"/>
      <c r="RFM198" s="98"/>
      <c r="RFN198" s="98"/>
      <c r="RFO198" s="98"/>
      <c r="RFP198" s="98"/>
      <c r="RFQ198" s="98"/>
      <c r="RGD198" s="98"/>
      <c r="RGE198" s="98"/>
      <c r="RGF198" s="98"/>
      <c r="RGG198" s="98"/>
      <c r="RGH198" s="98"/>
      <c r="RGI198" s="98"/>
      <c r="RGJ198" s="98"/>
      <c r="RGK198" s="98"/>
      <c r="RGL198" s="98"/>
      <c r="RGM198" s="98"/>
      <c r="RGP198" s="98"/>
      <c r="RGS198" s="98"/>
      <c r="RGV198" s="98"/>
      <c r="RGY198" s="98"/>
      <c r="RJM198" s="98"/>
      <c r="RJO198" s="98"/>
      <c r="RJR198" s="98"/>
      <c r="RJU198" s="98"/>
      <c r="RJX198" s="98"/>
      <c r="RKA198" s="98"/>
      <c r="RKD198" s="98"/>
      <c r="RKF198" s="98"/>
      <c r="RKH198" s="98"/>
      <c r="RKK198" s="98"/>
      <c r="RKN198" s="98"/>
      <c r="RKQ198" s="98"/>
      <c r="RKT198" s="98"/>
      <c r="RKW198" s="98"/>
      <c r="RKZ198" s="98"/>
      <c r="RLC198" s="98"/>
      <c r="RLE198" s="98"/>
      <c r="RLZ198" s="98"/>
      <c r="RMA198" s="98"/>
      <c r="RMD198" s="98"/>
      <c r="RMG198" s="98"/>
      <c r="RMJ198" s="98"/>
      <c r="RMM198" s="98"/>
      <c r="RMN198" s="98"/>
      <c r="RMO198" s="98"/>
      <c r="RMR198" s="98"/>
      <c r="RMU198" s="98"/>
      <c r="RMX198" s="98"/>
      <c r="RNA198" s="98"/>
      <c r="RNC198" s="98"/>
      <c r="ROU198" s="98"/>
      <c r="ROV198" s="98"/>
      <c r="ROW198" s="98"/>
      <c r="ROX198" s="98"/>
      <c r="ROY198" s="98"/>
      <c r="ROZ198" s="98"/>
      <c r="RPA198" s="98"/>
      <c r="RPB198" s="98"/>
      <c r="RPC198" s="98"/>
      <c r="RPD198" s="98"/>
      <c r="RPE198" s="98"/>
      <c r="RPF198" s="98"/>
      <c r="RPG198" s="98"/>
      <c r="RPH198" s="98"/>
      <c r="RPI198" s="98"/>
      <c r="RPJ198" s="98"/>
      <c r="RPK198" s="98"/>
      <c r="RPL198" s="98"/>
      <c r="RPM198" s="98"/>
      <c r="RPZ198" s="98"/>
      <c r="RQA198" s="98"/>
      <c r="RQB198" s="98"/>
      <c r="RQC198" s="98"/>
      <c r="RQD198" s="98"/>
      <c r="RQE198" s="98"/>
      <c r="RQF198" s="98"/>
      <c r="RQG198" s="98"/>
      <c r="RQH198" s="98"/>
      <c r="RQI198" s="98"/>
      <c r="RQL198" s="98"/>
      <c r="RQO198" s="98"/>
      <c r="RQR198" s="98"/>
      <c r="RQU198" s="98"/>
      <c r="RTI198" s="98"/>
      <c r="RTK198" s="98"/>
      <c r="RTN198" s="98"/>
      <c r="RTQ198" s="98"/>
      <c r="RTT198" s="98"/>
      <c r="RTW198" s="98"/>
      <c r="RTZ198" s="98"/>
      <c r="RUB198" s="98"/>
      <c r="RUD198" s="98"/>
      <c r="RUG198" s="98"/>
      <c r="RUJ198" s="98"/>
      <c r="RUM198" s="98"/>
      <c r="RUP198" s="98"/>
      <c r="RUS198" s="98"/>
      <c r="RUV198" s="98"/>
      <c r="RUY198" s="98"/>
      <c r="RVA198" s="98"/>
      <c r="RVV198" s="98"/>
      <c r="RVW198" s="98"/>
      <c r="RVZ198" s="98"/>
      <c r="RWC198" s="98"/>
      <c r="RWF198" s="98"/>
      <c r="RWI198" s="98"/>
      <c r="RWJ198" s="98"/>
      <c r="RWK198" s="98"/>
      <c r="RWN198" s="98"/>
      <c r="RWQ198" s="98"/>
      <c r="RWT198" s="98"/>
      <c r="RWW198" s="98"/>
      <c r="RWY198" s="98"/>
      <c r="RYQ198" s="98"/>
      <c r="RYR198" s="98"/>
      <c r="RYS198" s="98"/>
      <c r="RYT198" s="98"/>
      <c r="RYU198" s="98"/>
      <c r="RYV198" s="98"/>
      <c r="RYW198" s="98"/>
      <c r="RYX198" s="98"/>
      <c r="RYY198" s="98"/>
      <c r="RYZ198" s="98"/>
      <c r="RZA198" s="98"/>
      <c r="RZB198" s="98"/>
      <c r="RZC198" s="98"/>
      <c r="RZD198" s="98"/>
      <c r="RZE198" s="98"/>
      <c r="RZF198" s="98"/>
      <c r="RZG198" s="98"/>
      <c r="RZH198" s="98"/>
      <c r="RZI198" s="98"/>
      <c r="RZV198" s="98"/>
      <c r="RZW198" s="98"/>
      <c r="RZX198" s="98"/>
      <c r="RZY198" s="98"/>
      <c r="RZZ198" s="98"/>
      <c r="SAA198" s="98"/>
      <c r="SAB198" s="98"/>
      <c r="SAC198" s="98"/>
      <c r="SAD198" s="98"/>
      <c r="SAE198" s="98"/>
      <c r="SAH198" s="98"/>
      <c r="SAK198" s="98"/>
      <c r="SAN198" s="98"/>
      <c r="SAQ198" s="98"/>
      <c r="SDE198" s="98"/>
      <c r="SDG198" s="98"/>
      <c r="SDJ198" s="98"/>
      <c r="SDM198" s="98"/>
      <c r="SDP198" s="98"/>
      <c r="SDS198" s="98"/>
      <c r="SDV198" s="98"/>
      <c r="SDX198" s="98"/>
      <c r="SDZ198" s="98"/>
      <c r="SEC198" s="98"/>
      <c r="SEF198" s="98"/>
      <c r="SEI198" s="98"/>
      <c r="SEL198" s="98"/>
      <c r="SEO198" s="98"/>
      <c r="SER198" s="98"/>
      <c r="SEU198" s="98"/>
      <c r="SEW198" s="98"/>
      <c r="SFR198" s="98"/>
      <c r="SFS198" s="98"/>
      <c r="SFV198" s="98"/>
      <c r="SFY198" s="98"/>
      <c r="SGB198" s="98"/>
      <c r="SGE198" s="98"/>
      <c r="SGF198" s="98"/>
      <c r="SGG198" s="98"/>
      <c r="SGJ198" s="98"/>
      <c r="SGM198" s="98"/>
      <c r="SGP198" s="98"/>
      <c r="SGS198" s="98"/>
      <c r="SGU198" s="98"/>
      <c r="SIM198" s="98"/>
      <c r="SIN198" s="98"/>
      <c r="SIO198" s="98"/>
      <c r="SIP198" s="98"/>
      <c r="SIQ198" s="98"/>
      <c r="SIR198" s="98"/>
      <c r="SIS198" s="98"/>
      <c r="SIT198" s="98"/>
      <c r="SIU198" s="98"/>
      <c r="SIV198" s="98"/>
      <c r="SIW198" s="98"/>
      <c r="SIX198" s="98"/>
      <c r="SIY198" s="98"/>
      <c r="SIZ198" s="98"/>
      <c r="SJA198" s="98"/>
      <c r="SJB198" s="98"/>
      <c r="SJC198" s="98"/>
      <c r="SJD198" s="98"/>
      <c r="SJE198" s="98"/>
      <c r="SJR198" s="98"/>
      <c r="SJS198" s="98"/>
      <c r="SJT198" s="98"/>
      <c r="SJU198" s="98"/>
      <c r="SJV198" s="98"/>
      <c r="SJW198" s="98"/>
      <c r="SJX198" s="98"/>
      <c r="SJY198" s="98"/>
      <c r="SJZ198" s="98"/>
      <c r="SKA198" s="98"/>
      <c r="SKD198" s="98"/>
      <c r="SKG198" s="98"/>
      <c r="SKJ198" s="98"/>
      <c r="SKM198" s="98"/>
      <c r="SNA198" s="98"/>
      <c r="SNC198" s="98"/>
      <c r="SNF198" s="98"/>
      <c r="SNI198" s="98"/>
      <c r="SNL198" s="98"/>
      <c r="SNO198" s="98"/>
      <c r="SNR198" s="98"/>
      <c r="SNT198" s="98"/>
      <c r="SNV198" s="98"/>
      <c r="SNY198" s="98"/>
      <c r="SOB198" s="98"/>
      <c r="SOE198" s="98"/>
      <c r="SOH198" s="98"/>
      <c r="SOK198" s="98"/>
      <c r="SON198" s="98"/>
      <c r="SOQ198" s="98"/>
      <c r="SOS198" s="98"/>
      <c r="SPN198" s="98"/>
      <c r="SPO198" s="98"/>
      <c r="SPR198" s="98"/>
      <c r="SPU198" s="98"/>
      <c r="SPX198" s="98"/>
      <c r="SQA198" s="98"/>
      <c r="SQB198" s="98"/>
      <c r="SQC198" s="98"/>
      <c r="SQF198" s="98"/>
      <c r="SQI198" s="98"/>
      <c r="SQL198" s="98"/>
      <c r="SQO198" s="98"/>
      <c r="SQQ198" s="98"/>
      <c r="SSI198" s="98"/>
      <c r="SSJ198" s="98"/>
      <c r="SSK198" s="98"/>
      <c r="SSL198" s="98"/>
      <c r="SSM198" s="98"/>
      <c r="SSN198" s="98"/>
      <c r="SSO198" s="98"/>
      <c r="SSP198" s="98"/>
      <c r="SSQ198" s="98"/>
      <c r="SSR198" s="98"/>
      <c r="SSS198" s="98"/>
      <c r="SST198" s="98"/>
      <c r="SSU198" s="98"/>
      <c r="SSV198" s="98"/>
      <c r="SSW198" s="98"/>
      <c r="SSX198" s="98"/>
      <c r="SSY198" s="98"/>
      <c r="SSZ198" s="98"/>
      <c r="STA198" s="98"/>
      <c r="STN198" s="98"/>
      <c r="STO198" s="98"/>
      <c r="STP198" s="98"/>
      <c r="STQ198" s="98"/>
      <c r="STR198" s="98"/>
      <c r="STS198" s="98"/>
      <c r="STT198" s="98"/>
      <c r="STU198" s="98"/>
      <c r="STV198" s="98"/>
      <c r="STW198" s="98"/>
      <c r="STZ198" s="98"/>
      <c r="SUC198" s="98"/>
      <c r="SUF198" s="98"/>
      <c r="SUI198" s="98"/>
      <c r="SWW198" s="98"/>
      <c r="SWY198" s="98"/>
      <c r="SXB198" s="98"/>
      <c r="SXE198" s="98"/>
      <c r="SXH198" s="98"/>
      <c r="SXK198" s="98"/>
      <c r="SXN198" s="98"/>
      <c r="SXP198" s="98"/>
      <c r="SXR198" s="98"/>
      <c r="SXU198" s="98"/>
      <c r="SXX198" s="98"/>
      <c r="SYA198" s="98"/>
      <c r="SYD198" s="98"/>
      <c r="SYG198" s="98"/>
      <c r="SYJ198" s="98"/>
      <c r="SYM198" s="98"/>
      <c r="SYO198" s="98"/>
      <c r="SZJ198" s="98"/>
      <c r="SZK198" s="98"/>
      <c r="SZN198" s="98"/>
      <c r="SZQ198" s="98"/>
      <c r="SZT198" s="98"/>
      <c r="SZW198" s="98"/>
      <c r="SZX198" s="98"/>
      <c r="SZY198" s="98"/>
      <c r="TAB198" s="98"/>
      <c r="TAE198" s="98"/>
      <c r="TAH198" s="98"/>
      <c r="TAK198" s="98"/>
      <c r="TAM198" s="98"/>
      <c r="TCE198" s="98"/>
      <c r="TCF198" s="98"/>
      <c r="TCG198" s="98"/>
      <c r="TCH198" s="98"/>
      <c r="TCI198" s="98"/>
      <c r="TCJ198" s="98"/>
      <c r="TCK198" s="98"/>
      <c r="TCL198" s="98"/>
      <c r="TCM198" s="98"/>
      <c r="TCN198" s="98"/>
      <c r="TCO198" s="98"/>
      <c r="TCP198" s="98"/>
      <c r="TCQ198" s="98"/>
      <c r="TCR198" s="98"/>
      <c r="TCS198" s="98"/>
      <c r="TCT198" s="98"/>
      <c r="TCU198" s="98"/>
      <c r="TCV198" s="98"/>
      <c r="TCW198" s="98"/>
      <c r="TDJ198" s="98"/>
      <c r="TDK198" s="98"/>
      <c r="TDL198" s="98"/>
      <c r="TDM198" s="98"/>
      <c r="TDN198" s="98"/>
      <c r="TDO198" s="98"/>
      <c r="TDP198" s="98"/>
      <c r="TDQ198" s="98"/>
      <c r="TDR198" s="98"/>
      <c r="TDS198" s="98"/>
      <c r="TDV198" s="98"/>
      <c r="TDY198" s="98"/>
      <c r="TEB198" s="98"/>
      <c r="TEE198" s="98"/>
      <c r="TGS198" s="98"/>
      <c r="TGU198" s="98"/>
      <c r="TGX198" s="98"/>
      <c r="THA198" s="98"/>
      <c r="THD198" s="98"/>
      <c r="THG198" s="98"/>
      <c r="THJ198" s="98"/>
      <c r="THL198" s="98"/>
      <c r="THN198" s="98"/>
      <c r="THQ198" s="98"/>
      <c r="THT198" s="98"/>
      <c r="THW198" s="98"/>
      <c r="THZ198" s="98"/>
      <c r="TIC198" s="98"/>
      <c r="TIF198" s="98"/>
      <c r="TII198" s="98"/>
      <c r="TIK198" s="98"/>
      <c r="TJF198" s="98"/>
      <c r="TJG198" s="98"/>
      <c r="TJJ198" s="98"/>
      <c r="TJM198" s="98"/>
      <c r="TJP198" s="98"/>
      <c r="TJS198" s="98"/>
      <c r="TJT198" s="98"/>
      <c r="TJU198" s="98"/>
      <c r="TJX198" s="98"/>
      <c r="TKA198" s="98"/>
      <c r="TKD198" s="98"/>
      <c r="TKG198" s="98"/>
      <c r="TKI198" s="98"/>
      <c r="TMA198" s="98"/>
      <c r="TMB198" s="98"/>
      <c r="TMC198" s="98"/>
      <c r="TMD198" s="98"/>
      <c r="TME198" s="98"/>
      <c r="TMF198" s="98"/>
      <c r="TMG198" s="98"/>
      <c r="TMH198" s="98"/>
      <c r="TMI198" s="98"/>
      <c r="TMJ198" s="98"/>
      <c r="TMK198" s="98"/>
      <c r="TML198" s="98"/>
      <c r="TMM198" s="98"/>
      <c r="TMN198" s="98"/>
      <c r="TMO198" s="98"/>
      <c r="TMP198" s="98"/>
      <c r="TMQ198" s="98"/>
      <c r="TMR198" s="98"/>
      <c r="TMS198" s="98"/>
      <c r="TNF198" s="98"/>
      <c r="TNG198" s="98"/>
      <c r="TNH198" s="98"/>
      <c r="TNI198" s="98"/>
      <c r="TNJ198" s="98"/>
      <c r="TNK198" s="98"/>
      <c r="TNL198" s="98"/>
      <c r="TNM198" s="98"/>
      <c r="TNN198" s="98"/>
      <c r="TNO198" s="98"/>
      <c r="TNR198" s="98"/>
      <c r="TNU198" s="98"/>
      <c r="TNX198" s="98"/>
      <c r="TOA198" s="98"/>
      <c r="TQO198" s="98"/>
      <c r="TQQ198" s="98"/>
      <c r="TQT198" s="98"/>
      <c r="TQW198" s="98"/>
      <c r="TQZ198" s="98"/>
      <c r="TRC198" s="98"/>
      <c r="TRF198" s="98"/>
      <c r="TRH198" s="98"/>
      <c r="TRJ198" s="98"/>
      <c r="TRM198" s="98"/>
      <c r="TRP198" s="98"/>
      <c r="TRS198" s="98"/>
      <c r="TRV198" s="98"/>
      <c r="TRY198" s="98"/>
      <c r="TSB198" s="98"/>
      <c r="TSE198" s="98"/>
      <c r="TSG198" s="98"/>
      <c r="TTB198" s="98"/>
      <c r="TTC198" s="98"/>
      <c r="TTF198" s="98"/>
      <c r="TTI198" s="98"/>
      <c r="TTL198" s="98"/>
      <c r="TTO198" s="98"/>
      <c r="TTP198" s="98"/>
      <c r="TTQ198" s="98"/>
      <c r="TTT198" s="98"/>
      <c r="TTW198" s="98"/>
      <c r="TTZ198" s="98"/>
      <c r="TUC198" s="98"/>
      <c r="TUE198" s="98"/>
      <c r="TVW198" s="98"/>
      <c r="TVX198" s="98"/>
      <c r="TVY198" s="98"/>
      <c r="TVZ198" s="98"/>
      <c r="TWA198" s="98"/>
      <c r="TWB198" s="98"/>
      <c r="TWC198" s="98"/>
      <c r="TWD198" s="98"/>
      <c r="TWE198" s="98"/>
      <c r="TWF198" s="98"/>
      <c r="TWG198" s="98"/>
      <c r="TWH198" s="98"/>
      <c r="TWI198" s="98"/>
      <c r="TWJ198" s="98"/>
      <c r="TWK198" s="98"/>
      <c r="TWL198" s="98"/>
      <c r="TWM198" s="98"/>
      <c r="TWN198" s="98"/>
      <c r="TWO198" s="98"/>
      <c r="TXB198" s="98"/>
      <c r="TXC198" s="98"/>
      <c r="TXD198" s="98"/>
      <c r="TXE198" s="98"/>
      <c r="TXF198" s="98"/>
      <c r="TXG198" s="98"/>
      <c r="TXH198" s="98"/>
      <c r="TXI198" s="98"/>
      <c r="TXJ198" s="98"/>
      <c r="TXK198" s="98"/>
      <c r="TXN198" s="98"/>
      <c r="TXQ198" s="98"/>
      <c r="TXT198" s="98"/>
      <c r="TXW198" s="98"/>
      <c r="UAK198" s="98"/>
      <c r="UAM198" s="98"/>
      <c r="UAP198" s="98"/>
      <c r="UAS198" s="98"/>
      <c r="UAV198" s="98"/>
      <c r="UAY198" s="98"/>
      <c r="UBB198" s="98"/>
      <c r="UBD198" s="98"/>
      <c r="UBF198" s="98"/>
      <c r="UBI198" s="98"/>
      <c r="UBL198" s="98"/>
      <c r="UBO198" s="98"/>
      <c r="UBR198" s="98"/>
      <c r="UBU198" s="98"/>
      <c r="UBX198" s="98"/>
      <c r="UCA198" s="98"/>
      <c r="UCC198" s="98"/>
      <c r="UCX198" s="98"/>
      <c r="UCY198" s="98"/>
      <c r="UDB198" s="98"/>
      <c r="UDE198" s="98"/>
      <c r="UDH198" s="98"/>
      <c r="UDK198" s="98"/>
      <c r="UDL198" s="98"/>
      <c r="UDM198" s="98"/>
      <c r="UDP198" s="98"/>
      <c r="UDS198" s="98"/>
      <c r="UDV198" s="98"/>
      <c r="UDY198" s="98"/>
      <c r="UEA198" s="98"/>
      <c r="UFS198" s="98"/>
      <c r="UFT198" s="98"/>
      <c r="UFU198" s="98"/>
      <c r="UFV198" s="98"/>
      <c r="UFW198" s="98"/>
      <c r="UFX198" s="98"/>
      <c r="UFY198" s="98"/>
      <c r="UFZ198" s="98"/>
      <c r="UGA198" s="98"/>
      <c r="UGB198" s="98"/>
      <c r="UGC198" s="98"/>
      <c r="UGD198" s="98"/>
      <c r="UGE198" s="98"/>
      <c r="UGF198" s="98"/>
      <c r="UGG198" s="98"/>
      <c r="UGH198" s="98"/>
      <c r="UGI198" s="98"/>
      <c r="UGJ198" s="98"/>
      <c r="UGK198" s="98"/>
      <c r="UGX198" s="98"/>
      <c r="UGY198" s="98"/>
      <c r="UGZ198" s="98"/>
      <c r="UHA198" s="98"/>
      <c r="UHB198" s="98"/>
      <c r="UHC198" s="98"/>
      <c r="UHD198" s="98"/>
      <c r="UHE198" s="98"/>
      <c r="UHF198" s="98"/>
      <c r="UHG198" s="98"/>
      <c r="UHJ198" s="98"/>
      <c r="UHM198" s="98"/>
      <c r="UHP198" s="98"/>
      <c r="UHS198" s="98"/>
      <c r="UKG198" s="98"/>
      <c r="UKI198" s="98"/>
      <c r="UKL198" s="98"/>
      <c r="UKO198" s="98"/>
      <c r="UKR198" s="98"/>
      <c r="UKU198" s="98"/>
      <c r="UKX198" s="98"/>
      <c r="UKZ198" s="98"/>
      <c r="ULB198" s="98"/>
      <c r="ULE198" s="98"/>
      <c r="ULH198" s="98"/>
      <c r="ULK198" s="98"/>
      <c r="ULN198" s="98"/>
      <c r="ULQ198" s="98"/>
      <c r="ULT198" s="98"/>
      <c r="ULW198" s="98"/>
      <c r="ULY198" s="98"/>
      <c r="UMT198" s="98"/>
      <c r="UMU198" s="98"/>
      <c r="UMX198" s="98"/>
      <c r="UNA198" s="98"/>
      <c r="UND198" s="98"/>
      <c r="UNG198" s="98"/>
      <c r="UNH198" s="98"/>
      <c r="UNI198" s="98"/>
      <c r="UNL198" s="98"/>
      <c r="UNO198" s="98"/>
      <c r="UNR198" s="98"/>
      <c r="UNU198" s="98"/>
      <c r="UNW198" s="98"/>
      <c r="UPO198" s="98"/>
      <c r="UPP198" s="98"/>
      <c r="UPQ198" s="98"/>
      <c r="UPR198" s="98"/>
      <c r="UPS198" s="98"/>
      <c r="UPT198" s="98"/>
      <c r="UPU198" s="98"/>
      <c r="UPV198" s="98"/>
      <c r="UPW198" s="98"/>
      <c r="UPX198" s="98"/>
      <c r="UPY198" s="98"/>
      <c r="UPZ198" s="98"/>
      <c r="UQA198" s="98"/>
      <c r="UQB198" s="98"/>
      <c r="UQC198" s="98"/>
      <c r="UQD198" s="98"/>
      <c r="UQE198" s="98"/>
      <c r="UQF198" s="98"/>
      <c r="UQG198" s="98"/>
      <c r="UQT198" s="98"/>
      <c r="UQU198" s="98"/>
      <c r="UQV198" s="98"/>
      <c r="UQW198" s="98"/>
      <c r="UQX198" s="98"/>
      <c r="UQY198" s="98"/>
      <c r="UQZ198" s="98"/>
      <c r="URA198" s="98"/>
      <c r="URB198" s="98"/>
      <c r="URC198" s="98"/>
      <c r="URF198" s="98"/>
      <c r="URI198" s="98"/>
      <c r="URL198" s="98"/>
      <c r="URO198" s="98"/>
      <c r="UUC198" s="98"/>
      <c r="UUE198" s="98"/>
      <c r="UUH198" s="98"/>
      <c r="UUK198" s="98"/>
      <c r="UUN198" s="98"/>
      <c r="UUQ198" s="98"/>
      <c r="UUT198" s="98"/>
      <c r="UUV198" s="98"/>
      <c r="UUX198" s="98"/>
      <c r="UVA198" s="98"/>
      <c r="UVD198" s="98"/>
      <c r="UVG198" s="98"/>
      <c r="UVJ198" s="98"/>
      <c r="UVM198" s="98"/>
      <c r="UVP198" s="98"/>
      <c r="UVS198" s="98"/>
      <c r="UVU198" s="98"/>
      <c r="UWP198" s="98"/>
      <c r="UWQ198" s="98"/>
      <c r="UWT198" s="98"/>
      <c r="UWW198" s="98"/>
      <c r="UWZ198" s="98"/>
      <c r="UXC198" s="98"/>
      <c r="UXD198" s="98"/>
      <c r="UXE198" s="98"/>
      <c r="UXH198" s="98"/>
      <c r="UXK198" s="98"/>
      <c r="UXN198" s="98"/>
      <c r="UXQ198" s="98"/>
      <c r="UXS198" s="98"/>
      <c r="UZK198" s="98"/>
      <c r="UZL198" s="98"/>
      <c r="UZM198" s="98"/>
      <c r="UZN198" s="98"/>
      <c r="UZO198" s="98"/>
      <c r="UZP198" s="98"/>
      <c r="UZQ198" s="98"/>
      <c r="UZR198" s="98"/>
      <c r="UZS198" s="98"/>
      <c r="UZT198" s="98"/>
      <c r="UZU198" s="98"/>
      <c r="UZV198" s="98"/>
      <c r="UZW198" s="98"/>
      <c r="UZX198" s="98"/>
      <c r="UZY198" s="98"/>
      <c r="UZZ198" s="98"/>
      <c r="VAA198" s="98"/>
      <c r="VAB198" s="98"/>
      <c r="VAC198" s="98"/>
      <c r="VAP198" s="98"/>
      <c r="VAQ198" s="98"/>
      <c r="VAR198" s="98"/>
      <c r="VAS198" s="98"/>
      <c r="VAT198" s="98"/>
      <c r="VAU198" s="98"/>
      <c r="VAV198" s="98"/>
      <c r="VAW198" s="98"/>
      <c r="VAX198" s="98"/>
      <c r="VAY198" s="98"/>
      <c r="VBB198" s="98"/>
      <c r="VBE198" s="98"/>
      <c r="VBH198" s="98"/>
      <c r="VBK198" s="98"/>
      <c r="VDY198" s="98"/>
      <c r="VEA198" s="98"/>
      <c r="VED198" s="98"/>
      <c r="VEG198" s="98"/>
      <c r="VEJ198" s="98"/>
      <c r="VEM198" s="98"/>
      <c r="VEP198" s="98"/>
      <c r="VER198" s="98"/>
      <c r="VET198" s="98"/>
      <c r="VEW198" s="98"/>
      <c r="VEZ198" s="98"/>
      <c r="VFC198" s="98"/>
      <c r="VFF198" s="98"/>
      <c r="VFI198" s="98"/>
      <c r="VFL198" s="98"/>
      <c r="VFO198" s="98"/>
      <c r="VFQ198" s="98"/>
      <c r="VGL198" s="98"/>
      <c r="VGM198" s="98"/>
      <c r="VGP198" s="98"/>
      <c r="VGS198" s="98"/>
      <c r="VGV198" s="98"/>
      <c r="VGY198" s="98"/>
      <c r="VGZ198" s="98"/>
      <c r="VHA198" s="98"/>
      <c r="VHD198" s="98"/>
      <c r="VHG198" s="98"/>
      <c r="VHJ198" s="98"/>
      <c r="VHM198" s="98"/>
      <c r="VHO198" s="98"/>
      <c r="VJG198" s="98"/>
      <c r="VJH198" s="98"/>
      <c r="VJI198" s="98"/>
      <c r="VJJ198" s="98"/>
      <c r="VJK198" s="98"/>
      <c r="VJL198" s="98"/>
      <c r="VJM198" s="98"/>
      <c r="VJN198" s="98"/>
      <c r="VJO198" s="98"/>
      <c r="VJP198" s="98"/>
      <c r="VJQ198" s="98"/>
      <c r="VJR198" s="98"/>
      <c r="VJS198" s="98"/>
      <c r="VJT198" s="98"/>
      <c r="VJU198" s="98"/>
      <c r="VJV198" s="98"/>
      <c r="VJW198" s="98"/>
      <c r="VJX198" s="98"/>
      <c r="VJY198" s="98"/>
      <c r="VKL198" s="98"/>
      <c r="VKM198" s="98"/>
      <c r="VKN198" s="98"/>
      <c r="VKO198" s="98"/>
      <c r="VKP198" s="98"/>
      <c r="VKQ198" s="98"/>
      <c r="VKR198" s="98"/>
      <c r="VKS198" s="98"/>
      <c r="VKT198" s="98"/>
      <c r="VKU198" s="98"/>
      <c r="VKX198" s="98"/>
      <c r="VLA198" s="98"/>
      <c r="VLD198" s="98"/>
      <c r="VLG198" s="98"/>
      <c r="VNU198" s="98"/>
      <c r="VNW198" s="98"/>
      <c r="VNZ198" s="98"/>
      <c r="VOC198" s="98"/>
      <c r="VOF198" s="98"/>
      <c r="VOI198" s="98"/>
      <c r="VOL198" s="98"/>
      <c r="VON198" s="98"/>
      <c r="VOP198" s="98"/>
      <c r="VOS198" s="98"/>
      <c r="VOV198" s="98"/>
      <c r="VOY198" s="98"/>
      <c r="VPB198" s="98"/>
      <c r="VPE198" s="98"/>
      <c r="VPH198" s="98"/>
      <c r="VPK198" s="98"/>
      <c r="VPM198" s="98"/>
      <c r="VQH198" s="98"/>
      <c r="VQI198" s="98"/>
      <c r="VQL198" s="98"/>
      <c r="VQO198" s="98"/>
      <c r="VQR198" s="98"/>
      <c r="VQU198" s="98"/>
      <c r="VQV198" s="98"/>
      <c r="VQW198" s="98"/>
      <c r="VQZ198" s="98"/>
      <c r="VRC198" s="98"/>
      <c r="VRF198" s="98"/>
      <c r="VRI198" s="98"/>
      <c r="VRK198" s="98"/>
      <c r="VTC198" s="98"/>
      <c r="VTD198" s="98"/>
      <c r="VTE198" s="98"/>
      <c r="VTF198" s="98"/>
      <c r="VTG198" s="98"/>
      <c r="VTH198" s="98"/>
      <c r="VTI198" s="98"/>
      <c r="VTJ198" s="98"/>
      <c r="VTK198" s="98"/>
      <c r="VTL198" s="98"/>
      <c r="VTM198" s="98"/>
      <c r="VTN198" s="98"/>
      <c r="VTO198" s="98"/>
      <c r="VTP198" s="98"/>
      <c r="VTQ198" s="98"/>
      <c r="VTR198" s="98"/>
      <c r="VTS198" s="98"/>
      <c r="VTT198" s="98"/>
      <c r="VTU198" s="98"/>
      <c r="VUH198" s="98"/>
      <c r="VUI198" s="98"/>
      <c r="VUJ198" s="98"/>
      <c r="VUK198" s="98"/>
      <c r="VUL198" s="98"/>
      <c r="VUM198" s="98"/>
      <c r="VUN198" s="98"/>
      <c r="VUO198" s="98"/>
      <c r="VUP198" s="98"/>
      <c r="VUQ198" s="98"/>
      <c r="VUT198" s="98"/>
      <c r="VUW198" s="98"/>
      <c r="VUZ198" s="98"/>
      <c r="VVC198" s="98"/>
      <c r="VXQ198" s="98"/>
      <c r="VXS198" s="98"/>
      <c r="VXV198" s="98"/>
      <c r="VXY198" s="98"/>
      <c r="VYB198" s="98"/>
      <c r="VYE198" s="98"/>
      <c r="VYH198" s="98"/>
      <c r="VYJ198" s="98"/>
      <c r="VYL198" s="98"/>
      <c r="VYO198" s="98"/>
      <c r="VYR198" s="98"/>
      <c r="VYU198" s="98"/>
      <c r="VYX198" s="98"/>
      <c r="VZA198" s="98"/>
      <c r="VZD198" s="98"/>
      <c r="VZG198" s="98"/>
      <c r="VZI198" s="98"/>
      <c r="WAD198" s="98"/>
      <c r="WAE198" s="98"/>
      <c r="WAH198" s="98"/>
      <c r="WAK198" s="98"/>
      <c r="WAN198" s="98"/>
      <c r="WAQ198" s="98"/>
      <c r="WAR198" s="98"/>
      <c r="WAS198" s="98"/>
      <c r="WAV198" s="98"/>
      <c r="WAY198" s="98"/>
      <c r="WBB198" s="98"/>
      <c r="WBE198" s="98"/>
      <c r="WBG198" s="98"/>
      <c r="WCY198" s="98"/>
      <c r="WCZ198" s="98"/>
      <c r="WDA198" s="98"/>
      <c r="WDB198" s="98"/>
      <c r="WDC198" s="98"/>
      <c r="WDD198" s="98"/>
      <c r="WDE198" s="98"/>
      <c r="WDF198" s="98"/>
      <c r="WDG198" s="98"/>
      <c r="WDH198" s="98"/>
      <c r="WDI198" s="98"/>
      <c r="WDJ198" s="98"/>
      <c r="WDK198" s="98"/>
      <c r="WDL198" s="98"/>
      <c r="WDM198" s="98"/>
      <c r="WDN198" s="98"/>
      <c r="WDO198" s="98"/>
      <c r="WDP198" s="98"/>
      <c r="WDQ198" s="98"/>
      <c r="WED198" s="98"/>
      <c r="WEE198" s="98"/>
      <c r="WEF198" s="98"/>
      <c r="WEG198" s="98"/>
      <c r="WEH198" s="98"/>
      <c r="WEI198" s="98"/>
      <c r="WEJ198" s="98"/>
      <c r="WEK198" s="98"/>
      <c r="WEL198" s="98"/>
      <c r="WEM198" s="98"/>
      <c r="WEP198" s="98"/>
      <c r="WES198" s="98"/>
      <c r="WEV198" s="98"/>
      <c r="WEY198" s="98"/>
      <c r="WHM198" s="98"/>
      <c r="WHO198" s="98"/>
      <c r="WHR198" s="98"/>
      <c r="WHU198" s="98"/>
      <c r="WHX198" s="98"/>
      <c r="WIA198" s="98"/>
      <c r="WID198" s="98"/>
      <c r="WIF198" s="98"/>
      <c r="WIH198" s="98"/>
      <c r="WIK198" s="98"/>
      <c r="WIN198" s="98"/>
      <c r="WIQ198" s="98"/>
      <c r="WIT198" s="98"/>
      <c r="WIW198" s="98"/>
      <c r="WIZ198" s="98"/>
      <c r="WJC198" s="98"/>
      <c r="WJE198" s="98"/>
      <c r="WJZ198" s="98"/>
      <c r="WKA198" s="98"/>
      <c r="WKD198" s="98"/>
      <c r="WKG198" s="98"/>
      <c r="WKJ198" s="98"/>
      <c r="WKM198" s="98"/>
      <c r="WKN198" s="98"/>
      <c r="WKO198" s="98"/>
      <c r="WKR198" s="98"/>
      <c r="WKU198" s="98"/>
      <c r="WKX198" s="98"/>
      <c r="WLA198" s="98"/>
      <c r="WLC198" s="98"/>
      <c r="WMU198" s="98"/>
      <c r="WMV198" s="98"/>
      <c r="WMW198" s="98"/>
      <c r="WMX198" s="98"/>
      <c r="WMY198" s="98"/>
      <c r="WMZ198" s="98"/>
      <c r="WNA198" s="98"/>
      <c r="WNB198" s="98"/>
      <c r="WNC198" s="98"/>
      <c r="WND198" s="98"/>
      <c r="WNE198" s="98"/>
      <c r="WNF198" s="98"/>
      <c r="WNG198" s="98"/>
      <c r="WNH198" s="98"/>
      <c r="WNI198" s="98"/>
      <c r="WNJ198" s="98"/>
      <c r="WNK198" s="98"/>
      <c r="WNL198" s="98"/>
      <c r="WNM198" s="98"/>
      <c r="WNZ198" s="98"/>
      <c r="WOA198" s="98"/>
      <c r="WOB198" s="98"/>
      <c r="WOC198" s="98"/>
      <c r="WOD198" s="98"/>
      <c r="WOE198" s="98"/>
      <c r="WOF198" s="98"/>
      <c r="WOG198" s="98"/>
      <c r="WOH198" s="98"/>
      <c r="WOI198" s="98"/>
      <c r="WOL198" s="98"/>
      <c r="WOO198" s="98"/>
      <c r="WOR198" s="98"/>
      <c r="WOU198" s="98"/>
      <c r="WRI198" s="98"/>
      <c r="WRK198" s="98"/>
      <c r="WRN198" s="98"/>
      <c r="WRQ198" s="98"/>
      <c r="WRT198" s="98"/>
      <c r="WRW198" s="98"/>
      <c r="WRZ198" s="98"/>
      <c r="WSB198" s="98"/>
      <c r="WSD198" s="98"/>
      <c r="WSG198" s="98"/>
      <c r="WSJ198" s="98"/>
      <c r="WSM198" s="98"/>
      <c r="WSP198" s="98"/>
      <c r="WSS198" s="98"/>
      <c r="WSV198" s="98"/>
      <c r="WSY198" s="98"/>
      <c r="WTA198" s="98"/>
      <c r="WTV198" s="98"/>
      <c r="WTW198" s="98"/>
      <c r="WTZ198" s="98"/>
      <c r="WUC198" s="98"/>
      <c r="WUF198" s="98"/>
      <c r="WUI198" s="98"/>
      <c r="WUJ198" s="98"/>
      <c r="WUK198" s="98"/>
      <c r="WUN198" s="98"/>
      <c r="WUQ198" s="98"/>
      <c r="WUT198" s="98"/>
      <c r="WUW198" s="98"/>
      <c r="WUY198" s="98"/>
    </row>
    <row r="199" spans="1:1015 1059:2039 2083:3063 3107:4087 4131:5111 5155:6135 6179:7159 7203:8183 8227:9207 9251:10231 10275:11255 11299:12279 12323:13303 13347:14327 14371:15351 15395:16119" s="94" customFormat="1" ht="21" hidden="1" customHeight="1" x14ac:dyDescent="0.3">
      <c r="A199" s="10" t="s">
        <v>70</v>
      </c>
      <c r="B199" s="93" t="s">
        <v>416</v>
      </c>
      <c r="C199" s="7"/>
      <c r="D199" s="126"/>
      <c r="E199" s="126"/>
    </row>
    <row r="200" spans="1:1015 1059:2039 2083:3063 3107:4087 4131:5111 5155:6135 6179:7159 7203:8183 8227:9207 9251:10231 10275:11255 11299:12279 12323:13303 13347:14327 14371:15351 15395:16119" s="94" customFormat="1" ht="21" hidden="1" customHeight="1" x14ac:dyDescent="0.3">
      <c r="A200" s="10" t="s">
        <v>146</v>
      </c>
      <c r="B200" s="93" t="s">
        <v>412</v>
      </c>
      <c r="C200" s="7"/>
      <c r="D200" s="126"/>
      <c r="E200" s="126"/>
    </row>
    <row r="201" spans="1:1015 1059:2039 2083:3063 3107:4087 4131:5111 5155:6135 6179:7159 7203:8183 8227:9207 9251:10231 10275:11255 11299:12279 12323:13303 13347:14327 14371:15351 15395:16119" s="94" customFormat="1" ht="21" hidden="1" customHeight="1" x14ac:dyDescent="0.3">
      <c r="A201" s="27" t="s">
        <v>147</v>
      </c>
      <c r="B201" s="93" t="s">
        <v>416</v>
      </c>
      <c r="C201" s="7"/>
      <c r="D201" s="126"/>
      <c r="E201" s="126"/>
    </row>
    <row r="202" spans="1:1015 1059:2039 2083:3063 3107:4087 4131:5111 5155:6135 6179:7159 7203:8183 8227:9207 9251:10231 10275:11255 11299:12279 12323:13303 13347:14327 14371:15351 15395:16119" s="94" customFormat="1" ht="21" hidden="1" customHeight="1" x14ac:dyDescent="0.3">
      <c r="A202" s="27" t="s">
        <v>148</v>
      </c>
      <c r="B202" s="93" t="s">
        <v>416</v>
      </c>
      <c r="C202" s="7"/>
      <c r="D202" s="126"/>
      <c r="E202" s="126"/>
    </row>
    <row r="203" spans="1:1015 1059:2039 2083:3063 3107:4087 4131:5111 5155:6135 6179:7159 7203:8183 8227:9207 9251:10231 10275:11255 11299:12279 12323:13303 13347:14327 14371:15351 15395:16119" s="94" customFormat="1" ht="21" hidden="1" customHeight="1" x14ac:dyDescent="0.3">
      <c r="A203" s="10" t="s">
        <v>217</v>
      </c>
      <c r="B203" s="93" t="s">
        <v>412</v>
      </c>
      <c r="C203" s="7"/>
      <c r="D203" s="126"/>
      <c r="E203" s="126"/>
    </row>
    <row r="204" spans="1:1015 1059:2039 2083:3063 3107:4087 4131:5111 5155:6135 6179:7159 7203:8183 8227:9207 9251:10231 10275:11255 11299:12279 12323:13303 13347:14327 14371:15351 15395:16119" s="94" customFormat="1" ht="21" hidden="1" customHeight="1" x14ac:dyDescent="0.3">
      <c r="A204" s="8" t="s">
        <v>218</v>
      </c>
      <c r="B204" s="93" t="s">
        <v>412</v>
      </c>
      <c r="C204" s="7"/>
      <c r="D204" s="126"/>
      <c r="E204" s="126"/>
    </row>
    <row r="205" spans="1:1015 1059:2039 2083:3063 3107:4087 4131:5111 5155:6135 6179:7159 7203:8183 8227:9207 9251:10231 10275:11255 11299:12279 12323:13303 13347:14327 14371:15351 15395:16119" s="94" customFormat="1" ht="21" hidden="1" customHeight="1" x14ac:dyDescent="0.3">
      <c r="A205" s="10" t="s">
        <v>219</v>
      </c>
      <c r="B205" s="93" t="s">
        <v>412</v>
      </c>
      <c r="C205" s="7"/>
      <c r="D205" s="126"/>
      <c r="E205" s="126"/>
    </row>
    <row r="206" spans="1:1015 1059:2039 2083:3063 3107:4087 4131:5111 5155:6135 6179:7159 7203:8183 8227:9207 9251:10231 10275:11255 11299:12279 12323:13303 13347:14327 14371:15351 15395:16119" s="94" customFormat="1" ht="21" hidden="1" customHeight="1" x14ac:dyDescent="0.3">
      <c r="A206" s="10" t="s">
        <v>188</v>
      </c>
      <c r="B206" s="93" t="s">
        <v>412</v>
      </c>
      <c r="C206" s="7"/>
      <c r="D206" s="126"/>
      <c r="E206" s="126"/>
    </row>
    <row r="207" spans="1:1015 1059:2039 2083:3063 3107:4087 4131:5111 5155:6135 6179:7159 7203:8183 8227:9207 9251:10231 10275:11255 11299:12279 12323:13303 13347:14327 14371:15351 15395:16119" s="94" customFormat="1" ht="21" hidden="1" customHeight="1" x14ac:dyDescent="0.3">
      <c r="A207" s="10" t="s">
        <v>189</v>
      </c>
      <c r="B207" s="93" t="s">
        <v>416</v>
      </c>
      <c r="C207" s="7"/>
      <c r="D207" s="126"/>
      <c r="E207" s="126"/>
    </row>
    <row r="208" spans="1:1015 1059:2039 2083:3063 3107:4087 4131:5111 5155:6135 6179:7159 7203:8183 8227:9207 9251:10231 10275:11255 11299:12279 12323:13303 13347:14327 14371:15351 15395:16119" s="94" customFormat="1" ht="21" hidden="1" customHeight="1" x14ac:dyDescent="0.3">
      <c r="A208" s="10" t="s">
        <v>41</v>
      </c>
      <c r="B208" s="93" t="s">
        <v>412</v>
      </c>
      <c r="C208" s="7"/>
      <c r="D208" s="126"/>
      <c r="E208" s="126"/>
    </row>
    <row r="209" spans="1:1015 1059:2039 2083:3063 3107:4087 4131:5111 5155:6135 6179:7159 7203:8183 8227:9207 9251:10231 10275:11255 11299:12279 12323:13303 13347:14327 14371:15351 15395:16119" s="94" customFormat="1" ht="21" hidden="1" customHeight="1" x14ac:dyDescent="0.3">
      <c r="A209" s="15" t="s">
        <v>42</v>
      </c>
      <c r="B209" s="93" t="s">
        <v>416</v>
      </c>
      <c r="C209" s="7"/>
      <c r="D209" s="126"/>
      <c r="E209" s="126"/>
    </row>
    <row r="210" spans="1:1015 1059:2039 2083:3063 3107:4087 4131:5111 5155:6135 6179:7159 7203:8183 8227:9207 9251:10231 10275:11255 11299:12279 12323:13303 13347:14327 14371:15351 15395:16119" s="94" customFormat="1" ht="21" hidden="1" customHeight="1" x14ac:dyDescent="0.3">
      <c r="A210" s="10" t="s">
        <v>43</v>
      </c>
      <c r="B210" s="93" t="s">
        <v>412</v>
      </c>
      <c r="C210" s="7"/>
      <c r="D210" s="126"/>
      <c r="E210" s="126"/>
    </row>
    <row r="211" spans="1:1015 1059:2039 2083:3063 3107:4087 4131:5111 5155:6135 6179:7159 7203:8183 8227:9207 9251:10231 10275:11255 11299:12279 12323:13303 13347:14327 14371:15351 15395:16119" s="94" customFormat="1" ht="21" hidden="1" customHeight="1" x14ac:dyDescent="0.3">
      <c r="A211" s="10" t="s">
        <v>44</v>
      </c>
      <c r="B211" s="93" t="s">
        <v>412</v>
      </c>
      <c r="C211" s="7"/>
      <c r="D211" s="126"/>
      <c r="E211" s="126"/>
    </row>
    <row r="212" spans="1:1015 1059:2039 2083:3063 3107:4087 4131:5111 5155:6135 6179:7159 7203:8183 8227:9207 9251:10231 10275:11255 11299:12279 12323:13303 13347:14327 14371:15351 15395:16119" s="94" customFormat="1" ht="21" hidden="1" customHeight="1" x14ac:dyDescent="0.3">
      <c r="A212" s="10" t="s">
        <v>45</v>
      </c>
      <c r="B212" s="93" t="s">
        <v>416</v>
      </c>
      <c r="C212" s="7"/>
      <c r="D212" s="126"/>
      <c r="E212" s="126"/>
    </row>
    <row r="213" spans="1:1015 1059:2039 2083:3063 3107:4087 4131:5111 5155:6135 6179:7159 7203:8183 8227:9207 9251:10231 10275:11255 11299:12279 12323:13303 13347:14327 14371:15351 15395:16119" s="94" customFormat="1" ht="21" hidden="1" customHeight="1" x14ac:dyDescent="0.3">
      <c r="A213" s="10" t="s">
        <v>46</v>
      </c>
      <c r="B213" s="93" t="s">
        <v>416</v>
      </c>
      <c r="C213" s="7"/>
      <c r="D213" s="126"/>
      <c r="E213" s="126"/>
    </row>
    <row r="214" spans="1:1015 1059:2039 2083:3063 3107:4087 4131:5111 5155:6135 6179:7159 7203:8183 8227:9207 9251:10231 10275:11255 11299:12279 12323:13303 13347:14327 14371:15351 15395:16119" s="94" customFormat="1" ht="21" hidden="1" customHeight="1" x14ac:dyDescent="0.3">
      <c r="A214" s="14" t="s">
        <v>131</v>
      </c>
      <c r="B214" s="93" t="s">
        <v>412</v>
      </c>
      <c r="C214" s="7"/>
      <c r="D214" s="126"/>
      <c r="E214" s="126"/>
    </row>
    <row r="215" spans="1:1015 1059:2039 2083:3063 3107:4087 4131:5111 5155:6135 6179:7159 7203:8183 8227:9207 9251:10231 10275:11255 11299:12279 12323:13303 13347:14327 14371:15351 15395:16119" s="94" customFormat="1" ht="21" hidden="1" customHeight="1" x14ac:dyDescent="0.3">
      <c r="A215" s="14" t="s">
        <v>132</v>
      </c>
      <c r="B215" s="93" t="s">
        <v>416</v>
      </c>
      <c r="C215" s="7"/>
      <c r="D215" s="126"/>
      <c r="E215" s="126"/>
    </row>
    <row r="216" spans="1:1015 1059:2039 2083:3063 3107:4087 4131:5111 5155:6135 6179:7159 7203:8183 8227:9207 9251:10231 10275:11255 11299:12279 12323:13303 13347:14327 14371:15351 15395:16119" s="94" customFormat="1" ht="21" hidden="1" customHeight="1" x14ac:dyDescent="0.3">
      <c r="A216" s="14" t="s">
        <v>133</v>
      </c>
      <c r="B216" s="93" t="s">
        <v>412</v>
      </c>
      <c r="C216" s="7"/>
      <c r="D216" s="126"/>
      <c r="E216" s="126"/>
    </row>
    <row r="217" spans="1:1015 1059:2039 2083:3063 3107:4087 4131:5111 5155:6135 6179:7159 7203:8183 8227:9207 9251:10231 10275:11255 11299:12279 12323:13303 13347:14327 14371:15351 15395:16119" s="94" customFormat="1" ht="21" hidden="1" customHeight="1" x14ac:dyDescent="0.3">
      <c r="A217" s="14" t="s">
        <v>134</v>
      </c>
      <c r="B217" s="93" t="s">
        <v>416</v>
      </c>
      <c r="C217" s="7"/>
      <c r="D217" s="126"/>
      <c r="E217" s="126"/>
    </row>
    <row r="218" spans="1:1015 1059:2039 2083:3063 3107:4087 4131:5111 5155:6135 6179:7159 7203:8183 8227:9207 9251:10231 10275:11255 11299:12279 12323:13303 13347:14327 14371:15351 15395:16119" s="94" customFormat="1" ht="21" hidden="1" customHeight="1" x14ac:dyDescent="0.3">
      <c r="A218" s="10" t="s">
        <v>135</v>
      </c>
      <c r="B218" s="93" t="s">
        <v>412</v>
      </c>
      <c r="C218" s="7"/>
      <c r="D218" s="126"/>
      <c r="E218" s="126"/>
    </row>
    <row r="219" spans="1:1015 1059:2039 2083:3063 3107:4087 4131:5111 5155:6135 6179:7159 7203:8183 8227:9207 9251:10231 10275:11255 11299:12279 12323:13303 13347:14327 14371:15351 15395:16119" s="94" customFormat="1" ht="21" hidden="1" customHeight="1" x14ac:dyDescent="0.3">
      <c r="A219" s="10" t="s">
        <v>136</v>
      </c>
      <c r="B219" s="93" t="s">
        <v>412</v>
      </c>
      <c r="C219" s="7"/>
      <c r="D219" s="126"/>
      <c r="E219" s="126"/>
    </row>
    <row r="220" spans="1:1015 1059:2039 2083:3063 3107:4087 4131:5111 5155:6135 6179:7159 7203:8183 8227:9207 9251:10231 10275:11255 11299:12279 12323:13303 13347:14327 14371:15351 15395:16119" s="94" customFormat="1" ht="21" hidden="1" customHeight="1" x14ac:dyDescent="0.3">
      <c r="A220" s="14" t="s">
        <v>137</v>
      </c>
      <c r="B220" s="93" t="s">
        <v>416</v>
      </c>
      <c r="C220" s="7"/>
      <c r="D220" s="126"/>
      <c r="E220" s="126"/>
    </row>
    <row r="221" spans="1:1015 1059:2039 2083:3063 3107:4087 4131:5111 5155:6135 6179:7159 7203:8183 8227:9207 9251:10231 10275:11255 11299:12279 12323:13303 13347:14327 14371:15351 15395:16119" s="94" customFormat="1" ht="21" hidden="1" customHeight="1" x14ac:dyDescent="0.3">
      <c r="A221" s="14" t="s">
        <v>138</v>
      </c>
      <c r="B221" s="93" t="s">
        <v>416</v>
      </c>
      <c r="C221" s="7"/>
      <c r="D221" s="126"/>
      <c r="E221" s="126"/>
    </row>
    <row r="222" spans="1:1015 1059:2039 2083:3063 3107:4087 4131:5111 5155:6135 6179:7159 7203:8183 8227:9207 9251:10231 10275:11255 11299:12279 12323:13303 13347:14327 14371:15351 15395:16119" s="94" customFormat="1" ht="21" hidden="1" customHeight="1" x14ac:dyDescent="0.3">
      <c r="A222" s="8" t="s">
        <v>314</v>
      </c>
      <c r="B222" s="93" t="s">
        <v>412</v>
      </c>
      <c r="C222" s="7"/>
      <c r="D222" s="126"/>
      <c r="E222" s="126"/>
    </row>
    <row r="223" spans="1:1015 1059:2039 2083:3063 3107:4087 4131:5111 5155:6135 6179:7159 7203:8183 8227:9207 9251:10231 10275:11255 11299:12279 12323:13303 13347:14327 14371:15351 15395:16119" s="94" customFormat="1" ht="21" hidden="1" customHeight="1" x14ac:dyDescent="0.3">
      <c r="A223" s="5" t="s">
        <v>205</v>
      </c>
      <c r="B223" s="93" t="s">
        <v>419</v>
      </c>
      <c r="C223" s="7"/>
      <c r="D223" s="126"/>
      <c r="E223" s="126"/>
    </row>
    <row r="224" spans="1:1015 1059:2039 2083:3063 3107:4087 4131:5111 5155:6135 6179:7159 7203:8183 8227:9207 9251:10231 10275:11255 11299:12279 12323:13303 13347:14327 14371:15351 15395:16119" s="94" customFormat="1" ht="21" customHeight="1" x14ac:dyDescent="0.3">
      <c r="A224" s="8" t="s">
        <v>315</v>
      </c>
      <c r="B224" s="169" t="s">
        <v>419</v>
      </c>
      <c r="C224" s="170">
        <v>860</v>
      </c>
      <c r="D224" s="185">
        <v>8500</v>
      </c>
      <c r="E224" s="169">
        <v>7310000</v>
      </c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  <c r="AN224" s="98"/>
      <c r="AO224" s="98"/>
      <c r="AP224" s="98"/>
      <c r="AQ224" s="98"/>
      <c r="AR224" s="98"/>
      <c r="AS224" s="98"/>
      <c r="AT224" s="98"/>
      <c r="AU224" s="98"/>
      <c r="AV224" s="98"/>
      <c r="AW224" s="98"/>
      <c r="AX224" s="98"/>
      <c r="AY224" s="98"/>
      <c r="AZ224" s="98"/>
      <c r="BA224" s="98"/>
      <c r="BN224" s="98"/>
      <c r="BO224" s="98"/>
      <c r="BP224" s="98"/>
      <c r="BQ224" s="98"/>
      <c r="BR224" s="98"/>
      <c r="BS224" s="98"/>
      <c r="BT224" s="98"/>
      <c r="BU224" s="98"/>
      <c r="BV224" s="98"/>
      <c r="BW224" s="98"/>
      <c r="BZ224" s="98"/>
      <c r="CC224" s="98"/>
      <c r="CF224" s="98"/>
      <c r="CI224" s="98"/>
      <c r="EW224" s="98"/>
      <c r="EY224" s="98"/>
      <c r="FB224" s="98"/>
      <c r="FE224" s="98"/>
      <c r="FH224" s="98"/>
      <c r="FK224" s="98"/>
      <c r="FN224" s="98"/>
      <c r="FP224" s="98"/>
      <c r="FR224" s="98"/>
      <c r="FU224" s="98"/>
      <c r="FX224" s="98"/>
      <c r="GA224" s="98"/>
      <c r="GD224" s="98"/>
      <c r="GG224" s="98"/>
      <c r="GJ224" s="98"/>
      <c r="GM224" s="98"/>
      <c r="GO224" s="98"/>
      <c r="HJ224" s="98"/>
      <c r="HK224" s="98"/>
      <c r="HN224" s="98"/>
      <c r="HQ224" s="98"/>
      <c r="HT224" s="98"/>
      <c r="HW224" s="98"/>
      <c r="HX224" s="98"/>
      <c r="HY224" s="98"/>
      <c r="IB224" s="98"/>
      <c r="IE224" s="98"/>
      <c r="IH224" s="98"/>
      <c r="IK224" s="98"/>
      <c r="IM224" s="98"/>
      <c r="KE224" s="98"/>
      <c r="KF224" s="98"/>
      <c r="KG224" s="98"/>
      <c r="KH224" s="98"/>
      <c r="KI224" s="98"/>
      <c r="KJ224" s="98"/>
      <c r="KK224" s="98"/>
      <c r="KL224" s="98"/>
      <c r="KM224" s="98"/>
      <c r="KN224" s="98"/>
      <c r="KO224" s="98"/>
      <c r="KP224" s="98"/>
      <c r="KQ224" s="98"/>
      <c r="KR224" s="98"/>
      <c r="KS224" s="98"/>
      <c r="KT224" s="98"/>
      <c r="KU224" s="98"/>
      <c r="KV224" s="98"/>
      <c r="KW224" s="98"/>
      <c r="LJ224" s="98"/>
      <c r="LK224" s="98"/>
      <c r="LL224" s="98"/>
      <c r="LM224" s="98"/>
      <c r="LN224" s="98"/>
      <c r="LO224" s="98"/>
      <c r="LP224" s="98"/>
      <c r="LQ224" s="98"/>
      <c r="LR224" s="98"/>
      <c r="LS224" s="98"/>
      <c r="LV224" s="98"/>
      <c r="LY224" s="98"/>
      <c r="MB224" s="98"/>
      <c r="ME224" s="98"/>
      <c r="OS224" s="98"/>
      <c r="OU224" s="98"/>
      <c r="OX224" s="98"/>
      <c r="PA224" s="98"/>
      <c r="PD224" s="98"/>
      <c r="PG224" s="98"/>
      <c r="PJ224" s="98"/>
      <c r="PL224" s="98"/>
      <c r="PN224" s="98"/>
      <c r="PQ224" s="98"/>
      <c r="PT224" s="98"/>
      <c r="PW224" s="98"/>
      <c r="PZ224" s="98"/>
      <c r="QC224" s="98"/>
      <c r="QF224" s="98"/>
      <c r="QI224" s="98"/>
      <c r="QK224" s="98"/>
      <c r="RF224" s="98"/>
      <c r="RG224" s="98"/>
      <c r="RJ224" s="98"/>
      <c r="RM224" s="98"/>
      <c r="RP224" s="98"/>
      <c r="RS224" s="98"/>
      <c r="RT224" s="98"/>
      <c r="RU224" s="98"/>
      <c r="RX224" s="98"/>
      <c r="SA224" s="98"/>
      <c r="SD224" s="98"/>
      <c r="SG224" s="98"/>
      <c r="SI224" s="98"/>
      <c r="UA224" s="98"/>
      <c r="UB224" s="98"/>
      <c r="UC224" s="98"/>
      <c r="UD224" s="98"/>
      <c r="UE224" s="98"/>
      <c r="UF224" s="98"/>
      <c r="UG224" s="98"/>
      <c r="UH224" s="98"/>
      <c r="UI224" s="98"/>
      <c r="UJ224" s="98"/>
      <c r="UK224" s="98"/>
      <c r="UL224" s="98"/>
      <c r="UM224" s="98"/>
      <c r="UN224" s="98"/>
      <c r="UO224" s="98"/>
      <c r="UP224" s="98"/>
      <c r="UQ224" s="98"/>
      <c r="UR224" s="98"/>
      <c r="US224" s="98"/>
      <c r="VF224" s="98"/>
      <c r="VG224" s="98"/>
      <c r="VH224" s="98"/>
      <c r="VI224" s="98"/>
      <c r="VJ224" s="98"/>
      <c r="VK224" s="98"/>
      <c r="VL224" s="98"/>
      <c r="VM224" s="98"/>
      <c r="VN224" s="98"/>
      <c r="VO224" s="98"/>
      <c r="VR224" s="98"/>
      <c r="VU224" s="98"/>
      <c r="VX224" s="98"/>
      <c r="WA224" s="98"/>
      <c r="YO224" s="98"/>
      <c r="YQ224" s="98"/>
      <c r="YT224" s="98"/>
      <c r="YW224" s="98"/>
      <c r="YZ224" s="98"/>
      <c r="ZC224" s="98"/>
      <c r="ZF224" s="98"/>
      <c r="ZH224" s="98"/>
      <c r="ZJ224" s="98"/>
      <c r="ZM224" s="98"/>
      <c r="ZP224" s="98"/>
      <c r="ZS224" s="98"/>
      <c r="ZV224" s="98"/>
      <c r="ZY224" s="98"/>
      <c r="AAB224" s="98"/>
      <c r="AAE224" s="98"/>
      <c r="AAG224" s="98"/>
      <c r="ABB224" s="98"/>
      <c r="ABC224" s="98"/>
      <c r="ABF224" s="98"/>
      <c r="ABI224" s="98"/>
      <c r="ABL224" s="98"/>
      <c r="ABO224" s="98"/>
      <c r="ABP224" s="98"/>
      <c r="ABQ224" s="98"/>
      <c r="ABT224" s="98"/>
      <c r="ABW224" s="98"/>
      <c r="ABZ224" s="98"/>
      <c r="ACC224" s="98"/>
      <c r="ACE224" s="98"/>
      <c r="ADW224" s="98"/>
      <c r="ADX224" s="98"/>
      <c r="ADY224" s="98"/>
      <c r="ADZ224" s="98"/>
      <c r="AEA224" s="98"/>
      <c r="AEB224" s="98"/>
      <c r="AEC224" s="98"/>
      <c r="AED224" s="98"/>
      <c r="AEE224" s="98"/>
      <c r="AEF224" s="98"/>
      <c r="AEG224" s="98"/>
      <c r="AEH224" s="98"/>
      <c r="AEI224" s="98"/>
      <c r="AEJ224" s="98"/>
      <c r="AEK224" s="98"/>
      <c r="AEL224" s="98"/>
      <c r="AEM224" s="98"/>
      <c r="AEN224" s="98"/>
      <c r="AEO224" s="98"/>
      <c r="AFB224" s="98"/>
      <c r="AFC224" s="98"/>
      <c r="AFD224" s="98"/>
      <c r="AFE224" s="98"/>
      <c r="AFF224" s="98"/>
      <c r="AFG224" s="98"/>
      <c r="AFH224" s="98"/>
      <c r="AFI224" s="98"/>
      <c r="AFJ224" s="98"/>
      <c r="AFK224" s="98"/>
      <c r="AFN224" s="98"/>
      <c r="AFQ224" s="98"/>
      <c r="AFT224" s="98"/>
      <c r="AFW224" s="98"/>
      <c r="AIK224" s="98"/>
      <c r="AIM224" s="98"/>
      <c r="AIP224" s="98"/>
      <c r="AIS224" s="98"/>
      <c r="AIV224" s="98"/>
      <c r="AIY224" s="98"/>
      <c r="AJB224" s="98"/>
      <c r="AJD224" s="98"/>
      <c r="AJF224" s="98"/>
      <c r="AJI224" s="98"/>
      <c r="AJL224" s="98"/>
      <c r="AJO224" s="98"/>
      <c r="AJR224" s="98"/>
      <c r="AJU224" s="98"/>
      <c r="AJX224" s="98"/>
      <c r="AKA224" s="98"/>
      <c r="AKC224" s="98"/>
      <c r="AKX224" s="98"/>
      <c r="AKY224" s="98"/>
      <c r="ALB224" s="98"/>
      <c r="ALE224" s="98"/>
      <c r="ALH224" s="98"/>
      <c r="ALK224" s="98"/>
      <c r="ALL224" s="98"/>
      <c r="ALM224" s="98"/>
      <c r="ALP224" s="98"/>
      <c r="ALS224" s="98"/>
      <c r="ALV224" s="98"/>
      <c r="ALY224" s="98"/>
      <c r="AMA224" s="98"/>
      <c r="ANS224" s="98"/>
      <c r="ANT224" s="98"/>
      <c r="ANU224" s="98"/>
      <c r="ANV224" s="98"/>
      <c r="ANW224" s="98"/>
      <c r="ANX224" s="98"/>
      <c r="ANY224" s="98"/>
      <c r="ANZ224" s="98"/>
      <c r="AOA224" s="98"/>
      <c r="AOB224" s="98"/>
      <c r="AOC224" s="98"/>
      <c r="AOD224" s="98"/>
      <c r="AOE224" s="98"/>
      <c r="AOF224" s="98"/>
      <c r="AOG224" s="98"/>
      <c r="AOH224" s="98"/>
      <c r="AOI224" s="98"/>
      <c r="AOJ224" s="98"/>
      <c r="AOK224" s="98"/>
      <c r="AOX224" s="98"/>
      <c r="AOY224" s="98"/>
      <c r="AOZ224" s="98"/>
      <c r="APA224" s="98"/>
      <c r="APB224" s="98"/>
      <c r="APC224" s="98"/>
      <c r="APD224" s="98"/>
      <c r="APE224" s="98"/>
      <c r="APF224" s="98"/>
      <c r="APG224" s="98"/>
      <c r="APJ224" s="98"/>
      <c r="APM224" s="98"/>
      <c r="APP224" s="98"/>
      <c r="APS224" s="98"/>
      <c r="ASG224" s="98"/>
      <c r="ASI224" s="98"/>
      <c r="ASL224" s="98"/>
      <c r="ASO224" s="98"/>
      <c r="ASR224" s="98"/>
      <c r="ASU224" s="98"/>
      <c r="ASX224" s="98"/>
      <c r="ASZ224" s="98"/>
      <c r="ATB224" s="98"/>
      <c r="ATE224" s="98"/>
      <c r="ATH224" s="98"/>
      <c r="ATK224" s="98"/>
      <c r="ATN224" s="98"/>
      <c r="ATQ224" s="98"/>
      <c r="ATT224" s="98"/>
      <c r="ATW224" s="98"/>
      <c r="ATY224" s="98"/>
      <c r="AUT224" s="98"/>
      <c r="AUU224" s="98"/>
      <c r="AUX224" s="98"/>
      <c r="AVA224" s="98"/>
      <c r="AVD224" s="98"/>
      <c r="AVG224" s="98"/>
      <c r="AVH224" s="98"/>
      <c r="AVI224" s="98"/>
      <c r="AVL224" s="98"/>
      <c r="AVO224" s="98"/>
      <c r="AVR224" s="98"/>
      <c r="AVU224" s="98"/>
      <c r="AVW224" s="98"/>
      <c r="AXO224" s="98"/>
      <c r="AXP224" s="98"/>
      <c r="AXQ224" s="98"/>
      <c r="AXR224" s="98"/>
      <c r="AXS224" s="98"/>
      <c r="AXT224" s="98"/>
      <c r="AXU224" s="98"/>
      <c r="AXV224" s="98"/>
      <c r="AXW224" s="98"/>
      <c r="AXX224" s="98"/>
      <c r="AXY224" s="98"/>
      <c r="AXZ224" s="98"/>
      <c r="AYA224" s="98"/>
      <c r="AYB224" s="98"/>
      <c r="AYC224" s="98"/>
      <c r="AYD224" s="98"/>
      <c r="AYE224" s="98"/>
      <c r="AYF224" s="98"/>
      <c r="AYG224" s="98"/>
      <c r="AYT224" s="98"/>
      <c r="AYU224" s="98"/>
      <c r="AYV224" s="98"/>
      <c r="AYW224" s="98"/>
      <c r="AYX224" s="98"/>
      <c r="AYY224" s="98"/>
      <c r="AYZ224" s="98"/>
      <c r="AZA224" s="98"/>
      <c r="AZB224" s="98"/>
      <c r="AZC224" s="98"/>
      <c r="AZF224" s="98"/>
      <c r="AZI224" s="98"/>
      <c r="AZL224" s="98"/>
      <c r="AZO224" s="98"/>
      <c r="BCC224" s="98"/>
      <c r="BCE224" s="98"/>
      <c r="BCH224" s="98"/>
      <c r="BCK224" s="98"/>
      <c r="BCN224" s="98"/>
      <c r="BCQ224" s="98"/>
      <c r="BCT224" s="98"/>
      <c r="BCV224" s="98"/>
      <c r="BCX224" s="98"/>
      <c r="BDA224" s="98"/>
      <c r="BDD224" s="98"/>
      <c r="BDG224" s="98"/>
      <c r="BDJ224" s="98"/>
      <c r="BDM224" s="98"/>
      <c r="BDP224" s="98"/>
      <c r="BDS224" s="98"/>
      <c r="BDU224" s="98"/>
      <c r="BEP224" s="98"/>
      <c r="BEQ224" s="98"/>
      <c r="BET224" s="98"/>
      <c r="BEW224" s="98"/>
      <c r="BEZ224" s="98"/>
      <c r="BFC224" s="98"/>
      <c r="BFD224" s="98"/>
      <c r="BFE224" s="98"/>
      <c r="BFH224" s="98"/>
      <c r="BFK224" s="98"/>
      <c r="BFN224" s="98"/>
      <c r="BFQ224" s="98"/>
      <c r="BFS224" s="98"/>
      <c r="BHK224" s="98"/>
      <c r="BHL224" s="98"/>
      <c r="BHM224" s="98"/>
      <c r="BHN224" s="98"/>
      <c r="BHO224" s="98"/>
      <c r="BHP224" s="98"/>
      <c r="BHQ224" s="98"/>
      <c r="BHR224" s="98"/>
      <c r="BHS224" s="98"/>
      <c r="BHT224" s="98"/>
      <c r="BHU224" s="98"/>
      <c r="BHV224" s="98"/>
      <c r="BHW224" s="98"/>
      <c r="BHX224" s="98"/>
      <c r="BHY224" s="98"/>
      <c r="BHZ224" s="98"/>
      <c r="BIA224" s="98"/>
      <c r="BIB224" s="98"/>
      <c r="BIC224" s="98"/>
      <c r="BIP224" s="98"/>
      <c r="BIQ224" s="98"/>
      <c r="BIR224" s="98"/>
      <c r="BIS224" s="98"/>
      <c r="BIT224" s="98"/>
      <c r="BIU224" s="98"/>
      <c r="BIV224" s="98"/>
      <c r="BIW224" s="98"/>
      <c r="BIX224" s="98"/>
      <c r="BIY224" s="98"/>
      <c r="BJB224" s="98"/>
      <c r="BJE224" s="98"/>
      <c r="BJH224" s="98"/>
      <c r="BJK224" s="98"/>
      <c r="BLY224" s="98"/>
      <c r="BMA224" s="98"/>
      <c r="BMD224" s="98"/>
      <c r="BMG224" s="98"/>
      <c r="BMJ224" s="98"/>
      <c r="BMM224" s="98"/>
      <c r="BMP224" s="98"/>
      <c r="BMR224" s="98"/>
      <c r="BMT224" s="98"/>
      <c r="BMW224" s="98"/>
      <c r="BMZ224" s="98"/>
      <c r="BNC224" s="98"/>
      <c r="BNF224" s="98"/>
      <c r="BNI224" s="98"/>
      <c r="BNL224" s="98"/>
      <c r="BNO224" s="98"/>
      <c r="BNQ224" s="98"/>
      <c r="BOL224" s="98"/>
      <c r="BOM224" s="98"/>
      <c r="BOP224" s="98"/>
      <c r="BOS224" s="98"/>
      <c r="BOV224" s="98"/>
      <c r="BOY224" s="98"/>
      <c r="BOZ224" s="98"/>
      <c r="BPA224" s="98"/>
      <c r="BPD224" s="98"/>
      <c r="BPG224" s="98"/>
      <c r="BPJ224" s="98"/>
      <c r="BPM224" s="98"/>
      <c r="BPO224" s="98"/>
      <c r="BRG224" s="98"/>
      <c r="BRH224" s="98"/>
      <c r="BRI224" s="98"/>
      <c r="BRJ224" s="98"/>
      <c r="BRK224" s="98"/>
      <c r="BRL224" s="98"/>
      <c r="BRM224" s="98"/>
      <c r="BRN224" s="98"/>
      <c r="BRO224" s="98"/>
      <c r="BRP224" s="98"/>
      <c r="BRQ224" s="98"/>
      <c r="BRR224" s="98"/>
      <c r="BRS224" s="98"/>
      <c r="BRT224" s="98"/>
      <c r="BRU224" s="98"/>
      <c r="BRV224" s="98"/>
      <c r="BRW224" s="98"/>
      <c r="BRX224" s="98"/>
      <c r="BRY224" s="98"/>
      <c r="BSL224" s="98"/>
      <c r="BSM224" s="98"/>
      <c r="BSN224" s="98"/>
      <c r="BSO224" s="98"/>
      <c r="BSP224" s="98"/>
      <c r="BSQ224" s="98"/>
      <c r="BSR224" s="98"/>
      <c r="BSS224" s="98"/>
      <c r="BST224" s="98"/>
      <c r="BSU224" s="98"/>
      <c r="BSX224" s="98"/>
      <c r="BTA224" s="98"/>
      <c r="BTD224" s="98"/>
      <c r="BTG224" s="98"/>
      <c r="BVU224" s="98"/>
      <c r="BVW224" s="98"/>
      <c r="BVZ224" s="98"/>
      <c r="BWC224" s="98"/>
      <c r="BWF224" s="98"/>
      <c r="BWI224" s="98"/>
      <c r="BWL224" s="98"/>
      <c r="BWN224" s="98"/>
      <c r="BWP224" s="98"/>
      <c r="BWS224" s="98"/>
      <c r="BWV224" s="98"/>
      <c r="BWY224" s="98"/>
      <c r="BXB224" s="98"/>
      <c r="BXE224" s="98"/>
      <c r="BXH224" s="98"/>
      <c r="BXK224" s="98"/>
      <c r="BXM224" s="98"/>
      <c r="BYH224" s="98"/>
      <c r="BYI224" s="98"/>
      <c r="BYL224" s="98"/>
      <c r="BYO224" s="98"/>
      <c r="BYR224" s="98"/>
      <c r="BYU224" s="98"/>
      <c r="BYV224" s="98"/>
      <c r="BYW224" s="98"/>
      <c r="BYZ224" s="98"/>
      <c r="BZC224" s="98"/>
      <c r="BZF224" s="98"/>
      <c r="BZI224" s="98"/>
      <c r="BZK224" s="98"/>
      <c r="CBC224" s="98"/>
      <c r="CBD224" s="98"/>
      <c r="CBE224" s="98"/>
      <c r="CBF224" s="98"/>
      <c r="CBG224" s="98"/>
      <c r="CBH224" s="98"/>
      <c r="CBI224" s="98"/>
      <c r="CBJ224" s="98"/>
      <c r="CBK224" s="98"/>
      <c r="CBL224" s="98"/>
      <c r="CBM224" s="98"/>
      <c r="CBN224" s="98"/>
      <c r="CBO224" s="98"/>
      <c r="CBP224" s="98"/>
      <c r="CBQ224" s="98"/>
      <c r="CBR224" s="98"/>
      <c r="CBS224" s="98"/>
      <c r="CBT224" s="98"/>
      <c r="CBU224" s="98"/>
      <c r="CCH224" s="98"/>
      <c r="CCI224" s="98"/>
      <c r="CCJ224" s="98"/>
      <c r="CCK224" s="98"/>
      <c r="CCL224" s="98"/>
      <c r="CCM224" s="98"/>
      <c r="CCN224" s="98"/>
      <c r="CCO224" s="98"/>
      <c r="CCP224" s="98"/>
      <c r="CCQ224" s="98"/>
      <c r="CCT224" s="98"/>
      <c r="CCW224" s="98"/>
      <c r="CCZ224" s="98"/>
      <c r="CDC224" s="98"/>
      <c r="CFQ224" s="98"/>
      <c r="CFS224" s="98"/>
      <c r="CFV224" s="98"/>
      <c r="CFY224" s="98"/>
      <c r="CGB224" s="98"/>
      <c r="CGE224" s="98"/>
      <c r="CGH224" s="98"/>
      <c r="CGJ224" s="98"/>
      <c r="CGL224" s="98"/>
      <c r="CGO224" s="98"/>
      <c r="CGR224" s="98"/>
      <c r="CGU224" s="98"/>
      <c r="CGX224" s="98"/>
      <c r="CHA224" s="98"/>
      <c r="CHD224" s="98"/>
      <c r="CHG224" s="98"/>
      <c r="CHI224" s="98"/>
      <c r="CID224" s="98"/>
      <c r="CIE224" s="98"/>
      <c r="CIH224" s="98"/>
      <c r="CIK224" s="98"/>
      <c r="CIN224" s="98"/>
      <c r="CIQ224" s="98"/>
      <c r="CIR224" s="98"/>
      <c r="CIS224" s="98"/>
      <c r="CIV224" s="98"/>
      <c r="CIY224" s="98"/>
      <c r="CJB224" s="98"/>
      <c r="CJE224" s="98"/>
      <c r="CJG224" s="98"/>
      <c r="CKY224" s="98"/>
      <c r="CKZ224" s="98"/>
      <c r="CLA224" s="98"/>
      <c r="CLB224" s="98"/>
      <c r="CLC224" s="98"/>
      <c r="CLD224" s="98"/>
      <c r="CLE224" s="98"/>
      <c r="CLF224" s="98"/>
      <c r="CLG224" s="98"/>
      <c r="CLH224" s="98"/>
      <c r="CLI224" s="98"/>
      <c r="CLJ224" s="98"/>
      <c r="CLK224" s="98"/>
      <c r="CLL224" s="98"/>
      <c r="CLM224" s="98"/>
      <c r="CLN224" s="98"/>
      <c r="CLO224" s="98"/>
      <c r="CLP224" s="98"/>
      <c r="CLQ224" s="98"/>
      <c r="CMD224" s="98"/>
      <c r="CME224" s="98"/>
      <c r="CMF224" s="98"/>
      <c r="CMG224" s="98"/>
      <c r="CMH224" s="98"/>
      <c r="CMI224" s="98"/>
      <c r="CMJ224" s="98"/>
      <c r="CMK224" s="98"/>
      <c r="CML224" s="98"/>
      <c r="CMM224" s="98"/>
      <c r="CMP224" s="98"/>
      <c r="CMS224" s="98"/>
      <c r="CMV224" s="98"/>
      <c r="CMY224" s="98"/>
      <c r="CPM224" s="98"/>
      <c r="CPO224" s="98"/>
      <c r="CPR224" s="98"/>
      <c r="CPU224" s="98"/>
      <c r="CPX224" s="98"/>
      <c r="CQA224" s="98"/>
      <c r="CQD224" s="98"/>
      <c r="CQF224" s="98"/>
      <c r="CQH224" s="98"/>
      <c r="CQK224" s="98"/>
      <c r="CQN224" s="98"/>
      <c r="CQQ224" s="98"/>
      <c r="CQT224" s="98"/>
      <c r="CQW224" s="98"/>
      <c r="CQZ224" s="98"/>
      <c r="CRC224" s="98"/>
      <c r="CRE224" s="98"/>
      <c r="CRZ224" s="98"/>
      <c r="CSA224" s="98"/>
      <c r="CSD224" s="98"/>
      <c r="CSG224" s="98"/>
      <c r="CSJ224" s="98"/>
      <c r="CSM224" s="98"/>
      <c r="CSN224" s="98"/>
      <c r="CSO224" s="98"/>
      <c r="CSR224" s="98"/>
      <c r="CSU224" s="98"/>
      <c r="CSX224" s="98"/>
      <c r="CTA224" s="98"/>
      <c r="CTC224" s="98"/>
      <c r="CUU224" s="98"/>
      <c r="CUV224" s="98"/>
      <c r="CUW224" s="98"/>
      <c r="CUX224" s="98"/>
      <c r="CUY224" s="98"/>
      <c r="CUZ224" s="98"/>
      <c r="CVA224" s="98"/>
      <c r="CVB224" s="98"/>
      <c r="CVC224" s="98"/>
      <c r="CVD224" s="98"/>
      <c r="CVE224" s="98"/>
      <c r="CVF224" s="98"/>
      <c r="CVG224" s="98"/>
      <c r="CVH224" s="98"/>
      <c r="CVI224" s="98"/>
      <c r="CVJ224" s="98"/>
      <c r="CVK224" s="98"/>
      <c r="CVL224" s="98"/>
      <c r="CVM224" s="98"/>
      <c r="CVZ224" s="98"/>
      <c r="CWA224" s="98"/>
      <c r="CWB224" s="98"/>
      <c r="CWC224" s="98"/>
      <c r="CWD224" s="98"/>
      <c r="CWE224" s="98"/>
      <c r="CWF224" s="98"/>
      <c r="CWG224" s="98"/>
      <c r="CWH224" s="98"/>
      <c r="CWI224" s="98"/>
      <c r="CWL224" s="98"/>
      <c r="CWO224" s="98"/>
      <c r="CWR224" s="98"/>
      <c r="CWU224" s="98"/>
      <c r="CZI224" s="98"/>
      <c r="CZK224" s="98"/>
      <c r="CZN224" s="98"/>
      <c r="CZQ224" s="98"/>
      <c r="CZT224" s="98"/>
      <c r="CZW224" s="98"/>
      <c r="CZZ224" s="98"/>
      <c r="DAB224" s="98"/>
      <c r="DAD224" s="98"/>
      <c r="DAG224" s="98"/>
      <c r="DAJ224" s="98"/>
      <c r="DAM224" s="98"/>
      <c r="DAP224" s="98"/>
      <c r="DAS224" s="98"/>
      <c r="DAV224" s="98"/>
      <c r="DAY224" s="98"/>
      <c r="DBA224" s="98"/>
      <c r="DBV224" s="98"/>
      <c r="DBW224" s="98"/>
      <c r="DBZ224" s="98"/>
      <c r="DCC224" s="98"/>
      <c r="DCF224" s="98"/>
      <c r="DCI224" s="98"/>
      <c r="DCJ224" s="98"/>
      <c r="DCK224" s="98"/>
      <c r="DCN224" s="98"/>
      <c r="DCQ224" s="98"/>
      <c r="DCT224" s="98"/>
      <c r="DCW224" s="98"/>
      <c r="DCY224" s="98"/>
      <c r="DEQ224" s="98"/>
      <c r="DER224" s="98"/>
      <c r="DES224" s="98"/>
      <c r="DET224" s="98"/>
      <c r="DEU224" s="98"/>
      <c r="DEV224" s="98"/>
      <c r="DEW224" s="98"/>
      <c r="DEX224" s="98"/>
      <c r="DEY224" s="98"/>
      <c r="DEZ224" s="98"/>
      <c r="DFA224" s="98"/>
      <c r="DFB224" s="98"/>
      <c r="DFC224" s="98"/>
      <c r="DFD224" s="98"/>
      <c r="DFE224" s="98"/>
      <c r="DFF224" s="98"/>
      <c r="DFG224" s="98"/>
      <c r="DFH224" s="98"/>
      <c r="DFI224" s="98"/>
      <c r="DFV224" s="98"/>
      <c r="DFW224" s="98"/>
      <c r="DFX224" s="98"/>
      <c r="DFY224" s="98"/>
      <c r="DFZ224" s="98"/>
      <c r="DGA224" s="98"/>
      <c r="DGB224" s="98"/>
      <c r="DGC224" s="98"/>
      <c r="DGD224" s="98"/>
      <c r="DGE224" s="98"/>
      <c r="DGH224" s="98"/>
      <c r="DGK224" s="98"/>
      <c r="DGN224" s="98"/>
      <c r="DGQ224" s="98"/>
      <c r="DJE224" s="98"/>
      <c r="DJG224" s="98"/>
      <c r="DJJ224" s="98"/>
      <c r="DJM224" s="98"/>
      <c r="DJP224" s="98"/>
      <c r="DJS224" s="98"/>
      <c r="DJV224" s="98"/>
      <c r="DJX224" s="98"/>
      <c r="DJZ224" s="98"/>
      <c r="DKC224" s="98"/>
      <c r="DKF224" s="98"/>
      <c r="DKI224" s="98"/>
      <c r="DKL224" s="98"/>
      <c r="DKO224" s="98"/>
      <c r="DKR224" s="98"/>
      <c r="DKU224" s="98"/>
      <c r="DKW224" s="98"/>
      <c r="DLR224" s="98"/>
      <c r="DLS224" s="98"/>
      <c r="DLV224" s="98"/>
      <c r="DLY224" s="98"/>
      <c r="DMB224" s="98"/>
      <c r="DME224" s="98"/>
      <c r="DMF224" s="98"/>
      <c r="DMG224" s="98"/>
      <c r="DMJ224" s="98"/>
      <c r="DMM224" s="98"/>
      <c r="DMP224" s="98"/>
      <c r="DMS224" s="98"/>
      <c r="DMU224" s="98"/>
      <c r="DOM224" s="98"/>
      <c r="DON224" s="98"/>
      <c r="DOO224" s="98"/>
      <c r="DOP224" s="98"/>
      <c r="DOQ224" s="98"/>
      <c r="DOR224" s="98"/>
      <c r="DOS224" s="98"/>
      <c r="DOT224" s="98"/>
      <c r="DOU224" s="98"/>
      <c r="DOV224" s="98"/>
      <c r="DOW224" s="98"/>
      <c r="DOX224" s="98"/>
      <c r="DOY224" s="98"/>
      <c r="DOZ224" s="98"/>
      <c r="DPA224" s="98"/>
      <c r="DPB224" s="98"/>
      <c r="DPC224" s="98"/>
      <c r="DPD224" s="98"/>
      <c r="DPE224" s="98"/>
      <c r="DPR224" s="98"/>
      <c r="DPS224" s="98"/>
      <c r="DPT224" s="98"/>
      <c r="DPU224" s="98"/>
      <c r="DPV224" s="98"/>
      <c r="DPW224" s="98"/>
      <c r="DPX224" s="98"/>
      <c r="DPY224" s="98"/>
      <c r="DPZ224" s="98"/>
      <c r="DQA224" s="98"/>
      <c r="DQD224" s="98"/>
      <c r="DQG224" s="98"/>
      <c r="DQJ224" s="98"/>
      <c r="DQM224" s="98"/>
      <c r="DTA224" s="98"/>
      <c r="DTC224" s="98"/>
      <c r="DTF224" s="98"/>
      <c r="DTI224" s="98"/>
      <c r="DTL224" s="98"/>
      <c r="DTO224" s="98"/>
      <c r="DTR224" s="98"/>
      <c r="DTT224" s="98"/>
      <c r="DTV224" s="98"/>
      <c r="DTY224" s="98"/>
      <c r="DUB224" s="98"/>
      <c r="DUE224" s="98"/>
      <c r="DUH224" s="98"/>
      <c r="DUK224" s="98"/>
      <c r="DUN224" s="98"/>
      <c r="DUQ224" s="98"/>
      <c r="DUS224" s="98"/>
      <c r="DVN224" s="98"/>
      <c r="DVO224" s="98"/>
      <c r="DVR224" s="98"/>
      <c r="DVU224" s="98"/>
      <c r="DVX224" s="98"/>
      <c r="DWA224" s="98"/>
      <c r="DWB224" s="98"/>
      <c r="DWC224" s="98"/>
      <c r="DWF224" s="98"/>
      <c r="DWI224" s="98"/>
      <c r="DWL224" s="98"/>
      <c r="DWO224" s="98"/>
      <c r="DWQ224" s="98"/>
      <c r="DYI224" s="98"/>
      <c r="DYJ224" s="98"/>
      <c r="DYK224" s="98"/>
      <c r="DYL224" s="98"/>
      <c r="DYM224" s="98"/>
      <c r="DYN224" s="98"/>
      <c r="DYO224" s="98"/>
      <c r="DYP224" s="98"/>
      <c r="DYQ224" s="98"/>
      <c r="DYR224" s="98"/>
      <c r="DYS224" s="98"/>
      <c r="DYT224" s="98"/>
      <c r="DYU224" s="98"/>
      <c r="DYV224" s="98"/>
      <c r="DYW224" s="98"/>
      <c r="DYX224" s="98"/>
      <c r="DYY224" s="98"/>
      <c r="DYZ224" s="98"/>
      <c r="DZA224" s="98"/>
      <c r="DZN224" s="98"/>
      <c r="DZO224" s="98"/>
      <c r="DZP224" s="98"/>
      <c r="DZQ224" s="98"/>
      <c r="DZR224" s="98"/>
      <c r="DZS224" s="98"/>
      <c r="DZT224" s="98"/>
      <c r="DZU224" s="98"/>
      <c r="DZV224" s="98"/>
      <c r="DZW224" s="98"/>
      <c r="DZZ224" s="98"/>
      <c r="EAC224" s="98"/>
      <c r="EAF224" s="98"/>
      <c r="EAI224" s="98"/>
      <c r="ECW224" s="98"/>
      <c r="ECY224" s="98"/>
      <c r="EDB224" s="98"/>
      <c r="EDE224" s="98"/>
      <c r="EDH224" s="98"/>
      <c r="EDK224" s="98"/>
      <c r="EDN224" s="98"/>
      <c r="EDP224" s="98"/>
      <c r="EDR224" s="98"/>
      <c r="EDU224" s="98"/>
      <c r="EDX224" s="98"/>
      <c r="EEA224" s="98"/>
      <c r="EED224" s="98"/>
      <c r="EEG224" s="98"/>
      <c r="EEJ224" s="98"/>
      <c r="EEM224" s="98"/>
      <c r="EEO224" s="98"/>
      <c r="EFJ224" s="98"/>
      <c r="EFK224" s="98"/>
      <c r="EFN224" s="98"/>
      <c r="EFQ224" s="98"/>
      <c r="EFT224" s="98"/>
      <c r="EFW224" s="98"/>
      <c r="EFX224" s="98"/>
      <c r="EFY224" s="98"/>
      <c r="EGB224" s="98"/>
      <c r="EGE224" s="98"/>
      <c r="EGH224" s="98"/>
      <c r="EGK224" s="98"/>
      <c r="EGM224" s="98"/>
      <c r="EIE224" s="98"/>
      <c r="EIF224" s="98"/>
      <c r="EIG224" s="98"/>
      <c r="EIH224" s="98"/>
      <c r="EII224" s="98"/>
      <c r="EIJ224" s="98"/>
      <c r="EIK224" s="98"/>
      <c r="EIL224" s="98"/>
      <c r="EIM224" s="98"/>
      <c r="EIN224" s="98"/>
      <c r="EIO224" s="98"/>
      <c r="EIP224" s="98"/>
      <c r="EIQ224" s="98"/>
      <c r="EIR224" s="98"/>
      <c r="EIS224" s="98"/>
      <c r="EIT224" s="98"/>
      <c r="EIU224" s="98"/>
      <c r="EIV224" s="98"/>
      <c r="EIW224" s="98"/>
      <c r="EJJ224" s="98"/>
      <c r="EJK224" s="98"/>
      <c r="EJL224" s="98"/>
      <c r="EJM224" s="98"/>
      <c r="EJN224" s="98"/>
      <c r="EJO224" s="98"/>
      <c r="EJP224" s="98"/>
      <c r="EJQ224" s="98"/>
      <c r="EJR224" s="98"/>
      <c r="EJS224" s="98"/>
      <c r="EJV224" s="98"/>
      <c r="EJY224" s="98"/>
      <c r="EKB224" s="98"/>
      <c r="EKE224" s="98"/>
      <c r="EMS224" s="98"/>
      <c r="EMU224" s="98"/>
      <c r="EMX224" s="98"/>
      <c r="ENA224" s="98"/>
      <c r="END224" s="98"/>
      <c r="ENG224" s="98"/>
      <c r="ENJ224" s="98"/>
      <c r="ENL224" s="98"/>
      <c r="ENN224" s="98"/>
      <c r="ENQ224" s="98"/>
      <c r="ENT224" s="98"/>
      <c r="ENW224" s="98"/>
      <c r="ENZ224" s="98"/>
      <c r="EOC224" s="98"/>
      <c r="EOF224" s="98"/>
      <c r="EOI224" s="98"/>
      <c r="EOK224" s="98"/>
      <c r="EPF224" s="98"/>
      <c r="EPG224" s="98"/>
      <c r="EPJ224" s="98"/>
      <c r="EPM224" s="98"/>
      <c r="EPP224" s="98"/>
      <c r="EPS224" s="98"/>
      <c r="EPT224" s="98"/>
      <c r="EPU224" s="98"/>
      <c r="EPX224" s="98"/>
      <c r="EQA224" s="98"/>
      <c r="EQD224" s="98"/>
      <c r="EQG224" s="98"/>
      <c r="EQI224" s="98"/>
      <c r="ESA224" s="98"/>
      <c r="ESB224" s="98"/>
      <c r="ESC224" s="98"/>
      <c r="ESD224" s="98"/>
      <c r="ESE224" s="98"/>
      <c r="ESF224" s="98"/>
      <c r="ESG224" s="98"/>
      <c r="ESH224" s="98"/>
      <c r="ESI224" s="98"/>
      <c r="ESJ224" s="98"/>
      <c r="ESK224" s="98"/>
      <c r="ESL224" s="98"/>
      <c r="ESM224" s="98"/>
      <c r="ESN224" s="98"/>
      <c r="ESO224" s="98"/>
      <c r="ESP224" s="98"/>
      <c r="ESQ224" s="98"/>
      <c r="ESR224" s="98"/>
      <c r="ESS224" s="98"/>
      <c r="ETF224" s="98"/>
      <c r="ETG224" s="98"/>
      <c r="ETH224" s="98"/>
      <c r="ETI224" s="98"/>
      <c r="ETJ224" s="98"/>
      <c r="ETK224" s="98"/>
      <c r="ETL224" s="98"/>
      <c r="ETM224" s="98"/>
      <c r="ETN224" s="98"/>
      <c r="ETO224" s="98"/>
      <c r="ETR224" s="98"/>
      <c r="ETU224" s="98"/>
      <c r="ETX224" s="98"/>
      <c r="EUA224" s="98"/>
      <c r="EWO224" s="98"/>
      <c r="EWQ224" s="98"/>
      <c r="EWT224" s="98"/>
      <c r="EWW224" s="98"/>
      <c r="EWZ224" s="98"/>
      <c r="EXC224" s="98"/>
      <c r="EXF224" s="98"/>
      <c r="EXH224" s="98"/>
      <c r="EXJ224" s="98"/>
      <c r="EXM224" s="98"/>
      <c r="EXP224" s="98"/>
      <c r="EXS224" s="98"/>
      <c r="EXV224" s="98"/>
      <c r="EXY224" s="98"/>
      <c r="EYB224" s="98"/>
      <c r="EYE224" s="98"/>
      <c r="EYG224" s="98"/>
      <c r="EZB224" s="98"/>
      <c r="EZC224" s="98"/>
      <c r="EZF224" s="98"/>
      <c r="EZI224" s="98"/>
      <c r="EZL224" s="98"/>
      <c r="EZO224" s="98"/>
      <c r="EZP224" s="98"/>
      <c r="EZQ224" s="98"/>
      <c r="EZT224" s="98"/>
      <c r="EZW224" s="98"/>
      <c r="EZZ224" s="98"/>
      <c r="FAC224" s="98"/>
      <c r="FAE224" s="98"/>
      <c r="FBW224" s="98"/>
      <c r="FBX224" s="98"/>
      <c r="FBY224" s="98"/>
      <c r="FBZ224" s="98"/>
      <c r="FCA224" s="98"/>
      <c r="FCB224" s="98"/>
      <c r="FCC224" s="98"/>
      <c r="FCD224" s="98"/>
      <c r="FCE224" s="98"/>
      <c r="FCF224" s="98"/>
      <c r="FCG224" s="98"/>
      <c r="FCH224" s="98"/>
      <c r="FCI224" s="98"/>
      <c r="FCJ224" s="98"/>
      <c r="FCK224" s="98"/>
      <c r="FCL224" s="98"/>
      <c r="FCM224" s="98"/>
      <c r="FCN224" s="98"/>
      <c r="FCO224" s="98"/>
      <c r="FDB224" s="98"/>
      <c r="FDC224" s="98"/>
      <c r="FDD224" s="98"/>
      <c r="FDE224" s="98"/>
      <c r="FDF224" s="98"/>
      <c r="FDG224" s="98"/>
      <c r="FDH224" s="98"/>
      <c r="FDI224" s="98"/>
      <c r="FDJ224" s="98"/>
      <c r="FDK224" s="98"/>
      <c r="FDN224" s="98"/>
      <c r="FDQ224" s="98"/>
      <c r="FDT224" s="98"/>
      <c r="FDW224" s="98"/>
      <c r="FGK224" s="98"/>
      <c r="FGM224" s="98"/>
      <c r="FGP224" s="98"/>
      <c r="FGS224" s="98"/>
      <c r="FGV224" s="98"/>
      <c r="FGY224" s="98"/>
      <c r="FHB224" s="98"/>
      <c r="FHD224" s="98"/>
      <c r="FHF224" s="98"/>
      <c r="FHI224" s="98"/>
      <c r="FHL224" s="98"/>
      <c r="FHO224" s="98"/>
      <c r="FHR224" s="98"/>
      <c r="FHU224" s="98"/>
      <c r="FHX224" s="98"/>
      <c r="FIA224" s="98"/>
      <c r="FIC224" s="98"/>
      <c r="FIX224" s="98"/>
      <c r="FIY224" s="98"/>
      <c r="FJB224" s="98"/>
      <c r="FJE224" s="98"/>
      <c r="FJH224" s="98"/>
      <c r="FJK224" s="98"/>
      <c r="FJL224" s="98"/>
      <c r="FJM224" s="98"/>
      <c r="FJP224" s="98"/>
      <c r="FJS224" s="98"/>
      <c r="FJV224" s="98"/>
      <c r="FJY224" s="98"/>
      <c r="FKA224" s="98"/>
      <c r="FLS224" s="98"/>
      <c r="FLT224" s="98"/>
      <c r="FLU224" s="98"/>
      <c r="FLV224" s="98"/>
      <c r="FLW224" s="98"/>
      <c r="FLX224" s="98"/>
      <c r="FLY224" s="98"/>
      <c r="FLZ224" s="98"/>
      <c r="FMA224" s="98"/>
      <c r="FMB224" s="98"/>
      <c r="FMC224" s="98"/>
      <c r="FMD224" s="98"/>
      <c r="FME224" s="98"/>
      <c r="FMF224" s="98"/>
      <c r="FMG224" s="98"/>
      <c r="FMH224" s="98"/>
      <c r="FMI224" s="98"/>
      <c r="FMJ224" s="98"/>
      <c r="FMK224" s="98"/>
      <c r="FMX224" s="98"/>
      <c r="FMY224" s="98"/>
      <c r="FMZ224" s="98"/>
      <c r="FNA224" s="98"/>
      <c r="FNB224" s="98"/>
      <c r="FNC224" s="98"/>
      <c r="FND224" s="98"/>
      <c r="FNE224" s="98"/>
      <c r="FNF224" s="98"/>
      <c r="FNG224" s="98"/>
      <c r="FNJ224" s="98"/>
      <c r="FNM224" s="98"/>
      <c r="FNP224" s="98"/>
      <c r="FNS224" s="98"/>
      <c r="FQG224" s="98"/>
      <c r="FQI224" s="98"/>
      <c r="FQL224" s="98"/>
      <c r="FQO224" s="98"/>
      <c r="FQR224" s="98"/>
      <c r="FQU224" s="98"/>
      <c r="FQX224" s="98"/>
      <c r="FQZ224" s="98"/>
      <c r="FRB224" s="98"/>
      <c r="FRE224" s="98"/>
      <c r="FRH224" s="98"/>
      <c r="FRK224" s="98"/>
      <c r="FRN224" s="98"/>
      <c r="FRQ224" s="98"/>
      <c r="FRT224" s="98"/>
      <c r="FRW224" s="98"/>
      <c r="FRY224" s="98"/>
      <c r="FST224" s="98"/>
      <c r="FSU224" s="98"/>
      <c r="FSX224" s="98"/>
      <c r="FTA224" s="98"/>
      <c r="FTD224" s="98"/>
      <c r="FTG224" s="98"/>
      <c r="FTH224" s="98"/>
      <c r="FTI224" s="98"/>
      <c r="FTL224" s="98"/>
      <c r="FTO224" s="98"/>
      <c r="FTR224" s="98"/>
      <c r="FTU224" s="98"/>
      <c r="FTW224" s="98"/>
      <c r="FVO224" s="98"/>
      <c r="FVP224" s="98"/>
      <c r="FVQ224" s="98"/>
      <c r="FVR224" s="98"/>
      <c r="FVS224" s="98"/>
      <c r="FVT224" s="98"/>
      <c r="FVU224" s="98"/>
      <c r="FVV224" s="98"/>
      <c r="FVW224" s="98"/>
      <c r="FVX224" s="98"/>
      <c r="FVY224" s="98"/>
      <c r="FVZ224" s="98"/>
      <c r="FWA224" s="98"/>
      <c r="FWB224" s="98"/>
      <c r="FWC224" s="98"/>
      <c r="FWD224" s="98"/>
      <c r="FWE224" s="98"/>
      <c r="FWF224" s="98"/>
      <c r="FWG224" s="98"/>
      <c r="FWT224" s="98"/>
      <c r="FWU224" s="98"/>
      <c r="FWV224" s="98"/>
      <c r="FWW224" s="98"/>
      <c r="FWX224" s="98"/>
      <c r="FWY224" s="98"/>
      <c r="FWZ224" s="98"/>
      <c r="FXA224" s="98"/>
      <c r="FXB224" s="98"/>
      <c r="FXC224" s="98"/>
      <c r="FXF224" s="98"/>
      <c r="FXI224" s="98"/>
      <c r="FXL224" s="98"/>
      <c r="FXO224" s="98"/>
      <c r="GAC224" s="98"/>
      <c r="GAE224" s="98"/>
      <c r="GAH224" s="98"/>
      <c r="GAK224" s="98"/>
      <c r="GAN224" s="98"/>
      <c r="GAQ224" s="98"/>
      <c r="GAT224" s="98"/>
      <c r="GAV224" s="98"/>
      <c r="GAX224" s="98"/>
      <c r="GBA224" s="98"/>
      <c r="GBD224" s="98"/>
      <c r="GBG224" s="98"/>
      <c r="GBJ224" s="98"/>
      <c r="GBM224" s="98"/>
      <c r="GBP224" s="98"/>
      <c r="GBS224" s="98"/>
      <c r="GBU224" s="98"/>
      <c r="GCP224" s="98"/>
      <c r="GCQ224" s="98"/>
      <c r="GCT224" s="98"/>
      <c r="GCW224" s="98"/>
      <c r="GCZ224" s="98"/>
      <c r="GDC224" s="98"/>
      <c r="GDD224" s="98"/>
      <c r="GDE224" s="98"/>
      <c r="GDH224" s="98"/>
      <c r="GDK224" s="98"/>
      <c r="GDN224" s="98"/>
      <c r="GDQ224" s="98"/>
      <c r="GDS224" s="98"/>
      <c r="GFK224" s="98"/>
      <c r="GFL224" s="98"/>
      <c r="GFM224" s="98"/>
      <c r="GFN224" s="98"/>
      <c r="GFO224" s="98"/>
      <c r="GFP224" s="98"/>
      <c r="GFQ224" s="98"/>
      <c r="GFR224" s="98"/>
      <c r="GFS224" s="98"/>
      <c r="GFT224" s="98"/>
      <c r="GFU224" s="98"/>
      <c r="GFV224" s="98"/>
      <c r="GFW224" s="98"/>
      <c r="GFX224" s="98"/>
      <c r="GFY224" s="98"/>
      <c r="GFZ224" s="98"/>
      <c r="GGA224" s="98"/>
      <c r="GGB224" s="98"/>
      <c r="GGC224" s="98"/>
      <c r="GGP224" s="98"/>
      <c r="GGQ224" s="98"/>
      <c r="GGR224" s="98"/>
      <c r="GGS224" s="98"/>
      <c r="GGT224" s="98"/>
      <c r="GGU224" s="98"/>
      <c r="GGV224" s="98"/>
      <c r="GGW224" s="98"/>
      <c r="GGX224" s="98"/>
      <c r="GGY224" s="98"/>
      <c r="GHB224" s="98"/>
      <c r="GHE224" s="98"/>
      <c r="GHH224" s="98"/>
      <c r="GHK224" s="98"/>
      <c r="GJY224" s="98"/>
      <c r="GKA224" s="98"/>
      <c r="GKD224" s="98"/>
      <c r="GKG224" s="98"/>
      <c r="GKJ224" s="98"/>
      <c r="GKM224" s="98"/>
      <c r="GKP224" s="98"/>
      <c r="GKR224" s="98"/>
      <c r="GKT224" s="98"/>
      <c r="GKW224" s="98"/>
      <c r="GKZ224" s="98"/>
      <c r="GLC224" s="98"/>
      <c r="GLF224" s="98"/>
      <c r="GLI224" s="98"/>
      <c r="GLL224" s="98"/>
      <c r="GLO224" s="98"/>
      <c r="GLQ224" s="98"/>
      <c r="GML224" s="98"/>
      <c r="GMM224" s="98"/>
      <c r="GMP224" s="98"/>
      <c r="GMS224" s="98"/>
      <c r="GMV224" s="98"/>
      <c r="GMY224" s="98"/>
      <c r="GMZ224" s="98"/>
      <c r="GNA224" s="98"/>
      <c r="GND224" s="98"/>
      <c r="GNG224" s="98"/>
      <c r="GNJ224" s="98"/>
      <c r="GNM224" s="98"/>
      <c r="GNO224" s="98"/>
      <c r="GPG224" s="98"/>
      <c r="GPH224" s="98"/>
      <c r="GPI224" s="98"/>
      <c r="GPJ224" s="98"/>
      <c r="GPK224" s="98"/>
      <c r="GPL224" s="98"/>
      <c r="GPM224" s="98"/>
      <c r="GPN224" s="98"/>
      <c r="GPO224" s="98"/>
      <c r="GPP224" s="98"/>
      <c r="GPQ224" s="98"/>
      <c r="GPR224" s="98"/>
      <c r="GPS224" s="98"/>
      <c r="GPT224" s="98"/>
      <c r="GPU224" s="98"/>
      <c r="GPV224" s="98"/>
      <c r="GPW224" s="98"/>
      <c r="GPX224" s="98"/>
      <c r="GPY224" s="98"/>
      <c r="GQL224" s="98"/>
      <c r="GQM224" s="98"/>
      <c r="GQN224" s="98"/>
      <c r="GQO224" s="98"/>
      <c r="GQP224" s="98"/>
      <c r="GQQ224" s="98"/>
      <c r="GQR224" s="98"/>
      <c r="GQS224" s="98"/>
      <c r="GQT224" s="98"/>
      <c r="GQU224" s="98"/>
      <c r="GQX224" s="98"/>
      <c r="GRA224" s="98"/>
      <c r="GRD224" s="98"/>
      <c r="GRG224" s="98"/>
      <c r="GTU224" s="98"/>
      <c r="GTW224" s="98"/>
      <c r="GTZ224" s="98"/>
      <c r="GUC224" s="98"/>
      <c r="GUF224" s="98"/>
      <c r="GUI224" s="98"/>
      <c r="GUL224" s="98"/>
      <c r="GUN224" s="98"/>
      <c r="GUP224" s="98"/>
      <c r="GUS224" s="98"/>
      <c r="GUV224" s="98"/>
      <c r="GUY224" s="98"/>
      <c r="GVB224" s="98"/>
      <c r="GVE224" s="98"/>
      <c r="GVH224" s="98"/>
      <c r="GVK224" s="98"/>
      <c r="GVM224" s="98"/>
      <c r="GWH224" s="98"/>
      <c r="GWI224" s="98"/>
      <c r="GWL224" s="98"/>
      <c r="GWO224" s="98"/>
      <c r="GWR224" s="98"/>
      <c r="GWU224" s="98"/>
      <c r="GWV224" s="98"/>
      <c r="GWW224" s="98"/>
      <c r="GWZ224" s="98"/>
      <c r="GXC224" s="98"/>
      <c r="GXF224" s="98"/>
      <c r="GXI224" s="98"/>
      <c r="GXK224" s="98"/>
      <c r="GZC224" s="98"/>
      <c r="GZD224" s="98"/>
      <c r="GZE224" s="98"/>
      <c r="GZF224" s="98"/>
      <c r="GZG224" s="98"/>
      <c r="GZH224" s="98"/>
      <c r="GZI224" s="98"/>
      <c r="GZJ224" s="98"/>
      <c r="GZK224" s="98"/>
      <c r="GZL224" s="98"/>
      <c r="GZM224" s="98"/>
      <c r="GZN224" s="98"/>
      <c r="GZO224" s="98"/>
      <c r="GZP224" s="98"/>
      <c r="GZQ224" s="98"/>
      <c r="GZR224" s="98"/>
      <c r="GZS224" s="98"/>
      <c r="GZT224" s="98"/>
      <c r="GZU224" s="98"/>
      <c r="HAH224" s="98"/>
      <c r="HAI224" s="98"/>
      <c r="HAJ224" s="98"/>
      <c r="HAK224" s="98"/>
      <c r="HAL224" s="98"/>
      <c r="HAM224" s="98"/>
      <c r="HAN224" s="98"/>
      <c r="HAO224" s="98"/>
      <c r="HAP224" s="98"/>
      <c r="HAQ224" s="98"/>
      <c r="HAT224" s="98"/>
      <c r="HAW224" s="98"/>
      <c r="HAZ224" s="98"/>
      <c r="HBC224" s="98"/>
      <c r="HDQ224" s="98"/>
      <c r="HDS224" s="98"/>
      <c r="HDV224" s="98"/>
      <c r="HDY224" s="98"/>
      <c r="HEB224" s="98"/>
      <c r="HEE224" s="98"/>
      <c r="HEH224" s="98"/>
      <c r="HEJ224" s="98"/>
      <c r="HEL224" s="98"/>
      <c r="HEO224" s="98"/>
      <c r="HER224" s="98"/>
      <c r="HEU224" s="98"/>
      <c r="HEX224" s="98"/>
      <c r="HFA224" s="98"/>
      <c r="HFD224" s="98"/>
      <c r="HFG224" s="98"/>
      <c r="HFI224" s="98"/>
      <c r="HGD224" s="98"/>
      <c r="HGE224" s="98"/>
      <c r="HGH224" s="98"/>
      <c r="HGK224" s="98"/>
      <c r="HGN224" s="98"/>
      <c r="HGQ224" s="98"/>
      <c r="HGR224" s="98"/>
      <c r="HGS224" s="98"/>
      <c r="HGV224" s="98"/>
      <c r="HGY224" s="98"/>
      <c r="HHB224" s="98"/>
      <c r="HHE224" s="98"/>
      <c r="HHG224" s="98"/>
      <c r="HIY224" s="98"/>
      <c r="HIZ224" s="98"/>
      <c r="HJA224" s="98"/>
      <c r="HJB224" s="98"/>
      <c r="HJC224" s="98"/>
      <c r="HJD224" s="98"/>
      <c r="HJE224" s="98"/>
      <c r="HJF224" s="98"/>
      <c r="HJG224" s="98"/>
      <c r="HJH224" s="98"/>
      <c r="HJI224" s="98"/>
      <c r="HJJ224" s="98"/>
      <c r="HJK224" s="98"/>
      <c r="HJL224" s="98"/>
      <c r="HJM224" s="98"/>
      <c r="HJN224" s="98"/>
      <c r="HJO224" s="98"/>
      <c r="HJP224" s="98"/>
      <c r="HJQ224" s="98"/>
      <c r="HKD224" s="98"/>
      <c r="HKE224" s="98"/>
      <c r="HKF224" s="98"/>
      <c r="HKG224" s="98"/>
      <c r="HKH224" s="98"/>
      <c r="HKI224" s="98"/>
      <c r="HKJ224" s="98"/>
      <c r="HKK224" s="98"/>
      <c r="HKL224" s="98"/>
      <c r="HKM224" s="98"/>
      <c r="HKP224" s="98"/>
      <c r="HKS224" s="98"/>
      <c r="HKV224" s="98"/>
      <c r="HKY224" s="98"/>
      <c r="HNM224" s="98"/>
      <c r="HNO224" s="98"/>
      <c r="HNR224" s="98"/>
      <c r="HNU224" s="98"/>
      <c r="HNX224" s="98"/>
      <c r="HOA224" s="98"/>
      <c r="HOD224" s="98"/>
      <c r="HOF224" s="98"/>
      <c r="HOH224" s="98"/>
      <c r="HOK224" s="98"/>
      <c r="HON224" s="98"/>
      <c r="HOQ224" s="98"/>
      <c r="HOT224" s="98"/>
      <c r="HOW224" s="98"/>
      <c r="HOZ224" s="98"/>
      <c r="HPC224" s="98"/>
      <c r="HPE224" s="98"/>
      <c r="HPZ224" s="98"/>
      <c r="HQA224" s="98"/>
      <c r="HQD224" s="98"/>
      <c r="HQG224" s="98"/>
      <c r="HQJ224" s="98"/>
      <c r="HQM224" s="98"/>
      <c r="HQN224" s="98"/>
      <c r="HQO224" s="98"/>
      <c r="HQR224" s="98"/>
      <c r="HQU224" s="98"/>
      <c r="HQX224" s="98"/>
      <c r="HRA224" s="98"/>
      <c r="HRC224" s="98"/>
      <c r="HSU224" s="98"/>
      <c r="HSV224" s="98"/>
      <c r="HSW224" s="98"/>
      <c r="HSX224" s="98"/>
      <c r="HSY224" s="98"/>
      <c r="HSZ224" s="98"/>
      <c r="HTA224" s="98"/>
      <c r="HTB224" s="98"/>
      <c r="HTC224" s="98"/>
      <c r="HTD224" s="98"/>
      <c r="HTE224" s="98"/>
      <c r="HTF224" s="98"/>
      <c r="HTG224" s="98"/>
      <c r="HTH224" s="98"/>
      <c r="HTI224" s="98"/>
      <c r="HTJ224" s="98"/>
      <c r="HTK224" s="98"/>
      <c r="HTL224" s="98"/>
      <c r="HTM224" s="98"/>
      <c r="HTZ224" s="98"/>
      <c r="HUA224" s="98"/>
      <c r="HUB224" s="98"/>
      <c r="HUC224" s="98"/>
      <c r="HUD224" s="98"/>
      <c r="HUE224" s="98"/>
      <c r="HUF224" s="98"/>
      <c r="HUG224" s="98"/>
      <c r="HUH224" s="98"/>
      <c r="HUI224" s="98"/>
      <c r="HUL224" s="98"/>
      <c r="HUO224" s="98"/>
      <c r="HUR224" s="98"/>
      <c r="HUU224" s="98"/>
      <c r="HXI224" s="98"/>
      <c r="HXK224" s="98"/>
      <c r="HXN224" s="98"/>
      <c r="HXQ224" s="98"/>
      <c r="HXT224" s="98"/>
      <c r="HXW224" s="98"/>
      <c r="HXZ224" s="98"/>
      <c r="HYB224" s="98"/>
      <c r="HYD224" s="98"/>
      <c r="HYG224" s="98"/>
      <c r="HYJ224" s="98"/>
      <c r="HYM224" s="98"/>
      <c r="HYP224" s="98"/>
      <c r="HYS224" s="98"/>
      <c r="HYV224" s="98"/>
      <c r="HYY224" s="98"/>
      <c r="HZA224" s="98"/>
      <c r="HZV224" s="98"/>
      <c r="HZW224" s="98"/>
      <c r="HZZ224" s="98"/>
      <c r="IAC224" s="98"/>
      <c r="IAF224" s="98"/>
      <c r="IAI224" s="98"/>
      <c r="IAJ224" s="98"/>
      <c r="IAK224" s="98"/>
      <c r="IAN224" s="98"/>
      <c r="IAQ224" s="98"/>
      <c r="IAT224" s="98"/>
      <c r="IAW224" s="98"/>
      <c r="IAY224" s="98"/>
      <c r="ICQ224" s="98"/>
      <c r="ICR224" s="98"/>
      <c r="ICS224" s="98"/>
      <c r="ICT224" s="98"/>
      <c r="ICU224" s="98"/>
      <c r="ICV224" s="98"/>
      <c r="ICW224" s="98"/>
      <c r="ICX224" s="98"/>
      <c r="ICY224" s="98"/>
      <c r="ICZ224" s="98"/>
      <c r="IDA224" s="98"/>
      <c r="IDB224" s="98"/>
      <c r="IDC224" s="98"/>
      <c r="IDD224" s="98"/>
      <c r="IDE224" s="98"/>
      <c r="IDF224" s="98"/>
      <c r="IDG224" s="98"/>
      <c r="IDH224" s="98"/>
      <c r="IDI224" s="98"/>
      <c r="IDV224" s="98"/>
      <c r="IDW224" s="98"/>
      <c r="IDX224" s="98"/>
      <c r="IDY224" s="98"/>
      <c r="IDZ224" s="98"/>
      <c r="IEA224" s="98"/>
      <c r="IEB224" s="98"/>
      <c r="IEC224" s="98"/>
      <c r="IED224" s="98"/>
      <c r="IEE224" s="98"/>
      <c r="IEH224" s="98"/>
      <c r="IEK224" s="98"/>
      <c r="IEN224" s="98"/>
      <c r="IEQ224" s="98"/>
      <c r="IHE224" s="98"/>
      <c r="IHG224" s="98"/>
      <c r="IHJ224" s="98"/>
      <c r="IHM224" s="98"/>
      <c r="IHP224" s="98"/>
      <c r="IHS224" s="98"/>
      <c r="IHV224" s="98"/>
      <c r="IHX224" s="98"/>
      <c r="IHZ224" s="98"/>
      <c r="IIC224" s="98"/>
      <c r="IIF224" s="98"/>
      <c r="III224" s="98"/>
      <c r="IIL224" s="98"/>
      <c r="IIO224" s="98"/>
      <c r="IIR224" s="98"/>
      <c r="IIU224" s="98"/>
      <c r="IIW224" s="98"/>
      <c r="IJR224" s="98"/>
      <c r="IJS224" s="98"/>
      <c r="IJV224" s="98"/>
      <c r="IJY224" s="98"/>
      <c r="IKB224" s="98"/>
      <c r="IKE224" s="98"/>
      <c r="IKF224" s="98"/>
      <c r="IKG224" s="98"/>
      <c r="IKJ224" s="98"/>
      <c r="IKM224" s="98"/>
      <c r="IKP224" s="98"/>
      <c r="IKS224" s="98"/>
      <c r="IKU224" s="98"/>
      <c r="IMM224" s="98"/>
      <c r="IMN224" s="98"/>
      <c r="IMO224" s="98"/>
      <c r="IMP224" s="98"/>
      <c r="IMQ224" s="98"/>
      <c r="IMR224" s="98"/>
      <c r="IMS224" s="98"/>
      <c r="IMT224" s="98"/>
      <c r="IMU224" s="98"/>
      <c r="IMV224" s="98"/>
      <c r="IMW224" s="98"/>
      <c r="IMX224" s="98"/>
      <c r="IMY224" s="98"/>
      <c r="IMZ224" s="98"/>
      <c r="INA224" s="98"/>
      <c r="INB224" s="98"/>
      <c r="INC224" s="98"/>
      <c r="IND224" s="98"/>
      <c r="INE224" s="98"/>
      <c r="INR224" s="98"/>
      <c r="INS224" s="98"/>
      <c r="INT224" s="98"/>
      <c r="INU224" s="98"/>
      <c r="INV224" s="98"/>
      <c r="INW224" s="98"/>
      <c r="INX224" s="98"/>
      <c r="INY224" s="98"/>
      <c r="INZ224" s="98"/>
      <c r="IOA224" s="98"/>
      <c r="IOD224" s="98"/>
      <c r="IOG224" s="98"/>
      <c r="IOJ224" s="98"/>
      <c r="IOM224" s="98"/>
      <c r="IRA224" s="98"/>
      <c r="IRC224" s="98"/>
      <c r="IRF224" s="98"/>
      <c r="IRI224" s="98"/>
      <c r="IRL224" s="98"/>
      <c r="IRO224" s="98"/>
      <c r="IRR224" s="98"/>
      <c r="IRT224" s="98"/>
      <c r="IRV224" s="98"/>
      <c r="IRY224" s="98"/>
      <c r="ISB224" s="98"/>
      <c r="ISE224" s="98"/>
      <c r="ISH224" s="98"/>
      <c r="ISK224" s="98"/>
      <c r="ISN224" s="98"/>
      <c r="ISQ224" s="98"/>
      <c r="ISS224" s="98"/>
      <c r="ITN224" s="98"/>
      <c r="ITO224" s="98"/>
      <c r="ITR224" s="98"/>
      <c r="ITU224" s="98"/>
      <c r="ITX224" s="98"/>
      <c r="IUA224" s="98"/>
      <c r="IUB224" s="98"/>
      <c r="IUC224" s="98"/>
      <c r="IUF224" s="98"/>
      <c r="IUI224" s="98"/>
      <c r="IUL224" s="98"/>
      <c r="IUO224" s="98"/>
      <c r="IUQ224" s="98"/>
      <c r="IWI224" s="98"/>
      <c r="IWJ224" s="98"/>
      <c r="IWK224" s="98"/>
      <c r="IWL224" s="98"/>
      <c r="IWM224" s="98"/>
      <c r="IWN224" s="98"/>
      <c r="IWO224" s="98"/>
      <c r="IWP224" s="98"/>
      <c r="IWQ224" s="98"/>
      <c r="IWR224" s="98"/>
      <c r="IWS224" s="98"/>
      <c r="IWT224" s="98"/>
      <c r="IWU224" s="98"/>
      <c r="IWV224" s="98"/>
      <c r="IWW224" s="98"/>
      <c r="IWX224" s="98"/>
      <c r="IWY224" s="98"/>
      <c r="IWZ224" s="98"/>
      <c r="IXA224" s="98"/>
      <c r="IXN224" s="98"/>
      <c r="IXO224" s="98"/>
      <c r="IXP224" s="98"/>
      <c r="IXQ224" s="98"/>
      <c r="IXR224" s="98"/>
      <c r="IXS224" s="98"/>
      <c r="IXT224" s="98"/>
      <c r="IXU224" s="98"/>
      <c r="IXV224" s="98"/>
      <c r="IXW224" s="98"/>
      <c r="IXZ224" s="98"/>
      <c r="IYC224" s="98"/>
      <c r="IYF224" s="98"/>
      <c r="IYI224" s="98"/>
      <c r="JAW224" s="98"/>
      <c r="JAY224" s="98"/>
      <c r="JBB224" s="98"/>
      <c r="JBE224" s="98"/>
      <c r="JBH224" s="98"/>
      <c r="JBK224" s="98"/>
      <c r="JBN224" s="98"/>
      <c r="JBP224" s="98"/>
      <c r="JBR224" s="98"/>
      <c r="JBU224" s="98"/>
      <c r="JBX224" s="98"/>
      <c r="JCA224" s="98"/>
      <c r="JCD224" s="98"/>
      <c r="JCG224" s="98"/>
      <c r="JCJ224" s="98"/>
      <c r="JCM224" s="98"/>
      <c r="JCO224" s="98"/>
      <c r="JDJ224" s="98"/>
      <c r="JDK224" s="98"/>
      <c r="JDN224" s="98"/>
      <c r="JDQ224" s="98"/>
      <c r="JDT224" s="98"/>
      <c r="JDW224" s="98"/>
      <c r="JDX224" s="98"/>
      <c r="JDY224" s="98"/>
      <c r="JEB224" s="98"/>
      <c r="JEE224" s="98"/>
      <c r="JEH224" s="98"/>
      <c r="JEK224" s="98"/>
      <c r="JEM224" s="98"/>
      <c r="JGE224" s="98"/>
      <c r="JGF224" s="98"/>
      <c r="JGG224" s="98"/>
      <c r="JGH224" s="98"/>
      <c r="JGI224" s="98"/>
      <c r="JGJ224" s="98"/>
      <c r="JGK224" s="98"/>
      <c r="JGL224" s="98"/>
      <c r="JGM224" s="98"/>
      <c r="JGN224" s="98"/>
      <c r="JGO224" s="98"/>
      <c r="JGP224" s="98"/>
      <c r="JGQ224" s="98"/>
      <c r="JGR224" s="98"/>
      <c r="JGS224" s="98"/>
      <c r="JGT224" s="98"/>
      <c r="JGU224" s="98"/>
      <c r="JGV224" s="98"/>
      <c r="JGW224" s="98"/>
      <c r="JHJ224" s="98"/>
      <c r="JHK224" s="98"/>
      <c r="JHL224" s="98"/>
      <c r="JHM224" s="98"/>
      <c r="JHN224" s="98"/>
      <c r="JHO224" s="98"/>
      <c r="JHP224" s="98"/>
      <c r="JHQ224" s="98"/>
      <c r="JHR224" s="98"/>
      <c r="JHS224" s="98"/>
      <c r="JHV224" s="98"/>
      <c r="JHY224" s="98"/>
      <c r="JIB224" s="98"/>
      <c r="JIE224" s="98"/>
      <c r="JKS224" s="98"/>
      <c r="JKU224" s="98"/>
      <c r="JKX224" s="98"/>
      <c r="JLA224" s="98"/>
      <c r="JLD224" s="98"/>
      <c r="JLG224" s="98"/>
      <c r="JLJ224" s="98"/>
      <c r="JLL224" s="98"/>
      <c r="JLN224" s="98"/>
      <c r="JLQ224" s="98"/>
      <c r="JLT224" s="98"/>
      <c r="JLW224" s="98"/>
      <c r="JLZ224" s="98"/>
      <c r="JMC224" s="98"/>
      <c r="JMF224" s="98"/>
      <c r="JMI224" s="98"/>
      <c r="JMK224" s="98"/>
      <c r="JNF224" s="98"/>
      <c r="JNG224" s="98"/>
      <c r="JNJ224" s="98"/>
      <c r="JNM224" s="98"/>
      <c r="JNP224" s="98"/>
      <c r="JNS224" s="98"/>
      <c r="JNT224" s="98"/>
      <c r="JNU224" s="98"/>
      <c r="JNX224" s="98"/>
      <c r="JOA224" s="98"/>
      <c r="JOD224" s="98"/>
      <c r="JOG224" s="98"/>
      <c r="JOI224" s="98"/>
      <c r="JQA224" s="98"/>
      <c r="JQB224" s="98"/>
      <c r="JQC224" s="98"/>
      <c r="JQD224" s="98"/>
      <c r="JQE224" s="98"/>
      <c r="JQF224" s="98"/>
      <c r="JQG224" s="98"/>
      <c r="JQH224" s="98"/>
      <c r="JQI224" s="98"/>
      <c r="JQJ224" s="98"/>
      <c r="JQK224" s="98"/>
      <c r="JQL224" s="98"/>
      <c r="JQM224" s="98"/>
      <c r="JQN224" s="98"/>
      <c r="JQO224" s="98"/>
      <c r="JQP224" s="98"/>
      <c r="JQQ224" s="98"/>
      <c r="JQR224" s="98"/>
      <c r="JQS224" s="98"/>
      <c r="JRF224" s="98"/>
      <c r="JRG224" s="98"/>
      <c r="JRH224" s="98"/>
      <c r="JRI224" s="98"/>
      <c r="JRJ224" s="98"/>
      <c r="JRK224" s="98"/>
      <c r="JRL224" s="98"/>
      <c r="JRM224" s="98"/>
      <c r="JRN224" s="98"/>
      <c r="JRO224" s="98"/>
      <c r="JRR224" s="98"/>
      <c r="JRU224" s="98"/>
      <c r="JRX224" s="98"/>
      <c r="JSA224" s="98"/>
      <c r="JUO224" s="98"/>
      <c r="JUQ224" s="98"/>
      <c r="JUT224" s="98"/>
      <c r="JUW224" s="98"/>
      <c r="JUZ224" s="98"/>
      <c r="JVC224" s="98"/>
      <c r="JVF224" s="98"/>
      <c r="JVH224" s="98"/>
      <c r="JVJ224" s="98"/>
      <c r="JVM224" s="98"/>
      <c r="JVP224" s="98"/>
      <c r="JVS224" s="98"/>
      <c r="JVV224" s="98"/>
      <c r="JVY224" s="98"/>
      <c r="JWB224" s="98"/>
      <c r="JWE224" s="98"/>
      <c r="JWG224" s="98"/>
      <c r="JXB224" s="98"/>
      <c r="JXC224" s="98"/>
      <c r="JXF224" s="98"/>
      <c r="JXI224" s="98"/>
      <c r="JXL224" s="98"/>
      <c r="JXO224" s="98"/>
      <c r="JXP224" s="98"/>
      <c r="JXQ224" s="98"/>
      <c r="JXT224" s="98"/>
      <c r="JXW224" s="98"/>
      <c r="JXZ224" s="98"/>
      <c r="JYC224" s="98"/>
      <c r="JYE224" s="98"/>
      <c r="JZW224" s="98"/>
      <c r="JZX224" s="98"/>
      <c r="JZY224" s="98"/>
      <c r="JZZ224" s="98"/>
      <c r="KAA224" s="98"/>
      <c r="KAB224" s="98"/>
      <c r="KAC224" s="98"/>
      <c r="KAD224" s="98"/>
      <c r="KAE224" s="98"/>
      <c r="KAF224" s="98"/>
      <c r="KAG224" s="98"/>
      <c r="KAH224" s="98"/>
      <c r="KAI224" s="98"/>
      <c r="KAJ224" s="98"/>
      <c r="KAK224" s="98"/>
      <c r="KAL224" s="98"/>
      <c r="KAM224" s="98"/>
      <c r="KAN224" s="98"/>
      <c r="KAO224" s="98"/>
      <c r="KBB224" s="98"/>
      <c r="KBC224" s="98"/>
      <c r="KBD224" s="98"/>
      <c r="KBE224" s="98"/>
      <c r="KBF224" s="98"/>
      <c r="KBG224" s="98"/>
      <c r="KBH224" s="98"/>
      <c r="KBI224" s="98"/>
      <c r="KBJ224" s="98"/>
      <c r="KBK224" s="98"/>
      <c r="KBN224" s="98"/>
      <c r="KBQ224" s="98"/>
      <c r="KBT224" s="98"/>
      <c r="KBW224" s="98"/>
      <c r="KEK224" s="98"/>
      <c r="KEM224" s="98"/>
      <c r="KEP224" s="98"/>
      <c r="KES224" s="98"/>
      <c r="KEV224" s="98"/>
      <c r="KEY224" s="98"/>
      <c r="KFB224" s="98"/>
      <c r="KFD224" s="98"/>
      <c r="KFF224" s="98"/>
      <c r="KFI224" s="98"/>
      <c r="KFL224" s="98"/>
      <c r="KFO224" s="98"/>
      <c r="KFR224" s="98"/>
      <c r="KFU224" s="98"/>
      <c r="KFX224" s="98"/>
      <c r="KGA224" s="98"/>
      <c r="KGC224" s="98"/>
      <c r="KGX224" s="98"/>
      <c r="KGY224" s="98"/>
      <c r="KHB224" s="98"/>
      <c r="KHE224" s="98"/>
      <c r="KHH224" s="98"/>
      <c r="KHK224" s="98"/>
      <c r="KHL224" s="98"/>
      <c r="KHM224" s="98"/>
      <c r="KHP224" s="98"/>
      <c r="KHS224" s="98"/>
      <c r="KHV224" s="98"/>
      <c r="KHY224" s="98"/>
      <c r="KIA224" s="98"/>
      <c r="KJS224" s="98"/>
      <c r="KJT224" s="98"/>
      <c r="KJU224" s="98"/>
      <c r="KJV224" s="98"/>
      <c r="KJW224" s="98"/>
      <c r="KJX224" s="98"/>
      <c r="KJY224" s="98"/>
      <c r="KJZ224" s="98"/>
      <c r="KKA224" s="98"/>
      <c r="KKB224" s="98"/>
      <c r="KKC224" s="98"/>
      <c r="KKD224" s="98"/>
      <c r="KKE224" s="98"/>
      <c r="KKF224" s="98"/>
      <c r="KKG224" s="98"/>
      <c r="KKH224" s="98"/>
      <c r="KKI224" s="98"/>
      <c r="KKJ224" s="98"/>
      <c r="KKK224" s="98"/>
      <c r="KKX224" s="98"/>
      <c r="KKY224" s="98"/>
      <c r="KKZ224" s="98"/>
      <c r="KLA224" s="98"/>
      <c r="KLB224" s="98"/>
      <c r="KLC224" s="98"/>
      <c r="KLD224" s="98"/>
      <c r="KLE224" s="98"/>
      <c r="KLF224" s="98"/>
      <c r="KLG224" s="98"/>
      <c r="KLJ224" s="98"/>
      <c r="KLM224" s="98"/>
      <c r="KLP224" s="98"/>
      <c r="KLS224" s="98"/>
      <c r="KOG224" s="98"/>
      <c r="KOI224" s="98"/>
      <c r="KOL224" s="98"/>
      <c r="KOO224" s="98"/>
      <c r="KOR224" s="98"/>
      <c r="KOU224" s="98"/>
      <c r="KOX224" s="98"/>
      <c r="KOZ224" s="98"/>
      <c r="KPB224" s="98"/>
      <c r="KPE224" s="98"/>
      <c r="KPH224" s="98"/>
      <c r="KPK224" s="98"/>
      <c r="KPN224" s="98"/>
      <c r="KPQ224" s="98"/>
      <c r="KPT224" s="98"/>
      <c r="KPW224" s="98"/>
      <c r="KPY224" s="98"/>
      <c r="KQT224" s="98"/>
      <c r="KQU224" s="98"/>
      <c r="KQX224" s="98"/>
      <c r="KRA224" s="98"/>
      <c r="KRD224" s="98"/>
      <c r="KRG224" s="98"/>
      <c r="KRH224" s="98"/>
      <c r="KRI224" s="98"/>
      <c r="KRL224" s="98"/>
      <c r="KRO224" s="98"/>
      <c r="KRR224" s="98"/>
      <c r="KRU224" s="98"/>
      <c r="KRW224" s="98"/>
      <c r="KTO224" s="98"/>
      <c r="KTP224" s="98"/>
      <c r="KTQ224" s="98"/>
      <c r="KTR224" s="98"/>
      <c r="KTS224" s="98"/>
      <c r="KTT224" s="98"/>
      <c r="KTU224" s="98"/>
      <c r="KTV224" s="98"/>
      <c r="KTW224" s="98"/>
      <c r="KTX224" s="98"/>
      <c r="KTY224" s="98"/>
      <c r="KTZ224" s="98"/>
      <c r="KUA224" s="98"/>
      <c r="KUB224" s="98"/>
      <c r="KUC224" s="98"/>
      <c r="KUD224" s="98"/>
      <c r="KUE224" s="98"/>
      <c r="KUF224" s="98"/>
      <c r="KUG224" s="98"/>
      <c r="KUT224" s="98"/>
      <c r="KUU224" s="98"/>
      <c r="KUV224" s="98"/>
      <c r="KUW224" s="98"/>
      <c r="KUX224" s="98"/>
      <c r="KUY224" s="98"/>
      <c r="KUZ224" s="98"/>
      <c r="KVA224" s="98"/>
      <c r="KVB224" s="98"/>
      <c r="KVC224" s="98"/>
      <c r="KVF224" s="98"/>
      <c r="KVI224" s="98"/>
      <c r="KVL224" s="98"/>
      <c r="KVO224" s="98"/>
      <c r="KYC224" s="98"/>
      <c r="KYE224" s="98"/>
      <c r="KYH224" s="98"/>
      <c r="KYK224" s="98"/>
      <c r="KYN224" s="98"/>
      <c r="KYQ224" s="98"/>
      <c r="KYT224" s="98"/>
      <c r="KYV224" s="98"/>
      <c r="KYX224" s="98"/>
      <c r="KZA224" s="98"/>
      <c r="KZD224" s="98"/>
      <c r="KZG224" s="98"/>
      <c r="KZJ224" s="98"/>
      <c r="KZM224" s="98"/>
      <c r="KZP224" s="98"/>
      <c r="KZS224" s="98"/>
      <c r="KZU224" s="98"/>
      <c r="LAP224" s="98"/>
      <c r="LAQ224" s="98"/>
      <c r="LAT224" s="98"/>
      <c r="LAW224" s="98"/>
      <c r="LAZ224" s="98"/>
      <c r="LBC224" s="98"/>
      <c r="LBD224" s="98"/>
      <c r="LBE224" s="98"/>
      <c r="LBH224" s="98"/>
      <c r="LBK224" s="98"/>
      <c r="LBN224" s="98"/>
      <c r="LBQ224" s="98"/>
      <c r="LBS224" s="98"/>
      <c r="LDK224" s="98"/>
      <c r="LDL224" s="98"/>
      <c r="LDM224" s="98"/>
      <c r="LDN224" s="98"/>
      <c r="LDO224" s="98"/>
      <c r="LDP224" s="98"/>
      <c r="LDQ224" s="98"/>
      <c r="LDR224" s="98"/>
      <c r="LDS224" s="98"/>
      <c r="LDT224" s="98"/>
      <c r="LDU224" s="98"/>
      <c r="LDV224" s="98"/>
      <c r="LDW224" s="98"/>
      <c r="LDX224" s="98"/>
      <c r="LDY224" s="98"/>
      <c r="LDZ224" s="98"/>
      <c r="LEA224" s="98"/>
      <c r="LEB224" s="98"/>
      <c r="LEC224" s="98"/>
      <c r="LEP224" s="98"/>
      <c r="LEQ224" s="98"/>
      <c r="LER224" s="98"/>
      <c r="LES224" s="98"/>
      <c r="LET224" s="98"/>
      <c r="LEU224" s="98"/>
      <c r="LEV224" s="98"/>
      <c r="LEW224" s="98"/>
      <c r="LEX224" s="98"/>
      <c r="LEY224" s="98"/>
      <c r="LFB224" s="98"/>
      <c r="LFE224" s="98"/>
      <c r="LFH224" s="98"/>
      <c r="LFK224" s="98"/>
      <c r="LHY224" s="98"/>
      <c r="LIA224" s="98"/>
      <c r="LID224" s="98"/>
      <c r="LIG224" s="98"/>
      <c r="LIJ224" s="98"/>
      <c r="LIM224" s="98"/>
      <c r="LIP224" s="98"/>
      <c r="LIR224" s="98"/>
      <c r="LIT224" s="98"/>
      <c r="LIW224" s="98"/>
      <c r="LIZ224" s="98"/>
      <c r="LJC224" s="98"/>
      <c r="LJF224" s="98"/>
      <c r="LJI224" s="98"/>
      <c r="LJL224" s="98"/>
      <c r="LJO224" s="98"/>
      <c r="LJQ224" s="98"/>
      <c r="LKL224" s="98"/>
      <c r="LKM224" s="98"/>
      <c r="LKP224" s="98"/>
      <c r="LKS224" s="98"/>
      <c r="LKV224" s="98"/>
      <c r="LKY224" s="98"/>
      <c r="LKZ224" s="98"/>
      <c r="LLA224" s="98"/>
      <c r="LLD224" s="98"/>
      <c r="LLG224" s="98"/>
      <c r="LLJ224" s="98"/>
      <c r="LLM224" s="98"/>
      <c r="LLO224" s="98"/>
      <c r="LNG224" s="98"/>
      <c r="LNH224" s="98"/>
      <c r="LNI224" s="98"/>
      <c r="LNJ224" s="98"/>
      <c r="LNK224" s="98"/>
      <c r="LNL224" s="98"/>
      <c r="LNM224" s="98"/>
      <c r="LNN224" s="98"/>
      <c r="LNO224" s="98"/>
      <c r="LNP224" s="98"/>
      <c r="LNQ224" s="98"/>
      <c r="LNR224" s="98"/>
      <c r="LNS224" s="98"/>
      <c r="LNT224" s="98"/>
      <c r="LNU224" s="98"/>
      <c r="LNV224" s="98"/>
      <c r="LNW224" s="98"/>
      <c r="LNX224" s="98"/>
      <c r="LNY224" s="98"/>
      <c r="LOL224" s="98"/>
      <c r="LOM224" s="98"/>
      <c r="LON224" s="98"/>
      <c r="LOO224" s="98"/>
      <c r="LOP224" s="98"/>
      <c r="LOQ224" s="98"/>
      <c r="LOR224" s="98"/>
      <c r="LOS224" s="98"/>
      <c r="LOT224" s="98"/>
      <c r="LOU224" s="98"/>
      <c r="LOX224" s="98"/>
      <c r="LPA224" s="98"/>
      <c r="LPD224" s="98"/>
      <c r="LPG224" s="98"/>
      <c r="LRU224" s="98"/>
      <c r="LRW224" s="98"/>
      <c r="LRZ224" s="98"/>
      <c r="LSC224" s="98"/>
      <c r="LSF224" s="98"/>
      <c r="LSI224" s="98"/>
      <c r="LSL224" s="98"/>
      <c r="LSN224" s="98"/>
      <c r="LSP224" s="98"/>
      <c r="LSS224" s="98"/>
      <c r="LSV224" s="98"/>
      <c r="LSY224" s="98"/>
      <c r="LTB224" s="98"/>
      <c r="LTE224" s="98"/>
      <c r="LTH224" s="98"/>
      <c r="LTK224" s="98"/>
      <c r="LTM224" s="98"/>
      <c r="LUH224" s="98"/>
      <c r="LUI224" s="98"/>
      <c r="LUL224" s="98"/>
      <c r="LUO224" s="98"/>
      <c r="LUR224" s="98"/>
      <c r="LUU224" s="98"/>
      <c r="LUV224" s="98"/>
      <c r="LUW224" s="98"/>
      <c r="LUZ224" s="98"/>
      <c r="LVC224" s="98"/>
      <c r="LVF224" s="98"/>
      <c r="LVI224" s="98"/>
      <c r="LVK224" s="98"/>
      <c r="LXC224" s="98"/>
      <c r="LXD224" s="98"/>
      <c r="LXE224" s="98"/>
      <c r="LXF224" s="98"/>
      <c r="LXG224" s="98"/>
      <c r="LXH224" s="98"/>
      <c r="LXI224" s="98"/>
      <c r="LXJ224" s="98"/>
      <c r="LXK224" s="98"/>
      <c r="LXL224" s="98"/>
      <c r="LXM224" s="98"/>
      <c r="LXN224" s="98"/>
      <c r="LXO224" s="98"/>
      <c r="LXP224" s="98"/>
      <c r="LXQ224" s="98"/>
      <c r="LXR224" s="98"/>
      <c r="LXS224" s="98"/>
      <c r="LXT224" s="98"/>
      <c r="LXU224" s="98"/>
      <c r="LYH224" s="98"/>
      <c r="LYI224" s="98"/>
      <c r="LYJ224" s="98"/>
      <c r="LYK224" s="98"/>
      <c r="LYL224" s="98"/>
      <c r="LYM224" s="98"/>
      <c r="LYN224" s="98"/>
      <c r="LYO224" s="98"/>
      <c r="LYP224" s="98"/>
      <c r="LYQ224" s="98"/>
      <c r="LYT224" s="98"/>
      <c r="LYW224" s="98"/>
      <c r="LYZ224" s="98"/>
      <c r="LZC224" s="98"/>
      <c r="MBQ224" s="98"/>
      <c r="MBS224" s="98"/>
      <c r="MBV224" s="98"/>
      <c r="MBY224" s="98"/>
      <c r="MCB224" s="98"/>
      <c r="MCE224" s="98"/>
      <c r="MCH224" s="98"/>
      <c r="MCJ224" s="98"/>
      <c r="MCL224" s="98"/>
      <c r="MCO224" s="98"/>
      <c r="MCR224" s="98"/>
      <c r="MCU224" s="98"/>
      <c r="MCX224" s="98"/>
      <c r="MDA224" s="98"/>
      <c r="MDD224" s="98"/>
      <c r="MDG224" s="98"/>
      <c r="MDI224" s="98"/>
      <c r="MED224" s="98"/>
      <c r="MEE224" s="98"/>
      <c r="MEH224" s="98"/>
      <c r="MEK224" s="98"/>
      <c r="MEN224" s="98"/>
      <c r="MEQ224" s="98"/>
      <c r="MER224" s="98"/>
      <c r="MES224" s="98"/>
      <c r="MEV224" s="98"/>
      <c r="MEY224" s="98"/>
      <c r="MFB224" s="98"/>
      <c r="MFE224" s="98"/>
      <c r="MFG224" s="98"/>
      <c r="MGY224" s="98"/>
      <c r="MGZ224" s="98"/>
      <c r="MHA224" s="98"/>
      <c r="MHB224" s="98"/>
      <c r="MHC224" s="98"/>
      <c r="MHD224" s="98"/>
      <c r="MHE224" s="98"/>
      <c r="MHF224" s="98"/>
      <c r="MHG224" s="98"/>
      <c r="MHH224" s="98"/>
      <c r="MHI224" s="98"/>
      <c r="MHJ224" s="98"/>
      <c r="MHK224" s="98"/>
      <c r="MHL224" s="98"/>
      <c r="MHM224" s="98"/>
      <c r="MHN224" s="98"/>
      <c r="MHO224" s="98"/>
      <c r="MHP224" s="98"/>
      <c r="MHQ224" s="98"/>
      <c r="MID224" s="98"/>
      <c r="MIE224" s="98"/>
      <c r="MIF224" s="98"/>
      <c r="MIG224" s="98"/>
      <c r="MIH224" s="98"/>
      <c r="MII224" s="98"/>
      <c r="MIJ224" s="98"/>
      <c r="MIK224" s="98"/>
      <c r="MIL224" s="98"/>
      <c r="MIM224" s="98"/>
      <c r="MIP224" s="98"/>
      <c r="MIS224" s="98"/>
      <c r="MIV224" s="98"/>
      <c r="MIY224" s="98"/>
      <c r="MLM224" s="98"/>
      <c r="MLO224" s="98"/>
      <c r="MLR224" s="98"/>
      <c r="MLU224" s="98"/>
      <c r="MLX224" s="98"/>
      <c r="MMA224" s="98"/>
      <c r="MMD224" s="98"/>
      <c r="MMF224" s="98"/>
      <c r="MMH224" s="98"/>
      <c r="MMK224" s="98"/>
      <c r="MMN224" s="98"/>
      <c r="MMQ224" s="98"/>
      <c r="MMT224" s="98"/>
      <c r="MMW224" s="98"/>
      <c r="MMZ224" s="98"/>
      <c r="MNC224" s="98"/>
      <c r="MNE224" s="98"/>
      <c r="MNZ224" s="98"/>
      <c r="MOA224" s="98"/>
      <c r="MOD224" s="98"/>
      <c r="MOG224" s="98"/>
      <c r="MOJ224" s="98"/>
      <c r="MOM224" s="98"/>
      <c r="MON224" s="98"/>
      <c r="MOO224" s="98"/>
      <c r="MOR224" s="98"/>
      <c r="MOU224" s="98"/>
      <c r="MOX224" s="98"/>
      <c r="MPA224" s="98"/>
      <c r="MPC224" s="98"/>
      <c r="MQU224" s="98"/>
      <c r="MQV224" s="98"/>
      <c r="MQW224" s="98"/>
      <c r="MQX224" s="98"/>
      <c r="MQY224" s="98"/>
      <c r="MQZ224" s="98"/>
      <c r="MRA224" s="98"/>
      <c r="MRB224" s="98"/>
      <c r="MRC224" s="98"/>
      <c r="MRD224" s="98"/>
      <c r="MRE224" s="98"/>
      <c r="MRF224" s="98"/>
      <c r="MRG224" s="98"/>
      <c r="MRH224" s="98"/>
      <c r="MRI224" s="98"/>
      <c r="MRJ224" s="98"/>
      <c r="MRK224" s="98"/>
      <c r="MRL224" s="98"/>
      <c r="MRM224" s="98"/>
      <c r="MRZ224" s="98"/>
      <c r="MSA224" s="98"/>
      <c r="MSB224" s="98"/>
      <c r="MSC224" s="98"/>
      <c r="MSD224" s="98"/>
      <c r="MSE224" s="98"/>
      <c r="MSF224" s="98"/>
      <c r="MSG224" s="98"/>
      <c r="MSH224" s="98"/>
      <c r="MSI224" s="98"/>
      <c r="MSL224" s="98"/>
      <c r="MSO224" s="98"/>
      <c r="MSR224" s="98"/>
      <c r="MSU224" s="98"/>
      <c r="MVI224" s="98"/>
      <c r="MVK224" s="98"/>
      <c r="MVN224" s="98"/>
      <c r="MVQ224" s="98"/>
      <c r="MVT224" s="98"/>
      <c r="MVW224" s="98"/>
      <c r="MVZ224" s="98"/>
      <c r="MWB224" s="98"/>
      <c r="MWD224" s="98"/>
      <c r="MWG224" s="98"/>
      <c r="MWJ224" s="98"/>
      <c r="MWM224" s="98"/>
      <c r="MWP224" s="98"/>
      <c r="MWS224" s="98"/>
      <c r="MWV224" s="98"/>
      <c r="MWY224" s="98"/>
      <c r="MXA224" s="98"/>
      <c r="MXV224" s="98"/>
      <c r="MXW224" s="98"/>
      <c r="MXZ224" s="98"/>
      <c r="MYC224" s="98"/>
      <c r="MYF224" s="98"/>
      <c r="MYI224" s="98"/>
      <c r="MYJ224" s="98"/>
      <c r="MYK224" s="98"/>
      <c r="MYN224" s="98"/>
      <c r="MYQ224" s="98"/>
      <c r="MYT224" s="98"/>
      <c r="MYW224" s="98"/>
      <c r="MYY224" s="98"/>
      <c r="NAQ224" s="98"/>
      <c r="NAR224" s="98"/>
      <c r="NAS224" s="98"/>
      <c r="NAT224" s="98"/>
      <c r="NAU224" s="98"/>
      <c r="NAV224" s="98"/>
      <c r="NAW224" s="98"/>
      <c r="NAX224" s="98"/>
      <c r="NAY224" s="98"/>
      <c r="NAZ224" s="98"/>
      <c r="NBA224" s="98"/>
      <c r="NBB224" s="98"/>
      <c r="NBC224" s="98"/>
      <c r="NBD224" s="98"/>
      <c r="NBE224" s="98"/>
      <c r="NBF224" s="98"/>
      <c r="NBG224" s="98"/>
      <c r="NBH224" s="98"/>
      <c r="NBI224" s="98"/>
      <c r="NBV224" s="98"/>
      <c r="NBW224" s="98"/>
      <c r="NBX224" s="98"/>
      <c r="NBY224" s="98"/>
      <c r="NBZ224" s="98"/>
      <c r="NCA224" s="98"/>
      <c r="NCB224" s="98"/>
      <c r="NCC224" s="98"/>
      <c r="NCD224" s="98"/>
      <c r="NCE224" s="98"/>
      <c r="NCH224" s="98"/>
      <c r="NCK224" s="98"/>
      <c r="NCN224" s="98"/>
      <c r="NCQ224" s="98"/>
      <c r="NFE224" s="98"/>
      <c r="NFG224" s="98"/>
      <c r="NFJ224" s="98"/>
      <c r="NFM224" s="98"/>
      <c r="NFP224" s="98"/>
      <c r="NFS224" s="98"/>
      <c r="NFV224" s="98"/>
      <c r="NFX224" s="98"/>
      <c r="NFZ224" s="98"/>
      <c r="NGC224" s="98"/>
      <c r="NGF224" s="98"/>
      <c r="NGI224" s="98"/>
      <c r="NGL224" s="98"/>
      <c r="NGO224" s="98"/>
      <c r="NGR224" s="98"/>
      <c r="NGU224" s="98"/>
      <c r="NGW224" s="98"/>
      <c r="NHR224" s="98"/>
      <c r="NHS224" s="98"/>
      <c r="NHV224" s="98"/>
      <c r="NHY224" s="98"/>
      <c r="NIB224" s="98"/>
      <c r="NIE224" s="98"/>
      <c r="NIF224" s="98"/>
      <c r="NIG224" s="98"/>
      <c r="NIJ224" s="98"/>
      <c r="NIM224" s="98"/>
      <c r="NIP224" s="98"/>
      <c r="NIS224" s="98"/>
      <c r="NIU224" s="98"/>
      <c r="NKM224" s="98"/>
      <c r="NKN224" s="98"/>
      <c r="NKO224" s="98"/>
      <c r="NKP224" s="98"/>
      <c r="NKQ224" s="98"/>
      <c r="NKR224" s="98"/>
      <c r="NKS224" s="98"/>
      <c r="NKT224" s="98"/>
      <c r="NKU224" s="98"/>
      <c r="NKV224" s="98"/>
      <c r="NKW224" s="98"/>
      <c r="NKX224" s="98"/>
      <c r="NKY224" s="98"/>
      <c r="NKZ224" s="98"/>
      <c r="NLA224" s="98"/>
      <c r="NLB224" s="98"/>
      <c r="NLC224" s="98"/>
      <c r="NLD224" s="98"/>
      <c r="NLE224" s="98"/>
      <c r="NLR224" s="98"/>
      <c r="NLS224" s="98"/>
      <c r="NLT224" s="98"/>
      <c r="NLU224" s="98"/>
      <c r="NLV224" s="98"/>
      <c r="NLW224" s="98"/>
      <c r="NLX224" s="98"/>
      <c r="NLY224" s="98"/>
      <c r="NLZ224" s="98"/>
      <c r="NMA224" s="98"/>
      <c r="NMD224" s="98"/>
      <c r="NMG224" s="98"/>
      <c r="NMJ224" s="98"/>
      <c r="NMM224" s="98"/>
      <c r="NPA224" s="98"/>
      <c r="NPC224" s="98"/>
      <c r="NPF224" s="98"/>
      <c r="NPI224" s="98"/>
      <c r="NPL224" s="98"/>
      <c r="NPO224" s="98"/>
      <c r="NPR224" s="98"/>
      <c r="NPT224" s="98"/>
      <c r="NPV224" s="98"/>
      <c r="NPY224" s="98"/>
      <c r="NQB224" s="98"/>
      <c r="NQE224" s="98"/>
      <c r="NQH224" s="98"/>
      <c r="NQK224" s="98"/>
      <c r="NQN224" s="98"/>
      <c r="NQQ224" s="98"/>
      <c r="NQS224" s="98"/>
      <c r="NRN224" s="98"/>
      <c r="NRO224" s="98"/>
      <c r="NRR224" s="98"/>
      <c r="NRU224" s="98"/>
      <c r="NRX224" s="98"/>
      <c r="NSA224" s="98"/>
      <c r="NSB224" s="98"/>
      <c r="NSC224" s="98"/>
      <c r="NSF224" s="98"/>
      <c r="NSI224" s="98"/>
      <c r="NSL224" s="98"/>
      <c r="NSO224" s="98"/>
      <c r="NSQ224" s="98"/>
      <c r="NUI224" s="98"/>
      <c r="NUJ224" s="98"/>
      <c r="NUK224" s="98"/>
      <c r="NUL224" s="98"/>
      <c r="NUM224" s="98"/>
      <c r="NUN224" s="98"/>
      <c r="NUO224" s="98"/>
      <c r="NUP224" s="98"/>
      <c r="NUQ224" s="98"/>
      <c r="NUR224" s="98"/>
      <c r="NUS224" s="98"/>
      <c r="NUT224" s="98"/>
      <c r="NUU224" s="98"/>
      <c r="NUV224" s="98"/>
      <c r="NUW224" s="98"/>
      <c r="NUX224" s="98"/>
      <c r="NUY224" s="98"/>
      <c r="NUZ224" s="98"/>
      <c r="NVA224" s="98"/>
      <c r="NVN224" s="98"/>
      <c r="NVO224" s="98"/>
      <c r="NVP224" s="98"/>
      <c r="NVQ224" s="98"/>
      <c r="NVR224" s="98"/>
      <c r="NVS224" s="98"/>
      <c r="NVT224" s="98"/>
      <c r="NVU224" s="98"/>
      <c r="NVV224" s="98"/>
      <c r="NVW224" s="98"/>
      <c r="NVZ224" s="98"/>
      <c r="NWC224" s="98"/>
      <c r="NWF224" s="98"/>
      <c r="NWI224" s="98"/>
      <c r="NYW224" s="98"/>
      <c r="NYY224" s="98"/>
      <c r="NZB224" s="98"/>
      <c r="NZE224" s="98"/>
      <c r="NZH224" s="98"/>
      <c r="NZK224" s="98"/>
      <c r="NZN224" s="98"/>
      <c r="NZP224" s="98"/>
      <c r="NZR224" s="98"/>
      <c r="NZU224" s="98"/>
      <c r="NZX224" s="98"/>
      <c r="OAA224" s="98"/>
      <c r="OAD224" s="98"/>
      <c r="OAG224" s="98"/>
      <c r="OAJ224" s="98"/>
      <c r="OAM224" s="98"/>
      <c r="OAO224" s="98"/>
      <c r="OBJ224" s="98"/>
      <c r="OBK224" s="98"/>
      <c r="OBN224" s="98"/>
      <c r="OBQ224" s="98"/>
      <c r="OBT224" s="98"/>
      <c r="OBW224" s="98"/>
      <c r="OBX224" s="98"/>
      <c r="OBY224" s="98"/>
      <c r="OCB224" s="98"/>
      <c r="OCE224" s="98"/>
      <c r="OCH224" s="98"/>
      <c r="OCK224" s="98"/>
      <c r="OCM224" s="98"/>
      <c r="OEE224" s="98"/>
      <c r="OEF224" s="98"/>
      <c r="OEG224" s="98"/>
      <c r="OEH224" s="98"/>
      <c r="OEI224" s="98"/>
      <c r="OEJ224" s="98"/>
      <c r="OEK224" s="98"/>
      <c r="OEL224" s="98"/>
      <c r="OEM224" s="98"/>
      <c r="OEN224" s="98"/>
      <c r="OEO224" s="98"/>
      <c r="OEP224" s="98"/>
      <c r="OEQ224" s="98"/>
      <c r="OER224" s="98"/>
      <c r="OES224" s="98"/>
      <c r="OET224" s="98"/>
      <c r="OEU224" s="98"/>
      <c r="OEV224" s="98"/>
      <c r="OEW224" s="98"/>
      <c r="OFJ224" s="98"/>
      <c r="OFK224" s="98"/>
      <c r="OFL224" s="98"/>
      <c r="OFM224" s="98"/>
      <c r="OFN224" s="98"/>
      <c r="OFO224" s="98"/>
      <c r="OFP224" s="98"/>
      <c r="OFQ224" s="98"/>
      <c r="OFR224" s="98"/>
      <c r="OFS224" s="98"/>
      <c r="OFV224" s="98"/>
      <c r="OFY224" s="98"/>
      <c r="OGB224" s="98"/>
      <c r="OGE224" s="98"/>
      <c r="OIS224" s="98"/>
      <c r="OIU224" s="98"/>
      <c r="OIX224" s="98"/>
      <c r="OJA224" s="98"/>
      <c r="OJD224" s="98"/>
      <c r="OJG224" s="98"/>
      <c r="OJJ224" s="98"/>
      <c r="OJL224" s="98"/>
      <c r="OJN224" s="98"/>
      <c r="OJQ224" s="98"/>
      <c r="OJT224" s="98"/>
      <c r="OJW224" s="98"/>
      <c r="OJZ224" s="98"/>
      <c r="OKC224" s="98"/>
      <c r="OKF224" s="98"/>
      <c r="OKI224" s="98"/>
      <c r="OKK224" s="98"/>
      <c r="OLF224" s="98"/>
      <c r="OLG224" s="98"/>
      <c r="OLJ224" s="98"/>
      <c r="OLM224" s="98"/>
      <c r="OLP224" s="98"/>
      <c r="OLS224" s="98"/>
      <c r="OLT224" s="98"/>
      <c r="OLU224" s="98"/>
      <c r="OLX224" s="98"/>
      <c r="OMA224" s="98"/>
      <c r="OMD224" s="98"/>
      <c r="OMG224" s="98"/>
      <c r="OMI224" s="98"/>
      <c r="OOA224" s="98"/>
      <c r="OOB224" s="98"/>
      <c r="OOC224" s="98"/>
      <c r="OOD224" s="98"/>
      <c r="OOE224" s="98"/>
      <c r="OOF224" s="98"/>
      <c r="OOG224" s="98"/>
      <c r="OOH224" s="98"/>
      <c r="OOI224" s="98"/>
      <c r="OOJ224" s="98"/>
      <c r="OOK224" s="98"/>
      <c r="OOL224" s="98"/>
      <c r="OOM224" s="98"/>
      <c r="OON224" s="98"/>
      <c r="OOO224" s="98"/>
      <c r="OOP224" s="98"/>
      <c r="OOQ224" s="98"/>
      <c r="OOR224" s="98"/>
      <c r="OOS224" s="98"/>
      <c r="OPF224" s="98"/>
      <c r="OPG224" s="98"/>
      <c r="OPH224" s="98"/>
      <c r="OPI224" s="98"/>
      <c r="OPJ224" s="98"/>
      <c r="OPK224" s="98"/>
      <c r="OPL224" s="98"/>
      <c r="OPM224" s="98"/>
      <c r="OPN224" s="98"/>
      <c r="OPO224" s="98"/>
      <c r="OPR224" s="98"/>
      <c r="OPU224" s="98"/>
      <c r="OPX224" s="98"/>
      <c r="OQA224" s="98"/>
      <c r="OSO224" s="98"/>
      <c r="OSQ224" s="98"/>
      <c r="OST224" s="98"/>
      <c r="OSW224" s="98"/>
      <c r="OSZ224" s="98"/>
      <c r="OTC224" s="98"/>
      <c r="OTF224" s="98"/>
      <c r="OTH224" s="98"/>
      <c r="OTJ224" s="98"/>
      <c r="OTM224" s="98"/>
      <c r="OTP224" s="98"/>
      <c r="OTS224" s="98"/>
      <c r="OTV224" s="98"/>
      <c r="OTY224" s="98"/>
      <c r="OUB224" s="98"/>
      <c r="OUE224" s="98"/>
      <c r="OUG224" s="98"/>
      <c r="OVB224" s="98"/>
      <c r="OVC224" s="98"/>
      <c r="OVF224" s="98"/>
      <c r="OVI224" s="98"/>
      <c r="OVL224" s="98"/>
      <c r="OVO224" s="98"/>
      <c r="OVP224" s="98"/>
      <c r="OVQ224" s="98"/>
      <c r="OVT224" s="98"/>
      <c r="OVW224" s="98"/>
      <c r="OVZ224" s="98"/>
      <c r="OWC224" s="98"/>
      <c r="OWE224" s="98"/>
      <c r="OXW224" s="98"/>
      <c r="OXX224" s="98"/>
      <c r="OXY224" s="98"/>
      <c r="OXZ224" s="98"/>
      <c r="OYA224" s="98"/>
      <c r="OYB224" s="98"/>
      <c r="OYC224" s="98"/>
      <c r="OYD224" s="98"/>
      <c r="OYE224" s="98"/>
      <c r="OYF224" s="98"/>
      <c r="OYG224" s="98"/>
      <c r="OYH224" s="98"/>
      <c r="OYI224" s="98"/>
      <c r="OYJ224" s="98"/>
      <c r="OYK224" s="98"/>
      <c r="OYL224" s="98"/>
      <c r="OYM224" s="98"/>
      <c r="OYN224" s="98"/>
      <c r="OYO224" s="98"/>
      <c r="OZB224" s="98"/>
      <c r="OZC224" s="98"/>
      <c r="OZD224" s="98"/>
      <c r="OZE224" s="98"/>
      <c r="OZF224" s="98"/>
      <c r="OZG224" s="98"/>
      <c r="OZH224" s="98"/>
      <c r="OZI224" s="98"/>
      <c r="OZJ224" s="98"/>
      <c r="OZK224" s="98"/>
      <c r="OZN224" s="98"/>
      <c r="OZQ224" s="98"/>
      <c r="OZT224" s="98"/>
      <c r="OZW224" s="98"/>
      <c r="PCK224" s="98"/>
      <c r="PCM224" s="98"/>
      <c r="PCP224" s="98"/>
      <c r="PCS224" s="98"/>
      <c r="PCV224" s="98"/>
      <c r="PCY224" s="98"/>
      <c r="PDB224" s="98"/>
      <c r="PDD224" s="98"/>
      <c r="PDF224" s="98"/>
      <c r="PDI224" s="98"/>
      <c r="PDL224" s="98"/>
      <c r="PDO224" s="98"/>
      <c r="PDR224" s="98"/>
      <c r="PDU224" s="98"/>
      <c r="PDX224" s="98"/>
      <c r="PEA224" s="98"/>
      <c r="PEC224" s="98"/>
      <c r="PEX224" s="98"/>
      <c r="PEY224" s="98"/>
      <c r="PFB224" s="98"/>
      <c r="PFE224" s="98"/>
      <c r="PFH224" s="98"/>
      <c r="PFK224" s="98"/>
      <c r="PFL224" s="98"/>
      <c r="PFM224" s="98"/>
      <c r="PFP224" s="98"/>
      <c r="PFS224" s="98"/>
      <c r="PFV224" s="98"/>
      <c r="PFY224" s="98"/>
      <c r="PGA224" s="98"/>
      <c r="PHS224" s="98"/>
      <c r="PHT224" s="98"/>
      <c r="PHU224" s="98"/>
      <c r="PHV224" s="98"/>
      <c r="PHW224" s="98"/>
      <c r="PHX224" s="98"/>
      <c r="PHY224" s="98"/>
      <c r="PHZ224" s="98"/>
      <c r="PIA224" s="98"/>
      <c r="PIB224" s="98"/>
      <c r="PIC224" s="98"/>
      <c r="PID224" s="98"/>
      <c r="PIE224" s="98"/>
      <c r="PIF224" s="98"/>
      <c r="PIG224" s="98"/>
      <c r="PIH224" s="98"/>
      <c r="PII224" s="98"/>
      <c r="PIJ224" s="98"/>
      <c r="PIK224" s="98"/>
      <c r="PIX224" s="98"/>
      <c r="PIY224" s="98"/>
      <c r="PIZ224" s="98"/>
      <c r="PJA224" s="98"/>
      <c r="PJB224" s="98"/>
      <c r="PJC224" s="98"/>
      <c r="PJD224" s="98"/>
      <c r="PJE224" s="98"/>
      <c r="PJF224" s="98"/>
      <c r="PJG224" s="98"/>
      <c r="PJJ224" s="98"/>
      <c r="PJM224" s="98"/>
      <c r="PJP224" s="98"/>
      <c r="PJS224" s="98"/>
      <c r="PMG224" s="98"/>
      <c r="PMI224" s="98"/>
      <c r="PML224" s="98"/>
      <c r="PMO224" s="98"/>
      <c r="PMR224" s="98"/>
      <c r="PMU224" s="98"/>
      <c r="PMX224" s="98"/>
      <c r="PMZ224" s="98"/>
      <c r="PNB224" s="98"/>
      <c r="PNE224" s="98"/>
      <c r="PNH224" s="98"/>
      <c r="PNK224" s="98"/>
      <c r="PNN224" s="98"/>
      <c r="PNQ224" s="98"/>
      <c r="PNT224" s="98"/>
      <c r="PNW224" s="98"/>
      <c r="PNY224" s="98"/>
      <c r="POT224" s="98"/>
      <c r="POU224" s="98"/>
      <c r="POX224" s="98"/>
      <c r="PPA224" s="98"/>
      <c r="PPD224" s="98"/>
      <c r="PPG224" s="98"/>
      <c r="PPH224" s="98"/>
      <c r="PPI224" s="98"/>
      <c r="PPL224" s="98"/>
      <c r="PPO224" s="98"/>
      <c r="PPR224" s="98"/>
      <c r="PPU224" s="98"/>
      <c r="PPW224" s="98"/>
      <c r="PRO224" s="98"/>
      <c r="PRP224" s="98"/>
      <c r="PRQ224" s="98"/>
      <c r="PRR224" s="98"/>
      <c r="PRS224" s="98"/>
      <c r="PRT224" s="98"/>
      <c r="PRU224" s="98"/>
      <c r="PRV224" s="98"/>
      <c r="PRW224" s="98"/>
      <c r="PRX224" s="98"/>
      <c r="PRY224" s="98"/>
      <c r="PRZ224" s="98"/>
      <c r="PSA224" s="98"/>
      <c r="PSB224" s="98"/>
      <c r="PSC224" s="98"/>
      <c r="PSD224" s="98"/>
      <c r="PSE224" s="98"/>
      <c r="PSF224" s="98"/>
      <c r="PSG224" s="98"/>
      <c r="PST224" s="98"/>
      <c r="PSU224" s="98"/>
      <c r="PSV224" s="98"/>
      <c r="PSW224" s="98"/>
      <c r="PSX224" s="98"/>
      <c r="PSY224" s="98"/>
      <c r="PSZ224" s="98"/>
      <c r="PTA224" s="98"/>
      <c r="PTB224" s="98"/>
      <c r="PTC224" s="98"/>
      <c r="PTF224" s="98"/>
      <c r="PTI224" s="98"/>
      <c r="PTL224" s="98"/>
      <c r="PTO224" s="98"/>
      <c r="PWC224" s="98"/>
      <c r="PWE224" s="98"/>
      <c r="PWH224" s="98"/>
      <c r="PWK224" s="98"/>
      <c r="PWN224" s="98"/>
      <c r="PWQ224" s="98"/>
      <c r="PWT224" s="98"/>
      <c r="PWV224" s="98"/>
      <c r="PWX224" s="98"/>
      <c r="PXA224" s="98"/>
      <c r="PXD224" s="98"/>
      <c r="PXG224" s="98"/>
      <c r="PXJ224" s="98"/>
      <c r="PXM224" s="98"/>
      <c r="PXP224" s="98"/>
      <c r="PXS224" s="98"/>
      <c r="PXU224" s="98"/>
      <c r="PYP224" s="98"/>
      <c r="PYQ224" s="98"/>
      <c r="PYT224" s="98"/>
      <c r="PYW224" s="98"/>
      <c r="PYZ224" s="98"/>
      <c r="PZC224" s="98"/>
      <c r="PZD224" s="98"/>
      <c r="PZE224" s="98"/>
      <c r="PZH224" s="98"/>
      <c r="PZK224" s="98"/>
      <c r="PZN224" s="98"/>
      <c r="PZQ224" s="98"/>
      <c r="PZS224" s="98"/>
      <c r="QBK224" s="98"/>
      <c r="QBL224" s="98"/>
      <c r="QBM224" s="98"/>
      <c r="QBN224" s="98"/>
      <c r="QBO224" s="98"/>
      <c r="QBP224" s="98"/>
      <c r="QBQ224" s="98"/>
      <c r="QBR224" s="98"/>
      <c r="QBS224" s="98"/>
      <c r="QBT224" s="98"/>
      <c r="QBU224" s="98"/>
      <c r="QBV224" s="98"/>
      <c r="QBW224" s="98"/>
      <c r="QBX224" s="98"/>
      <c r="QBY224" s="98"/>
      <c r="QBZ224" s="98"/>
      <c r="QCA224" s="98"/>
      <c r="QCB224" s="98"/>
      <c r="QCC224" s="98"/>
      <c r="QCP224" s="98"/>
      <c r="QCQ224" s="98"/>
      <c r="QCR224" s="98"/>
      <c r="QCS224" s="98"/>
      <c r="QCT224" s="98"/>
      <c r="QCU224" s="98"/>
      <c r="QCV224" s="98"/>
      <c r="QCW224" s="98"/>
      <c r="QCX224" s="98"/>
      <c r="QCY224" s="98"/>
      <c r="QDB224" s="98"/>
      <c r="QDE224" s="98"/>
      <c r="QDH224" s="98"/>
      <c r="QDK224" s="98"/>
      <c r="QFY224" s="98"/>
      <c r="QGA224" s="98"/>
      <c r="QGD224" s="98"/>
      <c r="QGG224" s="98"/>
      <c r="QGJ224" s="98"/>
      <c r="QGM224" s="98"/>
      <c r="QGP224" s="98"/>
      <c r="QGR224" s="98"/>
      <c r="QGT224" s="98"/>
      <c r="QGW224" s="98"/>
      <c r="QGZ224" s="98"/>
      <c r="QHC224" s="98"/>
      <c r="QHF224" s="98"/>
      <c r="QHI224" s="98"/>
      <c r="QHL224" s="98"/>
      <c r="QHO224" s="98"/>
      <c r="QHQ224" s="98"/>
      <c r="QIL224" s="98"/>
      <c r="QIM224" s="98"/>
      <c r="QIP224" s="98"/>
      <c r="QIS224" s="98"/>
      <c r="QIV224" s="98"/>
      <c r="QIY224" s="98"/>
      <c r="QIZ224" s="98"/>
      <c r="QJA224" s="98"/>
      <c r="QJD224" s="98"/>
      <c r="QJG224" s="98"/>
      <c r="QJJ224" s="98"/>
      <c r="QJM224" s="98"/>
      <c r="QJO224" s="98"/>
      <c r="QLG224" s="98"/>
      <c r="QLH224" s="98"/>
      <c r="QLI224" s="98"/>
      <c r="QLJ224" s="98"/>
      <c r="QLK224" s="98"/>
      <c r="QLL224" s="98"/>
      <c r="QLM224" s="98"/>
      <c r="QLN224" s="98"/>
      <c r="QLO224" s="98"/>
      <c r="QLP224" s="98"/>
      <c r="QLQ224" s="98"/>
      <c r="QLR224" s="98"/>
      <c r="QLS224" s="98"/>
      <c r="QLT224" s="98"/>
      <c r="QLU224" s="98"/>
      <c r="QLV224" s="98"/>
      <c r="QLW224" s="98"/>
      <c r="QLX224" s="98"/>
      <c r="QLY224" s="98"/>
      <c r="QML224" s="98"/>
      <c r="QMM224" s="98"/>
      <c r="QMN224" s="98"/>
      <c r="QMO224" s="98"/>
      <c r="QMP224" s="98"/>
      <c r="QMQ224" s="98"/>
      <c r="QMR224" s="98"/>
      <c r="QMS224" s="98"/>
      <c r="QMT224" s="98"/>
      <c r="QMU224" s="98"/>
      <c r="QMX224" s="98"/>
      <c r="QNA224" s="98"/>
      <c r="QND224" s="98"/>
      <c r="QNG224" s="98"/>
      <c r="QPU224" s="98"/>
      <c r="QPW224" s="98"/>
      <c r="QPZ224" s="98"/>
      <c r="QQC224" s="98"/>
      <c r="QQF224" s="98"/>
      <c r="QQI224" s="98"/>
      <c r="QQL224" s="98"/>
      <c r="QQN224" s="98"/>
      <c r="QQP224" s="98"/>
      <c r="QQS224" s="98"/>
      <c r="QQV224" s="98"/>
      <c r="QQY224" s="98"/>
      <c r="QRB224" s="98"/>
      <c r="QRE224" s="98"/>
      <c r="QRH224" s="98"/>
      <c r="QRK224" s="98"/>
      <c r="QRM224" s="98"/>
      <c r="QSH224" s="98"/>
      <c r="QSI224" s="98"/>
      <c r="QSL224" s="98"/>
      <c r="QSO224" s="98"/>
      <c r="QSR224" s="98"/>
      <c r="QSU224" s="98"/>
      <c r="QSV224" s="98"/>
      <c r="QSW224" s="98"/>
      <c r="QSZ224" s="98"/>
      <c r="QTC224" s="98"/>
      <c r="QTF224" s="98"/>
      <c r="QTI224" s="98"/>
      <c r="QTK224" s="98"/>
      <c r="QVC224" s="98"/>
      <c r="QVD224" s="98"/>
      <c r="QVE224" s="98"/>
      <c r="QVF224" s="98"/>
      <c r="QVG224" s="98"/>
      <c r="QVH224" s="98"/>
      <c r="QVI224" s="98"/>
      <c r="QVJ224" s="98"/>
      <c r="QVK224" s="98"/>
      <c r="QVL224" s="98"/>
      <c r="QVM224" s="98"/>
      <c r="QVN224" s="98"/>
      <c r="QVO224" s="98"/>
      <c r="QVP224" s="98"/>
      <c r="QVQ224" s="98"/>
      <c r="QVR224" s="98"/>
      <c r="QVS224" s="98"/>
      <c r="QVT224" s="98"/>
      <c r="QVU224" s="98"/>
      <c r="QWH224" s="98"/>
      <c r="QWI224" s="98"/>
      <c r="QWJ224" s="98"/>
      <c r="QWK224" s="98"/>
      <c r="QWL224" s="98"/>
      <c r="QWM224" s="98"/>
      <c r="QWN224" s="98"/>
      <c r="QWO224" s="98"/>
      <c r="QWP224" s="98"/>
      <c r="QWQ224" s="98"/>
      <c r="QWT224" s="98"/>
      <c r="QWW224" s="98"/>
      <c r="QWZ224" s="98"/>
      <c r="QXC224" s="98"/>
      <c r="QZQ224" s="98"/>
      <c r="QZS224" s="98"/>
      <c r="QZV224" s="98"/>
      <c r="QZY224" s="98"/>
      <c r="RAB224" s="98"/>
      <c r="RAE224" s="98"/>
      <c r="RAH224" s="98"/>
      <c r="RAJ224" s="98"/>
      <c r="RAL224" s="98"/>
      <c r="RAO224" s="98"/>
      <c r="RAR224" s="98"/>
      <c r="RAU224" s="98"/>
      <c r="RAX224" s="98"/>
      <c r="RBA224" s="98"/>
      <c r="RBD224" s="98"/>
      <c r="RBG224" s="98"/>
      <c r="RBI224" s="98"/>
      <c r="RCD224" s="98"/>
      <c r="RCE224" s="98"/>
      <c r="RCH224" s="98"/>
      <c r="RCK224" s="98"/>
      <c r="RCN224" s="98"/>
      <c r="RCQ224" s="98"/>
      <c r="RCR224" s="98"/>
      <c r="RCS224" s="98"/>
      <c r="RCV224" s="98"/>
      <c r="RCY224" s="98"/>
      <c r="RDB224" s="98"/>
      <c r="RDE224" s="98"/>
      <c r="RDG224" s="98"/>
      <c r="REY224" s="98"/>
      <c r="REZ224" s="98"/>
      <c r="RFA224" s="98"/>
      <c r="RFB224" s="98"/>
      <c r="RFC224" s="98"/>
      <c r="RFD224" s="98"/>
      <c r="RFE224" s="98"/>
      <c r="RFF224" s="98"/>
      <c r="RFG224" s="98"/>
      <c r="RFH224" s="98"/>
      <c r="RFI224" s="98"/>
      <c r="RFJ224" s="98"/>
      <c r="RFK224" s="98"/>
      <c r="RFL224" s="98"/>
      <c r="RFM224" s="98"/>
      <c r="RFN224" s="98"/>
      <c r="RFO224" s="98"/>
      <c r="RFP224" s="98"/>
      <c r="RFQ224" s="98"/>
      <c r="RGD224" s="98"/>
      <c r="RGE224" s="98"/>
      <c r="RGF224" s="98"/>
      <c r="RGG224" s="98"/>
      <c r="RGH224" s="98"/>
      <c r="RGI224" s="98"/>
      <c r="RGJ224" s="98"/>
      <c r="RGK224" s="98"/>
      <c r="RGL224" s="98"/>
      <c r="RGM224" s="98"/>
      <c r="RGP224" s="98"/>
      <c r="RGS224" s="98"/>
      <c r="RGV224" s="98"/>
      <c r="RGY224" s="98"/>
      <c r="RJM224" s="98"/>
      <c r="RJO224" s="98"/>
      <c r="RJR224" s="98"/>
      <c r="RJU224" s="98"/>
      <c r="RJX224" s="98"/>
      <c r="RKA224" s="98"/>
      <c r="RKD224" s="98"/>
      <c r="RKF224" s="98"/>
      <c r="RKH224" s="98"/>
      <c r="RKK224" s="98"/>
      <c r="RKN224" s="98"/>
      <c r="RKQ224" s="98"/>
      <c r="RKT224" s="98"/>
      <c r="RKW224" s="98"/>
      <c r="RKZ224" s="98"/>
      <c r="RLC224" s="98"/>
      <c r="RLE224" s="98"/>
      <c r="RLZ224" s="98"/>
      <c r="RMA224" s="98"/>
      <c r="RMD224" s="98"/>
      <c r="RMG224" s="98"/>
      <c r="RMJ224" s="98"/>
      <c r="RMM224" s="98"/>
      <c r="RMN224" s="98"/>
      <c r="RMO224" s="98"/>
      <c r="RMR224" s="98"/>
      <c r="RMU224" s="98"/>
      <c r="RMX224" s="98"/>
      <c r="RNA224" s="98"/>
      <c r="RNC224" s="98"/>
      <c r="ROU224" s="98"/>
      <c r="ROV224" s="98"/>
      <c r="ROW224" s="98"/>
      <c r="ROX224" s="98"/>
      <c r="ROY224" s="98"/>
      <c r="ROZ224" s="98"/>
      <c r="RPA224" s="98"/>
      <c r="RPB224" s="98"/>
      <c r="RPC224" s="98"/>
      <c r="RPD224" s="98"/>
      <c r="RPE224" s="98"/>
      <c r="RPF224" s="98"/>
      <c r="RPG224" s="98"/>
      <c r="RPH224" s="98"/>
      <c r="RPI224" s="98"/>
      <c r="RPJ224" s="98"/>
      <c r="RPK224" s="98"/>
      <c r="RPL224" s="98"/>
      <c r="RPM224" s="98"/>
      <c r="RPZ224" s="98"/>
      <c r="RQA224" s="98"/>
      <c r="RQB224" s="98"/>
      <c r="RQC224" s="98"/>
      <c r="RQD224" s="98"/>
      <c r="RQE224" s="98"/>
      <c r="RQF224" s="98"/>
      <c r="RQG224" s="98"/>
      <c r="RQH224" s="98"/>
      <c r="RQI224" s="98"/>
      <c r="RQL224" s="98"/>
      <c r="RQO224" s="98"/>
      <c r="RQR224" s="98"/>
      <c r="RQU224" s="98"/>
      <c r="RTI224" s="98"/>
      <c r="RTK224" s="98"/>
      <c r="RTN224" s="98"/>
      <c r="RTQ224" s="98"/>
      <c r="RTT224" s="98"/>
      <c r="RTW224" s="98"/>
      <c r="RTZ224" s="98"/>
      <c r="RUB224" s="98"/>
      <c r="RUD224" s="98"/>
      <c r="RUG224" s="98"/>
      <c r="RUJ224" s="98"/>
      <c r="RUM224" s="98"/>
      <c r="RUP224" s="98"/>
      <c r="RUS224" s="98"/>
      <c r="RUV224" s="98"/>
      <c r="RUY224" s="98"/>
      <c r="RVA224" s="98"/>
      <c r="RVV224" s="98"/>
      <c r="RVW224" s="98"/>
      <c r="RVZ224" s="98"/>
      <c r="RWC224" s="98"/>
      <c r="RWF224" s="98"/>
      <c r="RWI224" s="98"/>
      <c r="RWJ224" s="98"/>
      <c r="RWK224" s="98"/>
      <c r="RWN224" s="98"/>
      <c r="RWQ224" s="98"/>
      <c r="RWT224" s="98"/>
      <c r="RWW224" s="98"/>
      <c r="RWY224" s="98"/>
      <c r="RYQ224" s="98"/>
      <c r="RYR224" s="98"/>
      <c r="RYS224" s="98"/>
      <c r="RYT224" s="98"/>
      <c r="RYU224" s="98"/>
      <c r="RYV224" s="98"/>
      <c r="RYW224" s="98"/>
      <c r="RYX224" s="98"/>
      <c r="RYY224" s="98"/>
      <c r="RYZ224" s="98"/>
      <c r="RZA224" s="98"/>
      <c r="RZB224" s="98"/>
      <c r="RZC224" s="98"/>
      <c r="RZD224" s="98"/>
      <c r="RZE224" s="98"/>
      <c r="RZF224" s="98"/>
      <c r="RZG224" s="98"/>
      <c r="RZH224" s="98"/>
      <c r="RZI224" s="98"/>
      <c r="RZV224" s="98"/>
      <c r="RZW224" s="98"/>
      <c r="RZX224" s="98"/>
      <c r="RZY224" s="98"/>
      <c r="RZZ224" s="98"/>
      <c r="SAA224" s="98"/>
      <c r="SAB224" s="98"/>
      <c r="SAC224" s="98"/>
      <c r="SAD224" s="98"/>
      <c r="SAE224" s="98"/>
      <c r="SAH224" s="98"/>
      <c r="SAK224" s="98"/>
      <c r="SAN224" s="98"/>
      <c r="SAQ224" s="98"/>
      <c r="SDE224" s="98"/>
      <c r="SDG224" s="98"/>
      <c r="SDJ224" s="98"/>
      <c r="SDM224" s="98"/>
      <c r="SDP224" s="98"/>
      <c r="SDS224" s="98"/>
      <c r="SDV224" s="98"/>
      <c r="SDX224" s="98"/>
      <c r="SDZ224" s="98"/>
      <c r="SEC224" s="98"/>
      <c r="SEF224" s="98"/>
      <c r="SEI224" s="98"/>
      <c r="SEL224" s="98"/>
      <c r="SEO224" s="98"/>
      <c r="SER224" s="98"/>
      <c r="SEU224" s="98"/>
      <c r="SEW224" s="98"/>
      <c r="SFR224" s="98"/>
      <c r="SFS224" s="98"/>
      <c r="SFV224" s="98"/>
      <c r="SFY224" s="98"/>
      <c r="SGB224" s="98"/>
      <c r="SGE224" s="98"/>
      <c r="SGF224" s="98"/>
      <c r="SGG224" s="98"/>
      <c r="SGJ224" s="98"/>
      <c r="SGM224" s="98"/>
      <c r="SGP224" s="98"/>
      <c r="SGS224" s="98"/>
      <c r="SGU224" s="98"/>
      <c r="SIM224" s="98"/>
      <c r="SIN224" s="98"/>
      <c r="SIO224" s="98"/>
      <c r="SIP224" s="98"/>
      <c r="SIQ224" s="98"/>
      <c r="SIR224" s="98"/>
      <c r="SIS224" s="98"/>
      <c r="SIT224" s="98"/>
      <c r="SIU224" s="98"/>
      <c r="SIV224" s="98"/>
      <c r="SIW224" s="98"/>
      <c r="SIX224" s="98"/>
      <c r="SIY224" s="98"/>
      <c r="SIZ224" s="98"/>
      <c r="SJA224" s="98"/>
      <c r="SJB224" s="98"/>
      <c r="SJC224" s="98"/>
      <c r="SJD224" s="98"/>
      <c r="SJE224" s="98"/>
      <c r="SJR224" s="98"/>
      <c r="SJS224" s="98"/>
      <c r="SJT224" s="98"/>
      <c r="SJU224" s="98"/>
      <c r="SJV224" s="98"/>
      <c r="SJW224" s="98"/>
      <c r="SJX224" s="98"/>
      <c r="SJY224" s="98"/>
      <c r="SJZ224" s="98"/>
      <c r="SKA224" s="98"/>
      <c r="SKD224" s="98"/>
      <c r="SKG224" s="98"/>
      <c r="SKJ224" s="98"/>
      <c r="SKM224" s="98"/>
      <c r="SNA224" s="98"/>
      <c r="SNC224" s="98"/>
      <c r="SNF224" s="98"/>
      <c r="SNI224" s="98"/>
      <c r="SNL224" s="98"/>
      <c r="SNO224" s="98"/>
      <c r="SNR224" s="98"/>
      <c r="SNT224" s="98"/>
      <c r="SNV224" s="98"/>
      <c r="SNY224" s="98"/>
      <c r="SOB224" s="98"/>
      <c r="SOE224" s="98"/>
      <c r="SOH224" s="98"/>
      <c r="SOK224" s="98"/>
      <c r="SON224" s="98"/>
      <c r="SOQ224" s="98"/>
      <c r="SOS224" s="98"/>
      <c r="SPN224" s="98"/>
      <c r="SPO224" s="98"/>
      <c r="SPR224" s="98"/>
      <c r="SPU224" s="98"/>
      <c r="SPX224" s="98"/>
      <c r="SQA224" s="98"/>
      <c r="SQB224" s="98"/>
      <c r="SQC224" s="98"/>
      <c r="SQF224" s="98"/>
      <c r="SQI224" s="98"/>
      <c r="SQL224" s="98"/>
      <c r="SQO224" s="98"/>
      <c r="SQQ224" s="98"/>
      <c r="SSI224" s="98"/>
      <c r="SSJ224" s="98"/>
      <c r="SSK224" s="98"/>
      <c r="SSL224" s="98"/>
      <c r="SSM224" s="98"/>
      <c r="SSN224" s="98"/>
      <c r="SSO224" s="98"/>
      <c r="SSP224" s="98"/>
      <c r="SSQ224" s="98"/>
      <c r="SSR224" s="98"/>
      <c r="SSS224" s="98"/>
      <c r="SST224" s="98"/>
      <c r="SSU224" s="98"/>
      <c r="SSV224" s="98"/>
      <c r="SSW224" s="98"/>
      <c r="SSX224" s="98"/>
      <c r="SSY224" s="98"/>
      <c r="SSZ224" s="98"/>
      <c r="STA224" s="98"/>
      <c r="STN224" s="98"/>
      <c r="STO224" s="98"/>
      <c r="STP224" s="98"/>
      <c r="STQ224" s="98"/>
      <c r="STR224" s="98"/>
      <c r="STS224" s="98"/>
      <c r="STT224" s="98"/>
      <c r="STU224" s="98"/>
      <c r="STV224" s="98"/>
      <c r="STW224" s="98"/>
      <c r="STZ224" s="98"/>
      <c r="SUC224" s="98"/>
      <c r="SUF224" s="98"/>
      <c r="SUI224" s="98"/>
      <c r="SWW224" s="98"/>
      <c r="SWY224" s="98"/>
      <c r="SXB224" s="98"/>
      <c r="SXE224" s="98"/>
      <c r="SXH224" s="98"/>
      <c r="SXK224" s="98"/>
      <c r="SXN224" s="98"/>
      <c r="SXP224" s="98"/>
      <c r="SXR224" s="98"/>
      <c r="SXU224" s="98"/>
      <c r="SXX224" s="98"/>
      <c r="SYA224" s="98"/>
      <c r="SYD224" s="98"/>
      <c r="SYG224" s="98"/>
      <c r="SYJ224" s="98"/>
      <c r="SYM224" s="98"/>
      <c r="SYO224" s="98"/>
      <c r="SZJ224" s="98"/>
      <c r="SZK224" s="98"/>
      <c r="SZN224" s="98"/>
      <c r="SZQ224" s="98"/>
      <c r="SZT224" s="98"/>
      <c r="SZW224" s="98"/>
      <c r="SZX224" s="98"/>
      <c r="SZY224" s="98"/>
      <c r="TAB224" s="98"/>
      <c r="TAE224" s="98"/>
      <c r="TAH224" s="98"/>
      <c r="TAK224" s="98"/>
      <c r="TAM224" s="98"/>
      <c r="TCE224" s="98"/>
      <c r="TCF224" s="98"/>
      <c r="TCG224" s="98"/>
      <c r="TCH224" s="98"/>
      <c r="TCI224" s="98"/>
      <c r="TCJ224" s="98"/>
      <c r="TCK224" s="98"/>
      <c r="TCL224" s="98"/>
      <c r="TCM224" s="98"/>
      <c r="TCN224" s="98"/>
      <c r="TCO224" s="98"/>
      <c r="TCP224" s="98"/>
      <c r="TCQ224" s="98"/>
      <c r="TCR224" s="98"/>
      <c r="TCS224" s="98"/>
      <c r="TCT224" s="98"/>
      <c r="TCU224" s="98"/>
      <c r="TCV224" s="98"/>
      <c r="TCW224" s="98"/>
      <c r="TDJ224" s="98"/>
      <c r="TDK224" s="98"/>
      <c r="TDL224" s="98"/>
      <c r="TDM224" s="98"/>
      <c r="TDN224" s="98"/>
      <c r="TDO224" s="98"/>
      <c r="TDP224" s="98"/>
      <c r="TDQ224" s="98"/>
      <c r="TDR224" s="98"/>
      <c r="TDS224" s="98"/>
      <c r="TDV224" s="98"/>
      <c r="TDY224" s="98"/>
      <c r="TEB224" s="98"/>
      <c r="TEE224" s="98"/>
      <c r="TGS224" s="98"/>
      <c r="TGU224" s="98"/>
      <c r="TGX224" s="98"/>
      <c r="THA224" s="98"/>
      <c r="THD224" s="98"/>
      <c r="THG224" s="98"/>
      <c r="THJ224" s="98"/>
      <c r="THL224" s="98"/>
      <c r="THN224" s="98"/>
      <c r="THQ224" s="98"/>
      <c r="THT224" s="98"/>
      <c r="THW224" s="98"/>
      <c r="THZ224" s="98"/>
      <c r="TIC224" s="98"/>
      <c r="TIF224" s="98"/>
      <c r="TII224" s="98"/>
      <c r="TIK224" s="98"/>
      <c r="TJF224" s="98"/>
      <c r="TJG224" s="98"/>
      <c r="TJJ224" s="98"/>
      <c r="TJM224" s="98"/>
      <c r="TJP224" s="98"/>
      <c r="TJS224" s="98"/>
      <c r="TJT224" s="98"/>
      <c r="TJU224" s="98"/>
      <c r="TJX224" s="98"/>
      <c r="TKA224" s="98"/>
      <c r="TKD224" s="98"/>
      <c r="TKG224" s="98"/>
      <c r="TKI224" s="98"/>
      <c r="TMA224" s="98"/>
      <c r="TMB224" s="98"/>
      <c r="TMC224" s="98"/>
      <c r="TMD224" s="98"/>
      <c r="TME224" s="98"/>
      <c r="TMF224" s="98"/>
      <c r="TMG224" s="98"/>
      <c r="TMH224" s="98"/>
      <c r="TMI224" s="98"/>
      <c r="TMJ224" s="98"/>
      <c r="TMK224" s="98"/>
      <c r="TML224" s="98"/>
      <c r="TMM224" s="98"/>
      <c r="TMN224" s="98"/>
      <c r="TMO224" s="98"/>
      <c r="TMP224" s="98"/>
      <c r="TMQ224" s="98"/>
      <c r="TMR224" s="98"/>
      <c r="TMS224" s="98"/>
      <c r="TNF224" s="98"/>
      <c r="TNG224" s="98"/>
      <c r="TNH224" s="98"/>
      <c r="TNI224" s="98"/>
      <c r="TNJ224" s="98"/>
      <c r="TNK224" s="98"/>
      <c r="TNL224" s="98"/>
      <c r="TNM224" s="98"/>
      <c r="TNN224" s="98"/>
      <c r="TNO224" s="98"/>
      <c r="TNR224" s="98"/>
      <c r="TNU224" s="98"/>
      <c r="TNX224" s="98"/>
      <c r="TOA224" s="98"/>
      <c r="TQO224" s="98"/>
      <c r="TQQ224" s="98"/>
      <c r="TQT224" s="98"/>
      <c r="TQW224" s="98"/>
      <c r="TQZ224" s="98"/>
      <c r="TRC224" s="98"/>
      <c r="TRF224" s="98"/>
      <c r="TRH224" s="98"/>
      <c r="TRJ224" s="98"/>
      <c r="TRM224" s="98"/>
      <c r="TRP224" s="98"/>
      <c r="TRS224" s="98"/>
      <c r="TRV224" s="98"/>
      <c r="TRY224" s="98"/>
      <c r="TSB224" s="98"/>
      <c r="TSE224" s="98"/>
      <c r="TSG224" s="98"/>
      <c r="TTB224" s="98"/>
      <c r="TTC224" s="98"/>
      <c r="TTF224" s="98"/>
      <c r="TTI224" s="98"/>
      <c r="TTL224" s="98"/>
      <c r="TTO224" s="98"/>
      <c r="TTP224" s="98"/>
      <c r="TTQ224" s="98"/>
      <c r="TTT224" s="98"/>
      <c r="TTW224" s="98"/>
      <c r="TTZ224" s="98"/>
      <c r="TUC224" s="98"/>
      <c r="TUE224" s="98"/>
      <c r="TVW224" s="98"/>
      <c r="TVX224" s="98"/>
      <c r="TVY224" s="98"/>
      <c r="TVZ224" s="98"/>
      <c r="TWA224" s="98"/>
      <c r="TWB224" s="98"/>
      <c r="TWC224" s="98"/>
      <c r="TWD224" s="98"/>
      <c r="TWE224" s="98"/>
      <c r="TWF224" s="98"/>
      <c r="TWG224" s="98"/>
      <c r="TWH224" s="98"/>
      <c r="TWI224" s="98"/>
      <c r="TWJ224" s="98"/>
      <c r="TWK224" s="98"/>
      <c r="TWL224" s="98"/>
      <c r="TWM224" s="98"/>
      <c r="TWN224" s="98"/>
      <c r="TWO224" s="98"/>
      <c r="TXB224" s="98"/>
      <c r="TXC224" s="98"/>
      <c r="TXD224" s="98"/>
      <c r="TXE224" s="98"/>
      <c r="TXF224" s="98"/>
      <c r="TXG224" s="98"/>
      <c r="TXH224" s="98"/>
      <c r="TXI224" s="98"/>
      <c r="TXJ224" s="98"/>
      <c r="TXK224" s="98"/>
      <c r="TXN224" s="98"/>
      <c r="TXQ224" s="98"/>
      <c r="TXT224" s="98"/>
      <c r="TXW224" s="98"/>
      <c r="UAK224" s="98"/>
      <c r="UAM224" s="98"/>
      <c r="UAP224" s="98"/>
      <c r="UAS224" s="98"/>
      <c r="UAV224" s="98"/>
      <c r="UAY224" s="98"/>
      <c r="UBB224" s="98"/>
      <c r="UBD224" s="98"/>
      <c r="UBF224" s="98"/>
      <c r="UBI224" s="98"/>
      <c r="UBL224" s="98"/>
      <c r="UBO224" s="98"/>
      <c r="UBR224" s="98"/>
      <c r="UBU224" s="98"/>
      <c r="UBX224" s="98"/>
      <c r="UCA224" s="98"/>
      <c r="UCC224" s="98"/>
      <c r="UCX224" s="98"/>
      <c r="UCY224" s="98"/>
      <c r="UDB224" s="98"/>
      <c r="UDE224" s="98"/>
      <c r="UDH224" s="98"/>
      <c r="UDK224" s="98"/>
      <c r="UDL224" s="98"/>
      <c r="UDM224" s="98"/>
      <c r="UDP224" s="98"/>
      <c r="UDS224" s="98"/>
      <c r="UDV224" s="98"/>
      <c r="UDY224" s="98"/>
      <c r="UEA224" s="98"/>
      <c r="UFS224" s="98"/>
      <c r="UFT224" s="98"/>
      <c r="UFU224" s="98"/>
      <c r="UFV224" s="98"/>
      <c r="UFW224" s="98"/>
      <c r="UFX224" s="98"/>
      <c r="UFY224" s="98"/>
      <c r="UFZ224" s="98"/>
      <c r="UGA224" s="98"/>
      <c r="UGB224" s="98"/>
      <c r="UGC224" s="98"/>
      <c r="UGD224" s="98"/>
      <c r="UGE224" s="98"/>
      <c r="UGF224" s="98"/>
      <c r="UGG224" s="98"/>
      <c r="UGH224" s="98"/>
      <c r="UGI224" s="98"/>
      <c r="UGJ224" s="98"/>
      <c r="UGK224" s="98"/>
      <c r="UGX224" s="98"/>
      <c r="UGY224" s="98"/>
      <c r="UGZ224" s="98"/>
      <c r="UHA224" s="98"/>
      <c r="UHB224" s="98"/>
      <c r="UHC224" s="98"/>
      <c r="UHD224" s="98"/>
      <c r="UHE224" s="98"/>
      <c r="UHF224" s="98"/>
      <c r="UHG224" s="98"/>
      <c r="UHJ224" s="98"/>
      <c r="UHM224" s="98"/>
      <c r="UHP224" s="98"/>
      <c r="UHS224" s="98"/>
      <c r="UKG224" s="98"/>
      <c r="UKI224" s="98"/>
      <c r="UKL224" s="98"/>
      <c r="UKO224" s="98"/>
      <c r="UKR224" s="98"/>
      <c r="UKU224" s="98"/>
      <c r="UKX224" s="98"/>
      <c r="UKZ224" s="98"/>
      <c r="ULB224" s="98"/>
      <c r="ULE224" s="98"/>
      <c r="ULH224" s="98"/>
      <c r="ULK224" s="98"/>
      <c r="ULN224" s="98"/>
      <c r="ULQ224" s="98"/>
      <c r="ULT224" s="98"/>
      <c r="ULW224" s="98"/>
      <c r="ULY224" s="98"/>
      <c r="UMT224" s="98"/>
      <c r="UMU224" s="98"/>
      <c r="UMX224" s="98"/>
      <c r="UNA224" s="98"/>
      <c r="UND224" s="98"/>
      <c r="UNG224" s="98"/>
      <c r="UNH224" s="98"/>
      <c r="UNI224" s="98"/>
      <c r="UNL224" s="98"/>
      <c r="UNO224" s="98"/>
      <c r="UNR224" s="98"/>
      <c r="UNU224" s="98"/>
      <c r="UNW224" s="98"/>
      <c r="UPO224" s="98"/>
      <c r="UPP224" s="98"/>
      <c r="UPQ224" s="98"/>
      <c r="UPR224" s="98"/>
      <c r="UPS224" s="98"/>
      <c r="UPT224" s="98"/>
      <c r="UPU224" s="98"/>
      <c r="UPV224" s="98"/>
      <c r="UPW224" s="98"/>
      <c r="UPX224" s="98"/>
      <c r="UPY224" s="98"/>
      <c r="UPZ224" s="98"/>
      <c r="UQA224" s="98"/>
      <c r="UQB224" s="98"/>
      <c r="UQC224" s="98"/>
      <c r="UQD224" s="98"/>
      <c r="UQE224" s="98"/>
      <c r="UQF224" s="98"/>
      <c r="UQG224" s="98"/>
      <c r="UQT224" s="98"/>
      <c r="UQU224" s="98"/>
      <c r="UQV224" s="98"/>
      <c r="UQW224" s="98"/>
      <c r="UQX224" s="98"/>
      <c r="UQY224" s="98"/>
      <c r="UQZ224" s="98"/>
      <c r="URA224" s="98"/>
      <c r="URB224" s="98"/>
      <c r="URC224" s="98"/>
      <c r="URF224" s="98"/>
      <c r="URI224" s="98"/>
      <c r="URL224" s="98"/>
      <c r="URO224" s="98"/>
      <c r="UUC224" s="98"/>
      <c r="UUE224" s="98"/>
      <c r="UUH224" s="98"/>
      <c r="UUK224" s="98"/>
      <c r="UUN224" s="98"/>
      <c r="UUQ224" s="98"/>
      <c r="UUT224" s="98"/>
      <c r="UUV224" s="98"/>
      <c r="UUX224" s="98"/>
      <c r="UVA224" s="98"/>
      <c r="UVD224" s="98"/>
      <c r="UVG224" s="98"/>
      <c r="UVJ224" s="98"/>
      <c r="UVM224" s="98"/>
      <c r="UVP224" s="98"/>
      <c r="UVS224" s="98"/>
      <c r="UVU224" s="98"/>
      <c r="UWP224" s="98"/>
      <c r="UWQ224" s="98"/>
      <c r="UWT224" s="98"/>
      <c r="UWW224" s="98"/>
      <c r="UWZ224" s="98"/>
      <c r="UXC224" s="98"/>
      <c r="UXD224" s="98"/>
      <c r="UXE224" s="98"/>
      <c r="UXH224" s="98"/>
      <c r="UXK224" s="98"/>
      <c r="UXN224" s="98"/>
      <c r="UXQ224" s="98"/>
      <c r="UXS224" s="98"/>
      <c r="UZK224" s="98"/>
      <c r="UZL224" s="98"/>
      <c r="UZM224" s="98"/>
      <c r="UZN224" s="98"/>
      <c r="UZO224" s="98"/>
      <c r="UZP224" s="98"/>
      <c r="UZQ224" s="98"/>
      <c r="UZR224" s="98"/>
      <c r="UZS224" s="98"/>
      <c r="UZT224" s="98"/>
      <c r="UZU224" s="98"/>
      <c r="UZV224" s="98"/>
      <c r="UZW224" s="98"/>
      <c r="UZX224" s="98"/>
      <c r="UZY224" s="98"/>
      <c r="UZZ224" s="98"/>
      <c r="VAA224" s="98"/>
      <c r="VAB224" s="98"/>
      <c r="VAC224" s="98"/>
      <c r="VAP224" s="98"/>
      <c r="VAQ224" s="98"/>
      <c r="VAR224" s="98"/>
      <c r="VAS224" s="98"/>
      <c r="VAT224" s="98"/>
      <c r="VAU224" s="98"/>
      <c r="VAV224" s="98"/>
      <c r="VAW224" s="98"/>
      <c r="VAX224" s="98"/>
      <c r="VAY224" s="98"/>
      <c r="VBB224" s="98"/>
      <c r="VBE224" s="98"/>
      <c r="VBH224" s="98"/>
      <c r="VBK224" s="98"/>
      <c r="VDY224" s="98"/>
      <c r="VEA224" s="98"/>
      <c r="VED224" s="98"/>
      <c r="VEG224" s="98"/>
      <c r="VEJ224" s="98"/>
      <c r="VEM224" s="98"/>
      <c r="VEP224" s="98"/>
      <c r="VER224" s="98"/>
      <c r="VET224" s="98"/>
      <c r="VEW224" s="98"/>
      <c r="VEZ224" s="98"/>
      <c r="VFC224" s="98"/>
      <c r="VFF224" s="98"/>
      <c r="VFI224" s="98"/>
      <c r="VFL224" s="98"/>
      <c r="VFO224" s="98"/>
      <c r="VFQ224" s="98"/>
      <c r="VGL224" s="98"/>
      <c r="VGM224" s="98"/>
      <c r="VGP224" s="98"/>
      <c r="VGS224" s="98"/>
      <c r="VGV224" s="98"/>
      <c r="VGY224" s="98"/>
      <c r="VGZ224" s="98"/>
      <c r="VHA224" s="98"/>
      <c r="VHD224" s="98"/>
      <c r="VHG224" s="98"/>
      <c r="VHJ224" s="98"/>
      <c r="VHM224" s="98"/>
      <c r="VHO224" s="98"/>
      <c r="VJG224" s="98"/>
      <c r="VJH224" s="98"/>
      <c r="VJI224" s="98"/>
      <c r="VJJ224" s="98"/>
      <c r="VJK224" s="98"/>
      <c r="VJL224" s="98"/>
      <c r="VJM224" s="98"/>
      <c r="VJN224" s="98"/>
      <c r="VJO224" s="98"/>
      <c r="VJP224" s="98"/>
      <c r="VJQ224" s="98"/>
      <c r="VJR224" s="98"/>
      <c r="VJS224" s="98"/>
      <c r="VJT224" s="98"/>
      <c r="VJU224" s="98"/>
      <c r="VJV224" s="98"/>
      <c r="VJW224" s="98"/>
      <c r="VJX224" s="98"/>
      <c r="VJY224" s="98"/>
      <c r="VKL224" s="98"/>
      <c r="VKM224" s="98"/>
      <c r="VKN224" s="98"/>
      <c r="VKO224" s="98"/>
      <c r="VKP224" s="98"/>
      <c r="VKQ224" s="98"/>
      <c r="VKR224" s="98"/>
      <c r="VKS224" s="98"/>
      <c r="VKT224" s="98"/>
      <c r="VKU224" s="98"/>
      <c r="VKX224" s="98"/>
      <c r="VLA224" s="98"/>
      <c r="VLD224" s="98"/>
      <c r="VLG224" s="98"/>
      <c r="VNU224" s="98"/>
      <c r="VNW224" s="98"/>
      <c r="VNZ224" s="98"/>
      <c r="VOC224" s="98"/>
      <c r="VOF224" s="98"/>
      <c r="VOI224" s="98"/>
      <c r="VOL224" s="98"/>
      <c r="VON224" s="98"/>
      <c r="VOP224" s="98"/>
      <c r="VOS224" s="98"/>
      <c r="VOV224" s="98"/>
      <c r="VOY224" s="98"/>
      <c r="VPB224" s="98"/>
      <c r="VPE224" s="98"/>
      <c r="VPH224" s="98"/>
      <c r="VPK224" s="98"/>
      <c r="VPM224" s="98"/>
      <c r="VQH224" s="98"/>
      <c r="VQI224" s="98"/>
      <c r="VQL224" s="98"/>
      <c r="VQO224" s="98"/>
      <c r="VQR224" s="98"/>
      <c r="VQU224" s="98"/>
      <c r="VQV224" s="98"/>
      <c r="VQW224" s="98"/>
      <c r="VQZ224" s="98"/>
      <c r="VRC224" s="98"/>
      <c r="VRF224" s="98"/>
      <c r="VRI224" s="98"/>
      <c r="VRK224" s="98"/>
      <c r="VTC224" s="98"/>
      <c r="VTD224" s="98"/>
      <c r="VTE224" s="98"/>
      <c r="VTF224" s="98"/>
      <c r="VTG224" s="98"/>
      <c r="VTH224" s="98"/>
      <c r="VTI224" s="98"/>
      <c r="VTJ224" s="98"/>
      <c r="VTK224" s="98"/>
      <c r="VTL224" s="98"/>
      <c r="VTM224" s="98"/>
      <c r="VTN224" s="98"/>
      <c r="VTO224" s="98"/>
      <c r="VTP224" s="98"/>
      <c r="VTQ224" s="98"/>
      <c r="VTR224" s="98"/>
      <c r="VTS224" s="98"/>
      <c r="VTT224" s="98"/>
      <c r="VTU224" s="98"/>
      <c r="VUH224" s="98"/>
      <c r="VUI224" s="98"/>
      <c r="VUJ224" s="98"/>
      <c r="VUK224" s="98"/>
      <c r="VUL224" s="98"/>
      <c r="VUM224" s="98"/>
      <c r="VUN224" s="98"/>
      <c r="VUO224" s="98"/>
      <c r="VUP224" s="98"/>
      <c r="VUQ224" s="98"/>
      <c r="VUT224" s="98"/>
      <c r="VUW224" s="98"/>
      <c r="VUZ224" s="98"/>
      <c r="VVC224" s="98"/>
      <c r="VXQ224" s="98"/>
      <c r="VXS224" s="98"/>
      <c r="VXV224" s="98"/>
      <c r="VXY224" s="98"/>
      <c r="VYB224" s="98"/>
      <c r="VYE224" s="98"/>
      <c r="VYH224" s="98"/>
      <c r="VYJ224" s="98"/>
      <c r="VYL224" s="98"/>
      <c r="VYO224" s="98"/>
      <c r="VYR224" s="98"/>
      <c r="VYU224" s="98"/>
      <c r="VYX224" s="98"/>
      <c r="VZA224" s="98"/>
      <c r="VZD224" s="98"/>
      <c r="VZG224" s="98"/>
      <c r="VZI224" s="98"/>
      <c r="WAD224" s="98"/>
      <c r="WAE224" s="98"/>
      <c r="WAH224" s="98"/>
      <c r="WAK224" s="98"/>
      <c r="WAN224" s="98"/>
      <c r="WAQ224" s="98"/>
      <c r="WAR224" s="98"/>
      <c r="WAS224" s="98"/>
      <c r="WAV224" s="98"/>
      <c r="WAY224" s="98"/>
      <c r="WBB224" s="98"/>
      <c r="WBE224" s="98"/>
      <c r="WBG224" s="98"/>
      <c r="WCY224" s="98"/>
      <c r="WCZ224" s="98"/>
      <c r="WDA224" s="98"/>
      <c r="WDB224" s="98"/>
      <c r="WDC224" s="98"/>
      <c r="WDD224" s="98"/>
      <c r="WDE224" s="98"/>
      <c r="WDF224" s="98"/>
      <c r="WDG224" s="98"/>
      <c r="WDH224" s="98"/>
      <c r="WDI224" s="98"/>
      <c r="WDJ224" s="98"/>
      <c r="WDK224" s="98"/>
      <c r="WDL224" s="98"/>
      <c r="WDM224" s="98"/>
      <c r="WDN224" s="98"/>
      <c r="WDO224" s="98"/>
      <c r="WDP224" s="98"/>
      <c r="WDQ224" s="98"/>
      <c r="WED224" s="98"/>
      <c r="WEE224" s="98"/>
      <c r="WEF224" s="98"/>
      <c r="WEG224" s="98"/>
      <c r="WEH224" s="98"/>
      <c r="WEI224" s="98"/>
      <c r="WEJ224" s="98"/>
      <c r="WEK224" s="98"/>
      <c r="WEL224" s="98"/>
      <c r="WEM224" s="98"/>
      <c r="WEP224" s="98"/>
      <c r="WES224" s="98"/>
      <c r="WEV224" s="98"/>
      <c r="WEY224" s="98"/>
      <c r="WHM224" s="98"/>
      <c r="WHO224" s="98"/>
      <c r="WHR224" s="98"/>
      <c r="WHU224" s="98"/>
      <c r="WHX224" s="98"/>
      <c r="WIA224" s="98"/>
      <c r="WID224" s="98"/>
      <c r="WIF224" s="98"/>
      <c r="WIH224" s="98"/>
      <c r="WIK224" s="98"/>
      <c r="WIN224" s="98"/>
      <c r="WIQ224" s="98"/>
      <c r="WIT224" s="98"/>
      <c r="WIW224" s="98"/>
      <c r="WIZ224" s="98"/>
      <c r="WJC224" s="98"/>
      <c r="WJE224" s="98"/>
      <c r="WJZ224" s="98"/>
      <c r="WKA224" s="98"/>
      <c r="WKD224" s="98"/>
      <c r="WKG224" s="98"/>
      <c r="WKJ224" s="98"/>
      <c r="WKM224" s="98"/>
      <c r="WKN224" s="98"/>
      <c r="WKO224" s="98"/>
      <c r="WKR224" s="98"/>
      <c r="WKU224" s="98"/>
      <c r="WKX224" s="98"/>
      <c r="WLA224" s="98"/>
      <c r="WLC224" s="98"/>
      <c r="WMU224" s="98"/>
      <c r="WMV224" s="98"/>
      <c r="WMW224" s="98"/>
      <c r="WMX224" s="98"/>
      <c r="WMY224" s="98"/>
      <c r="WMZ224" s="98"/>
      <c r="WNA224" s="98"/>
      <c r="WNB224" s="98"/>
      <c r="WNC224" s="98"/>
      <c r="WND224" s="98"/>
      <c r="WNE224" s="98"/>
      <c r="WNF224" s="98"/>
      <c r="WNG224" s="98"/>
      <c r="WNH224" s="98"/>
      <c r="WNI224" s="98"/>
      <c r="WNJ224" s="98"/>
      <c r="WNK224" s="98"/>
      <c r="WNL224" s="98"/>
      <c r="WNM224" s="98"/>
      <c r="WNZ224" s="98"/>
      <c r="WOA224" s="98"/>
      <c r="WOB224" s="98"/>
      <c r="WOC224" s="98"/>
      <c r="WOD224" s="98"/>
      <c r="WOE224" s="98"/>
      <c r="WOF224" s="98"/>
      <c r="WOG224" s="98"/>
      <c r="WOH224" s="98"/>
      <c r="WOI224" s="98"/>
      <c r="WOL224" s="98"/>
      <c r="WOO224" s="98"/>
      <c r="WOR224" s="98"/>
      <c r="WOU224" s="98"/>
      <c r="WRI224" s="98"/>
      <c r="WRK224" s="98"/>
      <c r="WRN224" s="98"/>
      <c r="WRQ224" s="98"/>
      <c r="WRT224" s="98"/>
      <c r="WRW224" s="98"/>
      <c r="WRZ224" s="98"/>
      <c r="WSB224" s="98"/>
      <c r="WSD224" s="98"/>
      <c r="WSG224" s="98"/>
      <c r="WSJ224" s="98"/>
      <c r="WSM224" s="98"/>
      <c r="WSP224" s="98"/>
      <c r="WSS224" s="98"/>
      <c r="WSV224" s="98"/>
      <c r="WSY224" s="98"/>
      <c r="WTA224" s="98"/>
      <c r="WTV224" s="98"/>
      <c r="WTW224" s="98"/>
      <c r="WTZ224" s="98"/>
      <c r="WUC224" s="98"/>
      <c r="WUF224" s="98"/>
      <c r="WUI224" s="98"/>
      <c r="WUJ224" s="98"/>
      <c r="WUK224" s="98"/>
      <c r="WUN224" s="98"/>
      <c r="WUQ224" s="98"/>
      <c r="WUT224" s="98"/>
      <c r="WUW224" s="98"/>
      <c r="WUY224" s="98"/>
    </row>
    <row r="225" spans="1:32" s="94" customFormat="1" ht="21" hidden="1" customHeight="1" x14ac:dyDescent="0.3">
      <c r="A225" s="14" t="s">
        <v>362</v>
      </c>
      <c r="B225" s="93" t="s">
        <v>412</v>
      </c>
      <c r="C225" s="7"/>
      <c r="D225" s="126"/>
      <c r="E225" s="126"/>
    </row>
    <row r="226" spans="1:32" s="94" customFormat="1" ht="21" hidden="1" customHeight="1" x14ac:dyDescent="0.3">
      <c r="A226" s="8" t="s">
        <v>316</v>
      </c>
      <c r="B226" s="93" t="s">
        <v>412</v>
      </c>
      <c r="C226" s="7"/>
      <c r="D226" s="126"/>
      <c r="E226" s="126"/>
    </row>
    <row r="227" spans="1:32" s="94" customFormat="1" ht="21" hidden="1" customHeight="1" x14ac:dyDescent="0.3">
      <c r="A227" s="8" t="s">
        <v>317</v>
      </c>
      <c r="B227" s="93" t="s">
        <v>421</v>
      </c>
      <c r="C227" s="7"/>
      <c r="D227" s="126"/>
      <c r="E227" s="126"/>
    </row>
    <row r="228" spans="1:32" s="94" customFormat="1" ht="21" hidden="1" customHeight="1" x14ac:dyDescent="0.3">
      <c r="A228" s="10" t="s">
        <v>318</v>
      </c>
      <c r="B228" s="93" t="s">
        <v>412</v>
      </c>
      <c r="C228" s="7"/>
      <c r="D228" s="126"/>
      <c r="E228" s="126"/>
    </row>
    <row r="229" spans="1:32" s="94" customFormat="1" ht="21" hidden="1" customHeight="1" x14ac:dyDescent="0.3">
      <c r="A229" s="10" t="s">
        <v>319</v>
      </c>
      <c r="B229" s="93" t="s">
        <v>412</v>
      </c>
      <c r="C229" s="7"/>
      <c r="D229" s="126"/>
      <c r="E229" s="126"/>
    </row>
    <row r="230" spans="1:32" s="94" customFormat="1" ht="21" hidden="1" customHeight="1" x14ac:dyDescent="0.3">
      <c r="A230" s="8" t="s">
        <v>320</v>
      </c>
      <c r="B230" s="93" t="s">
        <v>412</v>
      </c>
      <c r="C230" s="7"/>
      <c r="D230" s="126"/>
      <c r="E230" s="126"/>
    </row>
    <row r="231" spans="1:32" s="94" customFormat="1" ht="21" hidden="1" customHeight="1" x14ac:dyDescent="0.3">
      <c r="A231" s="27" t="s">
        <v>88</v>
      </c>
      <c r="B231" s="93" t="s">
        <v>412</v>
      </c>
      <c r="C231" s="7"/>
      <c r="D231" s="126"/>
      <c r="E231" s="126"/>
    </row>
    <row r="232" spans="1:32" s="94" customFormat="1" ht="21" hidden="1" customHeight="1" x14ac:dyDescent="0.3">
      <c r="A232" s="10" t="s">
        <v>58</v>
      </c>
      <c r="B232" s="93" t="s">
        <v>412</v>
      </c>
      <c r="C232" s="7"/>
      <c r="D232" s="126"/>
      <c r="E232" s="126"/>
    </row>
    <row r="233" spans="1:32" s="94" customFormat="1" ht="21" hidden="1" customHeight="1" x14ac:dyDescent="0.3">
      <c r="A233" s="10" t="s">
        <v>59</v>
      </c>
      <c r="B233" s="93" t="s">
        <v>415</v>
      </c>
      <c r="C233" s="7"/>
      <c r="D233" s="126"/>
      <c r="E233" s="126"/>
    </row>
    <row r="234" spans="1:32" s="94" customFormat="1" ht="21" hidden="1" customHeight="1" x14ac:dyDescent="0.3">
      <c r="A234" s="24" t="s">
        <v>321</v>
      </c>
      <c r="B234" s="93" t="s">
        <v>419</v>
      </c>
      <c r="C234" s="7"/>
      <c r="D234" s="126"/>
      <c r="E234" s="126"/>
    </row>
    <row r="235" spans="1:32" s="94" customFormat="1" ht="21" hidden="1" customHeight="1" x14ac:dyDescent="0.3">
      <c r="A235" s="24" t="s">
        <v>322</v>
      </c>
      <c r="B235" s="93" t="s">
        <v>419</v>
      </c>
      <c r="C235" s="7"/>
      <c r="D235" s="126"/>
      <c r="E235" s="126"/>
    </row>
    <row r="236" spans="1:32" s="94" customFormat="1" ht="21" hidden="1" customHeight="1" x14ac:dyDescent="0.3">
      <c r="A236" s="36" t="s">
        <v>323</v>
      </c>
      <c r="B236" s="93" t="s">
        <v>416</v>
      </c>
      <c r="C236" s="7"/>
      <c r="D236" s="126"/>
      <c r="E236" s="126"/>
    </row>
    <row r="237" spans="1:32" s="94" customFormat="1" ht="21" hidden="1" customHeight="1" x14ac:dyDescent="0.3">
      <c r="A237" s="10" t="s">
        <v>89</v>
      </c>
      <c r="B237" s="93" t="s">
        <v>412</v>
      </c>
      <c r="C237" s="7"/>
      <c r="D237" s="126"/>
      <c r="E237" s="126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</row>
    <row r="238" spans="1:32" s="94" customFormat="1" ht="21" hidden="1" customHeight="1" x14ac:dyDescent="0.3">
      <c r="A238" s="10" t="s">
        <v>90</v>
      </c>
      <c r="B238" s="93" t="s">
        <v>416</v>
      </c>
      <c r="C238" s="7"/>
      <c r="D238" s="126"/>
      <c r="E238" s="126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</row>
    <row r="239" spans="1:32" s="94" customFormat="1" ht="21" hidden="1" customHeight="1" x14ac:dyDescent="0.3">
      <c r="A239" s="10" t="s">
        <v>139</v>
      </c>
      <c r="B239" s="93" t="s">
        <v>412</v>
      </c>
      <c r="C239" s="12"/>
      <c r="D239" s="126"/>
      <c r="E239" s="126"/>
    </row>
    <row r="240" spans="1:32" s="94" customFormat="1" ht="21" hidden="1" customHeight="1" x14ac:dyDescent="0.3">
      <c r="A240" s="36" t="s">
        <v>324</v>
      </c>
      <c r="B240" s="93" t="s">
        <v>416</v>
      </c>
      <c r="C240" s="7"/>
      <c r="D240" s="126"/>
      <c r="E240" s="126"/>
    </row>
    <row r="241" spans="1:1015 1059:2039 2083:3063 3107:4087 4131:5111 5155:6135 6179:7159 7203:8183 8227:9207 9251:10231 10275:11255 11299:12279 12323:13303 13347:14327 14371:15351 15395:16119" s="94" customFormat="1" ht="21" hidden="1" customHeight="1" x14ac:dyDescent="0.3">
      <c r="A241" s="10" t="s">
        <v>140</v>
      </c>
      <c r="B241" s="93" t="s">
        <v>416</v>
      </c>
      <c r="C241" s="12"/>
      <c r="D241" s="126"/>
      <c r="E241" s="126"/>
    </row>
    <row r="242" spans="1:1015 1059:2039 2083:3063 3107:4087 4131:5111 5155:6135 6179:7159 7203:8183 8227:9207 9251:10231 10275:11255 11299:12279 12323:13303 13347:14327 14371:15351 15395:16119" s="94" customFormat="1" ht="21" hidden="1" customHeight="1" x14ac:dyDescent="0.3">
      <c r="A242" s="10" t="s">
        <v>220</v>
      </c>
      <c r="B242" s="93" t="s">
        <v>412</v>
      </c>
      <c r="C242" s="7"/>
      <c r="D242" s="126"/>
      <c r="E242" s="126"/>
    </row>
    <row r="243" spans="1:1015 1059:2039 2083:3063 3107:4087 4131:5111 5155:6135 6179:7159 7203:8183 8227:9207 9251:10231 10275:11255 11299:12279 12323:13303 13347:14327 14371:15351 15395:16119" s="94" customFormat="1" ht="21" hidden="1" customHeight="1" x14ac:dyDescent="0.3">
      <c r="A243" s="8" t="s">
        <v>221</v>
      </c>
      <c r="B243" s="93" t="s">
        <v>412</v>
      </c>
      <c r="C243" s="7"/>
      <c r="D243" s="126"/>
      <c r="E243" s="126"/>
    </row>
    <row r="244" spans="1:1015 1059:2039 2083:3063 3107:4087 4131:5111 5155:6135 6179:7159 7203:8183 8227:9207 9251:10231 10275:11255 11299:12279 12323:13303 13347:14327 14371:15351 15395:16119" s="94" customFormat="1" ht="21" hidden="1" customHeight="1" x14ac:dyDescent="0.3">
      <c r="A244" s="8" t="s">
        <v>23</v>
      </c>
      <c r="B244" s="93" t="s">
        <v>417</v>
      </c>
      <c r="C244" s="7"/>
      <c r="D244" s="126"/>
      <c r="E244" s="126"/>
    </row>
    <row r="245" spans="1:1015 1059:2039 2083:3063 3107:4087 4131:5111 5155:6135 6179:7159 7203:8183 8227:9207 9251:10231 10275:11255 11299:12279 12323:13303 13347:14327 14371:15351 15395:16119" s="94" customFormat="1" ht="21" customHeight="1" x14ac:dyDescent="0.3">
      <c r="A245" s="13" t="s">
        <v>24</v>
      </c>
      <c r="B245" s="169" t="s">
        <v>412</v>
      </c>
      <c r="C245" s="170">
        <v>83</v>
      </c>
      <c r="D245" s="185">
        <v>24000</v>
      </c>
      <c r="E245" s="169">
        <v>1992000</v>
      </c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  <c r="AF245" s="98"/>
      <c r="AG245" s="98"/>
      <c r="AH245" s="98"/>
      <c r="AI245" s="98"/>
      <c r="AJ245" s="98"/>
      <c r="AK245" s="98"/>
      <c r="AL245" s="98"/>
      <c r="AM245" s="98"/>
      <c r="AN245" s="98"/>
      <c r="AO245" s="98"/>
      <c r="AP245" s="98"/>
      <c r="AQ245" s="98"/>
      <c r="AR245" s="98"/>
      <c r="AS245" s="98"/>
      <c r="AT245" s="98"/>
      <c r="AU245" s="98"/>
      <c r="AV245" s="98"/>
      <c r="AW245" s="98"/>
      <c r="AX245" s="98"/>
      <c r="AY245" s="98"/>
      <c r="AZ245" s="98"/>
      <c r="BA245" s="98"/>
      <c r="BN245" s="98"/>
      <c r="BO245" s="98"/>
      <c r="BP245" s="98"/>
      <c r="BQ245" s="98"/>
      <c r="BR245" s="98"/>
      <c r="BS245" s="98"/>
      <c r="BT245" s="98"/>
      <c r="BU245" s="98"/>
      <c r="BV245" s="98"/>
      <c r="BW245" s="98"/>
      <c r="BZ245" s="98"/>
      <c r="CC245" s="98"/>
      <c r="CF245" s="98"/>
      <c r="CI245" s="98"/>
      <c r="EW245" s="98"/>
      <c r="EY245" s="98"/>
      <c r="FB245" s="98"/>
      <c r="FE245" s="98"/>
      <c r="FH245" s="98"/>
      <c r="FK245" s="98"/>
      <c r="FN245" s="98"/>
      <c r="FP245" s="98"/>
      <c r="FR245" s="98"/>
      <c r="FU245" s="98"/>
      <c r="FX245" s="98"/>
      <c r="GA245" s="98"/>
      <c r="GD245" s="98"/>
      <c r="GG245" s="98"/>
      <c r="GJ245" s="98"/>
      <c r="GM245" s="98"/>
      <c r="GO245" s="98"/>
      <c r="HJ245" s="98"/>
      <c r="HK245" s="98"/>
      <c r="HN245" s="98"/>
      <c r="HQ245" s="98"/>
      <c r="HT245" s="98"/>
      <c r="HW245" s="98"/>
      <c r="HX245" s="98"/>
      <c r="HY245" s="98"/>
      <c r="IB245" s="98"/>
      <c r="IE245" s="98"/>
      <c r="IH245" s="98"/>
      <c r="IK245" s="98"/>
      <c r="IM245" s="98"/>
      <c r="KE245" s="98"/>
      <c r="KF245" s="98"/>
      <c r="KG245" s="98"/>
      <c r="KH245" s="98"/>
      <c r="KI245" s="98"/>
      <c r="KJ245" s="98"/>
      <c r="KK245" s="98"/>
      <c r="KL245" s="98"/>
      <c r="KM245" s="98"/>
      <c r="KN245" s="98"/>
      <c r="KO245" s="98"/>
      <c r="KP245" s="98"/>
      <c r="KQ245" s="98"/>
      <c r="KR245" s="98"/>
      <c r="KS245" s="98"/>
      <c r="KT245" s="98"/>
      <c r="KU245" s="98"/>
      <c r="KV245" s="98"/>
      <c r="KW245" s="98"/>
      <c r="LJ245" s="98"/>
      <c r="LK245" s="98"/>
      <c r="LL245" s="98"/>
      <c r="LM245" s="98"/>
      <c r="LN245" s="98"/>
      <c r="LO245" s="98"/>
      <c r="LP245" s="98"/>
      <c r="LQ245" s="98"/>
      <c r="LR245" s="98"/>
      <c r="LS245" s="98"/>
      <c r="LV245" s="98"/>
      <c r="LY245" s="98"/>
      <c r="MB245" s="98"/>
      <c r="ME245" s="98"/>
      <c r="OS245" s="98"/>
      <c r="OU245" s="98"/>
      <c r="OX245" s="98"/>
      <c r="PA245" s="98"/>
      <c r="PD245" s="98"/>
      <c r="PG245" s="98"/>
      <c r="PJ245" s="98"/>
      <c r="PL245" s="98"/>
      <c r="PN245" s="98"/>
      <c r="PQ245" s="98"/>
      <c r="PT245" s="98"/>
      <c r="PW245" s="98"/>
      <c r="PZ245" s="98"/>
      <c r="QC245" s="98"/>
      <c r="QF245" s="98"/>
      <c r="QI245" s="98"/>
      <c r="QK245" s="98"/>
      <c r="RF245" s="98"/>
      <c r="RG245" s="98"/>
      <c r="RJ245" s="98"/>
      <c r="RM245" s="98"/>
      <c r="RP245" s="98"/>
      <c r="RS245" s="98"/>
      <c r="RT245" s="98"/>
      <c r="RU245" s="98"/>
      <c r="RX245" s="98"/>
      <c r="SA245" s="98"/>
      <c r="SD245" s="98"/>
      <c r="SG245" s="98"/>
      <c r="SI245" s="98"/>
      <c r="UA245" s="98"/>
      <c r="UB245" s="98"/>
      <c r="UC245" s="98"/>
      <c r="UD245" s="98"/>
      <c r="UE245" s="98"/>
      <c r="UF245" s="98"/>
      <c r="UG245" s="98"/>
      <c r="UH245" s="98"/>
      <c r="UI245" s="98"/>
      <c r="UJ245" s="98"/>
      <c r="UK245" s="98"/>
      <c r="UL245" s="98"/>
      <c r="UM245" s="98"/>
      <c r="UN245" s="98"/>
      <c r="UO245" s="98"/>
      <c r="UP245" s="98"/>
      <c r="UQ245" s="98"/>
      <c r="UR245" s="98"/>
      <c r="US245" s="98"/>
      <c r="VF245" s="98"/>
      <c r="VG245" s="98"/>
      <c r="VH245" s="98"/>
      <c r="VI245" s="98"/>
      <c r="VJ245" s="98"/>
      <c r="VK245" s="98"/>
      <c r="VL245" s="98"/>
      <c r="VM245" s="98"/>
      <c r="VN245" s="98"/>
      <c r="VO245" s="98"/>
      <c r="VR245" s="98"/>
      <c r="VU245" s="98"/>
      <c r="VX245" s="98"/>
      <c r="WA245" s="98"/>
      <c r="YO245" s="98"/>
      <c r="YQ245" s="98"/>
      <c r="YT245" s="98"/>
      <c r="YW245" s="98"/>
      <c r="YZ245" s="98"/>
      <c r="ZC245" s="98"/>
      <c r="ZF245" s="98"/>
      <c r="ZH245" s="98"/>
      <c r="ZJ245" s="98"/>
      <c r="ZM245" s="98"/>
      <c r="ZP245" s="98"/>
      <c r="ZS245" s="98"/>
      <c r="ZV245" s="98"/>
      <c r="ZY245" s="98"/>
      <c r="AAB245" s="98"/>
      <c r="AAE245" s="98"/>
      <c r="AAG245" s="98"/>
      <c r="ABB245" s="98"/>
      <c r="ABC245" s="98"/>
      <c r="ABF245" s="98"/>
      <c r="ABI245" s="98"/>
      <c r="ABL245" s="98"/>
      <c r="ABO245" s="98"/>
      <c r="ABP245" s="98"/>
      <c r="ABQ245" s="98"/>
      <c r="ABT245" s="98"/>
      <c r="ABW245" s="98"/>
      <c r="ABZ245" s="98"/>
      <c r="ACC245" s="98"/>
      <c r="ACE245" s="98"/>
      <c r="ADW245" s="98"/>
      <c r="ADX245" s="98"/>
      <c r="ADY245" s="98"/>
      <c r="ADZ245" s="98"/>
      <c r="AEA245" s="98"/>
      <c r="AEB245" s="98"/>
      <c r="AEC245" s="98"/>
      <c r="AED245" s="98"/>
      <c r="AEE245" s="98"/>
      <c r="AEF245" s="98"/>
      <c r="AEG245" s="98"/>
      <c r="AEH245" s="98"/>
      <c r="AEI245" s="98"/>
      <c r="AEJ245" s="98"/>
      <c r="AEK245" s="98"/>
      <c r="AEL245" s="98"/>
      <c r="AEM245" s="98"/>
      <c r="AEN245" s="98"/>
      <c r="AEO245" s="98"/>
      <c r="AFB245" s="98"/>
      <c r="AFC245" s="98"/>
      <c r="AFD245" s="98"/>
      <c r="AFE245" s="98"/>
      <c r="AFF245" s="98"/>
      <c r="AFG245" s="98"/>
      <c r="AFH245" s="98"/>
      <c r="AFI245" s="98"/>
      <c r="AFJ245" s="98"/>
      <c r="AFK245" s="98"/>
      <c r="AFN245" s="98"/>
      <c r="AFQ245" s="98"/>
      <c r="AFT245" s="98"/>
      <c r="AFW245" s="98"/>
      <c r="AIK245" s="98"/>
      <c r="AIM245" s="98"/>
      <c r="AIP245" s="98"/>
      <c r="AIS245" s="98"/>
      <c r="AIV245" s="98"/>
      <c r="AIY245" s="98"/>
      <c r="AJB245" s="98"/>
      <c r="AJD245" s="98"/>
      <c r="AJF245" s="98"/>
      <c r="AJI245" s="98"/>
      <c r="AJL245" s="98"/>
      <c r="AJO245" s="98"/>
      <c r="AJR245" s="98"/>
      <c r="AJU245" s="98"/>
      <c r="AJX245" s="98"/>
      <c r="AKA245" s="98"/>
      <c r="AKC245" s="98"/>
      <c r="AKX245" s="98"/>
      <c r="AKY245" s="98"/>
      <c r="ALB245" s="98"/>
      <c r="ALE245" s="98"/>
      <c r="ALH245" s="98"/>
      <c r="ALK245" s="98"/>
      <c r="ALL245" s="98"/>
      <c r="ALM245" s="98"/>
      <c r="ALP245" s="98"/>
      <c r="ALS245" s="98"/>
      <c r="ALV245" s="98"/>
      <c r="ALY245" s="98"/>
      <c r="AMA245" s="98"/>
      <c r="ANS245" s="98"/>
      <c r="ANT245" s="98"/>
      <c r="ANU245" s="98"/>
      <c r="ANV245" s="98"/>
      <c r="ANW245" s="98"/>
      <c r="ANX245" s="98"/>
      <c r="ANY245" s="98"/>
      <c r="ANZ245" s="98"/>
      <c r="AOA245" s="98"/>
      <c r="AOB245" s="98"/>
      <c r="AOC245" s="98"/>
      <c r="AOD245" s="98"/>
      <c r="AOE245" s="98"/>
      <c r="AOF245" s="98"/>
      <c r="AOG245" s="98"/>
      <c r="AOH245" s="98"/>
      <c r="AOI245" s="98"/>
      <c r="AOJ245" s="98"/>
      <c r="AOK245" s="98"/>
      <c r="AOX245" s="98"/>
      <c r="AOY245" s="98"/>
      <c r="AOZ245" s="98"/>
      <c r="APA245" s="98"/>
      <c r="APB245" s="98"/>
      <c r="APC245" s="98"/>
      <c r="APD245" s="98"/>
      <c r="APE245" s="98"/>
      <c r="APF245" s="98"/>
      <c r="APG245" s="98"/>
      <c r="APJ245" s="98"/>
      <c r="APM245" s="98"/>
      <c r="APP245" s="98"/>
      <c r="APS245" s="98"/>
      <c r="ASG245" s="98"/>
      <c r="ASI245" s="98"/>
      <c r="ASL245" s="98"/>
      <c r="ASO245" s="98"/>
      <c r="ASR245" s="98"/>
      <c r="ASU245" s="98"/>
      <c r="ASX245" s="98"/>
      <c r="ASZ245" s="98"/>
      <c r="ATB245" s="98"/>
      <c r="ATE245" s="98"/>
      <c r="ATH245" s="98"/>
      <c r="ATK245" s="98"/>
      <c r="ATN245" s="98"/>
      <c r="ATQ245" s="98"/>
      <c r="ATT245" s="98"/>
      <c r="ATW245" s="98"/>
      <c r="ATY245" s="98"/>
      <c r="AUT245" s="98"/>
      <c r="AUU245" s="98"/>
      <c r="AUX245" s="98"/>
      <c r="AVA245" s="98"/>
      <c r="AVD245" s="98"/>
      <c r="AVG245" s="98"/>
      <c r="AVH245" s="98"/>
      <c r="AVI245" s="98"/>
      <c r="AVL245" s="98"/>
      <c r="AVO245" s="98"/>
      <c r="AVR245" s="98"/>
      <c r="AVU245" s="98"/>
      <c r="AVW245" s="98"/>
      <c r="AXO245" s="98"/>
      <c r="AXP245" s="98"/>
      <c r="AXQ245" s="98"/>
      <c r="AXR245" s="98"/>
      <c r="AXS245" s="98"/>
      <c r="AXT245" s="98"/>
      <c r="AXU245" s="98"/>
      <c r="AXV245" s="98"/>
      <c r="AXW245" s="98"/>
      <c r="AXX245" s="98"/>
      <c r="AXY245" s="98"/>
      <c r="AXZ245" s="98"/>
      <c r="AYA245" s="98"/>
      <c r="AYB245" s="98"/>
      <c r="AYC245" s="98"/>
      <c r="AYD245" s="98"/>
      <c r="AYE245" s="98"/>
      <c r="AYF245" s="98"/>
      <c r="AYG245" s="98"/>
      <c r="AYT245" s="98"/>
      <c r="AYU245" s="98"/>
      <c r="AYV245" s="98"/>
      <c r="AYW245" s="98"/>
      <c r="AYX245" s="98"/>
      <c r="AYY245" s="98"/>
      <c r="AYZ245" s="98"/>
      <c r="AZA245" s="98"/>
      <c r="AZB245" s="98"/>
      <c r="AZC245" s="98"/>
      <c r="AZF245" s="98"/>
      <c r="AZI245" s="98"/>
      <c r="AZL245" s="98"/>
      <c r="AZO245" s="98"/>
      <c r="BCC245" s="98"/>
      <c r="BCE245" s="98"/>
      <c r="BCH245" s="98"/>
      <c r="BCK245" s="98"/>
      <c r="BCN245" s="98"/>
      <c r="BCQ245" s="98"/>
      <c r="BCT245" s="98"/>
      <c r="BCV245" s="98"/>
      <c r="BCX245" s="98"/>
      <c r="BDA245" s="98"/>
      <c r="BDD245" s="98"/>
      <c r="BDG245" s="98"/>
      <c r="BDJ245" s="98"/>
      <c r="BDM245" s="98"/>
      <c r="BDP245" s="98"/>
      <c r="BDS245" s="98"/>
      <c r="BDU245" s="98"/>
      <c r="BEP245" s="98"/>
      <c r="BEQ245" s="98"/>
      <c r="BET245" s="98"/>
      <c r="BEW245" s="98"/>
      <c r="BEZ245" s="98"/>
      <c r="BFC245" s="98"/>
      <c r="BFD245" s="98"/>
      <c r="BFE245" s="98"/>
      <c r="BFH245" s="98"/>
      <c r="BFK245" s="98"/>
      <c r="BFN245" s="98"/>
      <c r="BFQ245" s="98"/>
      <c r="BFS245" s="98"/>
      <c r="BHK245" s="98"/>
      <c r="BHL245" s="98"/>
      <c r="BHM245" s="98"/>
      <c r="BHN245" s="98"/>
      <c r="BHO245" s="98"/>
      <c r="BHP245" s="98"/>
      <c r="BHQ245" s="98"/>
      <c r="BHR245" s="98"/>
      <c r="BHS245" s="98"/>
      <c r="BHT245" s="98"/>
      <c r="BHU245" s="98"/>
      <c r="BHV245" s="98"/>
      <c r="BHW245" s="98"/>
      <c r="BHX245" s="98"/>
      <c r="BHY245" s="98"/>
      <c r="BHZ245" s="98"/>
      <c r="BIA245" s="98"/>
      <c r="BIB245" s="98"/>
      <c r="BIC245" s="98"/>
      <c r="BIP245" s="98"/>
      <c r="BIQ245" s="98"/>
      <c r="BIR245" s="98"/>
      <c r="BIS245" s="98"/>
      <c r="BIT245" s="98"/>
      <c r="BIU245" s="98"/>
      <c r="BIV245" s="98"/>
      <c r="BIW245" s="98"/>
      <c r="BIX245" s="98"/>
      <c r="BIY245" s="98"/>
      <c r="BJB245" s="98"/>
      <c r="BJE245" s="98"/>
      <c r="BJH245" s="98"/>
      <c r="BJK245" s="98"/>
      <c r="BLY245" s="98"/>
      <c r="BMA245" s="98"/>
      <c r="BMD245" s="98"/>
      <c r="BMG245" s="98"/>
      <c r="BMJ245" s="98"/>
      <c r="BMM245" s="98"/>
      <c r="BMP245" s="98"/>
      <c r="BMR245" s="98"/>
      <c r="BMT245" s="98"/>
      <c r="BMW245" s="98"/>
      <c r="BMZ245" s="98"/>
      <c r="BNC245" s="98"/>
      <c r="BNF245" s="98"/>
      <c r="BNI245" s="98"/>
      <c r="BNL245" s="98"/>
      <c r="BNO245" s="98"/>
      <c r="BNQ245" s="98"/>
      <c r="BOL245" s="98"/>
      <c r="BOM245" s="98"/>
      <c r="BOP245" s="98"/>
      <c r="BOS245" s="98"/>
      <c r="BOV245" s="98"/>
      <c r="BOY245" s="98"/>
      <c r="BOZ245" s="98"/>
      <c r="BPA245" s="98"/>
      <c r="BPD245" s="98"/>
      <c r="BPG245" s="98"/>
      <c r="BPJ245" s="98"/>
      <c r="BPM245" s="98"/>
      <c r="BPO245" s="98"/>
      <c r="BRG245" s="98"/>
      <c r="BRH245" s="98"/>
      <c r="BRI245" s="98"/>
      <c r="BRJ245" s="98"/>
      <c r="BRK245" s="98"/>
      <c r="BRL245" s="98"/>
      <c r="BRM245" s="98"/>
      <c r="BRN245" s="98"/>
      <c r="BRO245" s="98"/>
      <c r="BRP245" s="98"/>
      <c r="BRQ245" s="98"/>
      <c r="BRR245" s="98"/>
      <c r="BRS245" s="98"/>
      <c r="BRT245" s="98"/>
      <c r="BRU245" s="98"/>
      <c r="BRV245" s="98"/>
      <c r="BRW245" s="98"/>
      <c r="BRX245" s="98"/>
      <c r="BRY245" s="98"/>
      <c r="BSL245" s="98"/>
      <c r="BSM245" s="98"/>
      <c r="BSN245" s="98"/>
      <c r="BSO245" s="98"/>
      <c r="BSP245" s="98"/>
      <c r="BSQ245" s="98"/>
      <c r="BSR245" s="98"/>
      <c r="BSS245" s="98"/>
      <c r="BST245" s="98"/>
      <c r="BSU245" s="98"/>
      <c r="BSX245" s="98"/>
      <c r="BTA245" s="98"/>
      <c r="BTD245" s="98"/>
      <c r="BTG245" s="98"/>
      <c r="BVU245" s="98"/>
      <c r="BVW245" s="98"/>
      <c r="BVZ245" s="98"/>
      <c r="BWC245" s="98"/>
      <c r="BWF245" s="98"/>
      <c r="BWI245" s="98"/>
      <c r="BWL245" s="98"/>
      <c r="BWN245" s="98"/>
      <c r="BWP245" s="98"/>
      <c r="BWS245" s="98"/>
      <c r="BWV245" s="98"/>
      <c r="BWY245" s="98"/>
      <c r="BXB245" s="98"/>
      <c r="BXE245" s="98"/>
      <c r="BXH245" s="98"/>
      <c r="BXK245" s="98"/>
      <c r="BXM245" s="98"/>
      <c r="BYH245" s="98"/>
      <c r="BYI245" s="98"/>
      <c r="BYL245" s="98"/>
      <c r="BYO245" s="98"/>
      <c r="BYR245" s="98"/>
      <c r="BYU245" s="98"/>
      <c r="BYV245" s="98"/>
      <c r="BYW245" s="98"/>
      <c r="BYZ245" s="98"/>
      <c r="BZC245" s="98"/>
      <c r="BZF245" s="98"/>
      <c r="BZI245" s="98"/>
      <c r="BZK245" s="98"/>
      <c r="CBC245" s="98"/>
      <c r="CBD245" s="98"/>
      <c r="CBE245" s="98"/>
      <c r="CBF245" s="98"/>
      <c r="CBG245" s="98"/>
      <c r="CBH245" s="98"/>
      <c r="CBI245" s="98"/>
      <c r="CBJ245" s="98"/>
      <c r="CBK245" s="98"/>
      <c r="CBL245" s="98"/>
      <c r="CBM245" s="98"/>
      <c r="CBN245" s="98"/>
      <c r="CBO245" s="98"/>
      <c r="CBP245" s="98"/>
      <c r="CBQ245" s="98"/>
      <c r="CBR245" s="98"/>
      <c r="CBS245" s="98"/>
      <c r="CBT245" s="98"/>
      <c r="CBU245" s="98"/>
      <c r="CCH245" s="98"/>
      <c r="CCI245" s="98"/>
      <c r="CCJ245" s="98"/>
      <c r="CCK245" s="98"/>
      <c r="CCL245" s="98"/>
      <c r="CCM245" s="98"/>
      <c r="CCN245" s="98"/>
      <c r="CCO245" s="98"/>
      <c r="CCP245" s="98"/>
      <c r="CCQ245" s="98"/>
      <c r="CCT245" s="98"/>
      <c r="CCW245" s="98"/>
      <c r="CCZ245" s="98"/>
      <c r="CDC245" s="98"/>
      <c r="CFQ245" s="98"/>
      <c r="CFS245" s="98"/>
      <c r="CFV245" s="98"/>
      <c r="CFY245" s="98"/>
      <c r="CGB245" s="98"/>
      <c r="CGE245" s="98"/>
      <c r="CGH245" s="98"/>
      <c r="CGJ245" s="98"/>
      <c r="CGL245" s="98"/>
      <c r="CGO245" s="98"/>
      <c r="CGR245" s="98"/>
      <c r="CGU245" s="98"/>
      <c r="CGX245" s="98"/>
      <c r="CHA245" s="98"/>
      <c r="CHD245" s="98"/>
      <c r="CHG245" s="98"/>
      <c r="CHI245" s="98"/>
      <c r="CID245" s="98"/>
      <c r="CIE245" s="98"/>
      <c r="CIH245" s="98"/>
      <c r="CIK245" s="98"/>
      <c r="CIN245" s="98"/>
      <c r="CIQ245" s="98"/>
      <c r="CIR245" s="98"/>
      <c r="CIS245" s="98"/>
      <c r="CIV245" s="98"/>
      <c r="CIY245" s="98"/>
      <c r="CJB245" s="98"/>
      <c r="CJE245" s="98"/>
      <c r="CJG245" s="98"/>
      <c r="CKY245" s="98"/>
      <c r="CKZ245" s="98"/>
      <c r="CLA245" s="98"/>
      <c r="CLB245" s="98"/>
      <c r="CLC245" s="98"/>
      <c r="CLD245" s="98"/>
      <c r="CLE245" s="98"/>
      <c r="CLF245" s="98"/>
      <c r="CLG245" s="98"/>
      <c r="CLH245" s="98"/>
      <c r="CLI245" s="98"/>
      <c r="CLJ245" s="98"/>
      <c r="CLK245" s="98"/>
      <c r="CLL245" s="98"/>
      <c r="CLM245" s="98"/>
      <c r="CLN245" s="98"/>
      <c r="CLO245" s="98"/>
      <c r="CLP245" s="98"/>
      <c r="CLQ245" s="98"/>
      <c r="CMD245" s="98"/>
      <c r="CME245" s="98"/>
      <c r="CMF245" s="98"/>
      <c r="CMG245" s="98"/>
      <c r="CMH245" s="98"/>
      <c r="CMI245" s="98"/>
      <c r="CMJ245" s="98"/>
      <c r="CMK245" s="98"/>
      <c r="CML245" s="98"/>
      <c r="CMM245" s="98"/>
      <c r="CMP245" s="98"/>
      <c r="CMS245" s="98"/>
      <c r="CMV245" s="98"/>
      <c r="CMY245" s="98"/>
      <c r="CPM245" s="98"/>
      <c r="CPO245" s="98"/>
      <c r="CPR245" s="98"/>
      <c r="CPU245" s="98"/>
      <c r="CPX245" s="98"/>
      <c r="CQA245" s="98"/>
      <c r="CQD245" s="98"/>
      <c r="CQF245" s="98"/>
      <c r="CQH245" s="98"/>
      <c r="CQK245" s="98"/>
      <c r="CQN245" s="98"/>
      <c r="CQQ245" s="98"/>
      <c r="CQT245" s="98"/>
      <c r="CQW245" s="98"/>
      <c r="CQZ245" s="98"/>
      <c r="CRC245" s="98"/>
      <c r="CRE245" s="98"/>
      <c r="CRZ245" s="98"/>
      <c r="CSA245" s="98"/>
      <c r="CSD245" s="98"/>
      <c r="CSG245" s="98"/>
      <c r="CSJ245" s="98"/>
      <c r="CSM245" s="98"/>
      <c r="CSN245" s="98"/>
      <c r="CSO245" s="98"/>
      <c r="CSR245" s="98"/>
      <c r="CSU245" s="98"/>
      <c r="CSX245" s="98"/>
      <c r="CTA245" s="98"/>
      <c r="CTC245" s="98"/>
      <c r="CUU245" s="98"/>
      <c r="CUV245" s="98"/>
      <c r="CUW245" s="98"/>
      <c r="CUX245" s="98"/>
      <c r="CUY245" s="98"/>
      <c r="CUZ245" s="98"/>
      <c r="CVA245" s="98"/>
      <c r="CVB245" s="98"/>
      <c r="CVC245" s="98"/>
      <c r="CVD245" s="98"/>
      <c r="CVE245" s="98"/>
      <c r="CVF245" s="98"/>
      <c r="CVG245" s="98"/>
      <c r="CVH245" s="98"/>
      <c r="CVI245" s="98"/>
      <c r="CVJ245" s="98"/>
      <c r="CVK245" s="98"/>
      <c r="CVL245" s="98"/>
      <c r="CVM245" s="98"/>
      <c r="CVZ245" s="98"/>
      <c r="CWA245" s="98"/>
      <c r="CWB245" s="98"/>
      <c r="CWC245" s="98"/>
      <c r="CWD245" s="98"/>
      <c r="CWE245" s="98"/>
      <c r="CWF245" s="98"/>
      <c r="CWG245" s="98"/>
      <c r="CWH245" s="98"/>
      <c r="CWI245" s="98"/>
      <c r="CWL245" s="98"/>
      <c r="CWO245" s="98"/>
      <c r="CWR245" s="98"/>
      <c r="CWU245" s="98"/>
      <c r="CZI245" s="98"/>
      <c r="CZK245" s="98"/>
      <c r="CZN245" s="98"/>
      <c r="CZQ245" s="98"/>
      <c r="CZT245" s="98"/>
      <c r="CZW245" s="98"/>
      <c r="CZZ245" s="98"/>
      <c r="DAB245" s="98"/>
      <c r="DAD245" s="98"/>
      <c r="DAG245" s="98"/>
      <c r="DAJ245" s="98"/>
      <c r="DAM245" s="98"/>
      <c r="DAP245" s="98"/>
      <c r="DAS245" s="98"/>
      <c r="DAV245" s="98"/>
      <c r="DAY245" s="98"/>
      <c r="DBA245" s="98"/>
      <c r="DBV245" s="98"/>
      <c r="DBW245" s="98"/>
      <c r="DBZ245" s="98"/>
      <c r="DCC245" s="98"/>
      <c r="DCF245" s="98"/>
      <c r="DCI245" s="98"/>
      <c r="DCJ245" s="98"/>
      <c r="DCK245" s="98"/>
      <c r="DCN245" s="98"/>
      <c r="DCQ245" s="98"/>
      <c r="DCT245" s="98"/>
      <c r="DCW245" s="98"/>
      <c r="DCY245" s="98"/>
      <c r="DEQ245" s="98"/>
      <c r="DER245" s="98"/>
      <c r="DES245" s="98"/>
      <c r="DET245" s="98"/>
      <c r="DEU245" s="98"/>
      <c r="DEV245" s="98"/>
      <c r="DEW245" s="98"/>
      <c r="DEX245" s="98"/>
      <c r="DEY245" s="98"/>
      <c r="DEZ245" s="98"/>
      <c r="DFA245" s="98"/>
      <c r="DFB245" s="98"/>
      <c r="DFC245" s="98"/>
      <c r="DFD245" s="98"/>
      <c r="DFE245" s="98"/>
      <c r="DFF245" s="98"/>
      <c r="DFG245" s="98"/>
      <c r="DFH245" s="98"/>
      <c r="DFI245" s="98"/>
      <c r="DFV245" s="98"/>
      <c r="DFW245" s="98"/>
      <c r="DFX245" s="98"/>
      <c r="DFY245" s="98"/>
      <c r="DFZ245" s="98"/>
      <c r="DGA245" s="98"/>
      <c r="DGB245" s="98"/>
      <c r="DGC245" s="98"/>
      <c r="DGD245" s="98"/>
      <c r="DGE245" s="98"/>
      <c r="DGH245" s="98"/>
      <c r="DGK245" s="98"/>
      <c r="DGN245" s="98"/>
      <c r="DGQ245" s="98"/>
      <c r="DJE245" s="98"/>
      <c r="DJG245" s="98"/>
      <c r="DJJ245" s="98"/>
      <c r="DJM245" s="98"/>
      <c r="DJP245" s="98"/>
      <c r="DJS245" s="98"/>
      <c r="DJV245" s="98"/>
      <c r="DJX245" s="98"/>
      <c r="DJZ245" s="98"/>
      <c r="DKC245" s="98"/>
      <c r="DKF245" s="98"/>
      <c r="DKI245" s="98"/>
      <c r="DKL245" s="98"/>
      <c r="DKO245" s="98"/>
      <c r="DKR245" s="98"/>
      <c r="DKU245" s="98"/>
      <c r="DKW245" s="98"/>
      <c r="DLR245" s="98"/>
      <c r="DLS245" s="98"/>
      <c r="DLV245" s="98"/>
      <c r="DLY245" s="98"/>
      <c r="DMB245" s="98"/>
      <c r="DME245" s="98"/>
      <c r="DMF245" s="98"/>
      <c r="DMG245" s="98"/>
      <c r="DMJ245" s="98"/>
      <c r="DMM245" s="98"/>
      <c r="DMP245" s="98"/>
      <c r="DMS245" s="98"/>
      <c r="DMU245" s="98"/>
      <c r="DOM245" s="98"/>
      <c r="DON245" s="98"/>
      <c r="DOO245" s="98"/>
      <c r="DOP245" s="98"/>
      <c r="DOQ245" s="98"/>
      <c r="DOR245" s="98"/>
      <c r="DOS245" s="98"/>
      <c r="DOT245" s="98"/>
      <c r="DOU245" s="98"/>
      <c r="DOV245" s="98"/>
      <c r="DOW245" s="98"/>
      <c r="DOX245" s="98"/>
      <c r="DOY245" s="98"/>
      <c r="DOZ245" s="98"/>
      <c r="DPA245" s="98"/>
      <c r="DPB245" s="98"/>
      <c r="DPC245" s="98"/>
      <c r="DPD245" s="98"/>
      <c r="DPE245" s="98"/>
      <c r="DPR245" s="98"/>
      <c r="DPS245" s="98"/>
      <c r="DPT245" s="98"/>
      <c r="DPU245" s="98"/>
      <c r="DPV245" s="98"/>
      <c r="DPW245" s="98"/>
      <c r="DPX245" s="98"/>
      <c r="DPY245" s="98"/>
      <c r="DPZ245" s="98"/>
      <c r="DQA245" s="98"/>
      <c r="DQD245" s="98"/>
      <c r="DQG245" s="98"/>
      <c r="DQJ245" s="98"/>
      <c r="DQM245" s="98"/>
      <c r="DTA245" s="98"/>
      <c r="DTC245" s="98"/>
      <c r="DTF245" s="98"/>
      <c r="DTI245" s="98"/>
      <c r="DTL245" s="98"/>
      <c r="DTO245" s="98"/>
      <c r="DTR245" s="98"/>
      <c r="DTT245" s="98"/>
      <c r="DTV245" s="98"/>
      <c r="DTY245" s="98"/>
      <c r="DUB245" s="98"/>
      <c r="DUE245" s="98"/>
      <c r="DUH245" s="98"/>
      <c r="DUK245" s="98"/>
      <c r="DUN245" s="98"/>
      <c r="DUQ245" s="98"/>
      <c r="DUS245" s="98"/>
      <c r="DVN245" s="98"/>
      <c r="DVO245" s="98"/>
      <c r="DVR245" s="98"/>
      <c r="DVU245" s="98"/>
      <c r="DVX245" s="98"/>
      <c r="DWA245" s="98"/>
      <c r="DWB245" s="98"/>
      <c r="DWC245" s="98"/>
      <c r="DWF245" s="98"/>
      <c r="DWI245" s="98"/>
      <c r="DWL245" s="98"/>
      <c r="DWO245" s="98"/>
      <c r="DWQ245" s="98"/>
      <c r="DYI245" s="98"/>
      <c r="DYJ245" s="98"/>
      <c r="DYK245" s="98"/>
      <c r="DYL245" s="98"/>
      <c r="DYM245" s="98"/>
      <c r="DYN245" s="98"/>
      <c r="DYO245" s="98"/>
      <c r="DYP245" s="98"/>
      <c r="DYQ245" s="98"/>
      <c r="DYR245" s="98"/>
      <c r="DYS245" s="98"/>
      <c r="DYT245" s="98"/>
      <c r="DYU245" s="98"/>
      <c r="DYV245" s="98"/>
      <c r="DYW245" s="98"/>
      <c r="DYX245" s="98"/>
      <c r="DYY245" s="98"/>
      <c r="DYZ245" s="98"/>
      <c r="DZA245" s="98"/>
      <c r="DZN245" s="98"/>
      <c r="DZO245" s="98"/>
      <c r="DZP245" s="98"/>
      <c r="DZQ245" s="98"/>
      <c r="DZR245" s="98"/>
      <c r="DZS245" s="98"/>
      <c r="DZT245" s="98"/>
      <c r="DZU245" s="98"/>
      <c r="DZV245" s="98"/>
      <c r="DZW245" s="98"/>
      <c r="DZZ245" s="98"/>
      <c r="EAC245" s="98"/>
      <c r="EAF245" s="98"/>
      <c r="EAI245" s="98"/>
      <c r="ECW245" s="98"/>
      <c r="ECY245" s="98"/>
      <c r="EDB245" s="98"/>
      <c r="EDE245" s="98"/>
      <c r="EDH245" s="98"/>
      <c r="EDK245" s="98"/>
      <c r="EDN245" s="98"/>
      <c r="EDP245" s="98"/>
      <c r="EDR245" s="98"/>
      <c r="EDU245" s="98"/>
      <c r="EDX245" s="98"/>
      <c r="EEA245" s="98"/>
      <c r="EED245" s="98"/>
      <c r="EEG245" s="98"/>
      <c r="EEJ245" s="98"/>
      <c r="EEM245" s="98"/>
      <c r="EEO245" s="98"/>
      <c r="EFJ245" s="98"/>
      <c r="EFK245" s="98"/>
      <c r="EFN245" s="98"/>
      <c r="EFQ245" s="98"/>
      <c r="EFT245" s="98"/>
      <c r="EFW245" s="98"/>
      <c r="EFX245" s="98"/>
      <c r="EFY245" s="98"/>
      <c r="EGB245" s="98"/>
      <c r="EGE245" s="98"/>
      <c r="EGH245" s="98"/>
      <c r="EGK245" s="98"/>
      <c r="EGM245" s="98"/>
      <c r="EIE245" s="98"/>
      <c r="EIF245" s="98"/>
      <c r="EIG245" s="98"/>
      <c r="EIH245" s="98"/>
      <c r="EII245" s="98"/>
      <c r="EIJ245" s="98"/>
      <c r="EIK245" s="98"/>
      <c r="EIL245" s="98"/>
      <c r="EIM245" s="98"/>
      <c r="EIN245" s="98"/>
      <c r="EIO245" s="98"/>
      <c r="EIP245" s="98"/>
      <c r="EIQ245" s="98"/>
      <c r="EIR245" s="98"/>
      <c r="EIS245" s="98"/>
      <c r="EIT245" s="98"/>
      <c r="EIU245" s="98"/>
      <c r="EIV245" s="98"/>
      <c r="EIW245" s="98"/>
      <c r="EJJ245" s="98"/>
      <c r="EJK245" s="98"/>
      <c r="EJL245" s="98"/>
      <c r="EJM245" s="98"/>
      <c r="EJN245" s="98"/>
      <c r="EJO245" s="98"/>
      <c r="EJP245" s="98"/>
      <c r="EJQ245" s="98"/>
      <c r="EJR245" s="98"/>
      <c r="EJS245" s="98"/>
      <c r="EJV245" s="98"/>
      <c r="EJY245" s="98"/>
      <c r="EKB245" s="98"/>
      <c r="EKE245" s="98"/>
      <c r="EMS245" s="98"/>
      <c r="EMU245" s="98"/>
      <c r="EMX245" s="98"/>
      <c r="ENA245" s="98"/>
      <c r="END245" s="98"/>
      <c r="ENG245" s="98"/>
      <c r="ENJ245" s="98"/>
      <c r="ENL245" s="98"/>
      <c r="ENN245" s="98"/>
      <c r="ENQ245" s="98"/>
      <c r="ENT245" s="98"/>
      <c r="ENW245" s="98"/>
      <c r="ENZ245" s="98"/>
      <c r="EOC245" s="98"/>
      <c r="EOF245" s="98"/>
      <c r="EOI245" s="98"/>
      <c r="EOK245" s="98"/>
      <c r="EPF245" s="98"/>
      <c r="EPG245" s="98"/>
      <c r="EPJ245" s="98"/>
      <c r="EPM245" s="98"/>
      <c r="EPP245" s="98"/>
      <c r="EPS245" s="98"/>
      <c r="EPT245" s="98"/>
      <c r="EPU245" s="98"/>
      <c r="EPX245" s="98"/>
      <c r="EQA245" s="98"/>
      <c r="EQD245" s="98"/>
      <c r="EQG245" s="98"/>
      <c r="EQI245" s="98"/>
      <c r="ESA245" s="98"/>
      <c r="ESB245" s="98"/>
      <c r="ESC245" s="98"/>
      <c r="ESD245" s="98"/>
      <c r="ESE245" s="98"/>
      <c r="ESF245" s="98"/>
      <c r="ESG245" s="98"/>
      <c r="ESH245" s="98"/>
      <c r="ESI245" s="98"/>
      <c r="ESJ245" s="98"/>
      <c r="ESK245" s="98"/>
      <c r="ESL245" s="98"/>
      <c r="ESM245" s="98"/>
      <c r="ESN245" s="98"/>
      <c r="ESO245" s="98"/>
      <c r="ESP245" s="98"/>
      <c r="ESQ245" s="98"/>
      <c r="ESR245" s="98"/>
      <c r="ESS245" s="98"/>
      <c r="ETF245" s="98"/>
      <c r="ETG245" s="98"/>
      <c r="ETH245" s="98"/>
      <c r="ETI245" s="98"/>
      <c r="ETJ245" s="98"/>
      <c r="ETK245" s="98"/>
      <c r="ETL245" s="98"/>
      <c r="ETM245" s="98"/>
      <c r="ETN245" s="98"/>
      <c r="ETO245" s="98"/>
      <c r="ETR245" s="98"/>
      <c r="ETU245" s="98"/>
      <c r="ETX245" s="98"/>
      <c r="EUA245" s="98"/>
      <c r="EWO245" s="98"/>
      <c r="EWQ245" s="98"/>
      <c r="EWT245" s="98"/>
      <c r="EWW245" s="98"/>
      <c r="EWZ245" s="98"/>
      <c r="EXC245" s="98"/>
      <c r="EXF245" s="98"/>
      <c r="EXH245" s="98"/>
      <c r="EXJ245" s="98"/>
      <c r="EXM245" s="98"/>
      <c r="EXP245" s="98"/>
      <c r="EXS245" s="98"/>
      <c r="EXV245" s="98"/>
      <c r="EXY245" s="98"/>
      <c r="EYB245" s="98"/>
      <c r="EYE245" s="98"/>
      <c r="EYG245" s="98"/>
      <c r="EZB245" s="98"/>
      <c r="EZC245" s="98"/>
      <c r="EZF245" s="98"/>
      <c r="EZI245" s="98"/>
      <c r="EZL245" s="98"/>
      <c r="EZO245" s="98"/>
      <c r="EZP245" s="98"/>
      <c r="EZQ245" s="98"/>
      <c r="EZT245" s="98"/>
      <c r="EZW245" s="98"/>
      <c r="EZZ245" s="98"/>
      <c r="FAC245" s="98"/>
      <c r="FAE245" s="98"/>
      <c r="FBW245" s="98"/>
      <c r="FBX245" s="98"/>
      <c r="FBY245" s="98"/>
      <c r="FBZ245" s="98"/>
      <c r="FCA245" s="98"/>
      <c r="FCB245" s="98"/>
      <c r="FCC245" s="98"/>
      <c r="FCD245" s="98"/>
      <c r="FCE245" s="98"/>
      <c r="FCF245" s="98"/>
      <c r="FCG245" s="98"/>
      <c r="FCH245" s="98"/>
      <c r="FCI245" s="98"/>
      <c r="FCJ245" s="98"/>
      <c r="FCK245" s="98"/>
      <c r="FCL245" s="98"/>
      <c r="FCM245" s="98"/>
      <c r="FCN245" s="98"/>
      <c r="FCO245" s="98"/>
      <c r="FDB245" s="98"/>
      <c r="FDC245" s="98"/>
      <c r="FDD245" s="98"/>
      <c r="FDE245" s="98"/>
      <c r="FDF245" s="98"/>
      <c r="FDG245" s="98"/>
      <c r="FDH245" s="98"/>
      <c r="FDI245" s="98"/>
      <c r="FDJ245" s="98"/>
      <c r="FDK245" s="98"/>
      <c r="FDN245" s="98"/>
      <c r="FDQ245" s="98"/>
      <c r="FDT245" s="98"/>
      <c r="FDW245" s="98"/>
      <c r="FGK245" s="98"/>
      <c r="FGM245" s="98"/>
      <c r="FGP245" s="98"/>
      <c r="FGS245" s="98"/>
      <c r="FGV245" s="98"/>
      <c r="FGY245" s="98"/>
      <c r="FHB245" s="98"/>
      <c r="FHD245" s="98"/>
      <c r="FHF245" s="98"/>
      <c r="FHI245" s="98"/>
      <c r="FHL245" s="98"/>
      <c r="FHO245" s="98"/>
      <c r="FHR245" s="98"/>
      <c r="FHU245" s="98"/>
      <c r="FHX245" s="98"/>
      <c r="FIA245" s="98"/>
      <c r="FIC245" s="98"/>
      <c r="FIX245" s="98"/>
      <c r="FIY245" s="98"/>
      <c r="FJB245" s="98"/>
      <c r="FJE245" s="98"/>
      <c r="FJH245" s="98"/>
      <c r="FJK245" s="98"/>
      <c r="FJL245" s="98"/>
      <c r="FJM245" s="98"/>
      <c r="FJP245" s="98"/>
      <c r="FJS245" s="98"/>
      <c r="FJV245" s="98"/>
      <c r="FJY245" s="98"/>
      <c r="FKA245" s="98"/>
      <c r="FLS245" s="98"/>
      <c r="FLT245" s="98"/>
      <c r="FLU245" s="98"/>
      <c r="FLV245" s="98"/>
      <c r="FLW245" s="98"/>
      <c r="FLX245" s="98"/>
      <c r="FLY245" s="98"/>
      <c r="FLZ245" s="98"/>
      <c r="FMA245" s="98"/>
      <c r="FMB245" s="98"/>
      <c r="FMC245" s="98"/>
      <c r="FMD245" s="98"/>
      <c r="FME245" s="98"/>
      <c r="FMF245" s="98"/>
      <c r="FMG245" s="98"/>
      <c r="FMH245" s="98"/>
      <c r="FMI245" s="98"/>
      <c r="FMJ245" s="98"/>
      <c r="FMK245" s="98"/>
      <c r="FMX245" s="98"/>
      <c r="FMY245" s="98"/>
      <c r="FMZ245" s="98"/>
      <c r="FNA245" s="98"/>
      <c r="FNB245" s="98"/>
      <c r="FNC245" s="98"/>
      <c r="FND245" s="98"/>
      <c r="FNE245" s="98"/>
      <c r="FNF245" s="98"/>
      <c r="FNG245" s="98"/>
      <c r="FNJ245" s="98"/>
      <c r="FNM245" s="98"/>
      <c r="FNP245" s="98"/>
      <c r="FNS245" s="98"/>
      <c r="FQG245" s="98"/>
      <c r="FQI245" s="98"/>
      <c r="FQL245" s="98"/>
      <c r="FQO245" s="98"/>
      <c r="FQR245" s="98"/>
      <c r="FQU245" s="98"/>
      <c r="FQX245" s="98"/>
      <c r="FQZ245" s="98"/>
      <c r="FRB245" s="98"/>
      <c r="FRE245" s="98"/>
      <c r="FRH245" s="98"/>
      <c r="FRK245" s="98"/>
      <c r="FRN245" s="98"/>
      <c r="FRQ245" s="98"/>
      <c r="FRT245" s="98"/>
      <c r="FRW245" s="98"/>
      <c r="FRY245" s="98"/>
      <c r="FST245" s="98"/>
      <c r="FSU245" s="98"/>
      <c r="FSX245" s="98"/>
      <c r="FTA245" s="98"/>
      <c r="FTD245" s="98"/>
      <c r="FTG245" s="98"/>
      <c r="FTH245" s="98"/>
      <c r="FTI245" s="98"/>
      <c r="FTL245" s="98"/>
      <c r="FTO245" s="98"/>
      <c r="FTR245" s="98"/>
      <c r="FTU245" s="98"/>
      <c r="FTW245" s="98"/>
      <c r="FVO245" s="98"/>
      <c r="FVP245" s="98"/>
      <c r="FVQ245" s="98"/>
      <c r="FVR245" s="98"/>
      <c r="FVS245" s="98"/>
      <c r="FVT245" s="98"/>
      <c r="FVU245" s="98"/>
      <c r="FVV245" s="98"/>
      <c r="FVW245" s="98"/>
      <c r="FVX245" s="98"/>
      <c r="FVY245" s="98"/>
      <c r="FVZ245" s="98"/>
      <c r="FWA245" s="98"/>
      <c r="FWB245" s="98"/>
      <c r="FWC245" s="98"/>
      <c r="FWD245" s="98"/>
      <c r="FWE245" s="98"/>
      <c r="FWF245" s="98"/>
      <c r="FWG245" s="98"/>
      <c r="FWT245" s="98"/>
      <c r="FWU245" s="98"/>
      <c r="FWV245" s="98"/>
      <c r="FWW245" s="98"/>
      <c r="FWX245" s="98"/>
      <c r="FWY245" s="98"/>
      <c r="FWZ245" s="98"/>
      <c r="FXA245" s="98"/>
      <c r="FXB245" s="98"/>
      <c r="FXC245" s="98"/>
      <c r="FXF245" s="98"/>
      <c r="FXI245" s="98"/>
      <c r="FXL245" s="98"/>
      <c r="FXO245" s="98"/>
      <c r="GAC245" s="98"/>
      <c r="GAE245" s="98"/>
      <c r="GAH245" s="98"/>
      <c r="GAK245" s="98"/>
      <c r="GAN245" s="98"/>
      <c r="GAQ245" s="98"/>
      <c r="GAT245" s="98"/>
      <c r="GAV245" s="98"/>
      <c r="GAX245" s="98"/>
      <c r="GBA245" s="98"/>
      <c r="GBD245" s="98"/>
      <c r="GBG245" s="98"/>
      <c r="GBJ245" s="98"/>
      <c r="GBM245" s="98"/>
      <c r="GBP245" s="98"/>
      <c r="GBS245" s="98"/>
      <c r="GBU245" s="98"/>
      <c r="GCP245" s="98"/>
      <c r="GCQ245" s="98"/>
      <c r="GCT245" s="98"/>
      <c r="GCW245" s="98"/>
      <c r="GCZ245" s="98"/>
      <c r="GDC245" s="98"/>
      <c r="GDD245" s="98"/>
      <c r="GDE245" s="98"/>
      <c r="GDH245" s="98"/>
      <c r="GDK245" s="98"/>
      <c r="GDN245" s="98"/>
      <c r="GDQ245" s="98"/>
      <c r="GDS245" s="98"/>
      <c r="GFK245" s="98"/>
      <c r="GFL245" s="98"/>
      <c r="GFM245" s="98"/>
      <c r="GFN245" s="98"/>
      <c r="GFO245" s="98"/>
      <c r="GFP245" s="98"/>
      <c r="GFQ245" s="98"/>
      <c r="GFR245" s="98"/>
      <c r="GFS245" s="98"/>
      <c r="GFT245" s="98"/>
      <c r="GFU245" s="98"/>
      <c r="GFV245" s="98"/>
      <c r="GFW245" s="98"/>
      <c r="GFX245" s="98"/>
      <c r="GFY245" s="98"/>
      <c r="GFZ245" s="98"/>
      <c r="GGA245" s="98"/>
      <c r="GGB245" s="98"/>
      <c r="GGC245" s="98"/>
      <c r="GGP245" s="98"/>
      <c r="GGQ245" s="98"/>
      <c r="GGR245" s="98"/>
      <c r="GGS245" s="98"/>
      <c r="GGT245" s="98"/>
      <c r="GGU245" s="98"/>
      <c r="GGV245" s="98"/>
      <c r="GGW245" s="98"/>
      <c r="GGX245" s="98"/>
      <c r="GGY245" s="98"/>
      <c r="GHB245" s="98"/>
      <c r="GHE245" s="98"/>
      <c r="GHH245" s="98"/>
      <c r="GHK245" s="98"/>
      <c r="GJY245" s="98"/>
      <c r="GKA245" s="98"/>
      <c r="GKD245" s="98"/>
      <c r="GKG245" s="98"/>
      <c r="GKJ245" s="98"/>
      <c r="GKM245" s="98"/>
      <c r="GKP245" s="98"/>
      <c r="GKR245" s="98"/>
      <c r="GKT245" s="98"/>
      <c r="GKW245" s="98"/>
      <c r="GKZ245" s="98"/>
      <c r="GLC245" s="98"/>
      <c r="GLF245" s="98"/>
      <c r="GLI245" s="98"/>
      <c r="GLL245" s="98"/>
      <c r="GLO245" s="98"/>
      <c r="GLQ245" s="98"/>
      <c r="GML245" s="98"/>
      <c r="GMM245" s="98"/>
      <c r="GMP245" s="98"/>
      <c r="GMS245" s="98"/>
      <c r="GMV245" s="98"/>
      <c r="GMY245" s="98"/>
      <c r="GMZ245" s="98"/>
      <c r="GNA245" s="98"/>
      <c r="GND245" s="98"/>
      <c r="GNG245" s="98"/>
      <c r="GNJ245" s="98"/>
      <c r="GNM245" s="98"/>
      <c r="GNO245" s="98"/>
      <c r="GPG245" s="98"/>
      <c r="GPH245" s="98"/>
      <c r="GPI245" s="98"/>
      <c r="GPJ245" s="98"/>
      <c r="GPK245" s="98"/>
      <c r="GPL245" s="98"/>
      <c r="GPM245" s="98"/>
      <c r="GPN245" s="98"/>
      <c r="GPO245" s="98"/>
      <c r="GPP245" s="98"/>
      <c r="GPQ245" s="98"/>
      <c r="GPR245" s="98"/>
      <c r="GPS245" s="98"/>
      <c r="GPT245" s="98"/>
      <c r="GPU245" s="98"/>
      <c r="GPV245" s="98"/>
      <c r="GPW245" s="98"/>
      <c r="GPX245" s="98"/>
      <c r="GPY245" s="98"/>
      <c r="GQL245" s="98"/>
      <c r="GQM245" s="98"/>
      <c r="GQN245" s="98"/>
      <c r="GQO245" s="98"/>
      <c r="GQP245" s="98"/>
      <c r="GQQ245" s="98"/>
      <c r="GQR245" s="98"/>
      <c r="GQS245" s="98"/>
      <c r="GQT245" s="98"/>
      <c r="GQU245" s="98"/>
      <c r="GQX245" s="98"/>
      <c r="GRA245" s="98"/>
      <c r="GRD245" s="98"/>
      <c r="GRG245" s="98"/>
      <c r="GTU245" s="98"/>
      <c r="GTW245" s="98"/>
      <c r="GTZ245" s="98"/>
      <c r="GUC245" s="98"/>
      <c r="GUF245" s="98"/>
      <c r="GUI245" s="98"/>
      <c r="GUL245" s="98"/>
      <c r="GUN245" s="98"/>
      <c r="GUP245" s="98"/>
      <c r="GUS245" s="98"/>
      <c r="GUV245" s="98"/>
      <c r="GUY245" s="98"/>
      <c r="GVB245" s="98"/>
      <c r="GVE245" s="98"/>
      <c r="GVH245" s="98"/>
      <c r="GVK245" s="98"/>
      <c r="GVM245" s="98"/>
      <c r="GWH245" s="98"/>
      <c r="GWI245" s="98"/>
      <c r="GWL245" s="98"/>
      <c r="GWO245" s="98"/>
      <c r="GWR245" s="98"/>
      <c r="GWU245" s="98"/>
      <c r="GWV245" s="98"/>
      <c r="GWW245" s="98"/>
      <c r="GWZ245" s="98"/>
      <c r="GXC245" s="98"/>
      <c r="GXF245" s="98"/>
      <c r="GXI245" s="98"/>
      <c r="GXK245" s="98"/>
      <c r="GZC245" s="98"/>
      <c r="GZD245" s="98"/>
      <c r="GZE245" s="98"/>
      <c r="GZF245" s="98"/>
      <c r="GZG245" s="98"/>
      <c r="GZH245" s="98"/>
      <c r="GZI245" s="98"/>
      <c r="GZJ245" s="98"/>
      <c r="GZK245" s="98"/>
      <c r="GZL245" s="98"/>
      <c r="GZM245" s="98"/>
      <c r="GZN245" s="98"/>
      <c r="GZO245" s="98"/>
      <c r="GZP245" s="98"/>
      <c r="GZQ245" s="98"/>
      <c r="GZR245" s="98"/>
      <c r="GZS245" s="98"/>
      <c r="GZT245" s="98"/>
      <c r="GZU245" s="98"/>
      <c r="HAH245" s="98"/>
      <c r="HAI245" s="98"/>
      <c r="HAJ245" s="98"/>
      <c r="HAK245" s="98"/>
      <c r="HAL245" s="98"/>
      <c r="HAM245" s="98"/>
      <c r="HAN245" s="98"/>
      <c r="HAO245" s="98"/>
      <c r="HAP245" s="98"/>
      <c r="HAQ245" s="98"/>
      <c r="HAT245" s="98"/>
      <c r="HAW245" s="98"/>
      <c r="HAZ245" s="98"/>
      <c r="HBC245" s="98"/>
      <c r="HDQ245" s="98"/>
      <c r="HDS245" s="98"/>
      <c r="HDV245" s="98"/>
      <c r="HDY245" s="98"/>
      <c r="HEB245" s="98"/>
      <c r="HEE245" s="98"/>
      <c r="HEH245" s="98"/>
      <c r="HEJ245" s="98"/>
      <c r="HEL245" s="98"/>
      <c r="HEO245" s="98"/>
      <c r="HER245" s="98"/>
      <c r="HEU245" s="98"/>
      <c r="HEX245" s="98"/>
      <c r="HFA245" s="98"/>
      <c r="HFD245" s="98"/>
      <c r="HFG245" s="98"/>
      <c r="HFI245" s="98"/>
      <c r="HGD245" s="98"/>
      <c r="HGE245" s="98"/>
      <c r="HGH245" s="98"/>
      <c r="HGK245" s="98"/>
      <c r="HGN245" s="98"/>
      <c r="HGQ245" s="98"/>
      <c r="HGR245" s="98"/>
      <c r="HGS245" s="98"/>
      <c r="HGV245" s="98"/>
      <c r="HGY245" s="98"/>
      <c r="HHB245" s="98"/>
      <c r="HHE245" s="98"/>
      <c r="HHG245" s="98"/>
      <c r="HIY245" s="98"/>
      <c r="HIZ245" s="98"/>
      <c r="HJA245" s="98"/>
      <c r="HJB245" s="98"/>
      <c r="HJC245" s="98"/>
      <c r="HJD245" s="98"/>
      <c r="HJE245" s="98"/>
      <c r="HJF245" s="98"/>
      <c r="HJG245" s="98"/>
      <c r="HJH245" s="98"/>
      <c r="HJI245" s="98"/>
      <c r="HJJ245" s="98"/>
      <c r="HJK245" s="98"/>
      <c r="HJL245" s="98"/>
      <c r="HJM245" s="98"/>
      <c r="HJN245" s="98"/>
      <c r="HJO245" s="98"/>
      <c r="HJP245" s="98"/>
      <c r="HJQ245" s="98"/>
      <c r="HKD245" s="98"/>
      <c r="HKE245" s="98"/>
      <c r="HKF245" s="98"/>
      <c r="HKG245" s="98"/>
      <c r="HKH245" s="98"/>
      <c r="HKI245" s="98"/>
      <c r="HKJ245" s="98"/>
      <c r="HKK245" s="98"/>
      <c r="HKL245" s="98"/>
      <c r="HKM245" s="98"/>
      <c r="HKP245" s="98"/>
      <c r="HKS245" s="98"/>
      <c r="HKV245" s="98"/>
      <c r="HKY245" s="98"/>
      <c r="HNM245" s="98"/>
      <c r="HNO245" s="98"/>
      <c r="HNR245" s="98"/>
      <c r="HNU245" s="98"/>
      <c r="HNX245" s="98"/>
      <c r="HOA245" s="98"/>
      <c r="HOD245" s="98"/>
      <c r="HOF245" s="98"/>
      <c r="HOH245" s="98"/>
      <c r="HOK245" s="98"/>
      <c r="HON245" s="98"/>
      <c r="HOQ245" s="98"/>
      <c r="HOT245" s="98"/>
      <c r="HOW245" s="98"/>
      <c r="HOZ245" s="98"/>
      <c r="HPC245" s="98"/>
      <c r="HPE245" s="98"/>
      <c r="HPZ245" s="98"/>
      <c r="HQA245" s="98"/>
      <c r="HQD245" s="98"/>
      <c r="HQG245" s="98"/>
      <c r="HQJ245" s="98"/>
      <c r="HQM245" s="98"/>
      <c r="HQN245" s="98"/>
      <c r="HQO245" s="98"/>
      <c r="HQR245" s="98"/>
      <c r="HQU245" s="98"/>
      <c r="HQX245" s="98"/>
      <c r="HRA245" s="98"/>
      <c r="HRC245" s="98"/>
      <c r="HSU245" s="98"/>
      <c r="HSV245" s="98"/>
      <c r="HSW245" s="98"/>
      <c r="HSX245" s="98"/>
      <c r="HSY245" s="98"/>
      <c r="HSZ245" s="98"/>
      <c r="HTA245" s="98"/>
      <c r="HTB245" s="98"/>
      <c r="HTC245" s="98"/>
      <c r="HTD245" s="98"/>
      <c r="HTE245" s="98"/>
      <c r="HTF245" s="98"/>
      <c r="HTG245" s="98"/>
      <c r="HTH245" s="98"/>
      <c r="HTI245" s="98"/>
      <c r="HTJ245" s="98"/>
      <c r="HTK245" s="98"/>
      <c r="HTL245" s="98"/>
      <c r="HTM245" s="98"/>
      <c r="HTZ245" s="98"/>
      <c r="HUA245" s="98"/>
      <c r="HUB245" s="98"/>
      <c r="HUC245" s="98"/>
      <c r="HUD245" s="98"/>
      <c r="HUE245" s="98"/>
      <c r="HUF245" s="98"/>
      <c r="HUG245" s="98"/>
      <c r="HUH245" s="98"/>
      <c r="HUI245" s="98"/>
      <c r="HUL245" s="98"/>
      <c r="HUO245" s="98"/>
      <c r="HUR245" s="98"/>
      <c r="HUU245" s="98"/>
      <c r="HXI245" s="98"/>
      <c r="HXK245" s="98"/>
      <c r="HXN245" s="98"/>
      <c r="HXQ245" s="98"/>
      <c r="HXT245" s="98"/>
      <c r="HXW245" s="98"/>
      <c r="HXZ245" s="98"/>
      <c r="HYB245" s="98"/>
      <c r="HYD245" s="98"/>
      <c r="HYG245" s="98"/>
      <c r="HYJ245" s="98"/>
      <c r="HYM245" s="98"/>
      <c r="HYP245" s="98"/>
      <c r="HYS245" s="98"/>
      <c r="HYV245" s="98"/>
      <c r="HYY245" s="98"/>
      <c r="HZA245" s="98"/>
      <c r="HZV245" s="98"/>
      <c r="HZW245" s="98"/>
      <c r="HZZ245" s="98"/>
      <c r="IAC245" s="98"/>
      <c r="IAF245" s="98"/>
      <c r="IAI245" s="98"/>
      <c r="IAJ245" s="98"/>
      <c r="IAK245" s="98"/>
      <c r="IAN245" s="98"/>
      <c r="IAQ245" s="98"/>
      <c r="IAT245" s="98"/>
      <c r="IAW245" s="98"/>
      <c r="IAY245" s="98"/>
      <c r="ICQ245" s="98"/>
      <c r="ICR245" s="98"/>
      <c r="ICS245" s="98"/>
      <c r="ICT245" s="98"/>
      <c r="ICU245" s="98"/>
      <c r="ICV245" s="98"/>
      <c r="ICW245" s="98"/>
      <c r="ICX245" s="98"/>
      <c r="ICY245" s="98"/>
      <c r="ICZ245" s="98"/>
      <c r="IDA245" s="98"/>
      <c r="IDB245" s="98"/>
      <c r="IDC245" s="98"/>
      <c r="IDD245" s="98"/>
      <c r="IDE245" s="98"/>
      <c r="IDF245" s="98"/>
      <c r="IDG245" s="98"/>
      <c r="IDH245" s="98"/>
      <c r="IDI245" s="98"/>
      <c r="IDV245" s="98"/>
      <c r="IDW245" s="98"/>
      <c r="IDX245" s="98"/>
      <c r="IDY245" s="98"/>
      <c r="IDZ245" s="98"/>
      <c r="IEA245" s="98"/>
      <c r="IEB245" s="98"/>
      <c r="IEC245" s="98"/>
      <c r="IED245" s="98"/>
      <c r="IEE245" s="98"/>
      <c r="IEH245" s="98"/>
      <c r="IEK245" s="98"/>
      <c r="IEN245" s="98"/>
      <c r="IEQ245" s="98"/>
      <c r="IHE245" s="98"/>
      <c r="IHG245" s="98"/>
      <c r="IHJ245" s="98"/>
      <c r="IHM245" s="98"/>
      <c r="IHP245" s="98"/>
      <c r="IHS245" s="98"/>
      <c r="IHV245" s="98"/>
      <c r="IHX245" s="98"/>
      <c r="IHZ245" s="98"/>
      <c r="IIC245" s="98"/>
      <c r="IIF245" s="98"/>
      <c r="III245" s="98"/>
      <c r="IIL245" s="98"/>
      <c r="IIO245" s="98"/>
      <c r="IIR245" s="98"/>
      <c r="IIU245" s="98"/>
      <c r="IIW245" s="98"/>
      <c r="IJR245" s="98"/>
      <c r="IJS245" s="98"/>
      <c r="IJV245" s="98"/>
      <c r="IJY245" s="98"/>
      <c r="IKB245" s="98"/>
      <c r="IKE245" s="98"/>
      <c r="IKF245" s="98"/>
      <c r="IKG245" s="98"/>
      <c r="IKJ245" s="98"/>
      <c r="IKM245" s="98"/>
      <c r="IKP245" s="98"/>
      <c r="IKS245" s="98"/>
      <c r="IKU245" s="98"/>
      <c r="IMM245" s="98"/>
      <c r="IMN245" s="98"/>
      <c r="IMO245" s="98"/>
      <c r="IMP245" s="98"/>
      <c r="IMQ245" s="98"/>
      <c r="IMR245" s="98"/>
      <c r="IMS245" s="98"/>
      <c r="IMT245" s="98"/>
      <c r="IMU245" s="98"/>
      <c r="IMV245" s="98"/>
      <c r="IMW245" s="98"/>
      <c r="IMX245" s="98"/>
      <c r="IMY245" s="98"/>
      <c r="IMZ245" s="98"/>
      <c r="INA245" s="98"/>
      <c r="INB245" s="98"/>
      <c r="INC245" s="98"/>
      <c r="IND245" s="98"/>
      <c r="INE245" s="98"/>
      <c r="INR245" s="98"/>
      <c r="INS245" s="98"/>
      <c r="INT245" s="98"/>
      <c r="INU245" s="98"/>
      <c r="INV245" s="98"/>
      <c r="INW245" s="98"/>
      <c r="INX245" s="98"/>
      <c r="INY245" s="98"/>
      <c r="INZ245" s="98"/>
      <c r="IOA245" s="98"/>
      <c r="IOD245" s="98"/>
      <c r="IOG245" s="98"/>
      <c r="IOJ245" s="98"/>
      <c r="IOM245" s="98"/>
      <c r="IRA245" s="98"/>
      <c r="IRC245" s="98"/>
      <c r="IRF245" s="98"/>
      <c r="IRI245" s="98"/>
      <c r="IRL245" s="98"/>
      <c r="IRO245" s="98"/>
      <c r="IRR245" s="98"/>
      <c r="IRT245" s="98"/>
      <c r="IRV245" s="98"/>
      <c r="IRY245" s="98"/>
      <c r="ISB245" s="98"/>
      <c r="ISE245" s="98"/>
      <c r="ISH245" s="98"/>
      <c r="ISK245" s="98"/>
      <c r="ISN245" s="98"/>
      <c r="ISQ245" s="98"/>
      <c r="ISS245" s="98"/>
      <c r="ITN245" s="98"/>
      <c r="ITO245" s="98"/>
      <c r="ITR245" s="98"/>
      <c r="ITU245" s="98"/>
      <c r="ITX245" s="98"/>
      <c r="IUA245" s="98"/>
      <c r="IUB245" s="98"/>
      <c r="IUC245" s="98"/>
      <c r="IUF245" s="98"/>
      <c r="IUI245" s="98"/>
      <c r="IUL245" s="98"/>
      <c r="IUO245" s="98"/>
      <c r="IUQ245" s="98"/>
      <c r="IWI245" s="98"/>
      <c r="IWJ245" s="98"/>
      <c r="IWK245" s="98"/>
      <c r="IWL245" s="98"/>
      <c r="IWM245" s="98"/>
      <c r="IWN245" s="98"/>
      <c r="IWO245" s="98"/>
      <c r="IWP245" s="98"/>
      <c r="IWQ245" s="98"/>
      <c r="IWR245" s="98"/>
      <c r="IWS245" s="98"/>
      <c r="IWT245" s="98"/>
      <c r="IWU245" s="98"/>
      <c r="IWV245" s="98"/>
      <c r="IWW245" s="98"/>
      <c r="IWX245" s="98"/>
      <c r="IWY245" s="98"/>
      <c r="IWZ245" s="98"/>
      <c r="IXA245" s="98"/>
      <c r="IXN245" s="98"/>
      <c r="IXO245" s="98"/>
      <c r="IXP245" s="98"/>
      <c r="IXQ245" s="98"/>
      <c r="IXR245" s="98"/>
      <c r="IXS245" s="98"/>
      <c r="IXT245" s="98"/>
      <c r="IXU245" s="98"/>
      <c r="IXV245" s="98"/>
      <c r="IXW245" s="98"/>
      <c r="IXZ245" s="98"/>
      <c r="IYC245" s="98"/>
      <c r="IYF245" s="98"/>
      <c r="IYI245" s="98"/>
      <c r="JAW245" s="98"/>
      <c r="JAY245" s="98"/>
      <c r="JBB245" s="98"/>
      <c r="JBE245" s="98"/>
      <c r="JBH245" s="98"/>
      <c r="JBK245" s="98"/>
      <c r="JBN245" s="98"/>
      <c r="JBP245" s="98"/>
      <c r="JBR245" s="98"/>
      <c r="JBU245" s="98"/>
      <c r="JBX245" s="98"/>
      <c r="JCA245" s="98"/>
      <c r="JCD245" s="98"/>
      <c r="JCG245" s="98"/>
      <c r="JCJ245" s="98"/>
      <c r="JCM245" s="98"/>
      <c r="JCO245" s="98"/>
      <c r="JDJ245" s="98"/>
      <c r="JDK245" s="98"/>
      <c r="JDN245" s="98"/>
      <c r="JDQ245" s="98"/>
      <c r="JDT245" s="98"/>
      <c r="JDW245" s="98"/>
      <c r="JDX245" s="98"/>
      <c r="JDY245" s="98"/>
      <c r="JEB245" s="98"/>
      <c r="JEE245" s="98"/>
      <c r="JEH245" s="98"/>
      <c r="JEK245" s="98"/>
      <c r="JEM245" s="98"/>
      <c r="JGE245" s="98"/>
      <c r="JGF245" s="98"/>
      <c r="JGG245" s="98"/>
      <c r="JGH245" s="98"/>
      <c r="JGI245" s="98"/>
      <c r="JGJ245" s="98"/>
      <c r="JGK245" s="98"/>
      <c r="JGL245" s="98"/>
      <c r="JGM245" s="98"/>
      <c r="JGN245" s="98"/>
      <c r="JGO245" s="98"/>
      <c r="JGP245" s="98"/>
      <c r="JGQ245" s="98"/>
      <c r="JGR245" s="98"/>
      <c r="JGS245" s="98"/>
      <c r="JGT245" s="98"/>
      <c r="JGU245" s="98"/>
      <c r="JGV245" s="98"/>
      <c r="JGW245" s="98"/>
      <c r="JHJ245" s="98"/>
      <c r="JHK245" s="98"/>
      <c r="JHL245" s="98"/>
      <c r="JHM245" s="98"/>
      <c r="JHN245" s="98"/>
      <c r="JHO245" s="98"/>
      <c r="JHP245" s="98"/>
      <c r="JHQ245" s="98"/>
      <c r="JHR245" s="98"/>
      <c r="JHS245" s="98"/>
      <c r="JHV245" s="98"/>
      <c r="JHY245" s="98"/>
      <c r="JIB245" s="98"/>
      <c r="JIE245" s="98"/>
      <c r="JKS245" s="98"/>
      <c r="JKU245" s="98"/>
      <c r="JKX245" s="98"/>
      <c r="JLA245" s="98"/>
      <c r="JLD245" s="98"/>
      <c r="JLG245" s="98"/>
      <c r="JLJ245" s="98"/>
      <c r="JLL245" s="98"/>
      <c r="JLN245" s="98"/>
      <c r="JLQ245" s="98"/>
      <c r="JLT245" s="98"/>
      <c r="JLW245" s="98"/>
      <c r="JLZ245" s="98"/>
      <c r="JMC245" s="98"/>
      <c r="JMF245" s="98"/>
      <c r="JMI245" s="98"/>
      <c r="JMK245" s="98"/>
      <c r="JNF245" s="98"/>
      <c r="JNG245" s="98"/>
      <c r="JNJ245" s="98"/>
      <c r="JNM245" s="98"/>
      <c r="JNP245" s="98"/>
      <c r="JNS245" s="98"/>
      <c r="JNT245" s="98"/>
      <c r="JNU245" s="98"/>
      <c r="JNX245" s="98"/>
      <c r="JOA245" s="98"/>
      <c r="JOD245" s="98"/>
      <c r="JOG245" s="98"/>
      <c r="JOI245" s="98"/>
      <c r="JQA245" s="98"/>
      <c r="JQB245" s="98"/>
      <c r="JQC245" s="98"/>
      <c r="JQD245" s="98"/>
      <c r="JQE245" s="98"/>
      <c r="JQF245" s="98"/>
      <c r="JQG245" s="98"/>
      <c r="JQH245" s="98"/>
      <c r="JQI245" s="98"/>
      <c r="JQJ245" s="98"/>
      <c r="JQK245" s="98"/>
      <c r="JQL245" s="98"/>
      <c r="JQM245" s="98"/>
      <c r="JQN245" s="98"/>
      <c r="JQO245" s="98"/>
      <c r="JQP245" s="98"/>
      <c r="JQQ245" s="98"/>
      <c r="JQR245" s="98"/>
      <c r="JQS245" s="98"/>
      <c r="JRF245" s="98"/>
      <c r="JRG245" s="98"/>
      <c r="JRH245" s="98"/>
      <c r="JRI245" s="98"/>
      <c r="JRJ245" s="98"/>
      <c r="JRK245" s="98"/>
      <c r="JRL245" s="98"/>
      <c r="JRM245" s="98"/>
      <c r="JRN245" s="98"/>
      <c r="JRO245" s="98"/>
      <c r="JRR245" s="98"/>
      <c r="JRU245" s="98"/>
      <c r="JRX245" s="98"/>
      <c r="JSA245" s="98"/>
      <c r="JUO245" s="98"/>
      <c r="JUQ245" s="98"/>
      <c r="JUT245" s="98"/>
      <c r="JUW245" s="98"/>
      <c r="JUZ245" s="98"/>
      <c r="JVC245" s="98"/>
      <c r="JVF245" s="98"/>
      <c r="JVH245" s="98"/>
      <c r="JVJ245" s="98"/>
      <c r="JVM245" s="98"/>
      <c r="JVP245" s="98"/>
      <c r="JVS245" s="98"/>
      <c r="JVV245" s="98"/>
      <c r="JVY245" s="98"/>
      <c r="JWB245" s="98"/>
      <c r="JWE245" s="98"/>
      <c r="JWG245" s="98"/>
      <c r="JXB245" s="98"/>
      <c r="JXC245" s="98"/>
      <c r="JXF245" s="98"/>
      <c r="JXI245" s="98"/>
      <c r="JXL245" s="98"/>
      <c r="JXO245" s="98"/>
      <c r="JXP245" s="98"/>
      <c r="JXQ245" s="98"/>
      <c r="JXT245" s="98"/>
      <c r="JXW245" s="98"/>
      <c r="JXZ245" s="98"/>
      <c r="JYC245" s="98"/>
      <c r="JYE245" s="98"/>
      <c r="JZW245" s="98"/>
      <c r="JZX245" s="98"/>
      <c r="JZY245" s="98"/>
      <c r="JZZ245" s="98"/>
      <c r="KAA245" s="98"/>
      <c r="KAB245" s="98"/>
      <c r="KAC245" s="98"/>
      <c r="KAD245" s="98"/>
      <c r="KAE245" s="98"/>
      <c r="KAF245" s="98"/>
      <c r="KAG245" s="98"/>
      <c r="KAH245" s="98"/>
      <c r="KAI245" s="98"/>
      <c r="KAJ245" s="98"/>
      <c r="KAK245" s="98"/>
      <c r="KAL245" s="98"/>
      <c r="KAM245" s="98"/>
      <c r="KAN245" s="98"/>
      <c r="KAO245" s="98"/>
      <c r="KBB245" s="98"/>
      <c r="KBC245" s="98"/>
      <c r="KBD245" s="98"/>
      <c r="KBE245" s="98"/>
      <c r="KBF245" s="98"/>
      <c r="KBG245" s="98"/>
      <c r="KBH245" s="98"/>
      <c r="KBI245" s="98"/>
      <c r="KBJ245" s="98"/>
      <c r="KBK245" s="98"/>
      <c r="KBN245" s="98"/>
      <c r="KBQ245" s="98"/>
      <c r="KBT245" s="98"/>
      <c r="KBW245" s="98"/>
      <c r="KEK245" s="98"/>
      <c r="KEM245" s="98"/>
      <c r="KEP245" s="98"/>
      <c r="KES245" s="98"/>
      <c r="KEV245" s="98"/>
      <c r="KEY245" s="98"/>
      <c r="KFB245" s="98"/>
      <c r="KFD245" s="98"/>
      <c r="KFF245" s="98"/>
      <c r="KFI245" s="98"/>
      <c r="KFL245" s="98"/>
      <c r="KFO245" s="98"/>
      <c r="KFR245" s="98"/>
      <c r="KFU245" s="98"/>
      <c r="KFX245" s="98"/>
      <c r="KGA245" s="98"/>
      <c r="KGC245" s="98"/>
      <c r="KGX245" s="98"/>
      <c r="KGY245" s="98"/>
      <c r="KHB245" s="98"/>
      <c r="KHE245" s="98"/>
      <c r="KHH245" s="98"/>
      <c r="KHK245" s="98"/>
      <c r="KHL245" s="98"/>
      <c r="KHM245" s="98"/>
      <c r="KHP245" s="98"/>
      <c r="KHS245" s="98"/>
      <c r="KHV245" s="98"/>
      <c r="KHY245" s="98"/>
      <c r="KIA245" s="98"/>
      <c r="KJS245" s="98"/>
      <c r="KJT245" s="98"/>
      <c r="KJU245" s="98"/>
      <c r="KJV245" s="98"/>
      <c r="KJW245" s="98"/>
      <c r="KJX245" s="98"/>
      <c r="KJY245" s="98"/>
      <c r="KJZ245" s="98"/>
      <c r="KKA245" s="98"/>
      <c r="KKB245" s="98"/>
      <c r="KKC245" s="98"/>
      <c r="KKD245" s="98"/>
      <c r="KKE245" s="98"/>
      <c r="KKF245" s="98"/>
      <c r="KKG245" s="98"/>
      <c r="KKH245" s="98"/>
      <c r="KKI245" s="98"/>
      <c r="KKJ245" s="98"/>
      <c r="KKK245" s="98"/>
      <c r="KKX245" s="98"/>
      <c r="KKY245" s="98"/>
      <c r="KKZ245" s="98"/>
      <c r="KLA245" s="98"/>
      <c r="KLB245" s="98"/>
      <c r="KLC245" s="98"/>
      <c r="KLD245" s="98"/>
      <c r="KLE245" s="98"/>
      <c r="KLF245" s="98"/>
      <c r="KLG245" s="98"/>
      <c r="KLJ245" s="98"/>
      <c r="KLM245" s="98"/>
      <c r="KLP245" s="98"/>
      <c r="KLS245" s="98"/>
      <c r="KOG245" s="98"/>
      <c r="KOI245" s="98"/>
      <c r="KOL245" s="98"/>
      <c r="KOO245" s="98"/>
      <c r="KOR245" s="98"/>
      <c r="KOU245" s="98"/>
      <c r="KOX245" s="98"/>
      <c r="KOZ245" s="98"/>
      <c r="KPB245" s="98"/>
      <c r="KPE245" s="98"/>
      <c r="KPH245" s="98"/>
      <c r="KPK245" s="98"/>
      <c r="KPN245" s="98"/>
      <c r="KPQ245" s="98"/>
      <c r="KPT245" s="98"/>
      <c r="KPW245" s="98"/>
      <c r="KPY245" s="98"/>
      <c r="KQT245" s="98"/>
      <c r="KQU245" s="98"/>
      <c r="KQX245" s="98"/>
      <c r="KRA245" s="98"/>
      <c r="KRD245" s="98"/>
      <c r="KRG245" s="98"/>
      <c r="KRH245" s="98"/>
      <c r="KRI245" s="98"/>
      <c r="KRL245" s="98"/>
      <c r="KRO245" s="98"/>
      <c r="KRR245" s="98"/>
      <c r="KRU245" s="98"/>
      <c r="KRW245" s="98"/>
      <c r="KTO245" s="98"/>
      <c r="KTP245" s="98"/>
      <c r="KTQ245" s="98"/>
      <c r="KTR245" s="98"/>
      <c r="KTS245" s="98"/>
      <c r="KTT245" s="98"/>
      <c r="KTU245" s="98"/>
      <c r="KTV245" s="98"/>
      <c r="KTW245" s="98"/>
      <c r="KTX245" s="98"/>
      <c r="KTY245" s="98"/>
      <c r="KTZ245" s="98"/>
      <c r="KUA245" s="98"/>
      <c r="KUB245" s="98"/>
      <c r="KUC245" s="98"/>
      <c r="KUD245" s="98"/>
      <c r="KUE245" s="98"/>
      <c r="KUF245" s="98"/>
      <c r="KUG245" s="98"/>
      <c r="KUT245" s="98"/>
      <c r="KUU245" s="98"/>
      <c r="KUV245" s="98"/>
      <c r="KUW245" s="98"/>
      <c r="KUX245" s="98"/>
      <c r="KUY245" s="98"/>
      <c r="KUZ245" s="98"/>
      <c r="KVA245" s="98"/>
      <c r="KVB245" s="98"/>
      <c r="KVC245" s="98"/>
      <c r="KVF245" s="98"/>
      <c r="KVI245" s="98"/>
      <c r="KVL245" s="98"/>
      <c r="KVO245" s="98"/>
      <c r="KYC245" s="98"/>
      <c r="KYE245" s="98"/>
      <c r="KYH245" s="98"/>
      <c r="KYK245" s="98"/>
      <c r="KYN245" s="98"/>
      <c r="KYQ245" s="98"/>
      <c r="KYT245" s="98"/>
      <c r="KYV245" s="98"/>
      <c r="KYX245" s="98"/>
      <c r="KZA245" s="98"/>
      <c r="KZD245" s="98"/>
      <c r="KZG245" s="98"/>
      <c r="KZJ245" s="98"/>
      <c r="KZM245" s="98"/>
      <c r="KZP245" s="98"/>
      <c r="KZS245" s="98"/>
      <c r="KZU245" s="98"/>
      <c r="LAP245" s="98"/>
      <c r="LAQ245" s="98"/>
      <c r="LAT245" s="98"/>
      <c r="LAW245" s="98"/>
      <c r="LAZ245" s="98"/>
      <c r="LBC245" s="98"/>
      <c r="LBD245" s="98"/>
      <c r="LBE245" s="98"/>
      <c r="LBH245" s="98"/>
      <c r="LBK245" s="98"/>
      <c r="LBN245" s="98"/>
      <c r="LBQ245" s="98"/>
      <c r="LBS245" s="98"/>
      <c r="LDK245" s="98"/>
      <c r="LDL245" s="98"/>
      <c r="LDM245" s="98"/>
      <c r="LDN245" s="98"/>
      <c r="LDO245" s="98"/>
      <c r="LDP245" s="98"/>
      <c r="LDQ245" s="98"/>
      <c r="LDR245" s="98"/>
      <c r="LDS245" s="98"/>
      <c r="LDT245" s="98"/>
      <c r="LDU245" s="98"/>
      <c r="LDV245" s="98"/>
      <c r="LDW245" s="98"/>
      <c r="LDX245" s="98"/>
      <c r="LDY245" s="98"/>
      <c r="LDZ245" s="98"/>
      <c r="LEA245" s="98"/>
      <c r="LEB245" s="98"/>
      <c r="LEC245" s="98"/>
      <c r="LEP245" s="98"/>
      <c r="LEQ245" s="98"/>
      <c r="LER245" s="98"/>
      <c r="LES245" s="98"/>
      <c r="LET245" s="98"/>
      <c r="LEU245" s="98"/>
      <c r="LEV245" s="98"/>
      <c r="LEW245" s="98"/>
      <c r="LEX245" s="98"/>
      <c r="LEY245" s="98"/>
      <c r="LFB245" s="98"/>
      <c r="LFE245" s="98"/>
      <c r="LFH245" s="98"/>
      <c r="LFK245" s="98"/>
      <c r="LHY245" s="98"/>
      <c r="LIA245" s="98"/>
      <c r="LID245" s="98"/>
      <c r="LIG245" s="98"/>
      <c r="LIJ245" s="98"/>
      <c r="LIM245" s="98"/>
      <c r="LIP245" s="98"/>
      <c r="LIR245" s="98"/>
      <c r="LIT245" s="98"/>
      <c r="LIW245" s="98"/>
      <c r="LIZ245" s="98"/>
      <c r="LJC245" s="98"/>
      <c r="LJF245" s="98"/>
      <c r="LJI245" s="98"/>
      <c r="LJL245" s="98"/>
      <c r="LJO245" s="98"/>
      <c r="LJQ245" s="98"/>
      <c r="LKL245" s="98"/>
      <c r="LKM245" s="98"/>
      <c r="LKP245" s="98"/>
      <c r="LKS245" s="98"/>
      <c r="LKV245" s="98"/>
      <c r="LKY245" s="98"/>
      <c r="LKZ245" s="98"/>
      <c r="LLA245" s="98"/>
      <c r="LLD245" s="98"/>
      <c r="LLG245" s="98"/>
      <c r="LLJ245" s="98"/>
      <c r="LLM245" s="98"/>
      <c r="LLO245" s="98"/>
      <c r="LNG245" s="98"/>
      <c r="LNH245" s="98"/>
      <c r="LNI245" s="98"/>
      <c r="LNJ245" s="98"/>
      <c r="LNK245" s="98"/>
      <c r="LNL245" s="98"/>
      <c r="LNM245" s="98"/>
      <c r="LNN245" s="98"/>
      <c r="LNO245" s="98"/>
      <c r="LNP245" s="98"/>
      <c r="LNQ245" s="98"/>
      <c r="LNR245" s="98"/>
      <c r="LNS245" s="98"/>
      <c r="LNT245" s="98"/>
      <c r="LNU245" s="98"/>
      <c r="LNV245" s="98"/>
      <c r="LNW245" s="98"/>
      <c r="LNX245" s="98"/>
      <c r="LNY245" s="98"/>
      <c r="LOL245" s="98"/>
      <c r="LOM245" s="98"/>
      <c r="LON245" s="98"/>
      <c r="LOO245" s="98"/>
      <c r="LOP245" s="98"/>
      <c r="LOQ245" s="98"/>
      <c r="LOR245" s="98"/>
      <c r="LOS245" s="98"/>
      <c r="LOT245" s="98"/>
      <c r="LOU245" s="98"/>
      <c r="LOX245" s="98"/>
      <c r="LPA245" s="98"/>
      <c r="LPD245" s="98"/>
      <c r="LPG245" s="98"/>
      <c r="LRU245" s="98"/>
      <c r="LRW245" s="98"/>
      <c r="LRZ245" s="98"/>
      <c r="LSC245" s="98"/>
      <c r="LSF245" s="98"/>
      <c r="LSI245" s="98"/>
      <c r="LSL245" s="98"/>
      <c r="LSN245" s="98"/>
      <c r="LSP245" s="98"/>
      <c r="LSS245" s="98"/>
      <c r="LSV245" s="98"/>
      <c r="LSY245" s="98"/>
      <c r="LTB245" s="98"/>
      <c r="LTE245" s="98"/>
      <c r="LTH245" s="98"/>
      <c r="LTK245" s="98"/>
      <c r="LTM245" s="98"/>
      <c r="LUH245" s="98"/>
      <c r="LUI245" s="98"/>
      <c r="LUL245" s="98"/>
      <c r="LUO245" s="98"/>
      <c r="LUR245" s="98"/>
      <c r="LUU245" s="98"/>
      <c r="LUV245" s="98"/>
      <c r="LUW245" s="98"/>
      <c r="LUZ245" s="98"/>
      <c r="LVC245" s="98"/>
      <c r="LVF245" s="98"/>
      <c r="LVI245" s="98"/>
      <c r="LVK245" s="98"/>
      <c r="LXC245" s="98"/>
      <c r="LXD245" s="98"/>
      <c r="LXE245" s="98"/>
      <c r="LXF245" s="98"/>
      <c r="LXG245" s="98"/>
      <c r="LXH245" s="98"/>
      <c r="LXI245" s="98"/>
      <c r="LXJ245" s="98"/>
      <c r="LXK245" s="98"/>
      <c r="LXL245" s="98"/>
      <c r="LXM245" s="98"/>
      <c r="LXN245" s="98"/>
      <c r="LXO245" s="98"/>
      <c r="LXP245" s="98"/>
      <c r="LXQ245" s="98"/>
      <c r="LXR245" s="98"/>
      <c r="LXS245" s="98"/>
      <c r="LXT245" s="98"/>
      <c r="LXU245" s="98"/>
      <c r="LYH245" s="98"/>
      <c r="LYI245" s="98"/>
      <c r="LYJ245" s="98"/>
      <c r="LYK245" s="98"/>
      <c r="LYL245" s="98"/>
      <c r="LYM245" s="98"/>
      <c r="LYN245" s="98"/>
      <c r="LYO245" s="98"/>
      <c r="LYP245" s="98"/>
      <c r="LYQ245" s="98"/>
      <c r="LYT245" s="98"/>
      <c r="LYW245" s="98"/>
      <c r="LYZ245" s="98"/>
      <c r="LZC245" s="98"/>
      <c r="MBQ245" s="98"/>
      <c r="MBS245" s="98"/>
      <c r="MBV245" s="98"/>
      <c r="MBY245" s="98"/>
      <c r="MCB245" s="98"/>
      <c r="MCE245" s="98"/>
      <c r="MCH245" s="98"/>
      <c r="MCJ245" s="98"/>
      <c r="MCL245" s="98"/>
      <c r="MCO245" s="98"/>
      <c r="MCR245" s="98"/>
      <c r="MCU245" s="98"/>
      <c r="MCX245" s="98"/>
      <c r="MDA245" s="98"/>
      <c r="MDD245" s="98"/>
      <c r="MDG245" s="98"/>
      <c r="MDI245" s="98"/>
      <c r="MED245" s="98"/>
      <c r="MEE245" s="98"/>
      <c r="MEH245" s="98"/>
      <c r="MEK245" s="98"/>
      <c r="MEN245" s="98"/>
      <c r="MEQ245" s="98"/>
      <c r="MER245" s="98"/>
      <c r="MES245" s="98"/>
      <c r="MEV245" s="98"/>
      <c r="MEY245" s="98"/>
      <c r="MFB245" s="98"/>
      <c r="MFE245" s="98"/>
      <c r="MFG245" s="98"/>
      <c r="MGY245" s="98"/>
      <c r="MGZ245" s="98"/>
      <c r="MHA245" s="98"/>
      <c r="MHB245" s="98"/>
      <c r="MHC245" s="98"/>
      <c r="MHD245" s="98"/>
      <c r="MHE245" s="98"/>
      <c r="MHF245" s="98"/>
      <c r="MHG245" s="98"/>
      <c r="MHH245" s="98"/>
      <c r="MHI245" s="98"/>
      <c r="MHJ245" s="98"/>
      <c r="MHK245" s="98"/>
      <c r="MHL245" s="98"/>
      <c r="MHM245" s="98"/>
      <c r="MHN245" s="98"/>
      <c r="MHO245" s="98"/>
      <c r="MHP245" s="98"/>
      <c r="MHQ245" s="98"/>
      <c r="MID245" s="98"/>
      <c r="MIE245" s="98"/>
      <c r="MIF245" s="98"/>
      <c r="MIG245" s="98"/>
      <c r="MIH245" s="98"/>
      <c r="MII245" s="98"/>
      <c r="MIJ245" s="98"/>
      <c r="MIK245" s="98"/>
      <c r="MIL245" s="98"/>
      <c r="MIM245" s="98"/>
      <c r="MIP245" s="98"/>
      <c r="MIS245" s="98"/>
      <c r="MIV245" s="98"/>
      <c r="MIY245" s="98"/>
      <c r="MLM245" s="98"/>
      <c r="MLO245" s="98"/>
      <c r="MLR245" s="98"/>
      <c r="MLU245" s="98"/>
      <c r="MLX245" s="98"/>
      <c r="MMA245" s="98"/>
      <c r="MMD245" s="98"/>
      <c r="MMF245" s="98"/>
      <c r="MMH245" s="98"/>
      <c r="MMK245" s="98"/>
      <c r="MMN245" s="98"/>
      <c r="MMQ245" s="98"/>
      <c r="MMT245" s="98"/>
      <c r="MMW245" s="98"/>
      <c r="MMZ245" s="98"/>
      <c r="MNC245" s="98"/>
      <c r="MNE245" s="98"/>
      <c r="MNZ245" s="98"/>
      <c r="MOA245" s="98"/>
      <c r="MOD245" s="98"/>
      <c r="MOG245" s="98"/>
      <c r="MOJ245" s="98"/>
      <c r="MOM245" s="98"/>
      <c r="MON245" s="98"/>
      <c r="MOO245" s="98"/>
      <c r="MOR245" s="98"/>
      <c r="MOU245" s="98"/>
      <c r="MOX245" s="98"/>
      <c r="MPA245" s="98"/>
      <c r="MPC245" s="98"/>
      <c r="MQU245" s="98"/>
      <c r="MQV245" s="98"/>
      <c r="MQW245" s="98"/>
      <c r="MQX245" s="98"/>
      <c r="MQY245" s="98"/>
      <c r="MQZ245" s="98"/>
      <c r="MRA245" s="98"/>
      <c r="MRB245" s="98"/>
      <c r="MRC245" s="98"/>
      <c r="MRD245" s="98"/>
      <c r="MRE245" s="98"/>
      <c r="MRF245" s="98"/>
      <c r="MRG245" s="98"/>
      <c r="MRH245" s="98"/>
      <c r="MRI245" s="98"/>
      <c r="MRJ245" s="98"/>
      <c r="MRK245" s="98"/>
      <c r="MRL245" s="98"/>
      <c r="MRM245" s="98"/>
      <c r="MRZ245" s="98"/>
      <c r="MSA245" s="98"/>
      <c r="MSB245" s="98"/>
      <c r="MSC245" s="98"/>
      <c r="MSD245" s="98"/>
      <c r="MSE245" s="98"/>
      <c r="MSF245" s="98"/>
      <c r="MSG245" s="98"/>
      <c r="MSH245" s="98"/>
      <c r="MSI245" s="98"/>
      <c r="MSL245" s="98"/>
      <c r="MSO245" s="98"/>
      <c r="MSR245" s="98"/>
      <c r="MSU245" s="98"/>
      <c r="MVI245" s="98"/>
      <c r="MVK245" s="98"/>
      <c r="MVN245" s="98"/>
      <c r="MVQ245" s="98"/>
      <c r="MVT245" s="98"/>
      <c r="MVW245" s="98"/>
      <c r="MVZ245" s="98"/>
      <c r="MWB245" s="98"/>
      <c r="MWD245" s="98"/>
      <c r="MWG245" s="98"/>
      <c r="MWJ245" s="98"/>
      <c r="MWM245" s="98"/>
      <c r="MWP245" s="98"/>
      <c r="MWS245" s="98"/>
      <c r="MWV245" s="98"/>
      <c r="MWY245" s="98"/>
      <c r="MXA245" s="98"/>
      <c r="MXV245" s="98"/>
      <c r="MXW245" s="98"/>
      <c r="MXZ245" s="98"/>
      <c r="MYC245" s="98"/>
      <c r="MYF245" s="98"/>
      <c r="MYI245" s="98"/>
      <c r="MYJ245" s="98"/>
      <c r="MYK245" s="98"/>
      <c r="MYN245" s="98"/>
      <c r="MYQ245" s="98"/>
      <c r="MYT245" s="98"/>
      <c r="MYW245" s="98"/>
      <c r="MYY245" s="98"/>
      <c r="NAQ245" s="98"/>
      <c r="NAR245" s="98"/>
      <c r="NAS245" s="98"/>
      <c r="NAT245" s="98"/>
      <c r="NAU245" s="98"/>
      <c r="NAV245" s="98"/>
      <c r="NAW245" s="98"/>
      <c r="NAX245" s="98"/>
      <c r="NAY245" s="98"/>
      <c r="NAZ245" s="98"/>
      <c r="NBA245" s="98"/>
      <c r="NBB245" s="98"/>
      <c r="NBC245" s="98"/>
      <c r="NBD245" s="98"/>
      <c r="NBE245" s="98"/>
      <c r="NBF245" s="98"/>
      <c r="NBG245" s="98"/>
      <c r="NBH245" s="98"/>
      <c r="NBI245" s="98"/>
      <c r="NBV245" s="98"/>
      <c r="NBW245" s="98"/>
      <c r="NBX245" s="98"/>
      <c r="NBY245" s="98"/>
      <c r="NBZ245" s="98"/>
      <c r="NCA245" s="98"/>
      <c r="NCB245" s="98"/>
      <c r="NCC245" s="98"/>
      <c r="NCD245" s="98"/>
      <c r="NCE245" s="98"/>
      <c r="NCH245" s="98"/>
      <c r="NCK245" s="98"/>
      <c r="NCN245" s="98"/>
      <c r="NCQ245" s="98"/>
      <c r="NFE245" s="98"/>
      <c r="NFG245" s="98"/>
      <c r="NFJ245" s="98"/>
      <c r="NFM245" s="98"/>
      <c r="NFP245" s="98"/>
      <c r="NFS245" s="98"/>
      <c r="NFV245" s="98"/>
      <c r="NFX245" s="98"/>
      <c r="NFZ245" s="98"/>
      <c r="NGC245" s="98"/>
      <c r="NGF245" s="98"/>
      <c r="NGI245" s="98"/>
      <c r="NGL245" s="98"/>
      <c r="NGO245" s="98"/>
      <c r="NGR245" s="98"/>
      <c r="NGU245" s="98"/>
      <c r="NGW245" s="98"/>
      <c r="NHR245" s="98"/>
      <c r="NHS245" s="98"/>
      <c r="NHV245" s="98"/>
      <c r="NHY245" s="98"/>
      <c r="NIB245" s="98"/>
      <c r="NIE245" s="98"/>
      <c r="NIF245" s="98"/>
      <c r="NIG245" s="98"/>
      <c r="NIJ245" s="98"/>
      <c r="NIM245" s="98"/>
      <c r="NIP245" s="98"/>
      <c r="NIS245" s="98"/>
      <c r="NIU245" s="98"/>
      <c r="NKM245" s="98"/>
      <c r="NKN245" s="98"/>
      <c r="NKO245" s="98"/>
      <c r="NKP245" s="98"/>
      <c r="NKQ245" s="98"/>
      <c r="NKR245" s="98"/>
      <c r="NKS245" s="98"/>
      <c r="NKT245" s="98"/>
      <c r="NKU245" s="98"/>
      <c r="NKV245" s="98"/>
      <c r="NKW245" s="98"/>
      <c r="NKX245" s="98"/>
      <c r="NKY245" s="98"/>
      <c r="NKZ245" s="98"/>
      <c r="NLA245" s="98"/>
      <c r="NLB245" s="98"/>
      <c r="NLC245" s="98"/>
      <c r="NLD245" s="98"/>
      <c r="NLE245" s="98"/>
      <c r="NLR245" s="98"/>
      <c r="NLS245" s="98"/>
      <c r="NLT245" s="98"/>
      <c r="NLU245" s="98"/>
      <c r="NLV245" s="98"/>
      <c r="NLW245" s="98"/>
      <c r="NLX245" s="98"/>
      <c r="NLY245" s="98"/>
      <c r="NLZ245" s="98"/>
      <c r="NMA245" s="98"/>
      <c r="NMD245" s="98"/>
      <c r="NMG245" s="98"/>
      <c r="NMJ245" s="98"/>
      <c r="NMM245" s="98"/>
      <c r="NPA245" s="98"/>
      <c r="NPC245" s="98"/>
      <c r="NPF245" s="98"/>
      <c r="NPI245" s="98"/>
      <c r="NPL245" s="98"/>
      <c r="NPO245" s="98"/>
      <c r="NPR245" s="98"/>
      <c r="NPT245" s="98"/>
      <c r="NPV245" s="98"/>
      <c r="NPY245" s="98"/>
      <c r="NQB245" s="98"/>
      <c r="NQE245" s="98"/>
      <c r="NQH245" s="98"/>
      <c r="NQK245" s="98"/>
      <c r="NQN245" s="98"/>
      <c r="NQQ245" s="98"/>
      <c r="NQS245" s="98"/>
      <c r="NRN245" s="98"/>
      <c r="NRO245" s="98"/>
      <c r="NRR245" s="98"/>
      <c r="NRU245" s="98"/>
      <c r="NRX245" s="98"/>
      <c r="NSA245" s="98"/>
      <c r="NSB245" s="98"/>
      <c r="NSC245" s="98"/>
      <c r="NSF245" s="98"/>
      <c r="NSI245" s="98"/>
      <c r="NSL245" s="98"/>
      <c r="NSO245" s="98"/>
      <c r="NSQ245" s="98"/>
      <c r="NUI245" s="98"/>
      <c r="NUJ245" s="98"/>
      <c r="NUK245" s="98"/>
      <c r="NUL245" s="98"/>
      <c r="NUM245" s="98"/>
      <c r="NUN245" s="98"/>
      <c r="NUO245" s="98"/>
      <c r="NUP245" s="98"/>
      <c r="NUQ245" s="98"/>
      <c r="NUR245" s="98"/>
      <c r="NUS245" s="98"/>
      <c r="NUT245" s="98"/>
      <c r="NUU245" s="98"/>
      <c r="NUV245" s="98"/>
      <c r="NUW245" s="98"/>
      <c r="NUX245" s="98"/>
      <c r="NUY245" s="98"/>
      <c r="NUZ245" s="98"/>
      <c r="NVA245" s="98"/>
      <c r="NVN245" s="98"/>
      <c r="NVO245" s="98"/>
      <c r="NVP245" s="98"/>
      <c r="NVQ245" s="98"/>
      <c r="NVR245" s="98"/>
      <c r="NVS245" s="98"/>
      <c r="NVT245" s="98"/>
      <c r="NVU245" s="98"/>
      <c r="NVV245" s="98"/>
      <c r="NVW245" s="98"/>
      <c r="NVZ245" s="98"/>
      <c r="NWC245" s="98"/>
      <c r="NWF245" s="98"/>
      <c r="NWI245" s="98"/>
      <c r="NYW245" s="98"/>
      <c r="NYY245" s="98"/>
      <c r="NZB245" s="98"/>
      <c r="NZE245" s="98"/>
      <c r="NZH245" s="98"/>
      <c r="NZK245" s="98"/>
      <c r="NZN245" s="98"/>
      <c r="NZP245" s="98"/>
      <c r="NZR245" s="98"/>
      <c r="NZU245" s="98"/>
      <c r="NZX245" s="98"/>
      <c r="OAA245" s="98"/>
      <c r="OAD245" s="98"/>
      <c r="OAG245" s="98"/>
      <c r="OAJ245" s="98"/>
      <c r="OAM245" s="98"/>
      <c r="OAO245" s="98"/>
      <c r="OBJ245" s="98"/>
      <c r="OBK245" s="98"/>
      <c r="OBN245" s="98"/>
      <c r="OBQ245" s="98"/>
      <c r="OBT245" s="98"/>
      <c r="OBW245" s="98"/>
      <c r="OBX245" s="98"/>
      <c r="OBY245" s="98"/>
      <c r="OCB245" s="98"/>
      <c r="OCE245" s="98"/>
      <c r="OCH245" s="98"/>
      <c r="OCK245" s="98"/>
      <c r="OCM245" s="98"/>
      <c r="OEE245" s="98"/>
      <c r="OEF245" s="98"/>
      <c r="OEG245" s="98"/>
      <c r="OEH245" s="98"/>
      <c r="OEI245" s="98"/>
      <c r="OEJ245" s="98"/>
      <c r="OEK245" s="98"/>
      <c r="OEL245" s="98"/>
      <c r="OEM245" s="98"/>
      <c r="OEN245" s="98"/>
      <c r="OEO245" s="98"/>
      <c r="OEP245" s="98"/>
      <c r="OEQ245" s="98"/>
      <c r="OER245" s="98"/>
      <c r="OES245" s="98"/>
      <c r="OET245" s="98"/>
      <c r="OEU245" s="98"/>
      <c r="OEV245" s="98"/>
      <c r="OEW245" s="98"/>
      <c r="OFJ245" s="98"/>
      <c r="OFK245" s="98"/>
      <c r="OFL245" s="98"/>
      <c r="OFM245" s="98"/>
      <c r="OFN245" s="98"/>
      <c r="OFO245" s="98"/>
      <c r="OFP245" s="98"/>
      <c r="OFQ245" s="98"/>
      <c r="OFR245" s="98"/>
      <c r="OFS245" s="98"/>
      <c r="OFV245" s="98"/>
      <c r="OFY245" s="98"/>
      <c r="OGB245" s="98"/>
      <c r="OGE245" s="98"/>
      <c r="OIS245" s="98"/>
      <c r="OIU245" s="98"/>
      <c r="OIX245" s="98"/>
      <c r="OJA245" s="98"/>
      <c r="OJD245" s="98"/>
      <c r="OJG245" s="98"/>
      <c r="OJJ245" s="98"/>
      <c r="OJL245" s="98"/>
      <c r="OJN245" s="98"/>
      <c r="OJQ245" s="98"/>
      <c r="OJT245" s="98"/>
      <c r="OJW245" s="98"/>
      <c r="OJZ245" s="98"/>
      <c r="OKC245" s="98"/>
      <c r="OKF245" s="98"/>
      <c r="OKI245" s="98"/>
      <c r="OKK245" s="98"/>
      <c r="OLF245" s="98"/>
      <c r="OLG245" s="98"/>
      <c r="OLJ245" s="98"/>
      <c r="OLM245" s="98"/>
      <c r="OLP245" s="98"/>
      <c r="OLS245" s="98"/>
      <c r="OLT245" s="98"/>
      <c r="OLU245" s="98"/>
      <c r="OLX245" s="98"/>
      <c r="OMA245" s="98"/>
      <c r="OMD245" s="98"/>
      <c r="OMG245" s="98"/>
      <c r="OMI245" s="98"/>
      <c r="OOA245" s="98"/>
      <c r="OOB245" s="98"/>
      <c r="OOC245" s="98"/>
      <c r="OOD245" s="98"/>
      <c r="OOE245" s="98"/>
      <c r="OOF245" s="98"/>
      <c r="OOG245" s="98"/>
      <c r="OOH245" s="98"/>
      <c r="OOI245" s="98"/>
      <c r="OOJ245" s="98"/>
      <c r="OOK245" s="98"/>
      <c r="OOL245" s="98"/>
      <c r="OOM245" s="98"/>
      <c r="OON245" s="98"/>
      <c r="OOO245" s="98"/>
      <c r="OOP245" s="98"/>
      <c r="OOQ245" s="98"/>
      <c r="OOR245" s="98"/>
      <c r="OOS245" s="98"/>
      <c r="OPF245" s="98"/>
      <c r="OPG245" s="98"/>
      <c r="OPH245" s="98"/>
      <c r="OPI245" s="98"/>
      <c r="OPJ245" s="98"/>
      <c r="OPK245" s="98"/>
      <c r="OPL245" s="98"/>
      <c r="OPM245" s="98"/>
      <c r="OPN245" s="98"/>
      <c r="OPO245" s="98"/>
      <c r="OPR245" s="98"/>
      <c r="OPU245" s="98"/>
      <c r="OPX245" s="98"/>
      <c r="OQA245" s="98"/>
      <c r="OSO245" s="98"/>
      <c r="OSQ245" s="98"/>
      <c r="OST245" s="98"/>
      <c r="OSW245" s="98"/>
      <c r="OSZ245" s="98"/>
      <c r="OTC245" s="98"/>
      <c r="OTF245" s="98"/>
      <c r="OTH245" s="98"/>
      <c r="OTJ245" s="98"/>
      <c r="OTM245" s="98"/>
      <c r="OTP245" s="98"/>
      <c r="OTS245" s="98"/>
      <c r="OTV245" s="98"/>
      <c r="OTY245" s="98"/>
      <c r="OUB245" s="98"/>
      <c r="OUE245" s="98"/>
      <c r="OUG245" s="98"/>
      <c r="OVB245" s="98"/>
      <c r="OVC245" s="98"/>
      <c r="OVF245" s="98"/>
      <c r="OVI245" s="98"/>
      <c r="OVL245" s="98"/>
      <c r="OVO245" s="98"/>
      <c r="OVP245" s="98"/>
      <c r="OVQ245" s="98"/>
      <c r="OVT245" s="98"/>
      <c r="OVW245" s="98"/>
      <c r="OVZ245" s="98"/>
      <c r="OWC245" s="98"/>
      <c r="OWE245" s="98"/>
      <c r="OXW245" s="98"/>
      <c r="OXX245" s="98"/>
      <c r="OXY245" s="98"/>
      <c r="OXZ245" s="98"/>
      <c r="OYA245" s="98"/>
      <c r="OYB245" s="98"/>
      <c r="OYC245" s="98"/>
      <c r="OYD245" s="98"/>
      <c r="OYE245" s="98"/>
      <c r="OYF245" s="98"/>
      <c r="OYG245" s="98"/>
      <c r="OYH245" s="98"/>
      <c r="OYI245" s="98"/>
      <c r="OYJ245" s="98"/>
      <c r="OYK245" s="98"/>
      <c r="OYL245" s="98"/>
      <c r="OYM245" s="98"/>
      <c r="OYN245" s="98"/>
      <c r="OYO245" s="98"/>
      <c r="OZB245" s="98"/>
      <c r="OZC245" s="98"/>
      <c r="OZD245" s="98"/>
      <c r="OZE245" s="98"/>
      <c r="OZF245" s="98"/>
      <c r="OZG245" s="98"/>
      <c r="OZH245" s="98"/>
      <c r="OZI245" s="98"/>
      <c r="OZJ245" s="98"/>
      <c r="OZK245" s="98"/>
      <c r="OZN245" s="98"/>
      <c r="OZQ245" s="98"/>
      <c r="OZT245" s="98"/>
      <c r="OZW245" s="98"/>
      <c r="PCK245" s="98"/>
      <c r="PCM245" s="98"/>
      <c r="PCP245" s="98"/>
      <c r="PCS245" s="98"/>
      <c r="PCV245" s="98"/>
      <c r="PCY245" s="98"/>
      <c r="PDB245" s="98"/>
      <c r="PDD245" s="98"/>
      <c r="PDF245" s="98"/>
      <c r="PDI245" s="98"/>
      <c r="PDL245" s="98"/>
      <c r="PDO245" s="98"/>
      <c r="PDR245" s="98"/>
      <c r="PDU245" s="98"/>
      <c r="PDX245" s="98"/>
      <c r="PEA245" s="98"/>
      <c r="PEC245" s="98"/>
      <c r="PEX245" s="98"/>
      <c r="PEY245" s="98"/>
      <c r="PFB245" s="98"/>
      <c r="PFE245" s="98"/>
      <c r="PFH245" s="98"/>
      <c r="PFK245" s="98"/>
      <c r="PFL245" s="98"/>
      <c r="PFM245" s="98"/>
      <c r="PFP245" s="98"/>
      <c r="PFS245" s="98"/>
      <c r="PFV245" s="98"/>
      <c r="PFY245" s="98"/>
      <c r="PGA245" s="98"/>
      <c r="PHS245" s="98"/>
      <c r="PHT245" s="98"/>
      <c r="PHU245" s="98"/>
      <c r="PHV245" s="98"/>
      <c r="PHW245" s="98"/>
      <c r="PHX245" s="98"/>
      <c r="PHY245" s="98"/>
      <c r="PHZ245" s="98"/>
      <c r="PIA245" s="98"/>
      <c r="PIB245" s="98"/>
      <c r="PIC245" s="98"/>
      <c r="PID245" s="98"/>
      <c r="PIE245" s="98"/>
      <c r="PIF245" s="98"/>
      <c r="PIG245" s="98"/>
      <c r="PIH245" s="98"/>
      <c r="PII245" s="98"/>
      <c r="PIJ245" s="98"/>
      <c r="PIK245" s="98"/>
      <c r="PIX245" s="98"/>
      <c r="PIY245" s="98"/>
      <c r="PIZ245" s="98"/>
      <c r="PJA245" s="98"/>
      <c r="PJB245" s="98"/>
      <c r="PJC245" s="98"/>
      <c r="PJD245" s="98"/>
      <c r="PJE245" s="98"/>
      <c r="PJF245" s="98"/>
      <c r="PJG245" s="98"/>
      <c r="PJJ245" s="98"/>
      <c r="PJM245" s="98"/>
      <c r="PJP245" s="98"/>
      <c r="PJS245" s="98"/>
      <c r="PMG245" s="98"/>
      <c r="PMI245" s="98"/>
      <c r="PML245" s="98"/>
      <c r="PMO245" s="98"/>
      <c r="PMR245" s="98"/>
      <c r="PMU245" s="98"/>
      <c r="PMX245" s="98"/>
      <c r="PMZ245" s="98"/>
      <c r="PNB245" s="98"/>
      <c r="PNE245" s="98"/>
      <c r="PNH245" s="98"/>
      <c r="PNK245" s="98"/>
      <c r="PNN245" s="98"/>
      <c r="PNQ245" s="98"/>
      <c r="PNT245" s="98"/>
      <c r="PNW245" s="98"/>
      <c r="PNY245" s="98"/>
      <c r="POT245" s="98"/>
      <c r="POU245" s="98"/>
      <c r="POX245" s="98"/>
      <c r="PPA245" s="98"/>
      <c r="PPD245" s="98"/>
      <c r="PPG245" s="98"/>
      <c r="PPH245" s="98"/>
      <c r="PPI245" s="98"/>
      <c r="PPL245" s="98"/>
      <c r="PPO245" s="98"/>
      <c r="PPR245" s="98"/>
      <c r="PPU245" s="98"/>
      <c r="PPW245" s="98"/>
      <c r="PRO245" s="98"/>
      <c r="PRP245" s="98"/>
      <c r="PRQ245" s="98"/>
      <c r="PRR245" s="98"/>
      <c r="PRS245" s="98"/>
      <c r="PRT245" s="98"/>
      <c r="PRU245" s="98"/>
      <c r="PRV245" s="98"/>
      <c r="PRW245" s="98"/>
      <c r="PRX245" s="98"/>
      <c r="PRY245" s="98"/>
      <c r="PRZ245" s="98"/>
      <c r="PSA245" s="98"/>
      <c r="PSB245" s="98"/>
      <c r="PSC245" s="98"/>
      <c r="PSD245" s="98"/>
      <c r="PSE245" s="98"/>
      <c r="PSF245" s="98"/>
      <c r="PSG245" s="98"/>
      <c r="PST245" s="98"/>
      <c r="PSU245" s="98"/>
      <c r="PSV245" s="98"/>
      <c r="PSW245" s="98"/>
      <c r="PSX245" s="98"/>
      <c r="PSY245" s="98"/>
      <c r="PSZ245" s="98"/>
      <c r="PTA245" s="98"/>
      <c r="PTB245" s="98"/>
      <c r="PTC245" s="98"/>
      <c r="PTF245" s="98"/>
      <c r="PTI245" s="98"/>
      <c r="PTL245" s="98"/>
      <c r="PTO245" s="98"/>
      <c r="PWC245" s="98"/>
      <c r="PWE245" s="98"/>
      <c r="PWH245" s="98"/>
      <c r="PWK245" s="98"/>
      <c r="PWN245" s="98"/>
      <c r="PWQ245" s="98"/>
      <c r="PWT245" s="98"/>
      <c r="PWV245" s="98"/>
      <c r="PWX245" s="98"/>
      <c r="PXA245" s="98"/>
      <c r="PXD245" s="98"/>
      <c r="PXG245" s="98"/>
      <c r="PXJ245" s="98"/>
      <c r="PXM245" s="98"/>
      <c r="PXP245" s="98"/>
      <c r="PXS245" s="98"/>
      <c r="PXU245" s="98"/>
      <c r="PYP245" s="98"/>
      <c r="PYQ245" s="98"/>
      <c r="PYT245" s="98"/>
      <c r="PYW245" s="98"/>
      <c r="PYZ245" s="98"/>
      <c r="PZC245" s="98"/>
      <c r="PZD245" s="98"/>
      <c r="PZE245" s="98"/>
      <c r="PZH245" s="98"/>
      <c r="PZK245" s="98"/>
      <c r="PZN245" s="98"/>
      <c r="PZQ245" s="98"/>
      <c r="PZS245" s="98"/>
      <c r="QBK245" s="98"/>
      <c r="QBL245" s="98"/>
      <c r="QBM245" s="98"/>
      <c r="QBN245" s="98"/>
      <c r="QBO245" s="98"/>
      <c r="QBP245" s="98"/>
      <c r="QBQ245" s="98"/>
      <c r="QBR245" s="98"/>
      <c r="QBS245" s="98"/>
      <c r="QBT245" s="98"/>
      <c r="QBU245" s="98"/>
      <c r="QBV245" s="98"/>
      <c r="QBW245" s="98"/>
      <c r="QBX245" s="98"/>
      <c r="QBY245" s="98"/>
      <c r="QBZ245" s="98"/>
      <c r="QCA245" s="98"/>
      <c r="QCB245" s="98"/>
      <c r="QCC245" s="98"/>
      <c r="QCP245" s="98"/>
      <c r="QCQ245" s="98"/>
      <c r="QCR245" s="98"/>
      <c r="QCS245" s="98"/>
      <c r="QCT245" s="98"/>
      <c r="QCU245" s="98"/>
      <c r="QCV245" s="98"/>
      <c r="QCW245" s="98"/>
      <c r="QCX245" s="98"/>
      <c r="QCY245" s="98"/>
      <c r="QDB245" s="98"/>
      <c r="QDE245" s="98"/>
      <c r="QDH245" s="98"/>
      <c r="QDK245" s="98"/>
      <c r="QFY245" s="98"/>
      <c r="QGA245" s="98"/>
      <c r="QGD245" s="98"/>
      <c r="QGG245" s="98"/>
      <c r="QGJ245" s="98"/>
      <c r="QGM245" s="98"/>
      <c r="QGP245" s="98"/>
      <c r="QGR245" s="98"/>
      <c r="QGT245" s="98"/>
      <c r="QGW245" s="98"/>
      <c r="QGZ245" s="98"/>
      <c r="QHC245" s="98"/>
      <c r="QHF245" s="98"/>
      <c r="QHI245" s="98"/>
      <c r="QHL245" s="98"/>
      <c r="QHO245" s="98"/>
      <c r="QHQ245" s="98"/>
      <c r="QIL245" s="98"/>
      <c r="QIM245" s="98"/>
      <c r="QIP245" s="98"/>
      <c r="QIS245" s="98"/>
      <c r="QIV245" s="98"/>
      <c r="QIY245" s="98"/>
      <c r="QIZ245" s="98"/>
      <c r="QJA245" s="98"/>
      <c r="QJD245" s="98"/>
      <c r="QJG245" s="98"/>
      <c r="QJJ245" s="98"/>
      <c r="QJM245" s="98"/>
      <c r="QJO245" s="98"/>
      <c r="QLG245" s="98"/>
      <c r="QLH245" s="98"/>
      <c r="QLI245" s="98"/>
      <c r="QLJ245" s="98"/>
      <c r="QLK245" s="98"/>
      <c r="QLL245" s="98"/>
      <c r="QLM245" s="98"/>
      <c r="QLN245" s="98"/>
      <c r="QLO245" s="98"/>
      <c r="QLP245" s="98"/>
      <c r="QLQ245" s="98"/>
      <c r="QLR245" s="98"/>
      <c r="QLS245" s="98"/>
      <c r="QLT245" s="98"/>
      <c r="QLU245" s="98"/>
      <c r="QLV245" s="98"/>
      <c r="QLW245" s="98"/>
      <c r="QLX245" s="98"/>
      <c r="QLY245" s="98"/>
      <c r="QML245" s="98"/>
      <c r="QMM245" s="98"/>
      <c r="QMN245" s="98"/>
      <c r="QMO245" s="98"/>
      <c r="QMP245" s="98"/>
      <c r="QMQ245" s="98"/>
      <c r="QMR245" s="98"/>
      <c r="QMS245" s="98"/>
      <c r="QMT245" s="98"/>
      <c r="QMU245" s="98"/>
      <c r="QMX245" s="98"/>
      <c r="QNA245" s="98"/>
      <c r="QND245" s="98"/>
      <c r="QNG245" s="98"/>
      <c r="QPU245" s="98"/>
      <c r="QPW245" s="98"/>
      <c r="QPZ245" s="98"/>
      <c r="QQC245" s="98"/>
      <c r="QQF245" s="98"/>
      <c r="QQI245" s="98"/>
      <c r="QQL245" s="98"/>
      <c r="QQN245" s="98"/>
      <c r="QQP245" s="98"/>
      <c r="QQS245" s="98"/>
      <c r="QQV245" s="98"/>
      <c r="QQY245" s="98"/>
      <c r="QRB245" s="98"/>
      <c r="QRE245" s="98"/>
      <c r="QRH245" s="98"/>
      <c r="QRK245" s="98"/>
      <c r="QRM245" s="98"/>
      <c r="QSH245" s="98"/>
      <c r="QSI245" s="98"/>
      <c r="QSL245" s="98"/>
      <c r="QSO245" s="98"/>
      <c r="QSR245" s="98"/>
      <c r="QSU245" s="98"/>
      <c r="QSV245" s="98"/>
      <c r="QSW245" s="98"/>
      <c r="QSZ245" s="98"/>
      <c r="QTC245" s="98"/>
      <c r="QTF245" s="98"/>
      <c r="QTI245" s="98"/>
      <c r="QTK245" s="98"/>
      <c r="QVC245" s="98"/>
      <c r="QVD245" s="98"/>
      <c r="QVE245" s="98"/>
      <c r="QVF245" s="98"/>
      <c r="QVG245" s="98"/>
      <c r="QVH245" s="98"/>
      <c r="QVI245" s="98"/>
      <c r="QVJ245" s="98"/>
      <c r="QVK245" s="98"/>
      <c r="QVL245" s="98"/>
      <c r="QVM245" s="98"/>
      <c r="QVN245" s="98"/>
      <c r="QVO245" s="98"/>
      <c r="QVP245" s="98"/>
      <c r="QVQ245" s="98"/>
      <c r="QVR245" s="98"/>
      <c r="QVS245" s="98"/>
      <c r="QVT245" s="98"/>
      <c r="QVU245" s="98"/>
      <c r="QWH245" s="98"/>
      <c r="QWI245" s="98"/>
      <c r="QWJ245" s="98"/>
      <c r="QWK245" s="98"/>
      <c r="QWL245" s="98"/>
      <c r="QWM245" s="98"/>
      <c r="QWN245" s="98"/>
      <c r="QWO245" s="98"/>
      <c r="QWP245" s="98"/>
      <c r="QWQ245" s="98"/>
      <c r="QWT245" s="98"/>
      <c r="QWW245" s="98"/>
      <c r="QWZ245" s="98"/>
      <c r="QXC245" s="98"/>
      <c r="QZQ245" s="98"/>
      <c r="QZS245" s="98"/>
      <c r="QZV245" s="98"/>
      <c r="QZY245" s="98"/>
      <c r="RAB245" s="98"/>
      <c r="RAE245" s="98"/>
      <c r="RAH245" s="98"/>
      <c r="RAJ245" s="98"/>
      <c r="RAL245" s="98"/>
      <c r="RAO245" s="98"/>
      <c r="RAR245" s="98"/>
      <c r="RAU245" s="98"/>
      <c r="RAX245" s="98"/>
      <c r="RBA245" s="98"/>
      <c r="RBD245" s="98"/>
      <c r="RBG245" s="98"/>
      <c r="RBI245" s="98"/>
      <c r="RCD245" s="98"/>
      <c r="RCE245" s="98"/>
      <c r="RCH245" s="98"/>
      <c r="RCK245" s="98"/>
      <c r="RCN245" s="98"/>
      <c r="RCQ245" s="98"/>
      <c r="RCR245" s="98"/>
      <c r="RCS245" s="98"/>
      <c r="RCV245" s="98"/>
      <c r="RCY245" s="98"/>
      <c r="RDB245" s="98"/>
      <c r="RDE245" s="98"/>
      <c r="RDG245" s="98"/>
      <c r="REY245" s="98"/>
      <c r="REZ245" s="98"/>
      <c r="RFA245" s="98"/>
      <c r="RFB245" s="98"/>
      <c r="RFC245" s="98"/>
      <c r="RFD245" s="98"/>
      <c r="RFE245" s="98"/>
      <c r="RFF245" s="98"/>
      <c r="RFG245" s="98"/>
      <c r="RFH245" s="98"/>
      <c r="RFI245" s="98"/>
      <c r="RFJ245" s="98"/>
      <c r="RFK245" s="98"/>
      <c r="RFL245" s="98"/>
      <c r="RFM245" s="98"/>
      <c r="RFN245" s="98"/>
      <c r="RFO245" s="98"/>
      <c r="RFP245" s="98"/>
      <c r="RFQ245" s="98"/>
      <c r="RGD245" s="98"/>
      <c r="RGE245" s="98"/>
      <c r="RGF245" s="98"/>
      <c r="RGG245" s="98"/>
      <c r="RGH245" s="98"/>
      <c r="RGI245" s="98"/>
      <c r="RGJ245" s="98"/>
      <c r="RGK245" s="98"/>
      <c r="RGL245" s="98"/>
      <c r="RGM245" s="98"/>
      <c r="RGP245" s="98"/>
      <c r="RGS245" s="98"/>
      <c r="RGV245" s="98"/>
      <c r="RGY245" s="98"/>
      <c r="RJM245" s="98"/>
      <c r="RJO245" s="98"/>
      <c r="RJR245" s="98"/>
      <c r="RJU245" s="98"/>
      <c r="RJX245" s="98"/>
      <c r="RKA245" s="98"/>
      <c r="RKD245" s="98"/>
      <c r="RKF245" s="98"/>
      <c r="RKH245" s="98"/>
      <c r="RKK245" s="98"/>
      <c r="RKN245" s="98"/>
      <c r="RKQ245" s="98"/>
      <c r="RKT245" s="98"/>
      <c r="RKW245" s="98"/>
      <c r="RKZ245" s="98"/>
      <c r="RLC245" s="98"/>
      <c r="RLE245" s="98"/>
      <c r="RLZ245" s="98"/>
      <c r="RMA245" s="98"/>
      <c r="RMD245" s="98"/>
      <c r="RMG245" s="98"/>
      <c r="RMJ245" s="98"/>
      <c r="RMM245" s="98"/>
      <c r="RMN245" s="98"/>
      <c r="RMO245" s="98"/>
      <c r="RMR245" s="98"/>
      <c r="RMU245" s="98"/>
      <c r="RMX245" s="98"/>
      <c r="RNA245" s="98"/>
      <c r="RNC245" s="98"/>
      <c r="ROU245" s="98"/>
      <c r="ROV245" s="98"/>
      <c r="ROW245" s="98"/>
      <c r="ROX245" s="98"/>
      <c r="ROY245" s="98"/>
      <c r="ROZ245" s="98"/>
      <c r="RPA245" s="98"/>
      <c r="RPB245" s="98"/>
      <c r="RPC245" s="98"/>
      <c r="RPD245" s="98"/>
      <c r="RPE245" s="98"/>
      <c r="RPF245" s="98"/>
      <c r="RPG245" s="98"/>
      <c r="RPH245" s="98"/>
      <c r="RPI245" s="98"/>
      <c r="RPJ245" s="98"/>
      <c r="RPK245" s="98"/>
      <c r="RPL245" s="98"/>
      <c r="RPM245" s="98"/>
      <c r="RPZ245" s="98"/>
      <c r="RQA245" s="98"/>
      <c r="RQB245" s="98"/>
      <c r="RQC245" s="98"/>
      <c r="RQD245" s="98"/>
      <c r="RQE245" s="98"/>
      <c r="RQF245" s="98"/>
      <c r="RQG245" s="98"/>
      <c r="RQH245" s="98"/>
      <c r="RQI245" s="98"/>
      <c r="RQL245" s="98"/>
      <c r="RQO245" s="98"/>
      <c r="RQR245" s="98"/>
      <c r="RQU245" s="98"/>
      <c r="RTI245" s="98"/>
      <c r="RTK245" s="98"/>
      <c r="RTN245" s="98"/>
      <c r="RTQ245" s="98"/>
      <c r="RTT245" s="98"/>
      <c r="RTW245" s="98"/>
      <c r="RTZ245" s="98"/>
      <c r="RUB245" s="98"/>
      <c r="RUD245" s="98"/>
      <c r="RUG245" s="98"/>
      <c r="RUJ245" s="98"/>
      <c r="RUM245" s="98"/>
      <c r="RUP245" s="98"/>
      <c r="RUS245" s="98"/>
      <c r="RUV245" s="98"/>
      <c r="RUY245" s="98"/>
      <c r="RVA245" s="98"/>
      <c r="RVV245" s="98"/>
      <c r="RVW245" s="98"/>
      <c r="RVZ245" s="98"/>
      <c r="RWC245" s="98"/>
      <c r="RWF245" s="98"/>
      <c r="RWI245" s="98"/>
      <c r="RWJ245" s="98"/>
      <c r="RWK245" s="98"/>
      <c r="RWN245" s="98"/>
      <c r="RWQ245" s="98"/>
      <c r="RWT245" s="98"/>
      <c r="RWW245" s="98"/>
      <c r="RWY245" s="98"/>
      <c r="RYQ245" s="98"/>
      <c r="RYR245" s="98"/>
      <c r="RYS245" s="98"/>
      <c r="RYT245" s="98"/>
      <c r="RYU245" s="98"/>
      <c r="RYV245" s="98"/>
      <c r="RYW245" s="98"/>
      <c r="RYX245" s="98"/>
      <c r="RYY245" s="98"/>
      <c r="RYZ245" s="98"/>
      <c r="RZA245" s="98"/>
      <c r="RZB245" s="98"/>
      <c r="RZC245" s="98"/>
      <c r="RZD245" s="98"/>
      <c r="RZE245" s="98"/>
      <c r="RZF245" s="98"/>
      <c r="RZG245" s="98"/>
      <c r="RZH245" s="98"/>
      <c r="RZI245" s="98"/>
      <c r="RZV245" s="98"/>
      <c r="RZW245" s="98"/>
      <c r="RZX245" s="98"/>
      <c r="RZY245" s="98"/>
      <c r="RZZ245" s="98"/>
      <c r="SAA245" s="98"/>
      <c r="SAB245" s="98"/>
      <c r="SAC245" s="98"/>
      <c r="SAD245" s="98"/>
      <c r="SAE245" s="98"/>
      <c r="SAH245" s="98"/>
      <c r="SAK245" s="98"/>
      <c r="SAN245" s="98"/>
      <c r="SAQ245" s="98"/>
      <c r="SDE245" s="98"/>
      <c r="SDG245" s="98"/>
      <c r="SDJ245" s="98"/>
      <c r="SDM245" s="98"/>
      <c r="SDP245" s="98"/>
      <c r="SDS245" s="98"/>
      <c r="SDV245" s="98"/>
      <c r="SDX245" s="98"/>
      <c r="SDZ245" s="98"/>
      <c r="SEC245" s="98"/>
      <c r="SEF245" s="98"/>
      <c r="SEI245" s="98"/>
      <c r="SEL245" s="98"/>
      <c r="SEO245" s="98"/>
      <c r="SER245" s="98"/>
      <c r="SEU245" s="98"/>
      <c r="SEW245" s="98"/>
      <c r="SFR245" s="98"/>
      <c r="SFS245" s="98"/>
      <c r="SFV245" s="98"/>
      <c r="SFY245" s="98"/>
      <c r="SGB245" s="98"/>
      <c r="SGE245" s="98"/>
      <c r="SGF245" s="98"/>
      <c r="SGG245" s="98"/>
      <c r="SGJ245" s="98"/>
      <c r="SGM245" s="98"/>
      <c r="SGP245" s="98"/>
      <c r="SGS245" s="98"/>
      <c r="SGU245" s="98"/>
      <c r="SIM245" s="98"/>
      <c r="SIN245" s="98"/>
      <c r="SIO245" s="98"/>
      <c r="SIP245" s="98"/>
      <c r="SIQ245" s="98"/>
      <c r="SIR245" s="98"/>
      <c r="SIS245" s="98"/>
      <c r="SIT245" s="98"/>
      <c r="SIU245" s="98"/>
      <c r="SIV245" s="98"/>
      <c r="SIW245" s="98"/>
      <c r="SIX245" s="98"/>
      <c r="SIY245" s="98"/>
      <c r="SIZ245" s="98"/>
      <c r="SJA245" s="98"/>
      <c r="SJB245" s="98"/>
      <c r="SJC245" s="98"/>
      <c r="SJD245" s="98"/>
      <c r="SJE245" s="98"/>
      <c r="SJR245" s="98"/>
      <c r="SJS245" s="98"/>
      <c r="SJT245" s="98"/>
      <c r="SJU245" s="98"/>
      <c r="SJV245" s="98"/>
      <c r="SJW245" s="98"/>
      <c r="SJX245" s="98"/>
      <c r="SJY245" s="98"/>
      <c r="SJZ245" s="98"/>
      <c r="SKA245" s="98"/>
      <c r="SKD245" s="98"/>
      <c r="SKG245" s="98"/>
      <c r="SKJ245" s="98"/>
      <c r="SKM245" s="98"/>
      <c r="SNA245" s="98"/>
      <c r="SNC245" s="98"/>
      <c r="SNF245" s="98"/>
      <c r="SNI245" s="98"/>
      <c r="SNL245" s="98"/>
      <c r="SNO245" s="98"/>
      <c r="SNR245" s="98"/>
      <c r="SNT245" s="98"/>
      <c r="SNV245" s="98"/>
      <c r="SNY245" s="98"/>
      <c r="SOB245" s="98"/>
      <c r="SOE245" s="98"/>
      <c r="SOH245" s="98"/>
      <c r="SOK245" s="98"/>
      <c r="SON245" s="98"/>
      <c r="SOQ245" s="98"/>
      <c r="SOS245" s="98"/>
      <c r="SPN245" s="98"/>
      <c r="SPO245" s="98"/>
      <c r="SPR245" s="98"/>
      <c r="SPU245" s="98"/>
      <c r="SPX245" s="98"/>
      <c r="SQA245" s="98"/>
      <c r="SQB245" s="98"/>
      <c r="SQC245" s="98"/>
      <c r="SQF245" s="98"/>
      <c r="SQI245" s="98"/>
      <c r="SQL245" s="98"/>
      <c r="SQO245" s="98"/>
      <c r="SQQ245" s="98"/>
      <c r="SSI245" s="98"/>
      <c r="SSJ245" s="98"/>
      <c r="SSK245" s="98"/>
      <c r="SSL245" s="98"/>
      <c r="SSM245" s="98"/>
      <c r="SSN245" s="98"/>
      <c r="SSO245" s="98"/>
      <c r="SSP245" s="98"/>
      <c r="SSQ245" s="98"/>
      <c r="SSR245" s="98"/>
      <c r="SSS245" s="98"/>
      <c r="SST245" s="98"/>
      <c r="SSU245" s="98"/>
      <c r="SSV245" s="98"/>
      <c r="SSW245" s="98"/>
      <c r="SSX245" s="98"/>
      <c r="SSY245" s="98"/>
      <c r="SSZ245" s="98"/>
      <c r="STA245" s="98"/>
      <c r="STN245" s="98"/>
      <c r="STO245" s="98"/>
      <c r="STP245" s="98"/>
      <c r="STQ245" s="98"/>
      <c r="STR245" s="98"/>
      <c r="STS245" s="98"/>
      <c r="STT245" s="98"/>
      <c r="STU245" s="98"/>
      <c r="STV245" s="98"/>
      <c r="STW245" s="98"/>
      <c r="STZ245" s="98"/>
      <c r="SUC245" s="98"/>
      <c r="SUF245" s="98"/>
      <c r="SUI245" s="98"/>
      <c r="SWW245" s="98"/>
      <c r="SWY245" s="98"/>
      <c r="SXB245" s="98"/>
      <c r="SXE245" s="98"/>
      <c r="SXH245" s="98"/>
      <c r="SXK245" s="98"/>
      <c r="SXN245" s="98"/>
      <c r="SXP245" s="98"/>
      <c r="SXR245" s="98"/>
      <c r="SXU245" s="98"/>
      <c r="SXX245" s="98"/>
      <c r="SYA245" s="98"/>
      <c r="SYD245" s="98"/>
      <c r="SYG245" s="98"/>
      <c r="SYJ245" s="98"/>
      <c r="SYM245" s="98"/>
      <c r="SYO245" s="98"/>
      <c r="SZJ245" s="98"/>
      <c r="SZK245" s="98"/>
      <c r="SZN245" s="98"/>
      <c r="SZQ245" s="98"/>
      <c r="SZT245" s="98"/>
      <c r="SZW245" s="98"/>
      <c r="SZX245" s="98"/>
      <c r="SZY245" s="98"/>
      <c r="TAB245" s="98"/>
      <c r="TAE245" s="98"/>
      <c r="TAH245" s="98"/>
      <c r="TAK245" s="98"/>
      <c r="TAM245" s="98"/>
      <c r="TCE245" s="98"/>
      <c r="TCF245" s="98"/>
      <c r="TCG245" s="98"/>
      <c r="TCH245" s="98"/>
      <c r="TCI245" s="98"/>
      <c r="TCJ245" s="98"/>
      <c r="TCK245" s="98"/>
      <c r="TCL245" s="98"/>
      <c r="TCM245" s="98"/>
      <c r="TCN245" s="98"/>
      <c r="TCO245" s="98"/>
      <c r="TCP245" s="98"/>
      <c r="TCQ245" s="98"/>
      <c r="TCR245" s="98"/>
      <c r="TCS245" s="98"/>
      <c r="TCT245" s="98"/>
      <c r="TCU245" s="98"/>
      <c r="TCV245" s="98"/>
      <c r="TCW245" s="98"/>
      <c r="TDJ245" s="98"/>
      <c r="TDK245" s="98"/>
      <c r="TDL245" s="98"/>
      <c r="TDM245" s="98"/>
      <c r="TDN245" s="98"/>
      <c r="TDO245" s="98"/>
      <c r="TDP245" s="98"/>
      <c r="TDQ245" s="98"/>
      <c r="TDR245" s="98"/>
      <c r="TDS245" s="98"/>
      <c r="TDV245" s="98"/>
      <c r="TDY245" s="98"/>
      <c r="TEB245" s="98"/>
      <c r="TEE245" s="98"/>
      <c r="TGS245" s="98"/>
      <c r="TGU245" s="98"/>
      <c r="TGX245" s="98"/>
      <c r="THA245" s="98"/>
      <c r="THD245" s="98"/>
      <c r="THG245" s="98"/>
      <c r="THJ245" s="98"/>
      <c r="THL245" s="98"/>
      <c r="THN245" s="98"/>
      <c r="THQ245" s="98"/>
      <c r="THT245" s="98"/>
      <c r="THW245" s="98"/>
      <c r="THZ245" s="98"/>
      <c r="TIC245" s="98"/>
      <c r="TIF245" s="98"/>
      <c r="TII245" s="98"/>
      <c r="TIK245" s="98"/>
      <c r="TJF245" s="98"/>
      <c r="TJG245" s="98"/>
      <c r="TJJ245" s="98"/>
      <c r="TJM245" s="98"/>
      <c r="TJP245" s="98"/>
      <c r="TJS245" s="98"/>
      <c r="TJT245" s="98"/>
      <c r="TJU245" s="98"/>
      <c r="TJX245" s="98"/>
      <c r="TKA245" s="98"/>
      <c r="TKD245" s="98"/>
      <c r="TKG245" s="98"/>
      <c r="TKI245" s="98"/>
      <c r="TMA245" s="98"/>
      <c r="TMB245" s="98"/>
      <c r="TMC245" s="98"/>
      <c r="TMD245" s="98"/>
      <c r="TME245" s="98"/>
      <c r="TMF245" s="98"/>
      <c r="TMG245" s="98"/>
      <c r="TMH245" s="98"/>
      <c r="TMI245" s="98"/>
      <c r="TMJ245" s="98"/>
      <c r="TMK245" s="98"/>
      <c r="TML245" s="98"/>
      <c r="TMM245" s="98"/>
      <c r="TMN245" s="98"/>
      <c r="TMO245" s="98"/>
      <c r="TMP245" s="98"/>
      <c r="TMQ245" s="98"/>
      <c r="TMR245" s="98"/>
      <c r="TMS245" s="98"/>
      <c r="TNF245" s="98"/>
      <c r="TNG245" s="98"/>
      <c r="TNH245" s="98"/>
      <c r="TNI245" s="98"/>
      <c r="TNJ245" s="98"/>
      <c r="TNK245" s="98"/>
      <c r="TNL245" s="98"/>
      <c r="TNM245" s="98"/>
      <c r="TNN245" s="98"/>
      <c r="TNO245" s="98"/>
      <c r="TNR245" s="98"/>
      <c r="TNU245" s="98"/>
      <c r="TNX245" s="98"/>
      <c r="TOA245" s="98"/>
      <c r="TQO245" s="98"/>
      <c r="TQQ245" s="98"/>
      <c r="TQT245" s="98"/>
      <c r="TQW245" s="98"/>
      <c r="TQZ245" s="98"/>
      <c r="TRC245" s="98"/>
      <c r="TRF245" s="98"/>
      <c r="TRH245" s="98"/>
      <c r="TRJ245" s="98"/>
      <c r="TRM245" s="98"/>
      <c r="TRP245" s="98"/>
      <c r="TRS245" s="98"/>
      <c r="TRV245" s="98"/>
      <c r="TRY245" s="98"/>
      <c r="TSB245" s="98"/>
      <c r="TSE245" s="98"/>
      <c r="TSG245" s="98"/>
      <c r="TTB245" s="98"/>
      <c r="TTC245" s="98"/>
      <c r="TTF245" s="98"/>
      <c r="TTI245" s="98"/>
      <c r="TTL245" s="98"/>
      <c r="TTO245" s="98"/>
      <c r="TTP245" s="98"/>
      <c r="TTQ245" s="98"/>
      <c r="TTT245" s="98"/>
      <c r="TTW245" s="98"/>
      <c r="TTZ245" s="98"/>
      <c r="TUC245" s="98"/>
      <c r="TUE245" s="98"/>
      <c r="TVW245" s="98"/>
      <c r="TVX245" s="98"/>
      <c r="TVY245" s="98"/>
      <c r="TVZ245" s="98"/>
      <c r="TWA245" s="98"/>
      <c r="TWB245" s="98"/>
      <c r="TWC245" s="98"/>
      <c r="TWD245" s="98"/>
      <c r="TWE245" s="98"/>
      <c r="TWF245" s="98"/>
      <c r="TWG245" s="98"/>
      <c r="TWH245" s="98"/>
      <c r="TWI245" s="98"/>
      <c r="TWJ245" s="98"/>
      <c r="TWK245" s="98"/>
      <c r="TWL245" s="98"/>
      <c r="TWM245" s="98"/>
      <c r="TWN245" s="98"/>
      <c r="TWO245" s="98"/>
      <c r="TXB245" s="98"/>
      <c r="TXC245" s="98"/>
      <c r="TXD245" s="98"/>
      <c r="TXE245" s="98"/>
      <c r="TXF245" s="98"/>
      <c r="TXG245" s="98"/>
      <c r="TXH245" s="98"/>
      <c r="TXI245" s="98"/>
      <c r="TXJ245" s="98"/>
      <c r="TXK245" s="98"/>
      <c r="TXN245" s="98"/>
      <c r="TXQ245" s="98"/>
      <c r="TXT245" s="98"/>
      <c r="TXW245" s="98"/>
      <c r="UAK245" s="98"/>
      <c r="UAM245" s="98"/>
      <c r="UAP245" s="98"/>
      <c r="UAS245" s="98"/>
      <c r="UAV245" s="98"/>
      <c r="UAY245" s="98"/>
      <c r="UBB245" s="98"/>
      <c r="UBD245" s="98"/>
      <c r="UBF245" s="98"/>
      <c r="UBI245" s="98"/>
      <c r="UBL245" s="98"/>
      <c r="UBO245" s="98"/>
      <c r="UBR245" s="98"/>
      <c r="UBU245" s="98"/>
      <c r="UBX245" s="98"/>
      <c r="UCA245" s="98"/>
      <c r="UCC245" s="98"/>
      <c r="UCX245" s="98"/>
      <c r="UCY245" s="98"/>
      <c r="UDB245" s="98"/>
      <c r="UDE245" s="98"/>
      <c r="UDH245" s="98"/>
      <c r="UDK245" s="98"/>
      <c r="UDL245" s="98"/>
      <c r="UDM245" s="98"/>
      <c r="UDP245" s="98"/>
      <c r="UDS245" s="98"/>
      <c r="UDV245" s="98"/>
      <c r="UDY245" s="98"/>
      <c r="UEA245" s="98"/>
      <c r="UFS245" s="98"/>
      <c r="UFT245" s="98"/>
      <c r="UFU245" s="98"/>
      <c r="UFV245" s="98"/>
      <c r="UFW245" s="98"/>
      <c r="UFX245" s="98"/>
      <c r="UFY245" s="98"/>
      <c r="UFZ245" s="98"/>
      <c r="UGA245" s="98"/>
      <c r="UGB245" s="98"/>
      <c r="UGC245" s="98"/>
      <c r="UGD245" s="98"/>
      <c r="UGE245" s="98"/>
      <c r="UGF245" s="98"/>
      <c r="UGG245" s="98"/>
      <c r="UGH245" s="98"/>
      <c r="UGI245" s="98"/>
      <c r="UGJ245" s="98"/>
      <c r="UGK245" s="98"/>
      <c r="UGX245" s="98"/>
      <c r="UGY245" s="98"/>
      <c r="UGZ245" s="98"/>
      <c r="UHA245" s="98"/>
      <c r="UHB245" s="98"/>
      <c r="UHC245" s="98"/>
      <c r="UHD245" s="98"/>
      <c r="UHE245" s="98"/>
      <c r="UHF245" s="98"/>
      <c r="UHG245" s="98"/>
      <c r="UHJ245" s="98"/>
      <c r="UHM245" s="98"/>
      <c r="UHP245" s="98"/>
      <c r="UHS245" s="98"/>
      <c r="UKG245" s="98"/>
      <c r="UKI245" s="98"/>
      <c r="UKL245" s="98"/>
      <c r="UKO245" s="98"/>
      <c r="UKR245" s="98"/>
      <c r="UKU245" s="98"/>
      <c r="UKX245" s="98"/>
      <c r="UKZ245" s="98"/>
      <c r="ULB245" s="98"/>
      <c r="ULE245" s="98"/>
      <c r="ULH245" s="98"/>
      <c r="ULK245" s="98"/>
      <c r="ULN245" s="98"/>
      <c r="ULQ245" s="98"/>
      <c r="ULT245" s="98"/>
      <c r="ULW245" s="98"/>
      <c r="ULY245" s="98"/>
      <c r="UMT245" s="98"/>
      <c r="UMU245" s="98"/>
      <c r="UMX245" s="98"/>
      <c r="UNA245" s="98"/>
      <c r="UND245" s="98"/>
      <c r="UNG245" s="98"/>
      <c r="UNH245" s="98"/>
      <c r="UNI245" s="98"/>
      <c r="UNL245" s="98"/>
      <c r="UNO245" s="98"/>
      <c r="UNR245" s="98"/>
      <c r="UNU245" s="98"/>
      <c r="UNW245" s="98"/>
      <c r="UPO245" s="98"/>
      <c r="UPP245" s="98"/>
      <c r="UPQ245" s="98"/>
      <c r="UPR245" s="98"/>
      <c r="UPS245" s="98"/>
      <c r="UPT245" s="98"/>
      <c r="UPU245" s="98"/>
      <c r="UPV245" s="98"/>
      <c r="UPW245" s="98"/>
      <c r="UPX245" s="98"/>
      <c r="UPY245" s="98"/>
      <c r="UPZ245" s="98"/>
      <c r="UQA245" s="98"/>
      <c r="UQB245" s="98"/>
      <c r="UQC245" s="98"/>
      <c r="UQD245" s="98"/>
      <c r="UQE245" s="98"/>
      <c r="UQF245" s="98"/>
      <c r="UQG245" s="98"/>
      <c r="UQT245" s="98"/>
      <c r="UQU245" s="98"/>
      <c r="UQV245" s="98"/>
      <c r="UQW245" s="98"/>
      <c r="UQX245" s="98"/>
      <c r="UQY245" s="98"/>
      <c r="UQZ245" s="98"/>
      <c r="URA245" s="98"/>
      <c r="URB245" s="98"/>
      <c r="URC245" s="98"/>
      <c r="URF245" s="98"/>
      <c r="URI245" s="98"/>
      <c r="URL245" s="98"/>
      <c r="URO245" s="98"/>
      <c r="UUC245" s="98"/>
      <c r="UUE245" s="98"/>
      <c r="UUH245" s="98"/>
      <c r="UUK245" s="98"/>
      <c r="UUN245" s="98"/>
      <c r="UUQ245" s="98"/>
      <c r="UUT245" s="98"/>
      <c r="UUV245" s="98"/>
      <c r="UUX245" s="98"/>
      <c r="UVA245" s="98"/>
      <c r="UVD245" s="98"/>
      <c r="UVG245" s="98"/>
      <c r="UVJ245" s="98"/>
      <c r="UVM245" s="98"/>
      <c r="UVP245" s="98"/>
      <c r="UVS245" s="98"/>
      <c r="UVU245" s="98"/>
      <c r="UWP245" s="98"/>
      <c r="UWQ245" s="98"/>
      <c r="UWT245" s="98"/>
      <c r="UWW245" s="98"/>
      <c r="UWZ245" s="98"/>
      <c r="UXC245" s="98"/>
      <c r="UXD245" s="98"/>
      <c r="UXE245" s="98"/>
      <c r="UXH245" s="98"/>
      <c r="UXK245" s="98"/>
      <c r="UXN245" s="98"/>
      <c r="UXQ245" s="98"/>
      <c r="UXS245" s="98"/>
      <c r="UZK245" s="98"/>
      <c r="UZL245" s="98"/>
      <c r="UZM245" s="98"/>
      <c r="UZN245" s="98"/>
      <c r="UZO245" s="98"/>
      <c r="UZP245" s="98"/>
      <c r="UZQ245" s="98"/>
      <c r="UZR245" s="98"/>
      <c r="UZS245" s="98"/>
      <c r="UZT245" s="98"/>
      <c r="UZU245" s="98"/>
      <c r="UZV245" s="98"/>
      <c r="UZW245" s="98"/>
      <c r="UZX245" s="98"/>
      <c r="UZY245" s="98"/>
      <c r="UZZ245" s="98"/>
      <c r="VAA245" s="98"/>
      <c r="VAB245" s="98"/>
      <c r="VAC245" s="98"/>
      <c r="VAP245" s="98"/>
      <c r="VAQ245" s="98"/>
      <c r="VAR245" s="98"/>
      <c r="VAS245" s="98"/>
      <c r="VAT245" s="98"/>
      <c r="VAU245" s="98"/>
      <c r="VAV245" s="98"/>
      <c r="VAW245" s="98"/>
      <c r="VAX245" s="98"/>
      <c r="VAY245" s="98"/>
      <c r="VBB245" s="98"/>
      <c r="VBE245" s="98"/>
      <c r="VBH245" s="98"/>
      <c r="VBK245" s="98"/>
      <c r="VDY245" s="98"/>
      <c r="VEA245" s="98"/>
      <c r="VED245" s="98"/>
      <c r="VEG245" s="98"/>
      <c r="VEJ245" s="98"/>
      <c r="VEM245" s="98"/>
      <c r="VEP245" s="98"/>
      <c r="VER245" s="98"/>
      <c r="VET245" s="98"/>
      <c r="VEW245" s="98"/>
      <c r="VEZ245" s="98"/>
      <c r="VFC245" s="98"/>
      <c r="VFF245" s="98"/>
      <c r="VFI245" s="98"/>
      <c r="VFL245" s="98"/>
      <c r="VFO245" s="98"/>
      <c r="VFQ245" s="98"/>
      <c r="VGL245" s="98"/>
      <c r="VGM245" s="98"/>
      <c r="VGP245" s="98"/>
      <c r="VGS245" s="98"/>
      <c r="VGV245" s="98"/>
      <c r="VGY245" s="98"/>
      <c r="VGZ245" s="98"/>
      <c r="VHA245" s="98"/>
      <c r="VHD245" s="98"/>
      <c r="VHG245" s="98"/>
      <c r="VHJ245" s="98"/>
      <c r="VHM245" s="98"/>
      <c r="VHO245" s="98"/>
      <c r="VJG245" s="98"/>
      <c r="VJH245" s="98"/>
      <c r="VJI245" s="98"/>
      <c r="VJJ245" s="98"/>
      <c r="VJK245" s="98"/>
      <c r="VJL245" s="98"/>
      <c r="VJM245" s="98"/>
      <c r="VJN245" s="98"/>
      <c r="VJO245" s="98"/>
      <c r="VJP245" s="98"/>
      <c r="VJQ245" s="98"/>
      <c r="VJR245" s="98"/>
      <c r="VJS245" s="98"/>
      <c r="VJT245" s="98"/>
      <c r="VJU245" s="98"/>
      <c r="VJV245" s="98"/>
      <c r="VJW245" s="98"/>
      <c r="VJX245" s="98"/>
      <c r="VJY245" s="98"/>
      <c r="VKL245" s="98"/>
      <c r="VKM245" s="98"/>
      <c r="VKN245" s="98"/>
      <c r="VKO245" s="98"/>
      <c r="VKP245" s="98"/>
      <c r="VKQ245" s="98"/>
      <c r="VKR245" s="98"/>
      <c r="VKS245" s="98"/>
      <c r="VKT245" s="98"/>
      <c r="VKU245" s="98"/>
      <c r="VKX245" s="98"/>
      <c r="VLA245" s="98"/>
      <c r="VLD245" s="98"/>
      <c r="VLG245" s="98"/>
      <c r="VNU245" s="98"/>
      <c r="VNW245" s="98"/>
      <c r="VNZ245" s="98"/>
      <c r="VOC245" s="98"/>
      <c r="VOF245" s="98"/>
      <c r="VOI245" s="98"/>
      <c r="VOL245" s="98"/>
      <c r="VON245" s="98"/>
      <c r="VOP245" s="98"/>
      <c r="VOS245" s="98"/>
      <c r="VOV245" s="98"/>
      <c r="VOY245" s="98"/>
      <c r="VPB245" s="98"/>
      <c r="VPE245" s="98"/>
      <c r="VPH245" s="98"/>
      <c r="VPK245" s="98"/>
      <c r="VPM245" s="98"/>
      <c r="VQH245" s="98"/>
      <c r="VQI245" s="98"/>
      <c r="VQL245" s="98"/>
      <c r="VQO245" s="98"/>
      <c r="VQR245" s="98"/>
      <c r="VQU245" s="98"/>
      <c r="VQV245" s="98"/>
      <c r="VQW245" s="98"/>
      <c r="VQZ245" s="98"/>
      <c r="VRC245" s="98"/>
      <c r="VRF245" s="98"/>
      <c r="VRI245" s="98"/>
      <c r="VRK245" s="98"/>
      <c r="VTC245" s="98"/>
      <c r="VTD245" s="98"/>
      <c r="VTE245" s="98"/>
      <c r="VTF245" s="98"/>
      <c r="VTG245" s="98"/>
      <c r="VTH245" s="98"/>
      <c r="VTI245" s="98"/>
      <c r="VTJ245" s="98"/>
      <c r="VTK245" s="98"/>
      <c r="VTL245" s="98"/>
      <c r="VTM245" s="98"/>
      <c r="VTN245" s="98"/>
      <c r="VTO245" s="98"/>
      <c r="VTP245" s="98"/>
      <c r="VTQ245" s="98"/>
      <c r="VTR245" s="98"/>
      <c r="VTS245" s="98"/>
      <c r="VTT245" s="98"/>
      <c r="VTU245" s="98"/>
      <c r="VUH245" s="98"/>
      <c r="VUI245" s="98"/>
      <c r="VUJ245" s="98"/>
      <c r="VUK245" s="98"/>
      <c r="VUL245" s="98"/>
      <c r="VUM245" s="98"/>
      <c r="VUN245" s="98"/>
      <c r="VUO245" s="98"/>
      <c r="VUP245" s="98"/>
      <c r="VUQ245" s="98"/>
      <c r="VUT245" s="98"/>
      <c r="VUW245" s="98"/>
      <c r="VUZ245" s="98"/>
      <c r="VVC245" s="98"/>
      <c r="VXQ245" s="98"/>
      <c r="VXS245" s="98"/>
      <c r="VXV245" s="98"/>
      <c r="VXY245" s="98"/>
      <c r="VYB245" s="98"/>
      <c r="VYE245" s="98"/>
      <c r="VYH245" s="98"/>
      <c r="VYJ245" s="98"/>
      <c r="VYL245" s="98"/>
      <c r="VYO245" s="98"/>
      <c r="VYR245" s="98"/>
      <c r="VYU245" s="98"/>
      <c r="VYX245" s="98"/>
      <c r="VZA245" s="98"/>
      <c r="VZD245" s="98"/>
      <c r="VZG245" s="98"/>
      <c r="VZI245" s="98"/>
      <c r="WAD245" s="98"/>
      <c r="WAE245" s="98"/>
      <c r="WAH245" s="98"/>
      <c r="WAK245" s="98"/>
      <c r="WAN245" s="98"/>
      <c r="WAQ245" s="98"/>
      <c r="WAR245" s="98"/>
      <c r="WAS245" s="98"/>
      <c r="WAV245" s="98"/>
      <c r="WAY245" s="98"/>
      <c r="WBB245" s="98"/>
      <c r="WBE245" s="98"/>
      <c r="WBG245" s="98"/>
      <c r="WCY245" s="98"/>
      <c r="WCZ245" s="98"/>
      <c r="WDA245" s="98"/>
      <c r="WDB245" s="98"/>
      <c r="WDC245" s="98"/>
      <c r="WDD245" s="98"/>
      <c r="WDE245" s="98"/>
      <c r="WDF245" s="98"/>
      <c r="WDG245" s="98"/>
      <c r="WDH245" s="98"/>
      <c r="WDI245" s="98"/>
      <c r="WDJ245" s="98"/>
      <c r="WDK245" s="98"/>
      <c r="WDL245" s="98"/>
      <c r="WDM245" s="98"/>
      <c r="WDN245" s="98"/>
      <c r="WDO245" s="98"/>
      <c r="WDP245" s="98"/>
      <c r="WDQ245" s="98"/>
      <c r="WED245" s="98"/>
      <c r="WEE245" s="98"/>
      <c r="WEF245" s="98"/>
      <c r="WEG245" s="98"/>
      <c r="WEH245" s="98"/>
      <c r="WEI245" s="98"/>
      <c r="WEJ245" s="98"/>
      <c r="WEK245" s="98"/>
      <c r="WEL245" s="98"/>
      <c r="WEM245" s="98"/>
      <c r="WEP245" s="98"/>
      <c r="WES245" s="98"/>
      <c r="WEV245" s="98"/>
      <c r="WEY245" s="98"/>
      <c r="WHM245" s="98"/>
      <c r="WHO245" s="98"/>
      <c r="WHR245" s="98"/>
      <c r="WHU245" s="98"/>
      <c r="WHX245" s="98"/>
      <c r="WIA245" s="98"/>
      <c r="WID245" s="98"/>
      <c r="WIF245" s="98"/>
      <c r="WIH245" s="98"/>
      <c r="WIK245" s="98"/>
      <c r="WIN245" s="98"/>
      <c r="WIQ245" s="98"/>
      <c r="WIT245" s="98"/>
      <c r="WIW245" s="98"/>
      <c r="WIZ245" s="98"/>
      <c r="WJC245" s="98"/>
      <c r="WJE245" s="98"/>
      <c r="WJZ245" s="98"/>
      <c r="WKA245" s="98"/>
      <c r="WKD245" s="98"/>
      <c r="WKG245" s="98"/>
      <c r="WKJ245" s="98"/>
      <c r="WKM245" s="98"/>
      <c r="WKN245" s="98"/>
      <c r="WKO245" s="98"/>
      <c r="WKR245" s="98"/>
      <c r="WKU245" s="98"/>
      <c r="WKX245" s="98"/>
      <c r="WLA245" s="98"/>
      <c r="WLC245" s="98"/>
      <c r="WMU245" s="98"/>
      <c r="WMV245" s="98"/>
      <c r="WMW245" s="98"/>
      <c r="WMX245" s="98"/>
      <c r="WMY245" s="98"/>
      <c r="WMZ245" s="98"/>
      <c r="WNA245" s="98"/>
      <c r="WNB245" s="98"/>
      <c r="WNC245" s="98"/>
      <c r="WND245" s="98"/>
      <c r="WNE245" s="98"/>
      <c r="WNF245" s="98"/>
      <c r="WNG245" s="98"/>
      <c r="WNH245" s="98"/>
      <c r="WNI245" s="98"/>
      <c r="WNJ245" s="98"/>
      <c r="WNK245" s="98"/>
      <c r="WNL245" s="98"/>
      <c r="WNM245" s="98"/>
      <c r="WNZ245" s="98"/>
      <c r="WOA245" s="98"/>
      <c r="WOB245" s="98"/>
      <c r="WOC245" s="98"/>
      <c r="WOD245" s="98"/>
      <c r="WOE245" s="98"/>
      <c r="WOF245" s="98"/>
      <c r="WOG245" s="98"/>
      <c r="WOH245" s="98"/>
      <c r="WOI245" s="98"/>
      <c r="WOL245" s="98"/>
      <c r="WOO245" s="98"/>
      <c r="WOR245" s="98"/>
      <c r="WOU245" s="98"/>
      <c r="WRI245" s="98"/>
      <c r="WRK245" s="98"/>
      <c r="WRN245" s="98"/>
      <c r="WRQ245" s="98"/>
      <c r="WRT245" s="98"/>
      <c r="WRW245" s="98"/>
      <c r="WRZ245" s="98"/>
      <c r="WSB245" s="98"/>
      <c r="WSD245" s="98"/>
      <c r="WSG245" s="98"/>
      <c r="WSJ245" s="98"/>
      <c r="WSM245" s="98"/>
      <c r="WSP245" s="98"/>
      <c r="WSS245" s="98"/>
      <c r="WSV245" s="98"/>
      <c r="WSY245" s="98"/>
      <c r="WTA245" s="98"/>
      <c r="WTV245" s="98"/>
      <c r="WTW245" s="98"/>
      <c r="WTZ245" s="98"/>
      <c r="WUC245" s="98"/>
      <c r="WUF245" s="98"/>
      <c r="WUI245" s="98"/>
      <c r="WUJ245" s="98"/>
      <c r="WUK245" s="98"/>
      <c r="WUN245" s="98"/>
      <c r="WUQ245" s="98"/>
      <c r="WUT245" s="98"/>
      <c r="WUW245" s="98"/>
      <c r="WUY245" s="98"/>
    </row>
    <row r="246" spans="1:1015 1059:2039 2083:3063 3107:4087 4131:5111 5155:6135 6179:7159 7203:8183 8227:9207 9251:10231 10275:11255 11299:12279 12323:13303 13347:14327 14371:15351 15395:16119" s="94" customFormat="1" ht="21" hidden="1" customHeight="1" x14ac:dyDescent="0.3">
      <c r="A246" s="10" t="s">
        <v>25</v>
      </c>
      <c r="B246" s="93" t="s">
        <v>412</v>
      </c>
      <c r="C246" s="7"/>
      <c r="D246" s="126"/>
      <c r="E246" s="126"/>
    </row>
    <row r="247" spans="1:1015 1059:2039 2083:3063 3107:4087 4131:5111 5155:6135 6179:7159 7203:8183 8227:9207 9251:10231 10275:11255 11299:12279 12323:13303 13347:14327 14371:15351 15395:16119" s="94" customFormat="1" ht="21" hidden="1" customHeight="1" x14ac:dyDescent="0.3">
      <c r="A247" s="10" t="s">
        <v>26</v>
      </c>
      <c r="B247" s="93" t="s">
        <v>415</v>
      </c>
      <c r="C247" s="7"/>
      <c r="D247" s="126"/>
      <c r="E247" s="126"/>
    </row>
    <row r="248" spans="1:1015 1059:2039 2083:3063 3107:4087 4131:5111 5155:6135 6179:7159 7203:8183 8227:9207 9251:10231 10275:11255 11299:12279 12323:13303 13347:14327 14371:15351 15395:16119" s="94" customFormat="1" ht="21" customHeight="1" x14ac:dyDescent="0.3">
      <c r="A248" s="13" t="s">
        <v>27</v>
      </c>
      <c r="B248" s="169" t="s">
        <v>417</v>
      </c>
      <c r="C248" s="170">
        <v>38</v>
      </c>
      <c r="D248" s="185">
        <v>11000</v>
      </c>
      <c r="E248" s="169">
        <v>418000</v>
      </c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  <c r="AF248" s="98"/>
      <c r="AG248" s="98"/>
      <c r="AH248" s="98"/>
      <c r="AI248" s="98"/>
      <c r="AJ248" s="98"/>
      <c r="AK248" s="98"/>
      <c r="AL248" s="98"/>
      <c r="AM248" s="98"/>
      <c r="AN248" s="98"/>
      <c r="AO248" s="98"/>
      <c r="AP248" s="98"/>
      <c r="AQ248" s="98"/>
      <c r="AR248" s="98"/>
      <c r="AS248" s="98"/>
      <c r="AT248" s="98"/>
      <c r="AU248" s="98"/>
      <c r="AV248" s="98"/>
      <c r="AW248" s="98"/>
      <c r="AX248" s="98"/>
      <c r="AY248" s="98"/>
      <c r="AZ248" s="98"/>
      <c r="BA248" s="98"/>
      <c r="BN248" s="98"/>
      <c r="BO248" s="98"/>
      <c r="BP248" s="98"/>
      <c r="BQ248" s="98"/>
      <c r="BR248" s="98"/>
      <c r="BS248" s="98"/>
      <c r="BT248" s="98"/>
      <c r="BU248" s="98"/>
      <c r="BV248" s="98"/>
      <c r="BW248" s="98"/>
      <c r="BZ248" s="98"/>
      <c r="CC248" s="98"/>
      <c r="CF248" s="98"/>
      <c r="CI248" s="98"/>
      <c r="EW248" s="98"/>
      <c r="EY248" s="98"/>
      <c r="FB248" s="98"/>
      <c r="FE248" s="98"/>
      <c r="FH248" s="98"/>
      <c r="FK248" s="98"/>
      <c r="FN248" s="98"/>
      <c r="FP248" s="98"/>
      <c r="FR248" s="98"/>
      <c r="FU248" s="98"/>
      <c r="FX248" s="98"/>
      <c r="GA248" s="98"/>
      <c r="GD248" s="98"/>
      <c r="GG248" s="98"/>
      <c r="GJ248" s="98"/>
      <c r="GM248" s="98"/>
      <c r="GO248" s="98"/>
      <c r="HJ248" s="98"/>
      <c r="HK248" s="98"/>
      <c r="HN248" s="98"/>
      <c r="HQ248" s="98"/>
      <c r="HT248" s="98"/>
      <c r="HW248" s="98"/>
      <c r="HX248" s="98"/>
      <c r="HY248" s="98"/>
      <c r="IB248" s="98"/>
      <c r="IE248" s="98"/>
      <c r="IH248" s="98"/>
      <c r="IK248" s="98"/>
      <c r="IM248" s="98"/>
      <c r="KE248" s="98"/>
      <c r="KF248" s="98"/>
      <c r="KG248" s="98"/>
      <c r="KH248" s="98"/>
      <c r="KI248" s="98"/>
      <c r="KJ248" s="98"/>
      <c r="KK248" s="98"/>
      <c r="KL248" s="98"/>
      <c r="KM248" s="98"/>
      <c r="KN248" s="98"/>
      <c r="KO248" s="98"/>
      <c r="KP248" s="98"/>
      <c r="KQ248" s="98"/>
      <c r="KR248" s="98"/>
      <c r="KS248" s="98"/>
      <c r="KT248" s="98"/>
      <c r="KU248" s="98"/>
      <c r="KV248" s="98"/>
      <c r="KW248" s="98"/>
      <c r="LJ248" s="98"/>
      <c r="LK248" s="98"/>
      <c r="LL248" s="98"/>
      <c r="LM248" s="98"/>
      <c r="LN248" s="98"/>
      <c r="LO248" s="98"/>
      <c r="LP248" s="98"/>
      <c r="LQ248" s="98"/>
      <c r="LR248" s="98"/>
      <c r="LS248" s="98"/>
      <c r="LV248" s="98"/>
      <c r="LY248" s="98"/>
      <c r="MB248" s="98"/>
      <c r="ME248" s="98"/>
      <c r="OS248" s="98"/>
      <c r="OU248" s="98"/>
      <c r="OX248" s="98"/>
      <c r="PA248" s="98"/>
      <c r="PD248" s="98"/>
      <c r="PG248" s="98"/>
      <c r="PJ248" s="98"/>
      <c r="PL248" s="98"/>
      <c r="PN248" s="98"/>
      <c r="PQ248" s="98"/>
      <c r="PT248" s="98"/>
      <c r="PW248" s="98"/>
      <c r="PZ248" s="98"/>
      <c r="QC248" s="98"/>
      <c r="QF248" s="98"/>
      <c r="QI248" s="98"/>
      <c r="QK248" s="98"/>
      <c r="RF248" s="98"/>
      <c r="RG248" s="98"/>
      <c r="RJ248" s="98"/>
      <c r="RM248" s="98"/>
      <c r="RP248" s="98"/>
      <c r="RS248" s="98"/>
      <c r="RT248" s="98"/>
      <c r="RU248" s="98"/>
      <c r="RX248" s="98"/>
      <c r="SA248" s="98"/>
      <c r="SD248" s="98"/>
      <c r="SG248" s="98"/>
      <c r="SI248" s="98"/>
      <c r="UA248" s="98"/>
      <c r="UB248" s="98"/>
      <c r="UC248" s="98"/>
      <c r="UD248" s="98"/>
      <c r="UE248" s="98"/>
      <c r="UF248" s="98"/>
      <c r="UG248" s="98"/>
      <c r="UH248" s="98"/>
      <c r="UI248" s="98"/>
      <c r="UJ248" s="98"/>
      <c r="UK248" s="98"/>
      <c r="UL248" s="98"/>
      <c r="UM248" s="98"/>
      <c r="UN248" s="98"/>
      <c r="UO248" s="98"/>
      <c r="UP248" s="98"/>
      <c r="UQ248" s="98"/>
      <c r="UR248" s="98"/>
      <c r="US248" s="98"/>
      <c r="VF248" s="98"/>
      <c r="VG248" s="98"/>
      <c r="VH248" s="98"/>
      <c r="VI248" s="98"/>
      <c r="VJ248" s="98"/>
      <c r="VK248" s="98"/>
      <c r="VL248" s="98"/>
      <c r="VM248" s="98"/>
      <c r="VN248" s="98"/>
      <c r="VO248" s="98"/>
      <c r="VR248" s="98"/>
      <c r="VU248" s="98"/>
      <c r="VX248" s="98"/>
      <c r="WA248" s="98"/>
      <c r="YO248" s="98"/>
      <c r="YQ248" s="98"/>
      <c r="YT248" s="98"/>
      <c r="YW248" s="98"/>
      <c r="YZ248" s="98"/>
      <c r="ZC248" s="98"/>
      <c r="ZF248" s="98"/>
      <c r="ZH248" s="98"/>
      <c r="ZJ248" s="98"/>
      <c r="ZM248" s="98"/>
      <c r="ZP248" s="98"/>
      <c r="ZS248" s="98"/>
      <c r="ZV248" s="98"/>
      <c r="ZY248" s="98"/>
      <c r="AAB248" s="98"/>
      <c r="AAE248" s="98"/>
      <c r="AAG248" s="98"/>
      <c r="ABB248" s="98"/>
      <c r="ABC248" s="98"/>
      <c r="ABF248" s="98"/>
      <c r="ABI248" s="98"/>
      <c r="ABL248" s="98"/>
      <c r="ABO248" s="98"/>
      <c r="ABP248" s="98"/>
      <c r="ABQ248" s="98"/>
      <c r="ABT248" s="98"/>
      <c r="ABW248" s="98"/>
      <c r="ABZ248" s="98"/>
      <c r="ACC248" s="98"/>
      <c r="ACE248" s="98"/>
      <c r="ADW248" s="98"/>
      <c r="ADX248" s="98"/>
      <c r="ADY248" s="98"/>
      <c r="ADZ248" s="98"/>
      <c r="AEA248" s="98"/>
      <c r="AEB248" s="98"/>
      <c r="AEC248" s="98"/>
      <c r="AED248" s="98"/>
      <c r="AEE248" s="98"/>
      <c r="AEF248" s="98"/>
      <c r="AEG248" s="98"/>
      <c r="AEH248" s="98"/>
      <c r="AEI248" s="98"/>
      <c r="AEJ248" s="98"/>
      <c r="AEK248" s="98"/>
      <c r="AEL248" s="98"/>
      <c r="AEM248" s="98"/>
      <c r="AEN248" s="98"/>
      <c r="AEO248" s="98"/>
      <c r="AFB248" s="98"/>
      <c r="AFC248" s="98"/>
      <c r="AFD248" s="98"/>
      <c r="AFE248" s="98"/>
      <c r="AFF248" s="98"/>
      <c r="AFG248" s="98"/>
      <c r="AFH248" s="98"/>
      <c r="AFI248" s="98"/>
      <c r="AFJ248" s="98"/>
      <c r="AFK248" s="98"/>
      <c r="AFN248" s="98"/>
      <c r="AFQ248" s="98"/>
      <c r="AFT248" s="98"/>
      <c r="AFW248" s="98"/>
      <c r="AIK248" s="98"/>
      <c r="AIM248" s="98"/>
      <c r="AIP248" s="98"/>
      <c r="AIS248" s="98"/>
      <c r="AIV248" s="98"/>
      <c r="AIY248" s="98"/>
      <c r="AJB248" s="98"/>
      <c r="AJD248" s="98"/>
      <c r="AJF248" s="98"/>
      <c r="AJI248" s="98"/>
      <c r="AJL248" s="98"/>
      <c r="AJO248" s="98"/>
      <c r="AJR248" s="98"/>
      <c r="AJU248" s="98"/>
      <c r="AJX248" s="98"/>
      <c r="AKA248" s="98"/>
      <c r="AKC248" s="98"/>
      <c r="AKX248" s="98"/>
      <c r="AKY248" s="98"/>
      <c r="ALB248" s="98"/>
      <c r="ALE248" s="98"/>
      <c r="ALH248" s="98"/>
      <c r="ALK248" s="98"/>
      <c r="ALL248" s="98"/>
      <c r="ALM248" s="98"/>
      <c r="ALP248" s="98"/>
      <c r="ALS248" s="98"/>
      <c r="ALV248" s="98"/>
      <c r="ALY248" s="98"/>
      <c r="AMA248" s="98"/>
      <c r="ANS248" s="98"/>
      <c r="ANT248" s="98"/>
      <c r="ANU248" s="98"/>
      <c r="ANV248" s="98"/>
      <c r="ANW248" s="98"/>
      <c r="ANX248" s="98"/>
      <c r="ANY248" s="98"/>
      <c r="ANZ248" s="98"/>
      <c r="AOA248" s="98"/>
      <c r="AOB248" s="98"/>
      <c r="AOC248" s="98"/>
      <c r="AOD248" s="98"/>
      <c r="AOE248" s="98"/>
      <c r="AOF248" s="98"/>
      <c r="AOG248" s="98"/>
      <c r="AOH248" s="98"/>
      <c r="AOI248" s="98"/>
      <c r="AOJ248" s="98"/>
      <c r="AOK248" s="98"/>
      <c r="AOX248" s="98"/>
      <c r="AOY248" s="98"/>
      <c r="AOZ248" s="98"/>
      <c r="APA248" s="98"/>
      <c r="APB248" s="98"/>
      <c r="APC248" s="98"/>
      <c r="APD248" s="98"/>
      <c r="APE248" s="98"/>
      <c r="APF248" s="98"/>
      <c r="APG248" s="98"/>
      <c r="APJ248" s="98"/>
      <c r="APM248" s="98"/>
      <c r="APP248" s="98"/>
      <c r="APS248" s="98"/>
      <c r="ASG248" s="98"/>
      <c r="ASI248" s="98"/>
      <c r="ASL248" s="98"/>
      <c r="ASO248" s="98"/>
      <c r="ASR248" s="98"/>
      <c r="ASU248" s="98"/>
      <c r="ASX248" s="98"/>
      <c r="ASZ248" s="98"/>
      <c r="ATB248" s="98"/>
      <c r="ATE248" s="98"/>
      <c r="ATH248" s="98"/>
      <c r="ATK248" s="98"/>
      <c r="ATN248" s="98"/>
      <c r="ATQ248" s="98"/>
      <c r="ATT248" s="98"/>
      <c r="ATW248" s="98"/>
      <c r="ATY248" s="98"/>
      <c r="AUT248" s="98"/>
      <c r="AUU248" s="98"/>
      <c r="AUX248" s="98"/>
      <c r="AVA248" s="98"/>
      <c r="AVD248" s="98"/>
      <c r="AVG248" s="98"/>
      <c r="AVH248" s="98"/>
      <c r="AVI248" s="98"/>
      <c r="AVL248" s="98"/>
      <c r="AVO248" s="98"/>
      <c r="AVR248" s="98"/>
      <c r="AVU248" s="98"/>
      <c r="AVW248" s="98"/>
      <c r="AXO248" s="98"/>
      <c r="AXP248" s="98"/>
      <c r="AXQ248" s="98"/>
      <c r="AXR248" s="98"/>
      <c r="AXS248" s="98"/>
      <c r="AXT248" s="98"/>
      <c r="AXU248" s="98"/>
      <c r="AXV248" s="98"/>
      <c r="AXW248" s="98"/>
      <c r="AXX248" s="98"/>
      <c r="AXY248" s="98"/>
      <c r="AXZ248" s="98"/>
      <c r="AYA248" s="98"/>
      <c r="AYB248" s="98"/>
      <c r="AYC248" s="98"/>
      <c r="AYD248" s="98"/>
      <c r="AYE248" s="98"/>
      <c r="AYF248" s="98"/>
      <c r="AYG248" s="98"/>
      <c r="AYT248" s="98"/>
      <c r="AYU248" s="98"/>
      <c r="AYV248" s="98"/>
      <c r="AYW248" s="98"/>
      <c r="AYX248" s="98"/>
      <c r="AYY248" s="98"/>
      <c r="AYZ248" s="98"/>
      <c r="AZA248" s="98"/>
      <c r="AZB248" s="98"/>
      <c r="AZC248" s="98"/>
      <c r="AZF248" s="98"/>
      <c r="AZI248" s="98"/>
      <c r="AZL248" s="98"/>
      <c r="AZO248" s="98"/>
      <c r="BCC248" s="98"/>
      <c r="BCE248" s="98"/>
      <c r="BCH248" s="98"/>
      <c r="BCK248" s="98"/>
      <c r="BCN248" s="98"/>
      <c r="BCQ248" s="98"/>
      <c r="BCT248" s="98"/>
      <c r="BCV248" s="98"/>
      <c r="BCX248" s="98"/>
      <c r="BDA248" s="98"/>
      <c r="BDD248" s="98"/>
      <c r="BDG248" s="98"/>
      <c r="BDJ248" s="98"/>
      <c r="BDM248" s="98"/>
      <c r="BDP248" s="98"/>
      <c r="BDS248" s="98"/>
      <c r="BDU248" s="98"/>
      <c r="BEP248" s="98"/>
      <c r="BEQ248" s="98"/>
      <c r="BET248" s="98"/>
      <c r="BEW248" s="98"/>
      <c r="BEZ248" s="98"/>
      <c r="BFC248" s="98"/>
      <c r="BFD248" s="98"/>
      <c r="BFE248" s="98"/>
      <c r="BFH248" s="98"/>
      <c r="BFK248" s="98"/>
      <c r="BFN248" s="98"/>
      <c r="BFQ248" s="98"/>
      <c r="BFS248" s="98"/>
      <c r="BHK248" s="98"/>
      <c r="BHL248" s="98"/>
      <c r="BHM248" s="98"/>
      <c r="BHN248" s="98"/>
      <c r="BHO248" s="98"/>
      <c r="BHP248" s="98"/>
      <c r="BHQ248" s="98"/>
      <c r="BHR248" s="98"/>
      <c r="BHS248" s="98"/>
      <c r="BHT248" s="98"/>
      <c r="BHU248" s="98"/>
      <c r="BHV248" s="98"/>
      <c r="BHW248" s="98"/>
      <c r="BHX248" s="98"/>
      <c r="BHY248" s="98"/>
      <c r="BHZ248" s="98"/>
      <c r="BIA248" s="98"/>
      <c r="BIB248" s="98"/>
      <c r="BIC248" s="98"/>
      <c r="BIP248" s="98"/>
      <c r="BIQ248" s="98"/>
      <c r="BIR248" s="98"/>
      <c r="BIS248" s="98"/>
      <c r="BIT248" s="98"/>
      <c r="BIU248" s="98"/>
      <c r="BIV248" s="98"/>
      <c r="BIW248" s="98"/>
      <c r="BIX248" s="98"/>
      <c r="BIY248" s="98"/>
      <c r="BJB248" s="98"/>
      <c r="BJE248" s="98"/>
      <c r="BJH248" s="98"/>
      <c r="BJK248" s="98"/>
      <c r="BLY248" s="98"/>
      <c r="BMA248" s="98"/>
      <c r="BMD248" s="98"/>
      <c r="BMG248" s="98"/>
      <c r="BMJ248" s="98"/>
      <c r="BMM248" s="98"/>
      <c r="BMP248" s="98"/>
      <c r="BMR248" s="98"/>
      <c r="BMT248" s="98"/>
      <c r="BMW248" s="98"/>
      <c r="BMZ248" s="98"/>
      <c r="BNC248" s="98"/>
      <c r="BNF248" s="98"/>
      <c r="BNI248" s="98"/>
      <c r="BNL248" s="98"/>
      <c r="BNO248" s="98"/>
      <c r="BNQ248" s="98"/>
      <c r="BOL248" s="98"/>
      <c r="BOM248" s="98"/>
      <c r="BOP248" s="98"/>
      <c r="BOS248" s="98"/>
      <c r="BOV248" s="98"/>
      <c r="BOY248" s="98"/>
      <c r="BOZ248" s="98"/>
      <c r="BPA248" s="98"/>
      <c r="BPD248" s="98"/>
      <c r="BPG248" s="98"/>
      <c r="BPJ248" s="98"/>
      <c r="BPM248" s="98"/>
      <c r="BPO248" s="98"/>
      <c r="BRG248" s="98"/>
      <c r="BRH248" s="98"/>
      <c r="BRI248" s="98"/>
      <c r="BRJ248" s="98"/>
      <c r="BRK248" s="98"/>
      <c r="BRL248" s="98"/>
      <c r="BRM248" s="98"/>
      <c r="BRN248" s="98"/>
      <c r="BRO248" s="98"/>
      <c r="BRP248" s="98"/>
      <c r="BRQ248" s="98"/>
      <c r="BRR248" s="98"/>
      <c r="BRS248" s="98"/>
      <c r="BRT248" s="98"/>
      <c r="BRU248" s="98"/>
      <c r="BRV248" s="98"/>
      <c r="BRW248" s="98"/>
      <c r="BRX248" s="98"/>
      <c r="BRY248" s="98"/>
      <c r="BSL248" s="98"/>
      <c r="BSM248" s="98"/>
      <c r="BSN248" s="98"/>
      <c r="BSO248" s="98"/>
      <c r="BSP248" s="98"/>
      <c r="BSQ248" s="98"/>
      <c r="BSR248" s="98"/>
      <c r="BSS248" s="98"/>
      <c r="BST248" s="98"/>
      <c r="BSU248" s="98"/>
      <c r="BSX248" s="98"/>
      <c r="BTA248" s="98"/>
      <c r="BTD248" s="98"/>
      <c r="BTG248" s="98"/>
      <c r="BVU248" s="98"/>
      <c r="BVW248" s="98"/>
      <c r="BVZ248" s="98"/>
      <c r="BWC248" s="98"/>
      <c r="BWF248" s="98"/>
      <c r="BWI248" s="98"/>
      <c r="BWL248" s="98"/>
      <c r="BWN248" s="98"/>
      <c r="BWP248" s="98"/>
      <c r="BWS248" s="98"/>
      <c r="BWV248" s="98"/>
      <c r="BWY248" s="98"/>
      <c r="BXB248" s="98"/>
      <c r="BXE248" s="98"/>
      <c r="BXH248" s="98"/>
      <c r="BXK248" s="98"/>
      <c r="BXM248" s="98"/>
      <c r="BYH248" s="98"/>
      <c r="BYI248" s="98"/>
      <c r="BYL248" s="98"/>
      <c r="BYO248" s="98"/>
      <c r="BYR248" s="98"/>
      <c r="BYU248" s="98"/>
      <c r="BYV248" s="98"/>
      <c r="BYW248" s="98"/>
      <c r="BYZ248" s="98"/>
      <c r="BZC248" s="98"/>
      <c r="BZF248" s="98"/>
      <c r="BZI248" s="98"/>
      <c r="BZK248" s="98"/>
      <c r="CBC248" s="98"/>
      <c r="CBD248" s="98"/>
      <c r="CBE248" s="98"/>
      <c r="CBF248" s="98"/>
      <c r="CBG248" s="98"/>
      <c r="CBH248" s="98"/>
      <c r="CBI248" s="98"/>
      <c r="CBJ248" s="98"/>
      <c r="CBK248" s="98"/>
      <c r="CBL248" s="98"/>
      <c r="CBM248" s="98"/>
      <c r="CBN248" s="98"/>
      <c r="CBO248" s="98"/>
      <c r="CBP248" s="98"/>
      <c r="CBQ248" s="98"/>
      <c r="CBR248" s="98"/>
      <c r="CBS248" s="98"/>
      <c r="CBT248" s="98"/>
      <c r="CBU248" s="98"/>
      <c r="CCH248" s="98"/>
      <c r="CCI248" s="98"/>
      <c r="CCJ248" s="98"/>
      <c r="CCK248" s="98"/>
      <c r="CCL248" s="98"/>
      <c r="CCM248" s="98"/>
      <c r="CCN248" s="98"/>
      <c r="CCO248" s="98"/>
      <c r="CCP248" s="98"/>
      <c r="CCQ248" s="98"/>
      <c r="CCT248" s="98"/>
      <c r="CCW248" s="98"/>
      <c r="CCZ248" s="98"/>
      <c r="CDC248" s="98"/>
      <c r="CFQ248" s="98"/>
      <c r="CFS248" s="98"/>
      <c r="CFV248" s="98"/>
      <c r="CFY248" s="98"/>
      <c r="CGB248" s="98"/>
      <c r="CGE248" s="98"/>
      <c r="CGH248" s="98"/>
      <c r="CGJ248" s="98"/>
      <c r="CGL248" s="98"/>
      <c r="CGO248" s="98"/>
      <c r="CGR248" s="98"/>
      <c r="CGU248" s="98"/>
      <c r="CGX248" s="98"/>
      <c r="CHA248" s="98"/>
      <c r="CHD248" s="98"/>
      <c r="CHG248" s="98"/>
      <c r="CHI248" s="98"/>
      <c r="CID248" s="98"/>
      <c r="CIE248" s="98"/>
      <c r="CIH248" s="98"/>
      <c r="CIK248" s="98"/>
      <c r="CIN248" s="98"/>
      <c r="CIQ248" s="98"/>
      <c r="CIR248" s="98"/>
      <c r="CIS248" s="98"/>
      <c r="CIV248" s="98"/>
      <c r="CIY248" s="98"/>
      <c r="CJB248" s="98"/>
      <c r="CJE248" s="98"/>
      <c r="CJG248" s="98"/>
      <c r="CKY248" s="98"/>
      <c r="CKZ248" s="98"/>
      <c r="CLA248" s="98"/>
      <c r="CLB248" s="98"/>
      <c r="CLC248" s="98"/>
      <c r="CLD248" s="98"/>
      <c r="CLE248" s="98"/>
      <c r="CLF248" s="98"/>
      <c r="CLG248" s="98"/>
      <c r="CLH248" s="98"/>
      <c r="CLI248" s="98"/>
      <c r="CLJ248" s="98"/>
      <c r="CLK248" s="98"/>
      <c r="CLL248" s="98"/>
      <c r="CLM248" s="98"/>
      <c r="CLN248" s="98"/>
      <c r="CLO248" s="98"/>
      <c r="CLP248" s="98"/>
      <c r="CLQ248" s="98"/>
      <c r="CMD248" s="98"/>
      <c r="CME248" s="98"/>
      <c r="CMF248" s="98"/>
      <c r="CMG248" s="98"/>
      <c r="CMH248" s="98"/>
      <c r="CMI248" s="98"/>
      <c r="CMJ248" s="98"/>
      <c r="CMK248" s="98"/>
      <c r="CML248" s="98"/>
      <c r="CMM248" s="98"/>
      <c r="CMP248" s="98"/>
      <c r="CMS248" s="98"/>
      <c r="CMV248" s="98"/>
      <c r="CMY248" s="98"/>
      <c r="CPM248" s="98"/>
      <c r="CPO248" s="98"/>
      <c r="CPR248" s="98"/>
      <c r="CPU248" s="98"/>
      <c r="CPX248" s="98"/>
      <c r="CQA248" s="98"/>
      <c r="CQD248" s="98"/>
      <c r="CQF248" s="98"/>
      <c r="CQH248" s="98"/>
      <c r="CQK248" s="98"/>
      <c r="CQN248" s="98"/>
      <c r="CQQ248" s="98"/>
      <c r="CQT248" s="98"/>
      <c r="CQW248" s="98"/>
      <c r="CQZ248" s="98"/>
      <c r="CRC248" s="98"/>
      <c r="CRE248" s="98"/>
      <c r="CRZ248" s="98"/>
      <c r="CSA248" s="98"/>
      <c r="CSD248" s="98"/>
      <c r="CSG248" s="98"/>
      <c r="CSJ248" s="98"/>
      <c r="CSM248" s="98"/>
      <c r="CSN248" s="98"/>
      <c r="CSO248" s="98"/>
      <c r="CSR248" s="98"/>
      <c r="CSU248" s="98"/>
      <c r="CSX248" s="98"/>
      <c r="CTA248" s="98"/>
      <c r="CTC248" s="98"/>
      <c r="CUU248" s="98"/>
      <c r="CUV248" s="98"/>
      <c r="CUW248" s="98"/>
      <c r="CUX248" s="98"/>
      <c r="CUY248" s="98"/>
      <c r="CUZ248" s="98"/>
      <c r="CVA248" s="98"/>
      <c r="CVB248" s="98"/>
      <c r="CVC248" s="98"/>
      <c r="CVD248" s="98"/>
      <c r="CVE248" s="98"/>
      <c r="CVF248" s="98"/>
      <c r="CVG248" s="98"/>
      <c r="CVH248" s="98"/>
      <c r="CVI248" s="98"/>
      <c r="CVJ248" s="98"/>
      <c r="CVK248" s="98"/>
      <c r="CVL248" s="98"/>
      <c r="CVM248" s="98"/>
      <c r="CVZ248" s="98"/>
      <c r="CWA248" s="98"/>
      <c r="CWB248" s="98"/>
      <c r="CWC248" s="98"/>
      <c r="CWD248" s="98"/>
      <c r="CWE248" s="98"/>
      <c r="CWF248" s="98"/>
      <c r="CWG248" s="98"/>
      <c r="CWH248" s="98"/>
      <c r="CWI248" s="98"/>
      <c r="CWL248" s="98"/>
      <c r="CWO248" s="98"/>
      <c r="CWR248" s="98"/>
      <c r="CWU248" s="98"/>
      <c r="CZI248" s="98"/>
      <c r="CZK248" s="98"/>
      <c r="CZN248" s="98"/>
      <c r="CZQ248" s="98"/>
      <c r="CZT248" s="98"/>
      <c r="CZW248" s="98"/>
      <c r="CZZ248" s="98"/>
      <c r="DAB248" s="98"/>
      <c r="DAD248" s="98"/>
      <c r="DAG248" s="98"/>
      <c r="DAJ248" s="98"/>
      <c r="DAM248" s="98"/>
      <c r="DAP248" s="98"/>
      <c r="DAS248" s="98"/>
      <c r="DAV248" s="98"/>
      <c r="DAY248" s="98"/>
      <c r="DBA248" s="98"/>
      <c r="DBV248" s="98"/>
      <c r="DBW248" s="98"/>
      <c r="DBZ248" s="98"/>
      <c r="DCC248" s="98"/>
      <c r="DCF248" s="98"/>
      <c r="DCI248" s="98"/>
      <c r="DCJ248" s="98"/>
      <c r="DCK248" s="98"/>
      <c r="DCN248" s="98"/>
      <c r="DCQ248" s="98"/>
      <c r="DCT248" s="98"/>
      <c r="DCW248" s="98"/>
      <c r="DCY248" s="98"/>
      <c r="DEQ248" s="98"/>
      <c r="DER248" s="98"/>
      <c r="DES248" s="98"/>
      <c r="DET248" s="98"/>
      <c r="DEU248" s="98"/>
      <c r="DEV248" s="98"/>
      <c r="DEW248" s="98"/>
      <c r="DEX248" s="98"/>
      <c r="DEY248" s="98"/>
      <c r="DEZ248" s="98"/>
      <c r="DFA248" s="98"/>
      <c r="DFB248" s="98"/>
      <c r="DFC248" s="98"/>
      <c r="DFD248" s="98"/>
      <c r="DFE248" s="98"/>
      <c r="DFF248" s="98"/>
      <c r="DFG248" s="98"/>
      <c r="DFH248" s="98"/>
      <c r="DFI248" s="98"/>
      <c r="DFV248" s="98"/>
      <c r="DFW248" s="98"/>
      <c r="DFX248" s="98"/>
      <c r="DFY248" s="98"/>
      <c r="DFZ248" s="98"/>
      <c r="DGA248" s="98"/>
      <c r="DGB248" s="98"/>
      <c r="DGC248" s="98"/>
      <c r="DGD248" s="98"/>
      <c r="DGE248" s="98"/>
      <c r="DGH248" s="98"/>
      <c r="DGK248" s="98"/>
      <c r="DGN248" s="98"/>
      <c r="DGQ248" s="98"/>
      <c r="DJE248" s="98"/>
      <c r="DJG248" s="98"/>
      <c r="DJJ248" s="98"/>
      <c r="DJM248" s="98"/>
      <c r="DJP248" s="98"/>
      <c r="DJS248" s="98"/>
      <c r="DJV248" s="98"/>
      <c r="DJX248" s="98"/>
      <c r="DJZ248" s="98"/>
      <c r="DKC248" s="98"/>
      <c r="DKF248" s="98"/>
      <c r="DKI248" s="98"/>
      <c r="DKL248" s="98"/>
      <c r="DKO248" s="98"/>
      <c r="DKR248" s="98"/>
      <c r="DKU248" s="98"/>
      <c r="DKW248" s="98"/>
      <c r="DLR248" s="98"/>
      <c r="DLS248" s="98"/>
      <c r="DLV248" s="98"/>
      <c r="DLY248" s="98"/>
      <c r="DMB248" s="98"/>
      <c r="DME248" s="98"/>
      <c r="DMF248" s="98"/>
      <c r="DMG248" s="98"/>
      <c r="DMJ248" s="98"/>
      <c r="DMM248" s="98"/>
      <c r="DMP248" s="98"/>
      <c r="DMS248" s="98"/>
      <c r="DMU248" s="98"/>
      <c r="DOM248" s="98"/>
      <c r="DON248" s="98"/>
      <c r="DOO248" s="98"/>
      <c r="DOP248" s="98"/>
      <c r="DOQ248" s="98"/>
      <c r="DOR248" s="98"/>
      <c r="DOS248" s="98"/>
      <c r="DOT248" s="98"/>
      <c r="DOU248" s="98"/>
      <c r="DOV248" s="98"/>
      <c r="DOW248" s="98"/>
      <c r="DOX248" s="98"/>
      <c r="DOY248" s="98"/>
      <c r="DOZ248" s="98"/>
      <c r="DPA248" s="98"/>
      <c r="DPB248" s="98"/>
      <c r="DPC248" s="98"/>
      <c r="DPD248" s="98"/>
      <c r="DPE248" s="98"/>
      <c r="DPR248" s="98"/>
      <c r="DPS248" s="98"/>
      <c r="DPT248" s="98"/>
      <c r="DPU248" s="98"/>
      <c r="DPV248" s="98"/>
      <c r="DPW248" s="98"/>
      <c r="DPX248" s="98"/>
      <c r="DPY248" s="98"/>
      <c r="DPZ248" s="98"/>
      <c r="DQA248" s="98"/>
      <c r="DQD248" s="98"/>
      <c r="DQG248" s="98"/>
      <c r="DQJ248" s="98"/>
      <c r="DQM248" s="98"/>
      <c r="DTA248" s="98"/>
      <c r="DTC248" s="98"/>
      <c r="DTF248" s="98"/>
      <c r="DTI248" s="98"/>
      <c r="DTL248" s="98"/>
      <c r="DTO248" s="98"/>
      <c r="DTR248" s="98"/>
      <c r="DTT248" s="98"/>
      <c r="DTV248" s="98"/>
      <c r="DTY248" s="98"/>
      <c r="DUB248" s="98"/>
      <c r="DUE248" s="98"/>
      <c r="DUH248" s="98"/>
      <c r="DUK248" s="98"/>
      <c r="DUN248" s="98"/>
      <c r="DUQ248" s="98"/>
      <c r="DUS248" s="98"/>
      <c r="DVN248" s="98"/>
      <c r="DVO248" s="98"/>
      <c r="DVR248" s="98"/>
      <c r="DVU248" s="98"/>
      <c r="DVX248" s="98"/>
      <c r="DWA248" s="98"/>
      <c r="DWB248" s="98"/>
      <c r="DWC248" s="98"/>
      <c r="DWF248" s="98"/>
      <c r="DWI248" s="98"/>
      <c r="DWL248" s="98"/>
      <c r="DWO248" s="98"/>
      <c r="DWQ248" s="98"/>
      <c r="DYI248" s="98"/>
      <c r="DYJ248" s="98"/>
      <c r="DYK248" s="98"/>
      <c r="DYL248" s="98"/>
      <c r="DYM248" s="98"/>
      <c r="DYN248" s="98"/>
      <c r="DYO248" s="98"/>
      <c r="DYP248" s="98"/>
      <c r="DYQ248" s="98"/>
      <c r="DYR248" s="98"/>
      <c r="DYS248" s="98"/>
      <c r="DYT248" s="98"/>
      <c r="DYU248" s="98"/>
      <c r="DYV248" s="98"/>
      <c r="DYW248" s="98"/>
      <c r="DYX248" s="98"/>
      <c r="DYY248" s="98"/>
      <c r="DYZ248" s="98"/>
      <c r="DZA248" s="98"/>
      <c r="DZN248" s="98"/>
      <c r="DZO248" s="98"/>
      <c r="DZP248" s="98"/>
      <c r="DZQ248" s="98"/>
      <c r="DZR248" s="98"/>
      <c r="DZS248" s="98"/>
      <c r="DZT248" s="98"/>
      <c r="DZU248" s="98"/>
      <c r="DZV248" s="98"/>
      <c r="DZW248" s="98"/>
      <c r="DZZ248" s="98"/>
      <c r="EAC248" s="98"/>
      <c r="EAF248" s="98"/>
      <c r="EAI248" s="98"/>
      <c r="ECW248" s="98"/>
      <c r="ECY248" s="98"/>
      <c r="EDB248" s="98"/>
      <c r="EDE248" s="98"/>
      <c r="EDH248" s="98"/>
      <c r="EDK248" s="98"/>
      <c r="EDN248" s="98"/>
      <c r="EDP248" s="98"/>
      <c r="EDR248" s="98"/>
      <c r="EDU248" s="98"/>
      <c r="EDX248" s="98"/>
      <c r="EEA248" s="98"/>
      <c r="EED248" s="98"/>
      <c r="EEG248" s="98"/>
      <c r="EEJ248" s="98"/>
      <c r="EEM248" s="98"/>
      <c r="EEO248" s="98"/>
      <c r="EFJ248" s="98"/>
      <c r="EFK248" s="98"/>
      <c r="EFN248" s="98"/>
      <c r="EFQ248" s="98"/>
      <c r="EFT248" s="98"/>
      <c r="EFW248" s="98"/>
      <c r="EFX248" s="98"/>
      <c r="EFY248" s="98"/>
      <c r="EGB248" s="98"/>
      <c r="EGE248" s="98"/>
      <c r="EGH248" s="98"/>
      <c r="EGK248" s="98"/>
      <c r="EGM248" s="98"/>
      <c r="EIE248" s="98"/>
      <c r="EIF248" s="98"/>
      <c r="EIG248" s="98"/>
      <c r="EIH248" s="98"/>
      <c r="EII248" s="98"/>
      <c r="EIJ248" s="98"/>
      <c r="EIK248" s="98"/>
      <c r="EIL248" s="98"/>
      <c r="EIM248" s="98"/>
      <c r="EIN248" s="98"/>
      <c r="EIO248" s="98"/>
      <c r="EIP248" s="98"/>
      <c r="EIQ248" s="98"/>
      <c r="EIR248" s="98"/>
      <c r="EIS248" s="98"/>
      <c r="EIT248" s="98"/>
      <c r="EIU248" s="98"/>
      <c r="EIV248" s="98"/>
      <c r="EIW248" s="98"/>
      <c r="EJJ248" s="98"/>
      <c r="EJK248" s="98"/>
      <c r="EJL248" s="98"/>
      <c r="EJM248" s="98"/>
      <c r="EJN248" s="98"/>
      <c r="EJO248" s="98"/>
      <c r="EJP248" s="98"/>
      <c r="EJQ248" s="98"/>
      <c r="EJR248" s="98"/>
      <c r="EJS248" s="98"/>
      <c r="EJV248" s="98"/>
      <c r="EJY248" s="98"/>
      <c r="EKB248" s="98"/>
      <c r="EKE248" s="98"/>
      <c r="EMS248" s="98"/>
      <c r="EMU248" s="98"/>
      <c r="EMX248" s="98"/>
      <c r="ENA248" s="98"/>
      <c r="END248" s="98"/>
      <c r="ENG248" s="98"/>
      <c r="ENJ248" s="98"/>
      <c r="ENL248" s="98"/>
      <c r="ENN248" s="98"/>
      <c r="ENQ248" s="98"/>
      <c r="ENT248" s="98"/>
      <c r="ENW248" s="98"/>
      <c r="ENZ248" s="98"/>
      <c r="EOC248" s="98"/>
      <c r="EOF248" s="98"/>
      <c r="EOI248" s="98"/>
      <c r="EOK248" s="98"/>
      <c r="EPF248" s="98"/>
      <c r="EPG248" s="98"/>
      <c r="EPJ248" s="98"/>
      <c r="EPM248" s="98"/>
      <c r="EPP248" s="98"/>
      <c r="EPS248" s="98"/>
      <c r="EPT248" s="98"/>
      <c r="EPU248" s="98"/>
      <c r="EPX248" s="98"/>
      <c r="EQA248" s="98"/>
      <c r="EQD248" s="98"/>
      <c r="EQG248" s="98"/>
      <c r="EQI248" s="98"/>
      <c r="ESA248" s="98"/>
      <c r="ESB248" s="98"/>
      <c r="ESC248" s="98"/>
      <c r="ESD248" s="98"/>
      <c r="ESE248" s="98"/>
      <c r="ESF248" s="98"/>
      <c r="ESG248" s="98"/>
      <c r="ESH248" s="98"/>
      <c r="ESI248" s="98"/>
      <c r="ESJ248" s="98"/>
      <c r="ESK248" s="98"/>
      <c r="ESL248" s="98"/>
      <c r="ESM248" s="98"/>
      <c r="ESN248" s="98"/>
      <c r="ESO248" s="98"/>
      <c r="ESP248" s="98"/>
      <c r="ESQ248" s="98"/>
      <c r="ESR248" s="98"/>
      <c r="ESS248" s="98"/>
      <c r="ETF248" s="98"/>
      <c r="ETG248" s="98"/>
      <c r="ETH248" s="98"/>
      <c r="ETI248" s="98"/>
      <c r="ETJ248" s="98"/>
      <c r="ETK248" s="98"/>
      <c r="ETL248" s="98"/>
      <c r="ETM248" s="98"/>
      <c r="ETN248" s="98"/>
      <c r="ETO248" s="98"/>
      <c r="ETR248" s="98"/>
      <c r="ETU248" s="98"/>
      <c r="ETX248" s="98"/>
      <c r="EUA248" s="98"/>
      <c r="EWO248" s="98"/>
      <c r="EWQ248" s="98"/>
      <c r="EWT248" s="98"/>
      <c r="EWW248" s="98"/>
      <c r="EWZ248" s="98"/>
      <c r="EXC248" s="98"/>
      <c r="EXF248" s="98"/>
      <c r="EXH248" s="98"/>
      <c r="EXJ248" s="98"/>
      <c r="EXM248" s="98"/>
      <c r="EXP248" s="98"/>
      <c r="EXS248" s="98"/>
      <c r="EXV248" s="98"/>
      <c r="EXY248" s="98"/>
      <c r="EYB248" s="98"/>
      <c r="EYE248" s="98"/>
      <c r="EYG248" s="98"/>
      <c r="EZB248" s="98"/>
      <c r="EZC248" s="98"/>
      <c r="EZF248" s="98"/>
      <c r="EZI248" s="98"/>
      <c r="EZL248" s="98"/>
      <c r="EZO248" s="98"/>
      <c r="EZP248" s="98"/>
      <c r="EZQ248" s="98"/>
      <c r="EZT248" s="98"/>
      <c r="EZW248" s="98"/>
      <c r="EZZ248" s="98"/>
      <c r="FAC248" s="98"/>
      <c r="FAE248" s="98"/>
      <c r="FBW248" s="98"/>
      <c r="FBX248" s="98"/>
      <c r="FBY248" s="98"/>
      <c r="FBZ248" s="98"/>
      <c r="FCA248" s="98"/>
      <c r="FCB248" s="98"/>
      <c r="FCC248" s="98"/>
      <c r="FCD248" s="98"/>
      <c r="FCE248" s="98"/>
      <c r="FCF248" s="98"/>
      <c r="FCG248" s="98"/>
      <c r="FCH248" s="98"/>
      <c r="FCI248" s="98"/>
      <c r="FCJ248" s="98"/>
      <c r="FCK248" s="98"/>
      <c r="FCL248" s="98"/>
      <c r="FCM248" s="98"/>
      <c r="FCN248" s="98"/>
      <c r="FCO248" s="98"/>
      <c r="FDB248" s="98"/>
      <c r="FDC248" s="98"/>
      <c r="FDD248" s="98"/>
      <c r="FDE248" s="98"/>
      <c r="FDF248" s="98"/>
      <c r="FDG248" s="98"/>
      <c r="FDH248" s="98"/>
      <c r="FDI248" s="98"/>
      <c r="FDJ248" s="98"/>
      <c r="FDK248" s="98"/>
      <c r="FDN248" s="98"/>
      <c r="FDQ248" s="98"/>
      <c r="FDT248" s="98"/>
      <c r="FDW248" s="98"/>
      <c r="FGK248" s="98"/>
      <c r="FGM248" s="98"/>
      <c r="FGP248" s="98"/>
      <c r="FGS248" s="98"/>
      <c r="FGV248" s="98"/>
      <c r="FGY248" s="98"/>
      <c r="FHB248" s="98"/>
      <c r="FHD248" s="98"/>
      <c r="FHF248" s="98"/>
      <c r="FHI248" s="98"/>
      <c r="FHL248" s="98"/>
      <c r="FHO248" s="98"/>
      <c r="FHR248" s="98"/>
      <c r="FHU248" s="98"/>
      <c r="FHX248" s="98"/>
      <c r="FIA248" s="98"/>
      <c r="FIC248" s="98"/>
      <c r="FIX248" s="98"/>
      <c r="FIY248" s="98"/>
      <c r="FJB248" s="98"/>
      <c r="FJE248" s="98"/>
      <c r="FJH248" s="98"/>
      <c r="FJK248" s="98"/>
      <c r="FJL248" s="98"/>
      <c r="FJM248" s="98"/>
      <c r="FJP248" s="98"/>
      <c r="FJS248" s="98"/>
      <c r="FJV248" s="98"/>
      <c r="FJY248" s="98"/>
      <c r="FKA248" s="98"/>
      <c r="FLS248" s="98"/>
      <c r="FLT248" s="98"/>
      <c r="FLU248" s="98"/>
      <c r="FLV248" s="98"/>
      <c r="FLW248" s="98"/>
      <c r="FLX248" s="98"/>
      <c r="FLY248" s="98"/>
      <c r="FLZ248" s="98"/>
      <c r="FMA248" s="98"/>
      <c r="FMB248" s="98"/>
      <c r="FMC248" s="98"/>
      <c r="FMD248" s="98"/>
      <c r="FME248" s="98"/>
      <c r="FMF248" s="98"/>
      <c r="FMG248" s="98"/>
      <c r="FMH248" s="98"/>
      <c r="FMI248" s="98"/>
      <c r="FMJ248" s="98"/>
      <c r="FMK248" s="98"/>
      <c r="FMX248" s="98"/>
      <c r="FMY248" s="98"/>
      <c r="FMZ248" s="98"/>
      <c r="FNA248" s="98"/>
      <c r="FNB248" s="98"/>
      <c r="FNC248" s="98"/>
      <c r="FND248" s="98"/>
      <c r="FNE248" s="98"/>
      <c r="FNF248" s="98"/>
      <c r="FNG248" s="98"/>
      <c r="FNJ248" s="98"/>
      <c r="FNM248" s="98"/>
      <c r="FNP248" s="98"/>
      <c r="FNS248" s="98"/>
      <c r="FQG248" s="98"/>
      <c r="FQI248" s="98"/>
      <c r="FQL248" s="98"/>
      <c r="FQO248" s="98"/>
      <c r="FQR248" s="98"/>
      <c r="FQU248" s="98"/>
      <c r="FQX248" s="98"/>
      <c r="FQZ248" s="98"/>
      <c r="FRB248" s="98"/>
      <c r="FRE248" s="98"/>
      <c r="FRH248" s="98"/>
      <c r="FRK248" s="98"/>
      <c r="FRN248" s="98"/>
      <c r="FRQ248" s="98"/>
      <c r="FRT248" s="98"/>
      <c r="FRW248" s="98"/>
      <c r="FRY248" s="98"/>
      <c r="FST248" s="98"/>
      <c r="FSU248" s="98"/>
      <c r="FSX248" s="98"/>
      <c r="FTA248" s="98"/>
      <c r="FTD248" s="98"/>
      <c r="FTG248" s="98"/>
      <c r="FTH248" s="98"/>
      <c r="FTI248" s="98"/>
      <c r="FTL248" s="98"/>
      <c r="FTO248" s="98"/>
      <c r="FTR248" s="98"/>
      <c r="FTU248" s="98"/>
      <c r="FTW248" s="98"/>
      <c r="FVO248" s="98"/>
      <c r="FVP248" s="98"/>
      <c r="FVQ248" s="98"/>
      <c r="FVR248" s="98"/>
      <c r="FVS248" s="98"/>
      <c r="FVT248" s="98"/>
      <c r="FVU248" s="98"/>
      <c r="FVV248" s="98"/>
      <c r="FVW248" s="98"/>
      <c r="FVX248" s="98"/>
      <c r="FVY248" s="98"/>
      <c r="FVZ248" s="98"/>
      <c r="FWA248" s="98"/>
      <c r="FWB248" s="98"/>
      <c r="FWC248" s="98"/>
      <c r="FWD248" s="98"/>
      <c r="FWE248" s="98"/>
      <c r="FWF248" s="98"/>
      <c r="FWG248" s="98"/>
      <c r="FWT248" s="98"/>
      <c r="FWU248" s="98"/>
      <c r="FWV248" s="98"/>
      <c r="FWW248" s="98"/>
      <c r="FWX248" s="98"/>
      <c r="FWY248" s="98"/>
      <c r="FWZ248" s="98"/>
      <c r="FXA248" s="98"/>
      <c r="FXB248" s="98"/>
      <c r="FXC248" s="98"/>
      <c r="FXF248" s="98"/>
      <c r="FXI248" s="98"/>
      <c r="FXL248" s="98"/>
      <c r="FXO248" s="98"/>
      <c r="GAC248" s="98"/>
      <c r="GAE248" s="98"/>
      <c r="GAH248" s="98"/>
      <c r="GAK248" s="98"/>
      <c r="GAN248" s="98"/>
      <c r="GAQ248" s="98"/>
      <c r="GAT248" s="98"/>
      <c r="GAV248" s="98"/>
      <c r="GAX248" s="98"/>
      <c r="GBA248" s="98"/>
      <c r="GBD248" s="98"/>
      <c r="GBG248" s="98"/>
      <c r="GBJ248" s="98"/>
      <c r="GBM248" s="98"/>
      <c r="GBP248" s="98"/>
      <c r="GBS248" s="98"/>
      <c r="GBU248" s="98"/>
      <c r="GCP248" s="98"/>
      <c r="GCQ248" s="98"/>
      <c r="GCT248" s="98"/>
      <c r="GCW248" s="98"/>
      <c r="GCZ248" s="98"/>
      <c r="GDC248" s="98"/>
      <c r="GDD248" s="98"/>
      <c r="GDE248" s="98"/>
      <c r="GDH248" s="98"/>
      <c r="GDK248" s="98"/>
      <c r="GDN248" s="98"/>
      <c r="GDQ248" s="98"/>
      <c r="GDS248" s="98"/>
      <c r="GFK248" s="98"/>
      <c r="GFL248" s="98"/>
      <c r="GFM248" s="98"/>
      <c r="GFN248" s="98"/>
      <c r="GFO248" s="98"/>
      <c r="GFP248" s="98"/>
      <c r="GFQ248" s="98"/>
      <c r="GFR248" s="98"/>
      <c r="GFS248" s="98"/>
      <c r="GFT248" s="98"/>
      <c r="GFU248" s="98"/>
      <c r="GFV248" s="98"/>
      <c r="GFW248" s="98"/>
      <c r="GFX248" s="98"/>
      <c r="GFY248" s="98"/>
      <c r="GFZ248" s="98"/>
      <c r="GGA248" s="98"/>
      <c r="GGB248" s="98"/>
      <c r="GGC248" s="98"/>
      <c r="GGP248" s="98"/>
      <c r="GGQ248" s="98"/>
      <c r="GGR248" s="98"/>
      <c r="GGS248" s="98"/>
      <c r="GGT248" s="98"/>
      <c r="GGU248" s="98"/>
      <c r="GGV248" s="98"/>
      <c r="GGW248" s="98"/>
      <c r="GGX248" s="98"/>
      <c r="GGY248" s="98"/>
      <c r="GHB248" s="98"/>
      <c r="GHE248" s="98"/>
      <c r="GHH248" s="98"/>
      <c r="GHK248" s="98"/>
      <c r="GJY248" s="98"/>
      <c r="GKA248" s="98"/>
      <c r="GKD248" s="98"/>
      <c r="GKG248" s="98"/>
      <c r="GKJ248" s="98"/>
      <c r="GKM248" s="98"/>
      <c r="GKP248" s="98"/>
      <c r="GKR248" s="98"/>
      <c r="GKT248" s="98"/>
      <c r="GKW248" s="98"/>
      <c r="GKZ248" s="98"/>
      <c r="GLC248" s="98"/>
      <c r="GLF248" s="98"/>
      <c r="GLI248" s="98"/>
      <c r="GLL248" s="98"/>
      <c r="GLO248" s="98"/>
      <c r="GLQ248" s="98"/>
      <c r="GML248" s="98"/>
      <c r="GMM248" s="98"/>
      <c r="GMP248" s="98"/>
      <c r="GMS248" s="98"/>
      <c r="GMV248" s="98"/>
      <c r="GMY248" s="98"/>
      <c r="GMZ248" s="98"/>
      <c r="GNA248" s="98"/>
      <c r="GND248" s="98"/>
      <c r="GNG248" s="98"/>
      <c r="GNJ248" s="98"/>
      <c r="GNM248" s="98"/>
      <c r="GNO248" s="98"/>
      <c r="GPG248" s="98"/>
      <c r="GPH248" s="98"/>
      <c r="GPI248" s="98"/>
      <c r="GPJ248" s="98"/>
      <c r="GPK248" s="98"/>
      <c r="GPL248" s="98"/>
      <c r="GPM248" s="98"/>
      <c r="GPN248" s="98"/>
      <c r="GPO248" s="98"/>
      <c r="GPP248" s="98"/>
      <c r="GPQ248" s="98"/>
      <c r="GPR248" s="98"/>
      <c r="GPS248" s="98"/>
      <c r="GPT248" s="98"/>
      <c r="GPU248" s="98"/>
      <c r="GPV248" s="98"/>
      <c r="GPW248" s="98"/>
      <c r="GPX248" s="98"/>
      <c r="GPY248" s="98"/>
      <c r="GQL248" s="98"/>
      <c r="GQM248" s="98"/>
      <c r="GQN248" s="98"/>
      <c r="GQO248" s="98"/>
      <c r="GQP248" s="98"/>
      <c r="GQQ248" s="98"/>
      <c r="GQR248" s="98"/>
      <c r="GQS248" s="98"/>
      <c r="GQT248" s="98"/>
      <c r="GQU248" s="98"/>
      <c r="GQX248" s="98"/>
      <c r="GRA248" s="98"/>
      <c r="GRD248" s="98"/>
      <c r="GRG248" s="98"/>
      <c r="GTU248" s="98"/>
      <c r="GTW248" s="98"/>
      <c r="GTZ248" s="98"/>
      <c r="GUC248" s="98"/>
      <c r="GUF248" s="98"/>
      <c r="GUI248" s="98"/>
      <c r="GUL248" s="98"/>
      <c r="GUN248" s="98"/>
      <c r="GUP248" s="98"/>
      <c r="GUS248" s="98"/>
      <c r="GUV248" s="98"/>
      <c r="GUY248" s="98"/>
      <c r="GVB248" s="98"/>
      <c r="GVE248" s="98"/>
      <c r="GVH248" s="98"/>
      <c r="GVK248" s="98"/>
      <c r="GVM248" s="98"/>
      <c r="GWH248" s="98"/>
      <c r="GWI248" s="98"/>
      <c r="GWL248" s="98"/>
      <c r="GWO248" s="98"/>
      <c r="GWR248" s="98"/>
      <c r="GWU248" s="98"/>
      <c r="GWV248" s="98"/>
      <c r="GWW248" s="98"/>
      <c r="GWZ248" s="98"/>
      <c r="GXC248" s="98"/>
      <c r="GXF248" s="98"/>
      <c r="GXI248" s="98"/>
      <c r="GXK248" s="98"/>
      <c r="GZC248" s="98"/>
      <c r="GZD248" s="98"/>
      <c r="GZE248" s="98"/>
      <c r="GZF248" s="98"/>
      <c r="GZG248" s="98"/>
      <c r="GZH248" s="98"/>
      <c r="GZI248" s="98"/>
      <c r="GZJ248" s="98"/>
      <c r="GZK248" s="98"/>
      <c r="GZL248" s="98"/>
      <c r="GZM248" s="98"/>
      <c r="GZN248" s="98"/>
      <c r="GZO248" s="98"/>
      <c r="GZP248" s="98"/>
      <c r="GZQ248" s="98"/>
      <c r="GZR248" s="98"/>
      <c r="GZS248" s="98"/>
      <c r="GZT248" s="98"/>
      <c r="GZU248" s="98"/>
      <c r="HAH248" s="98"/>
      <c r="HAI248" s="98"/>
      <c r="HAJ248" s="98"/>
      <c r="HAK248" s="98"/>
      <c r="HAL248" s="98"/>
      <c r="HAM248" s="98"/>
      <c r="HAN248" s="98"/>
      <c r="HAO248" s="98"/>
      <c r="HAP248" s="98"/>
      <c r="HAQ248" s="98"/>
      <c r="HAT248" s="98"/>
      <c r="HAW248" s="98"/>
      <c r="HAZ248" s="98"/>
      <c r="HBC248" s="98"/>
      <c r="HDQ248" s="98"/>
      <c r="HDS248" s="98"/>
      <c r="HDV248" s="98"/>
      <c r="HDY248" s="98"/>
      <c r="HEB248" s="98"/>
      <c r="HEE248" s="98"/>
      <c r="HEH248" s="98"/>
      <c r="HEJ248" s="98"/>
      <c r="HEL248" s="98"/>
      <c r="HEO248" s="98"/>
      <c r="HER248" s="98"/>
      <c r="HEU248" s="98"/>
      <c r="HEX248" s="98"/>
      <c r="HFA248" s="98"/>
      <c r="HFD248" s="98"/>
      <c r="HFG248" s="98"/>
      <c r="HFI248" s="98"/>
      <c r="HGD248" s="98"/>
      <c r="HGE248" s="98"/>
      <c r="HGH248" s="98"/>
      <c r="HGK248" s="98"/>
      <c r="HGN248" s="98"/>
      <c r="HGQ248" s="98"/>
      <c r="HGR248" s="98"/>
      <c r="HGS248" s="98"/>
      <c r="HGV248" s="98"/>
      <c r="HGY248" s="98"/>
      <c r="HHB248" s="98"/>
      <c r="HHE248" s="98"/>
      <c r="HHG248" s="98"/>
      <c r="HIY248" s="98"/>
      <c r="HIZ248" s="98"/>
      <c r="HJA248" s="98"/>
      <c r="HJB248" s="98"/>
      <c r="HJC248" s="98"/>
      <c r="HJD248" s="98"/>
      <c r="HJE248" s="98"/>
      <c r="HJF248" s="98"/>
      <c r="HJG248" s="98"/>
      <c r="HJH248" s="98"/>
      <c r="HJI248" s="98"/>
      <c r="HJJ248" s="98"/>
      <c r="HJK248" s="98"/>
      <c r="HJL248" s="98"/>
      <c r="HJM248" s="98"/>
      <c r="HJN248" s="98"/>
      <c r="HJO248" s="98"/>
      <c r="HJP248" s="98"/>
      <c r="HJQ248" s="98"/>
      <c r="HKD248" s="98"/>
      <c r="HKE248" s="98"/>
      <c r="HKF248" s="98"/>
      <c r="HKG248" s="98"/>
      <c r="HKH248" s="98"/>
      <c r="HKI248" s="98"/>
      <c r="HKJ248" s="98"/>
      <c r="HKK248" s="98"/>
      <c r="HKL248" s="98"/>
      <c r="HKM248" s="98"/>
      <c r="HKP248" s="98"/>
      <c r="HKS248" s="98"/>
      <c r="HKV248" s="98"/>
      <c r="HKY248" s="98"/>
      <c r="HNM248" s="98"/>
      <c r="HNO248" s="98"/>
      <c r="HNR248" s="98"/>
      <c r="HNU248" s="98"/>
      <c r="HNX248" s="98"/>
      <c r="HOA248" s="98"/>
      <c r="HOD248" s="98"/>
      <c r="HOF248" s="98"/>
      <c r="HOH248" s="98"/>
      <c r="HOK248" s="98"/>
      <c r="HON248" s="98"/>
      <c r="HOQ248" s="98"/>
      <c r="HOT248" s="98"/>
      <c r="HOW248" s="98"/>
      <c r="HOZ248" s="98"/>
      <c r="HPC248" s="98"/>
      <c r="HPE248" s="98"/>
      <c r="HPZ248" s="98"/>
      <c r="HQA248" s="98"/>
      <c r="HQD248" s="98"/>
      <c r="HQG248" s="98"/>
      <c r="HQJ248" s="98"/>
      <c r="HQM248" s="98"/>
      <c r="HQN248" s="98"/>
      <c r="HQO248" s="98"/>
      <c r="HQR248" s="98"/>
      <c r="HQU248" s="98"/>
      <c r="HQX248" s="98"/>
      <c r="HRA248" s="98"/>
      <c r="HRC248" s="98"/>
      <c r="HSU248" s="98"/>
      <c r="HSV248" s="98"/>
      <c r="HSW248" s="98"/>
      <c r="HSX248" s="98"/>
      <c r="HSY248" s="98"/>
      <c r="HSZ248" s="98"/>
      <c r="HTA248" s="98"/>
      <c r="HTB248" s="98"/>
      <c r="HTC248" s="98"/>
      <c r="HTD248" s="98"/>
      <c r="HTE248" s="98"/>
      <c r="HTF248" s="98"/>
      <c r="HTG248" s="98"/>
      <c r="HTH248" s="98"/>
      <c r="HTI248" s="98"/>
      <c r="HTJ248" s="98"/>
      <c r="HTK248" s="98"/>
      <c r="HTL248" s="98"/>
      <c r="HTM248" s="98"/>
      <c r="HTZ248" s="98"/>
      <c r="HUA248" s="98"/>
      <c r="HUB248" s="98"/>
      <c r="HUC248" s="98"/>
      <c r="HUD248" s="98"/>
      <c r="HUE248" s="98"/>
      <c r="HUF248" s="98"/>
      <c r="HUG248" s="98"/>
      <c r="HUH248" s="98"/>
      <c r="HUI248" s="98"/>
      <c r="HUL248" s="98"/>
      <c r="HUO248" s="98"/>
      <c r="HUR248" s="98"/>
      <c r="HUU248" s="98"/>
      <c r="HXI248" s="98"/>
      <c r="HXK248" s="98"/>
      <c r="HXN248" s="98"/>
      <c r="HXQ248" s="98"/>
      <c r="HXT248" s="98"/>
      <c r="HXW248" s="98"/>
      <c r="HXZ248" s="98"/>
      <c r="HYB248" s="98"/>
      <c r="HYD248" s="98"/>
      <c r="HYG248" s="98"/>
      <c r="HYJ248" s="98"/>
      <c r="HYM248" s="98"/>
      <c r="HYP248" s="98"/>
      <c r="HYS248" s="98"/>
      <c r="HYV248" s="98"/>
      <c r="HYY248" s="98"/>
      <c r="HZA248" s="98"/>
      <c r="HZV248" s="98"/>
      <c r="HZW248" s="98"/>
      <c r="HZZ248" s="98"/>
      <c r="IAC248" s="98"/>
      <c r="IAF248" s="98"/>
      <c r="IAI248" s="98"/>
      <c r="IAJ248" s="98"/>
      <c r="IAK248" s="98"/>
      <c r="IAN248" s="98"/>
      <c r="IAQ248" s="98"/>
      <c r="IAT248" s="98"/>
      <c r="IAW248" s="98"/>
      <c r="IAY248" s="98"/>
      <c r="ICQ248" s="98"/>
      <c r="ICR248" s="98"/>
      <c r="ICS248" s="98"/>
      <c r="ICT248" s="98"/>
      <c r="ICU248" s="98"/>
      <c r="ICV248" s="98"/>
      <c r="ICW248" s="98"/>
      <c r="ICX248" s="98"/>
      <c r="ICY248" s="98"/>
      <c r="ICZ248" s="98"/>
      <c r="IDA248" s="98"/>
      <c r="IDB248" s="98"/>
      <c r="IDC248" s="98"/>
      <c r="IDD248" s="98"/>
      <c r="IDE248" s="98"/>
      <c r="IDF248" s="98"/>
      <c r="IDG248" s="98"/>
      <c r="IDH248" s="98"/>
      <c r="IDI248" s="98"/>
      <c r="IDV248" s="98"/>
      <c r="IDW248" s="98"/>
      <c r="IDX248" s="98"/>
      <c r="IDY248" s="98"/>
      <c r="IDZ248" s="98"/>
      <c r="IEA248" s="98"/>
      <c r="IEB248" s="98"/>
      <c r="IEC248" s="98"/>
      <c r="IED248" s="98"/>
      <c r="IEE248" s="98"/>
      <c r="IEH248" s="98"/>
      <c r="IEK248" s="98"/>
      <c r="IEN248" s="98"/>
      <c r="IEQ248" s="98"/>
      <c r="IHE248" s="98"/>
      <c r="IHG248" s="98"/>
      <c r="IHJ248" s="98"/>
      <c r="IHM248" s="98"/>
      <c r="IHP248" s="98"/>
      <c r="IHS248" s="98"/>
      <c r="IHV248" s="98"/>
      <c r="IHX248" s="98"/>
      <c r="IHZ248" s="98"/>
      <c r="IIC248" s="98"/>
      <c r="IIF248" s="98"/>
      <c r="III248" s="98"/>
      <c r="IIL248" s="98"/>
      <c r="IIO248" s="98"/>
      <c r="IIR248" s="98"/>
      <c r="IIU248" s="98"/>
      <c r="IIW248" s="98"/>
      <c r="IJR248" s="98"/>
      <c r="IJS248" s="98"/>
      <c r="IJV248" s="98"/>
      <c r="IJY248" s="98"/>
      <c r="IKB248" s="98"/>
      <c r="IKE248" s="98"/>
      <c r="IKF248" s="98"/>
      <c r="IKG248" s="98"/>
      <c r="IKJ248" s="98"/>
      <c r="IKM248" s="98"/>
      <c r="IKP248" s="98"/>
      <c r="IKS248" s="98"/>
      <c r="IKU248" s="98"/>
      <c r="IMM248" s="98"/>
      <c r="IMN248" s="98"/>
      <c r="IMO248" s="98"/>
      <c r="IMP248" s="98"/>
      <c r="IMQ248" s="98"/>
      <c r="IMR248" s="98"/>
      <c r="IMS248" s="98"/>
      <c r="IMT248" s="98"/>
      <c r="IMU248" s="98"/>
      <c r="IMV248" s="98"/>
      <c r="IMW248" s="98"/>
      <c r="IMX248" s="98"/>
      <c r="IMY248" s="98"/>
      <c r="IMZ248" s="98"/>
      <c r="INA248" s="98"/>
      <c r="INB248" s="98"/>
      <c r="INC248" s="98"/>
      <c r="IND248" s="98"/>
      <c r="INE248" s="98"/>
      <c r="INR248" s="98"/>
      <c r="INS248" s="98"/>
      <c r="INT248" s="98"/>
      <c r="INU248" s="98"/>
      <c r="INV248" s="98"/>
      <c r="INW248" s="98"/>
      <c r="INX248" s="98"/>
      <c r="INY248" s="98"/>
      <c r="INZ248" s="98"/>
      <c r="IOA248" s="98"/>
      <c r="IOD248" s="98"/>
      <c r="IOG248" s="98"/>
      <c r="IOJ248" s="98"/>
      <c r="IOM248" s="98"/>
      <c r="IRA248" s="98"/>
      <c r="IRC248" s="98"/>
      <c r="IRF248" s="98"/>
      <c r="IRI248" s="98"/>
      <c r="IRL248" s="98"/>
      <c r="IRO248" s="98"/>
      <c r="IRR248" s="98"/>
      <c r="IRT248" s="98"/>
      <c r="IRV248" s="98"/>
      <c r="IRY248" s="98"/>
      <c r="ISB248" s="98"/>
      <c r="ISE248" s="98"/>
      <c r="ISH248" s="98"/>
      <c r="ISK248" s="98"/>
      <c r="ISN248" s="98"/>
      <c r="ISQ248" s="98"/>
      <c r="ISS248" s="98"/>
      <c r="ITN248" s="98"/>
      <c r="ITO248" s="98"/>
      <c r="ITR248" s="98"/>
      <c r="ITU248" s="98"/>
      <c r="ITX248" s="98"/>
      <c r="IUA248" s="98"/>
      <c r="IUB248" s="98"/>
      <c r="IUC248" s="98"/>
      <c r="IUF248" s="98"/>
      <c r="IUI248" s="98"/>
      <c r="IUL248" s="98"/>
      <c r="IUO248" s="98"/>
      <c r="IUQ248" s="98"/>
      <c r="IWI248" s="98"/>
      <c r="IWJ248" s="98"/>
      <c r="IWK248" s="98"/>
      <c r="IWL248" s="98"/>
      <c r="IWM248" s="98"/>
      <c r="IWN248" s="98"/>
      <c r="IWO248" s="98"/>
      <c r="IWP248" s="98"/>
      <c r="IWQ248" s="98"/>
      <c r="IWR248" s="98"/>
      <c r="IWS248" s="98"/>
      <c r="IWT248" s="98"/>
      <c r="IWU248" s="98"/>
      <c r="IWV248" s="98"/>
      <c r="IWW248" s="98"/>
      <c r="IWX248" s="98"/>
      <c r="IWY248" s="98"/>
      <c r="IWZ248" s="98"/>
      <c r="IXA248" s="98"/>
      <c r="IXN248" s="98"/>
      <c r="IXO248" s="98"/>
      <c r="IXP248" s="98"/>
      <c r="IXQ248" s="98"/>
      <c r="IXR248" s="98"/>
      <c r="IXS248" s="98"/>
      <c r="IXT248" s="98"/>
      <c r="IXU248" s="98"/>
      <c r="IXV248" s="98"/>
      <c r="IXW248" s="98"/>
      <c r="IXZ248" s="98"/>
      <c r="IYC248" s="98"/>
      <c r="IYF248" s="98"/>
      <c r="IYI248" s="98"/>
      <c r="JAW248" s="98"/>
      <c r="JAY248" s="98"/>
      <c r="JBB248" s="98"/>
      <c r="JBE248" s="98"/>
      <c r="JBH248" s="98"/>
      <c r="JBK248" s="98"/>
      <c r="JBN248" s="98"/>
      <c r="JBP248" s="98"/>
      <c r="JBR248" s="98"/>
      <c r="JBU248" s="98"/>
      <c r="JBX248" s="98"/>
      <c r="JCA248" s="98"/>
      <c r="JCD248" s="98"/>
      <c r="JCG248" s="98"/>
      <c r="JCJ248" s="98"/>
      <c r="JCM248" s="98"/>
      <c r="JCO248" s="98"/>
      <c r="JDJ248" s="98"/>
      <c r="JDK248" s="98"/>
      <c r="JDN248" s="98"/>
      <c r="JDQ248" s="98"/>
      <c r="JDT248" s="98"/>
      <c r="JDW248" s="98"/>
      <c r="JDX248" s="98"/>
      <c r="JDY248" s="98"/>
      <c r="JEB248" s="98"/>
      <c r="JEE248" s="98"/>
      <c r="JEH248" s="98"/>
      <c r="JEK248" s="98"/>
      <c r="JEM248" s="98"/>
      <c r="JGE248" s="98"/>
      <c r="JGF248" s="98"/>
      <c r="JGG248" s="98"/>
      <c r="JGH248" s="98"/>
      <c r="JGI248" s="98"/>
      <c r="JGJ248" s="98"/>
      <c r="JGK248" s="98"/>
      <c r="JGL248" s="98"/>
      <c r="JGM248" s="98"/>
      <c r="JGN248" s="98"/>
      <c r="JGO248" s="98"/>
      <c r="JGP248" s="98"/>
      <c r="JGQ248" s="98"/>
      <c r="JGR248" s="98"/>
      <c r="JGS248" s="98"/>
      <c r="JGT248" s="98"/>
      <c r="JGU248" s="98"/>
      <c r="JGV248" s="98"/>
      <c r="JGW248" s="98"/>
      <c r="JHJ248" s="98"/>
      <c r="JHK248" s="98"/>
      <c r="JHL248" s="98"/>
      <c r="JHM248" s="98"/>
      <c r="JHN248" s="98"/>
      <c r="JHO248" s="98"/>
      <c r="JHP248" s="98"/>
      <c r="JHQ248" s="98"/>
      <c r="JHR248" s="98"/>
      <c r="JHS248" s="98"/>
      <c r="JHV248" s="98"/>
      <c r="JHY248" s="98"/>
      <c r="JIB248" s="98"/>
      <c r="JIE248" s="98"/>
      <c r="JKS248" s="98"/>
      <c r="JKU248" s="98"/>
      <c r="JKX248" s="98"/>
      <c r="JLA248" s="98"/>
      <c r="JLD248" s="98"/>
      <c r="JLG248" s="98"/>
      <c r="JLJ248" s="98"/>
      <c r="JLL248" s="98"/>
      <c r="JLN248" s="98"/>
      <c r="JLQ248" s="98"/>
      <c r="JLT248" s="98"/>
      <c r="JLW248" s="98"/>
      <c r="JLZ248" s="98"/>
      <c r="JMC248" s="98"/>
      <c r="JMF248" s="98"/>
      <c r="JMI248" s="98"/>
      <c r="JMK248" s="98"/>
      <c r="JNF248" s="98"/>
      <c r="JNG248" s="98"/>
      <c r="JNJ248" s="98"/>
      <c r="JNM248" s="98"/>
      <c r="JNP248" s="98"/>
      <c r="JNS248" s="98"/>
      <c r="JNT248" s="98"/>
      <c r="JNU248" s="98"/>
      <c r="JNX248" s="98"/>
      <c r="JOA248" s="98"/>
      <c r="JOD248" s="98"/>
      <c r="JOG248" s="98"/>
      <c r="JOI248" s="98"/>
      <c r="JQA248" s="98"/>
      <c r="JQB248" s="98"/>
      <c r="JQC248" s="98"/>
      <c r="JQD248" s="98"/>
      <c r="JQE248" s="98"/>
      <c r="JQF248" s="98"/>
      <c r="JQG248" s="98"/>
      <c r="JQH248" s="98"/>
      <c r="JQI248" s="98"/>
      <c r="JQJ248" s="98"/>
      <c r="JQK248" s="98"/>
      <c r="JQL248" s="98"/>
      <c r="JQM248" s="98"/>
      <c r="JQN248" s="98"/>
      <c r="JQO248" s="98"/>
      <c r="JQP248" s="98"/>
      <c r="JQQ248" s="98"/>
      <c r="JQR248" s="98"/>
      <c r="JQS248" s="98"/>
      <c r="JRF248" s="98"/>
      <c r="JRG248" s="98"/>
      <c r="JRH248" s="98"/>
      <c r="JRI248" s="98"/>
      <c r="JRJ248" s="98"/>
      <c r="JRK248" s="98"/>
      <c r="JRL248" s="98"/>
      <c r="JRM248" s="98"/>
      <c r="JRN248" s="98"/>
      <c r="JRO248" s="98"/>
      <c r="JRR248" s="98"/>
      <c r="JRU248" s="98"/>
      <c r="JRX248" s="98"/>
      <c r="JSA248" s="98"/>
      <c r="JUO248" s="98"/>
      <c r="JUQ248" s="98"/>
      <c r="JUT248" s="98"/>
      <c r="JUW248" s="98"/>
      <c r="JUZ248" s="98"/>
      <c r="JVC248" s="98"/>
      <c r="JVF248" s="98"/>
      <c r="JVH248" s="98"/>
      <c r="JVJ248" s="98"/>
      <c r="JVM248" s="98"/>
      <c r="JVP248" s="98"/>
      <c r="JVS248" s="98"/>
      <c r="JVV248" s="98"/>
      <c r="JVY248" s="98"/>
      <c r="JWB248" s="98"/>
      <c r="JWE248" s="98"/>
      <c r="JWG248" s="98"/>
      <c r="JXB248" s="98"/>
      <c r="JXC248" s="98"/>
      <c r="JXF248" s="98"/>
      <c r="JXI248" s="98"/>
      <c r="JXL248" s="98"/>
      <c r="JXO248" s="98"/>
      <c r="JXP248" s="98"/>
      <c r="JXQ248" s="98"/>
      <c r="JXT248" s="98"/>
      <c r="JXW248" s="98"/>
      <c r="JXZ248" s="98"/>
      <c r="JYC248" s="98"/>
      <c r="JYE248" s="98"/>
      <c r="JZW248" s="98"/>
      <c r="JZX248" s="98"/>
      <c r="JZY248" s="98"/>
      <c r="JZZ248" s="98"/>
      <c r="KAA248" s="98"/>
      <c r="KAB248" s="98"/>
      <c r="KAC248" s="98"/>
      <c r="KAD248" s="98"/>
      <c r="KAE248" s="98"/>
      <c r="KAF248" s="98"/>
      <c r="KAG248" s="98"/>
      <c r="KAH248" s="98"/>
      <c r="KAI248" s="98"/>
      <c r="KAJ248" s="98"/>
      <c r="KAK248" s="98"/>
      <c r="KAL248" s="98"/>
      <c r="KAM248" s="98"/>
      <c r="KAN248" s="98"/>
      <c r="KAO248" s="98"/>
      <c r="KBB248" s="98"/>
      <c r="KBC248" s="98"/>
      <c r="KBD248" s="98"/>
      <c r="KBE248" s="98"/>
      <c r="KBF248" s="98"/>
      <c r="KBG248" s="98"/>
      <c r="KBH248" s="98"/>
      <c r="KBI248" s="98"/>
      <c r="KBJ248" s="98"/>
      <c r="KBK248" s="98"/>
      <c r="KBN248" s="98"/>
      <c r="KBQ248" s="98"/>
      <c r="KBT248" s="98"/>
      <c r="KBW248" s="98"/>
      <c r="KEK248" s="98"/>
      <c r="KEM248" s="98"/>
      <c r="KEP248" s="98"/>
      <c r="KES248" s="98"/>
      <c r="KEV248" s="98"/>
      <c r="KEY248" s="98"/>
      <c r="KFB248" s="98"/>
      <c r="KFD248" s="98"/>
      <c r="KFF248" s="98"/>
      <c r="KFI248" s="98"/>
      <c r="KFL248" s="98"/>
      <c r="KFO248" s="98"/>
      <c r="KFR248" s="98"/>
      <c r="KFU248" s="98"/>
      <c r="KFX248" s="98"/>
      <c r="KGA248" s="98"/>
      <c r="KGC248" s="98"/>
      <c r="KGX248" s="98"/>
      <c r="KGY248" s="98"/>
      <c r="KHB248" s="98"/>
      <c r="KHE248" s="98"/>
      <c r="KHH248" s="98"/>
      <c r="KHK248" s="98"/>
      <c r="KHL248" s="98"/>
      <c r="KHM248" s="98"/>
      <c r="KHP248" s="98"/>
      <c r="KHS248" s="98"/>
      <c r="KHV248" s="98"/>
      <c r="KHY248" s="98"/>
      <c r="KIA248" s="98"/>
      <c r="KJS248" s="98"/>
      <c r="KJT248" s="98"/>
      <c r="KJU248" s="98"/>
      <c r="KJV248" s="98"/>
      <c r="KJW248" s="98"/>
      <c r="KJX248" s="98"/>
      <c r="KJY248" s="98"/>
      <c r="KJZ248" s="98"/>
      <c r="KKA248" s="98"/>
      <c r="KKB248" s="98"/>
      <c r="KKC248" s="98"/>
      <c r="KKD248" s="98"/>
      <c r="KKE248" s="98"/>
      <c r="KKF248" s="98"/>
      <c r="KKG248" s="98"/>
      <c r="KKH248" s="98"/>
      <c r="KKI248" s="98"/>
      <c r="KKJ248" s="98"/>
      <c r="KKK248" s="98"/>
      <c r="KKX248" s="98"/>
      <c r="KKY248" s="98"/>
      <c r="KKZ248" s="98"/>
      <c r="KLA248" s="98"/>
      <c r="KLB248" s="98"/>
      <c r="KLC248" s="98"/>
      <c r="KLD248" s="98"/>
      <c r="KLE248" s="98"/>
      <c r="KLF248" s="98"/>
      <c r="KLG248" s="98"/>
      <c r="KLJ248" s="98"/>
      <c r="KLM248" s="98"/>
      <c r="KLP248" s="98"/>
      <c r="KLS248" s="98"/>
      <c r="KOG248" s="98"/>
      <c r="KOI248" s="98"/>
      <c r="KOL248" s="98"/>
      <c r="KOO248" s="98"/>
      <c r="KOR248" s="98"/>
      <c r="KOU248" s="98"/>
      <c r="KOX248" s="98"/>
      <c r="KOZ248" s="98"/>
      <c r="KPB248" s="98"/>
      <c r="KPE248" s="98"/>
      <c r="KPH248" s="98"/>
      <c r="KPK248" s="98"/>
      <c r="KPN248" s="98"/>
      <c r="KPQ248" s="98"/>
      <c r="KPT248" s="98"/>
      <c r="KPW248" s="98"/>
      <c r="KPY248" s="98"/>
      <c r="KQT248" s="98"/>
      <c r="KQU248" s="98"/>
      <c r="KQX248" s="98"/>
      <c r="KRA248" s="98"/>
      <c r="KRD248" s="98"/>
      <c r="KRG248" s="98"/>
      <c r="KRH248" s="98"/>
      <c r="KRI248" s="98"/>
      <c r="KRL248" s="98"/>
      <c r="KRO248" s="98"/>
      <c r="KRR248" s="98"/>
      <c r="KRU248" s="98"/>
      <c r="KRW248" s="98"/>
      <c r="KTO248" s="98"/>
      <c r="KTP248" s="98"/>
      <c r="KTQ248" s="98"/>
      <c r="KTR248" s="98"/>
      <c r="KTS248" s="98"/>
      <c r="KTT248" s="98"/>
      <c r="KTU248" s="98"/>
      <c r="KTV248" s="98"/>
      <c r="KTW248" s="98"/>
      <c r="KTX248" s="98"/>
      <c r="KTY248" s="98"/>
      <c r="KTZ248" s="98"/>
      <c r="KUA248" s="98"/>
      <c r="KUB248" s="98"/>
      <c r="KUC248" s="98"/>
      <c r="KUD248" s="98"/>
      <c r="KUE248" s="98"/>
      <c r="KUF248" s="98"/>
      <c r="KUG248" s="98"/>
      <c r="KUT248" s="98"/>
      <c r="KUU248" s="98"/>
      <c r="KUV248" s="98"/>
      <c r="KUW248" s="98"/>
      <c r="KUX248" s="98"/>
      <c r="KUY248" s="98"/>
      <c r="KUZ248" s="98"/>
      <c r="KVA248" s="98"/>
      <c r="KVB248" s="98"/>
      <c r="KVC248" s="98"/>
      <c r="KVF248" s="98"/>
      <c r="KVI248" s="98"/>
      <c r="KVL248" s="98"/>
      <c r="KVO248" s="98"/>
      <c r="KYC248" s="98"/>
      <c r="KYE248" s="98"/>
      <c r="KYH248" s="98"/>
      <c r="KYK248" s="98"/>
      <c r="KYN248" s="98"/>
      <c r="KYQ248" s="98"/>
      <c r="KYT248" s="98"/>
      <c r="KYV248" s="98"/>
      <c r="KYX248" s="98"/>
      <c r="KZA248" s="98"/>
      <c r="KZD248" s="98"/>
      <c r="KZG248" s="98"/>
      <c r="KZJ248" s="98"/>
      <c r="KZM248" s="98"/>
      <c r="KZP248" s="98"/>
      <c r="KZS248" s="98"/>
      <c r="KZU248" s="98"/>
      <c r="LAP248" s="98"/>
      <c r="LAQ248" s="98"/>
      <c r="LAT248" s="98"/>
      <c r="LAW248" s="98"/>
      <c r="LAZ248" s="98"/>
      <c r="LBC248" s="98"/>
      <c r="LBD248" s="98"/>
      <c r="LBE248" s="98"/>
      <c r="LBH248" s="98"/>
      <c r="LBK248" s="98"/>
      <c r="LBN248" s="98"/>
      <c r="LBQ248" s="98"/>
      <c r="LBS248" s="98"/>
      <c r="LDK248" s="98"/>
      <c r="LDL248" s="98"/>
      <c r="LDM248" s="98"/>
      <c r="LDN248" s="98"/>
      <c r="LDO248" s="98"/>
      <c r="LDP248" s="98"/>
      <c r="LDQ248" s="98"/>
      <c r="LDR248" s="98"/>
      <c r="LDS248" s="98"/>
      <c r="LDT248" s="98"/>
      <c r="LDU248" s="98"/>
      <c r="LDV248" s="98"/>
      <c r="LDW248" s="98"/>
      <c r="LDX248" s="98"/>
      <c r="LDY248" s="98"/>
      <c r="LDZ248" s="98"/>
      <c r="LEA248" s="98"/>
      <c r="LEB248" s="98"/>
      <c r="LEC248" s="98"/>
      <c r="LEP248" s="98"/>
      <c r="LEQ248" s="98"/>
      <c r="LER248" s="98"/>
      <c r="LES248" s="98"/>
      <c r="LET248" s="98"/>
      <c r="LEU248" s="98"/>
      <c r="LEV248" s="98"/>
      <c r="LEW248" s="98"/>
      <c r="LEX248" s="98"/>
      <c r="LEY248" s="98"/>
      <c r="LFB248" s="98"/>
      <c r="LFE248" s="98"/>
      <c r="LFH248" s="98"/>
      <c r="LFK248" s="98"/>
      <c r="LHY248" s="98"/>
      <c r="LIA248" s="98"/>
      <c r="LID248" s="98"/>
      <c r="LIG248" s="98"/>
      <c r="LIJ248" s="98"/>
      <c r="LIM248" s="98"/>
      <c r="LIP248" s="98"/>
      <c r="LIR248" s="98"/>
      <c r="LIT248" s="98"/>
      <c r="LIW248" s="98"/>
      <c r="LIZ248" s="98"/>
      <c r="LJC248" s="98"/>
      <c r="LJF248" s="98"/>
      <c r="LJI248" s="98"/>
      <c r="LJL248" s="98"/>
      <c r="LJO248" s="98"/>
      <c r="LJQ248" s="98"/>
      <c r="LKL248" s="98"/>
      <c r="LKM248" s="98"/>
      <c r="LKP248" s="98"/>
      <c r="LKS248" s="98"/>
      <c r="LKV248" s="98"/>
      <c r="LKY248" s="98"/>
      <c r="LKZ248" s="98"/>
      <c r="LLA248" s="98"/>
      <c r="LLD248" s="98"/>
      <c r="LLG248" s="98"/>
      <c r="LLJ248" s="98"/>
      <c r="LLM248" s="98"/>
      <c r="LLO248" s="98"/>
      <c r="LNG248" s="98"/>
      <c r="LNH248" s="98"/>
      <c r="LNI248" s="98"/>
      <c r="LNJ248" s="98"/>
      <c r="LNK248" s="98"/>
      <c r="LNL248" s="98"/>
      <c r="LNM248" s="98"/>
      <c r="LNN248" s="98"/>
      <c r="LNO248" s="98"/>
      <c r="LNP248" s="98"/>
      <c r="LNQ248" s="98"/>
      <c r="LNR248" s="98"/>
      <c r="LNS248" s="98"/>
      <c r="LNT248" s="98"/>
      <c r="LNU248" s="98"/>
      <c r="LNV248" s="98"/>
      <c r="LNW248" s="98"/>
      <c r="LNX248" s="98"/>
      <c r="LNY248" s="98"/>
      <c r="LOL248" s="98"/>
      <c r="LOM248" s="98"/>
      <c r="LON248" s="98"/>
      <c r="LOO248" s="98"/>
      <c r="LOP248" s="98"/>
      <c r="LOQ248" s="98"/>
      <c r="LOR248" s="98"/>
      <c r="LOS248" s="98"/>
      <c r="LOT248" s="98"/>
      <c r="LOU248" s="98"/>
      <c r="LOX248" s="98"/>
      <c r="LPA248" s="98"/>
      <c r="LPD248" s="98"/>
      <c r="LPG248" s="98"/>
      <c r="LRU248" s="98"/>
      <c r="LRW248" s="98"/>
      <c r="LRZ248" s="98"/>
      <c r="LSC248" s="98"/>
      <c r="LSF248" s="98"/>
      <c r="LSI248" s="98"/>
      <c r="LSL248" s="98"/>
      <c r="LSN248" s="98"/>
      <c r="LSP248" s="98"/>
      <c r="LSS248" s="98"/>
      <c r="LSV248" s="98"/>
      <c r="LSY248" s="98"/>
      <c r="LTB248" s="98"/>
      <c r="LTE248" s="98"/>
      <c r="LTH248" s="98"/>
      <c r="LTK248" s="98"/>
      <c r="LTM248" s="98"/>
      <c r="LUH248" s="98"/>
      <c r="LUI248" s="98"/>
      <c r="LUL248" s="98"/>
      <c r="LUO248" s="98"/>
      <c r="LUR248" s="98"/>
      <c r="LUU248" s="98"/>
      <c r="LUV248" s="98"/>
      <c r="LUW248" s="98"/>
      <c r="LUZ248" s="98"/>
      <c r="LVC248" s="98"/>
      <c r="LVF248" s="98"/>
      <c r="LVI248" s="98"/>
      <c r="LVK248" s="98"/>
      <c r="LXC248" s="98"/>
      <c r="LXD248" s="98"/>
      <c r="LXE248" s="98"/>
      <c r="LXF248" s="98"/>
      <c r="LXG248" s="98"/>
      <c r="LXH248" s="98"/>
      <c r="LXI248" s="98"/>
      <c r="LXJ248" s="98"/>
      <c r="LXK248" s="98"/>
      <c r="LXL248" s="98"/>
      <c r="LXM248" s="98"/>
      <c r="LXN248" s="98"/>
      <c r="LXO248" s="98"/>
      <c r="LXP248" s="98"/>
      <c r="LXQ248" s="98"/>
      <c r="LXR248" s="98"/>
      <c r="LXS248" s="98"/>
      <c r="LXT248" s="98"/>
      <c r="LXU248" s="98"/>
      <c r="LYH248" s="98"/>
      <c r="LYI248" s="98"/>
      <c r="LYJ248" s="98"/>
      <c r="LYK248" s="98"/>
      <c r="LYL248" s="98"/>
      <c r="LYM248" s="98"/>
      <c r="LYN248" s="98"/>
      <c r="LYO248" s="98"/>
      <c r="LYP248" s="98"/>
      <c r="LYQ248" s="98"/>
      <c r="LYT248" s="98"/>
      <c r="LYW248" s="98"/>
      <c r="LYZ248" s="98"/>
      <c r="LZC248" s="98"/>
      <c r="MBQ248" s="98"/>
      <c r="MBS248" s="98"/>
      <c r="MBV248" s="98"/>
      <c r="MBY248" s="98"/>
      <c r="MCB248" s="98"/>
      <c r="MCE248" s="98"/>
      <c r="MCH248" s="98"/>
      <c r="MCJ248" s="98"/>
      <c r="MCL248" s="98"/>
      <c r="MCO248" s="98"/>
      <c r="MCR248" s="98"/>
      <c r="MCU248" s="98"/>
      <c r="MCX248" s="98"/>
      <c r="MDA248" s="98"/>
      <c r="MDD248" s="98"/>
      <c r="MDG248" s="98"/>
      <c r="MDI248" s="98"/>
      <c r="MED248" s="98"/>
      <c r="MEE248" s="98"/>
      <c r="MEH248" s="98"/>
      <c r="MEK248" s="98"/>
      <c r="MEN248" s="98"/>
      <c r="MEQ248" s="98"/>
      <c r="MER248" s="98"/>
      <c r="MES248" s="98"/>
      <c r="MEV248" s="98"/>
      <c r="MEY248" s="98"/>
      <c r="MFB248" s="98"/>
      <c r="MFE248" s="98"/>
      <c r="MFG248" s="98"/>
      <c r="MGY248" s="98"/>
      <c r="MGZ248" s="98"/>
      <c r="MHA248" s="98"/>
      <c r="MHB248" s="98"/>
      <c r="MHC248" s="98"/>
      <c r="MHD248" s="98"/>
      <c r="MHE248" s="98"/>
      <c r="MHF248" s="98"/>
      <c r="MHG248" s="98"/>
      <c r="MHH248" s="98"/>
      <c r="MHI248" s="98"/>
      <c r="MHJ248" s="98"/>
      <c r="MHK248" s="98"/>
      <c r="MHL248" s="98"/>
      <c r="MHM248" s="98"/>
      <c r="MHN248" s="98"/>
      <c r="MHO248" s="98"/>
      <c r="MHP248" s="98"/>
      <c r="MHQ248" s="98"/>
      <c r="MID248" s="98"/>
      <c r="MIE248" s="98"/>
      <c r="MIF248" s="98"/>
      <c r="MIG248" s="98"/>
      <c r="MIH248" s="98"/>
      <c r="MII248" s="98"/>
      <c r="MIJ248" s="98"/>
      <c r="MIK248" s="98"/>
      <c r="MIL248" s="98"/>
      <c r="MIM248" s="98"/>
      <c r="MIP248" s="98"/>
      <c r="MIS248" s="98"/>
      <c r="MIV248" s="98"/>
      <c r="MIY248" s="98"/>
      <c r="MLM248" s="98"/>
      <c r="MLO248" s="98"/>
      <c r="MLR248" s="98"/>
      <c r="MLU248" s="98"/>
      <c r="MLX248" s="98"/>
      <c r="MMA248" s="98"/>
      <c r="MMD248" s="98"/>
      <c r="MMF248" s="98"/>
      <c r="MMH248" s="98"/>
      <c r="MMK248" s="98"/>
      <c r="MMN248" s="98"/>
      <c r="MMQ248" s="98"/>
      <c r="MMT248" s="98"/>
      <c r="MMW248" s="98"/>
      <c r="MMZ248" s="98"/>
      <c r="MNC248" s="98"/>
      <c r="MNE248" s="98"/>
      <c r="MNZ248" s="98"/>
      <c r="MOA248" s="98"/>
      <c r="MOD248" s="98"/>
      <c r="MOG248" s="98"/>
      <c r="MOJ248" s="98"/>
      <c r="MOM248" s="98"/>
      <c r="MON248" s="98"/>
      <c r="MOO248" s="98"/>
      <c r="MOR248" s="98"/>
      <c r="MOU248" s="98"/>
      <c r="MOX248" s="98"/>
      <c r="MPA248" s="98"/>
      <c r="MPC248" s="98"/>
      <c r="MQU248" s="98"/>
      <c r="MQV248" s="98"/>
      <c r="MQW248" s="98"/>
      <c r="MQX248" s="98"/>
      <c r="MQY248" s="98"/>
      <c r="MQZ248" s="98"/>
      <c r="MRA248" s="98"/>
      <c r="MRB248" s="98"/>
      <c r="MRC248" s="98"/>
      <c r="MRD248" s="98"/>
      <c r="MRE248" s="98"/>
      <c r="MRF248" s="98"/>
      <c r="MRG248" s="98"/>
      <c r="MRH248" s="98"/>
      <c r="MRI248" s="98"/>
      <c r="MRJ248" s="98"/>
      <c r="MRK248" s="98"/>
      <c r="MRL248" s="98"/>
      <c r="MRM248" s="98"/>
      <c r="MRZ248" s="98"/>
      <c r="MSA248" s="98"/>
      <c r="MSB248" s="98"/>
      <c r="MSC248" s="98"/>
      <c r="MSD248" s="98"/>
      <c r="MSE248" s="98"/>
      <c r="MSF248" s="98"/>
      <c r="MSG248" s="98"/>
      <c r="MSH248" s="98"/>
      <c r="MSI248" s="98"/>
      <c r="MSL248" s="98"/>
      <c r="MSO248" s="98"/>
      <c r="MSR248" s="98"/>
      <c r="MSU248" s="98"/>
      <c r="MVI248" s="98"/>
      <c r="MVK248" s="98"/>
      <c r="MVN248" s="98"/>
      <c r="MVQ248" s="98"/>
      <c r="MVT248" s="98"/>
      <c r="MVW248" s="98"/>
      <c r="MVZ248" s="98"/>
      <c r="MWB248" s="98"/>
      <c r="MWD248" s="98"/>
      <c r="MWG248" s="98"/>
      <c r="MWJ248" s="98"/>
      <c r="MWM248" s="98"/>
      <c r="MWP248" s="98"/>
      <c r="MWS248" s="98"/>
      <c r="MWV248" s="98"/>
      <c r="MWY248" s="98"/>
      <c r="MXA248" s="98"/>
      <c r="MXV248" s="98"/>
      <c r="MXW248" s="98"/>
      <c r="MXZ248" s="98"/>
      <c r="MYC248" s="98"/>
      <c r="MYF248" s="98"/>
      <c r="MYI248" s="98"/>
      <c r="MYJ248" s="98"/>
      <c r="MYK248" s="98"/>
      <c r="MYN248" s="98"/>
      <c r="MYQ248" s="98"/>
      <c r="MYT248" s="98"/>
      <c r="MYW248" s="98"/>
      <c r="MYY248" s="98"/>
      <c r="NAQ248" s="98"/>
      <c r="NAR248" s="98"/>
      <c r="NAS248" s="98"/>
      <c r="NAT248" s="98"/>
      <c r="NAU248" s="98"/>
      <c r="NAV248" s="98"/>
      <c r="NAW248" s="98"/>
      <c r="NAX248" s="98"/>
      <c r="NAY248" s="98"/>
      <c r="NAZ248" s="98"/>
      <c r="NBA248" s="98"/>
      <c r="NBB248" s="98"/>
      <c r="NBC248" s="98"/>
      <c r="NBD248" s="98"/>
      <c r="NBE248" s="98"/>
      <c r="NBF248" s="98"/>
      <c r="NBG248" s="98"/>
      <c r="NBH248" s="98"/>
      <c r="NBI248" s="98"/>
      <c r="NBV248" s="98"/>
      <c r="NBW248" s="98"/>
      <c r="NBX248" s="98"/>
      <c r="NBY248" s="98"/>
      <c r="NBZ248" s="98"/>
      <c r="NCA248" s="98"/>
      <c r="NCB248" s="98"/>
      <c r="NCC248" s="98"/>
      <c r="NCD248" s="98"/>
      <c r="NCE248" s="98"/>
      <c r="NCH248" s="98"/>
      <c r="NCK248" s="98"/>
      <c r="NCN248" s="98"/>
      <c r="NCQ248" s="98"/>
      <c r="NFE248" s="98"/>
      <c r="NFG248" s="98"/>
      <c r="NFJ248" s="98"/>
      <c r="NFM248" s="98"/>
      <c r="NFP248" s="98"/>
      <c r="NFS248" s="98"/>
      <c r="NFV248" s="98"/>
      <c r="NFX248" s="98"/>
      <c r="NFZ248" s="98"/>
      <c r="NGC248" s="98"/>
      <c r="NGF248" s="98"/>
      <c r="NGI248" s="98"/>
      <c r="NGL248" s="98"/>
      <c r="NGO248" s="98"/>
      <c r="NGR248" s="98"/>
      <c r="NGU248" s="98"/>
      <c r="NGW248" s="98"/>
      <c r="NHR248" s="98"/>
      <c r="NHS248" s="98"/>
      <c r="NHV248" s="98"/>
      <c r="NHY248" s="98"/>
      <c r="NIB248" s="98"/>
      <c r="NIE248" s="98"/>
      <c r="NIF248" s="98"/>
      <c r="NIG248" s="98"/>
      <c r="NIJ248" s="98"/>
      <c r="NIM248" s="98"/>
      <c r="NIP248" s="98"/>
      <c r="NIS248" s="98"/>
      <c r="NIU248" s="98"/>
      <c r="NKM248" s="98"/>
      <c r="NKN248" s="98"/>
      <c r="NKO248" s="98"/>
      <c r="NKP248" s="98"/>
      <c r="NKQ248" s="98"/>
      <c r="NKR248" s="98"/>
      <c r="NKS248" s="98"/>
      <c r="NKT248" s="98"/>
      <c r="NKU248" s="98"/>
      <c r="NKV248" s="98"/>
      <c r="NKW248" s="98"/>
      <c r="NKX248" s="98"/>
      <c r="NKY248" s="98"/>
      <c r="NKZ248" s="98"/>
      <c r="NLA248" s="98"/>
      <c r="NLB248" s="98"/>
      <c r="NLC248" s="98"/>
      <c r="NLD248" s="98"/>
      <c r="NLE248" s="98"/>
      <c r="NLR248" s="98"/>
      <c r="NLS248" s="98"/>
      <c r="NLT248" s="98"/>
      <c r="NLU248" s="98"/>
      <c r="NLV248" s="98"/>
      <c r="NLW248" s="98"/>
      <c r="NLX248" s="98"/>
      <c r="NLY248" s="98"/>
      <c r="NLZ248" s="98"/>
      <c r="NMA248" s="98"/>
      <c r="NMD248" s="98"/>
      <c r="NMG248" s="98"/>
      <c r="NMJ248" s="98"/>
      <c r="NMM248" s="98"/>
      <c r="NPA248" s="98"/>
      <c r="NPC248" s="98"/>
      <c r="NPF248" s="98"/>
      <c r="NPI248" s="98"/>
      <c r="NPL248" s="98"/>
      <c r="NPO248" s="98"/>
      <c r="NPR248" s="98"/>
      <c r="NPT248" s="98"/>
      <c r="NPV248" s="98"/>
      <c r="NPY248" s="98"/>
      <c r="NQB248" s="98"/>
      <c r="NQE248" s="98"/>
      <c r="NQH248" s="98"/>
      <c r="NQK248" s="98"/>
      <c r="NQN248" s="98"/>
      <c r="NQQ248" s="98"/>
      <c r="NQS248" s="98"/>
      <c r="NRN248" s="98"/>
      <c r="NRO248" s="98"/>
      <c r="NRR248" s="98"/>
      <c r="NRU248" s="98"/>
      <c r="NRX248" s="98"/>
      <c r="NSA248" s="98"/>
      <c r="NSB248" s="98"/>
      <c r="NSC248" s="98"/>
      <c r="NSF248" s="98"/>
      <c r="NSI248" s="98"/>
      <c r="NSL248" s="98"/>
      <c r="NSO248" s="98"/>
      <c r="NSQ248" s="98"/>
      <c r="NUI248" s="98"/>
      <c r="NUJ248" s="98"/>
      <c r="NUK248" s="98"/>
      <c r="NUL248" s="98"/>
      <c r="NUM248" s="98"/>
      <c r="NUN248" s="98"/>
      <c r="NUO248" s="98"/>
      <c r="NUP248" s="98"/>
      <c r="NUQ248" s="98"/>
      <c r="NUR248" s="98"/>
      <c r="NUS248" s="98"/>
      <c r="NUT248" s="98"/>
      <c r="NUU248" s="98"/>
      <c r="NUV248" s="98"/>
      <c r="NUW248" s="98"/>
      <c r="NUX248" s="98"/>
      <c r="NUY248" s="98"/>
      <c r="NUZ248" s="98"/>
      <c r="NVA248" s="98"/>
      <c r="NVN248" s="98"/>
      <c r="NVO248" s="98"/>
      <c r="NVP248" s="98"/>
      <c r="NVQ248" s="98"/>
      <c r="NVR248" s="98"/>
      <c r="NVS248" s="98"/>
      <c r="NVT248" s="98"/>
      <c r="NVU248" s="98"/>
      <c r="NVV248" s="98"/>
      <c r="NVW248" s="98"/>
      <c r="NVZ248" s="98"/>
      <c r="NWC248" s="98"/>
      <c r="NWF248" s="98"/>
      <c r="NWI248" s="98"/>
      <c r="NYW248" s="98"/>
      <c r="NYY248" s="98"/>
      <c r="NZB248" s="98"/>
      <c r="NZE248" s="98"/>
      <c r="NZH248" s="98"/>
      <c r="NZK248" s="98"/>
      <c r="NZN248" s="98"/>
      <c r="NZP248" s="98"/>
      <c r="NZR248" s="98"/>
      <c r="NZU248" s="98"/>
      <c r="NZX248" s="98"/>
      <c r="OAA248" s="98"/>
      <c r="OAD248" s="98"/>
      <c r="OAG248" s="98"/>
      <c r="OAJ248" s="98"/>
      <c r="OAM248" s="98"/>
      <c r="OAO248" s="98"/>
      <c r="OBJ248" s="98"/>
      <c r="OBK248" s="98"/>
      <c r="OBN248" s="98"/>
      <c r="OBQ248" s="98"/>
      <c r="OBT248" s="98"/>
      <c r="OBW248" s="98"/>
      <c r="OBX248" s="98"/>
      <c r="OBY248" s="98"/>
      <c r="OCB248" s="98"/>
      <c r="OCE248" s="98"/>
      <c r="OCH248" s="98"/>
      <c r="OCK248" s="98"/>
      <c r="OCM248" s="98"/>
      <c r="OEE248" s="98"/>
      <c r="OEF248" s="98"/>
      <c r="OEG248" s="98"/>
      <c r="OEH248" s="98"/>
      <c r="OEI248" s="98"/>
      <c r="OEJ248" s="98"/>
      <c r="OEK248" s="98"/>
      <c r="OEL248" s="98"/>
      <c r="OEM248" s="98"/>
      <c r="OEN248" s="98"/>
      <c r="OEO248" s="98"/>
      <c r="OEP248" s="98"/>
      <c r="OEQ248" s="98"/>
      <c r="OER248" s="98"/>
      <c r="OES248" s="98"/>
      <c r="OET248" s="98"/>
      <c r="OEU248" s="98"/>
      <c r="OEV248" s="98"/>
      <c r="OEW248" s="98"/>
      <c r="OFJ248" s="98"/>
      <c r="OFK248" s="98"/>
      <c r="OFL248" s="98"/>
      <c r="OFM248" s="98"/>
      <c r="OFN248" s="98"/>
      <c r="OFO248" s="98"/>
      <c r="OFP248" s="98"/>
      <c r="OFQ248" s="98"/>
      <c r="OFR248" s="98"/>
      <c r="OFS248" s="98"/>
      <c r="OFV248" s="98"/>
      <c r="OFY248" s="98"/>
      <c r="OGB248" s="98"/>
      <c r="OGE248" s="98"/>
      <c r="OIS248" s="98"/>
      <c r="OIU248" s="98"/>
      <c r="OIX248" s="98"/>
      <c r="OJA248" s="98"/>
      <c r="OJD248" s="98"/>
      <c r="OJG248" s="98"/>
      <c r="OJJ248" s="98"/>
      <c r="OJL248" s="98"/>
      <c r="OJN248" s="98"/>
      <c r="OJQ248" s="98"/>
      <c r="OJT248" s="98"/>
      <c r="OJW248" s="98"/>
      <c r="OJZ248" s="98"/>
      <c r="OKC248" s="98"/>
      <c r="OKF248" s="98"/>
      <c r="OKI248" s="98"/>
      <c r="OKK248" s="98"/>
      <c r="OLF248" s="98"/>
      <c r="OLG248" s="98"/>
      <c r="OLJ248" s="98"/>
      <c r="OLM248" s="98"/>
      <c r="OLP248" s="98"/>
      <c r="OLS248" s="98"/>
      <c r="OLT248" s="98"/>
      <c r="OLU248" s="98"/>
      <c r="OLX248" s="98"/>
      <c r="OMA248" s="98"/>
      <c r="OMD248" s="98"/>
      <c r="OMG248" s="98"/>
      <c r="OMI248" s="98"/>
      <c r="OOA248" s="98"/>
      <c r="OOB248" s="98"/>
      <c r="OOC248" s="98"/>
      <c r="OOD248" s="98"/>
      <c r="OOE248" s="98"/>
      <c r="OOF248" s="98"/>
      <c r="OOG248" s="98"/>
      <c r="OOH248" s="98"/>
      <c r="OOI248" s="98"/>
      <c r="OOJ248" s="98"/>
      <c r="OOK248" s="98"/>
      <c r="OOL248" s="98"/>
      <c r="OOM248" s="98"/>
      <c r="OON248" s="98"/>
      <c r="OOO248" s="98"/>
      <c r="OOP248" s="98"/>
      <c r="OOQ248" s="98"/>
      <c r="OOR248" s="98"/>
      <c r="OOS248" s="98"/>
      <c r="OPF248" s="98"/>
      <c r="OPG248" s="98"/>
      <c r="OPH248" s="98"/>
      <c r="OPI248" s="98"/>
      <c r="OPJ248" s="98"/>
      <c r="OPK248" s="98"/>
      <c r="OPL248" s="98"/>
      <c r="OPM248" s="98"/>
      <c r="OPN248" s="98"/>
      <c r="OPO248" s="98"/>
      <c r="OPR248" s="98"/>
      <c r="OPU248" s="98"/>
      <c r="OPX248" s="98"/>
      <c r="OQA248" s="98"/>
      <c r="OSO248" s="98"/>
      <c r="OSQ248" s="98"/>
      <c r="OST248" s="98"/>
      <c r="OSW248" s="98"/>
      <c r="OSZ248" s="98"/>
      <c r="OTC248" s="98"/>
      <c r="OTF248" s="98"/>
      <c r="OTH248" s="98"/>
      <c r="OTJ248" s="98"/>
      <c r="OTM248" s="98"/>
      <c r="OTP248" s="98"/>
      <c r="OTS248" s="98"/>
      <c r="OTV248" s="98"/>
      <c r="OTY248" s="98"/>
      <c r="OUB248" s="98"/>
      <c r="OUE248" s="98"/>
      <c r="OUG248" s="98"/>
      <c r="OVB248" s="98"/>
      <c r="OVC248" s="98"/>
      <c r="OVF248" s="98"/>
      <c r="OVI248" s="98"/>
      <c r="OVL248" s="98"/>
      <c r="OVO248" s="98"/>
      <c r="OVP248" s="98"/>
      <c r="OVQ248" s="98"/>
      <c r="OVT248" s="98"/>
      <c r="OVW248" s="98"/>
      <c r="OVZ248" s="98"/>
      <c r="OWC248" s="98"/>
      <c r="OWE248" s="98"/>
      <c r="OXW248" s="98"/>
      <c r="OXX248" s="98"/>
      <c r="OXY248" s="98"/>
      <c r="OXZ248" s="98"/>
      <c r="OYA248" s="98"/>
      <c r="OYB248" s="98"/>
      <c r="OYC248" s="98"/>
      <c r="OYD248" s="98"/>
      <c r="OYE248" s="98"/>
      <c r="OYF248" s="98"/>
      <c r="OYG248" s="98"/>
      <c r="OYH248" s="98"/>
      <c r="OYI248" s="98"/>
      <c r="OYJ248" s="98"/>
      <c r="OYK248" s="98"/>
      <c r="OYL248" s="98"/>
      <c r="OYM248" s="98"/>
      <c r="OYN248" s="98"/>
      <c r="OYO248" s="98"/>
      <c r="OZB248" s="98"/>
      <c r="OZC248" s="98"/>
      <c r="OZD248" s="98"/>
      <c r="OZE248" s="98"/>
      <c r="OZF248" s="98"/>
      <c r="OZG248" s="98"/>
      <c r="OZH248" s="98"/>
      <c r="OZI248" s="98"/>
      <c r="OZJ248" s="98"/>
      <c r="OZK248" s="98"/>
      <c r="OZN248" s="98"/>
      <c r="OZQ248" s="98"/>
      <c r="OZT248" s="98"/>
      <c r="OZW248" s="98"/>
      <c r="PCK248" s="98"/>
      <c r="PCM248" s="98"/>
      <c r="PCP248" s="98"/>
      <c r="PCS248" s="98"/>
      <c r="PCV248" s="98"/>
      <c r="PCY248" s="98"/>
      <c r="PDB248" s="98"/>
      <c r="PDD248" s="98"/>
      <c r="PDF248" s="98"/>
      <c r="PDI248" s="98"/>
      <c r="PDL248" s="98"/>
      <c r="PDO248" s="98"/>
      <c r="PDR248" s="98"/>
      <c r="PDU248" s="98"/>
      <c r="PDX248" s="98"/>
      <c r="PEA248" s="98"/>
      <c r="PEC248" s="98"/>
      <c r="PEX248" s="98"/>
      <c r="PEY248" s="98"/>
      <c r="PFB248" s="98"/>
      <c r="PFE248" s="98"/>
      <c r="PFH248" s="98"/>
      <c r="PFK248" s="98"/>
      <c r="PFL248" s="98"/>
      <c r="PFM248" s="98"/>
      <c r="PFP248" s="98"/>
      <c r="PFS248" s="98"/>
      <c r="PFV248" s="98"/>
      <c r="PFY248" s="98"/>
      <c r="PGA248" s="98"/>
      <c r="PHS248" s="98"/>
      <c r="PHT248" s="98"/>
      <c r="PHU248" s="98"/>
      <c r="PHV248" s="98"/>
      <c r="PHW248" s="98"/>
      <c r="PHX248" s="98"/>
      <c r="PHY248" s="98"/>
      <c r="PHZ248" s="98"/>
      <c r="PIA248" s="98"/>
      <c r="PIB248" s="98"/>
      <c r="PIC248" s="98"/>
      <c r="PID248" s="98"/>
      <c r="PIE248" s="98"/>
      <c r="PIF248" s="98"/>
      <c r="PIG248" s="98"/>
      <c r="PIH248" s="98"/>
      <c r="PII248" s="98"/>
      <c r="PIJ248" s="98"/>
      <c r="PIK248" s="98"/>
      <c r="PIX248" s="98"/>
      <c r="PIY248" s="98"/>
      <c r="PIZ248" s="98"/>
      <c r="PJA248" s="98"/>
      <c r="PJB248" s="98"/>
      <c r="PJC248" s="98"/>
      <c r="PJD248" s="98"/>
      <c r="PJE248" s="98"/>
      <c r="PJF248" s="98"/>
      <c r="PJG248" s="98"/>
      <c r="PJJ248" s="98"/>
      <c r="PJM248" s="98"/>
      <c r="PJP248" s="98"/>
      <c r="PJS248" s="98"/>
      <c r="PMG248" s="98"/>
      <c r="PMI248" s="98"/>
      <c r="PML248" s="98"/>
      <c r="PMO248" s="98"/>
      <c r="PMR248" s="98"/>
      <c r="PMU248" s="98"/>
      <c r="PMX248" s="98"/>
      <c r="PMZ248" s="98"/>
      <c r="PNB248" s="98"/>
      <c r="PNE248" s="98"/>
      <c r="PNH248" s="98"/>
      <c r="PNK248" s="98"/>
      <c r="PNN248" s="98"/>
      <c r="PNQ248" s="98"/>
      <c r="PNT248" s="98"/>
      <c r="PNW248" s="98"/>
      <c r="PNY248" s="98"/>
      <c r="POT248" s="98"/>
      <c r="POU248" s="98"/>
      <c r="POX248" s="98"/>
      <c r="PPA248" s="98"/>
      <c r="PPD248" s="98"/>
      <c r="PPG248" s="98"/>
      <c r="PPH248" s="98"/>
      <c r="PPI248" s="98"/>
      <c r="PPL248" s="98"/>
      <c r="PPO248" s="98"/>
      <c r="PPR248" s="98"/>
      <c r="PPU248" s="98"/>
      <c r="PPW248" s="98"/>
      <c r="PRO248" s="98"/>
      <c r="PRP248" s="98"/>
      <c r="PRQ248" s="98"/>
      <c r="PRR248" s="98"/>
      <c r="PRS248" s="98"/>
      <c r="PRT248" s="98"/>
      <c r="PRU248" s="98"/>
      <c r="PRV248" s="98"/>
      <c r="PRW248" s="98"/>
      <c r="PRX248" s="98"/>
      <c r="PRY248" s="98"/>
      <c r="PRZ248" s="98"/>
      <c r="PSA248" s="98"/>
      <c r="PSB248" s="98"/>
      <c r="PSC248" s="98"/>
      <c r="PSD248" s="98"/>
      <c r="PSE248" s="98"/>
      <c r="PSF248" s="98"/>
      <c r="PSG248" s="98"/>
      <c r="PST248" s="98"/>
      <c r="PSU248" s="98"/>
      <c r="PSV248" s="98"/>
      <c r="PSW248" s="98"/>
      <c r="PSX248" s="98"/>
      <c r="PSY248" s="98"/>
      <c r="PSZ248" s="98"/>
      <c r="PTA248" s="98"/>
      <c r="PTB248" s="98"/>
      <c r="PTC248" s="98"/>
      <c r="PTF248" s="98"/>
      <c r="PTI248" s="98"/>
      <c r="PTL248" s="98"/>
      <c r="PTO248" s="98"/>
      <c r="PWC248" s="98"/>
      <c r="PWE248" s="98"/>
      <c r="PWH248" s="98"/>
      <c r="PWK248" s="98"/>
      <c r="PWN248" s="98"/>
      <c r="PWQ248" s="98"/>
      <c r="PWT248" s="98"/>
      <c r="PWV248" s="98"/>
      <c r="PWX248" s="98"/>
      <c r="PXA248" s="98"/>
      <c r="PXD248" s="98"/>
      <c r="PXG248" s="98"/>
      <c r="PXJ248" s="98"/>
      <c r="PXM248" s="98"/>
      <c r="PXP248" s="98"/>
      <c r="PXS248" s="98"/>
      <c r="PXU248" s="98"/>
      <c r="PYP248" s="98"/>
      <c r="PYQ248" s="98"/>
      <c r="PYT248" s="98"/>
      <c r="PYW248" s="98"/>
      <c r="PYZ248" s="98"/>
      <c r="PZC248" s="98"/>
      <c r="PZD248" s="98"/>
      <c r="PZE248" s="98"/>
      <c r="PZH248" s="98"/>
      <c r="PZK248" s="98"/>
      <c r="PZN248" s="98"/>
      <c r="PZQ248" s="98"/>
      <c r="PZS248" s="98"/>
      <c r="QBK248" s="98"/>
      <c r="QBL248" s="98"/>
      <c r="QBM248" s="98"/>
      <c r="QBN248" s="98"/>
      <c r="QBO248" s="98"/>
      <c r="QBP248" s="98"/>
      <c r="QBQ248" s="98"/>
      <c r="QBR248" s="98"/>
      <c r="QBS248" s="98"/>
      <c r="QBT248" s="98"/>
      <c r="QBU248" s="98"/>
      <c r="QBV248" s="98"/>
      <c r="QBW248" s="98"/>
      <c r="QBX248" s="98"/>
      <c r="QBY248" s="98"/>
      <c r="QBZ248" s="98"/>
      <c r="QCA248" s="98"/>
      <c r="QCB248" s="98"/>
      <c r="QCC248" s="98"/>
      <c r="QCP248" s="98"/>
      <c r="QCQ248" s="98"/>
      <c r="QCR248" s="98"/>
      <c r="QCS248" s="98"/>
      <c r="QCT248" s="98"/>
      <c r="QCU248" s="98"/>
      <c r="QCV248" s="98"/>
      <c r="QCW248" s="98"/>
      <c r="QCX248" s="98"/>
      <c r="QCY248" s="98"/>
      <c r="QDB248" s="98"/>
      <c r="QDE248" s="98"/>
      <c r="QDH248" s="98"/>
      <c r="QDK248" s="98"/>
      <c r="QFY248" s="98"/>
      <c r="QGA248" s="98"/>
      <c r="QGD248" s="98"/>
      <c r="QGG248" s="98"/>
      <c r="QGJ248" s="98"/>
      <c r="QGM248" s="98"/>
      <c r="QGP248" s="98"/>
      <c r="QGR248" s="98"/>
      <c r="QGT248" s="98"/>
      <c r="QGW248" s="98"/>
      <c r="QGZ248" s="98"/>
      <c r="QHC248" s="98"/>
      <c r="QHF248" s="98"/>
      <c r="QHI248" s="98"/>
      <c r="QHL248" s="98"/>
      <c r="QHO248" s="98"/>
      <c r="QHQ248" s="98"/>
      <c r="QIL248" s="98"/>
      <c r="QIM248" s="98"/>
      <c r="QIP248" s="98"/>
      <c r="QIS248" s="98"/>
      <c r="QIV248" s="98"/>
      <c r="QIY248" s="98"/>
      <c r="QIZ248" s="98"/>
      <c r="QJA248" s="98"/>
      <c r="QJD248" s="98"/>
      <c r="QJG248" s="98"/>
      <c r="QJJ248" s="98"/>
      <c r="QJM248" s="98"/>
      <c r="QJO248" s="98"/>
      <c r="QLG248" s="98"/>
      <c r="QLH248" s="98"/>
      <c r="QLI248" s="98"/>
      <c r="QLJ248" s="98"/>
      <c r="QLK248" s="98"/>
      <c r="QLL248" s="98"/>
      <c r="QLM248" s="98"/>
      <c r="QLN248" s="98"/>
      <c r="QLO248" s="98"/>
      <c r="QLP248" s="98"/>
      <c r="QLQ248" s="98"/>
      <c r="QLR248" s="98"/>
      <c r="QLS248" s="98"/>
      <c r="QLT248" s="98"/>
      <c r="QLU248" s="98"/>
      <c r="QLV248" s="98"/>
      <c r="QLW248" s="98"/>
      <c r="QLX248" s="98"/>
      <c r="QLY248" s="98"/>
      <c r="QML248" s="98"/>
      <c r="QMM248" s="98"/>
      <c r="QMN248" s="98"/>
      <c r="QMO248" s="98"/>
      <c r="QMP248" s="98"/>
      <c r="QMQ248" s="98"/>
      <c r="QMR248" s="98"/>
      <c r="QMS248" s="98"/>
      <c r="QMT248" s="98"/>
      <c r="QMU248" s="98"/>
      <c r="QMX248" s="98"/>
      <c r="QNA248" s="98"/>
      <c r="QND248" s="98"/>
      <c r="QNG248" s="98"/>
      <c r="QPU248" s="98"/>
      <c r="QPW248" s="98"/>
      <c r="QPZ248" s="98"/>
      <c r="QQC248" s="98"/>
      <c r="QQF248" s="98"/>
      <c r="QQI248" s="98"/>
      <c r="QQL248" s="98"/>
      <c r="QQN248" s="98"/>
      <c r="QQP248" s="98"/>
      <c r="QQS248" s="98"/>
      <c r="QQV248" s="98"/>
      <c r="QQY248" s="98"/>
      <c r="QRB248" s="98"/>
      <c r="QRE248" s="98"/>
      <c r="QRH248" s="98"/>
      <c r="QRK248" s="98"/>
      <c r="QRM248" s="98"/>
      <c r="QSH248" s="98"/>
      <c r="QSI248" s="98"/>
      <c r="QSL248" s="98"/>
      <c r="QSO248" s="98"/>
      <c r="QSR248" s="98"/>
      <c r="QSU248" s="98"/>
      <c r="QSV248" s="98"/>
      <c r="QSW248" s="98"/>
      <c r="QSZ248" s="98"/>
      <c r="QTC248" s="98"/>
      <c r="QTF248" s="98"/>
      <c r="QTI248" s="98"/>
      <c r="QTK248" s="98"/>
      <c r="QVC248" s="98"/>
      <c r="QVD248" s="98"/>
      <c r="QVE248" s="98"/>
      <c r="QVF248" s="98"/>
      <c r="QVG248" s="98"/>
      <c r="QVH248" s="98"/>
      <c r="QVI248" s="98"/>
      <c r="QVJ248" s="98"/>
      <c r="QVK248" s="98"/>
      <c r="QVL248" s="98"/>
      <c r="QVM248" s="98"/>
      <c r="QVN248" s="98"/>
      <c r="QVO248" s="98"/>
      <c r="QVP248" s="98"/>
      <c r="QVQ248" s="98"/>
      <c r="QVR248" s="98"/>
      <c r="QVS248" s="98"/>
      <c r="QVT248" s="98"/>
      <c r="QVU248" s="98"/>
      <c r="QWH248" s="98"/>
      <c r="QWI248" s="98"/>
      <c r="QWJ248" s="98"/>
      <c r="QWK248" s="98"/>
      <c r="QWL248" s="98"/>
      <c r="QWM248" s="98"/>
      <c r="QWN248" s="98"/>
      <c r="QWO248" s="98"/>
      <c r="QWP248" s="98"/>
      <c r="QWQ248" s="98"/>
      <c r="QWT248" s="98"/>
      <c r="QWW248" s="98"/>
      <c r="QWZ248" s="98"/>
      <c r="QXC248" s="98"/>
      <c r="QZQ248" s="98"/>
      <c r="QZS248" s="98"/>
      <c r="QZV248" s="98"/>
      <c r="QZY248" s="98"/>
      <c r="RAB248" s="98"/>
      <c r="RAE248" s="98"/>
      <c r="RAH248" s="98"/>
      <c r="RAJ248" s="98"/>
      <c r="RAL248" s="98"/>
      <c r="RAO248" s="98"/>
      <c r="RAR248" s="98"/>
      <c r="RAU248" s="98"/>
      <c r="RAX248" s="98"/>
      <c r="RBA248" s="98"/>
      <c r="RBD248" s="98"/>
      <c r="RBG248" s="98"/>
      <c r="RBI248" s="98"/>
      <c r="RCD248" s="98"/>
      <c r="RCE248" s="98"/>
      <c r="RCH248" s="98"/>
      <c r="RCK248" s="98"/>
      <c r="RCN248" s="98"/>
      <c r="RCQ248" s="98"/>
      <c r="RCR248" s="98"/>
      <c r="RCS248" s="98"/>
      <c r="RCV248" s="98"/>
      <c r="RCY248" s="98"/>
      <c r="RDB248" s="98"/>
      <c r="RDE248" s="98"/>
      <c r="RDG248" s="98"/>
      <c r="REY248" s="98"/>
      <c r="REZ248" s="98"/>
      <c r="RFA248" s="98"/>
      <c r="RFB248" s="98"/>
      <c r="RFC248" s="98"/>
      <c r="RFD248" s="98"/>
      <c r="RFE248" s="98"/>
      <c r="RFF248" s="98"/>
      <c r="RFG248" s="98"/>
      <c r="RFH248" s="98"/>
      <c r="RFI248" s="98"/>
      <c r="RFJ248" s="98"/>
      <c r="RFK248" s="98"/>
      <c r="RFL248" s="98"/>
      <c r="RFM248" s="98"/>
      <c r="RFN248" s="98"/>
      <c r="RFO248" s="98"/>
      <c r="RFP248" s="98"/>
      <c r="RFQ248" s="98"/>
      <c r="RGD248" s="98"/>
      <c r="RGE248" s="98"/>
      <c r="RGF248" s="98"/>
      <c r="RGG248" s="98"/>
      <c r="RGH248" s="98"/>
      <c r="RGI248" s="98"/>
      <c r="RGJ248" s="98"/>
      <c r="RGK248" s="98"/>
      <c r="RGL248" s="98"/>
      <c r="RGM248" s="98"/>
      <c r="RGP248" s="98"/>
      <c r="RGS248" s="98"/>
      <c r="RGV248" s="98"/>
      <c r="RGY248" s="98"/>
      <c r="RJM248" s="98"/>
      <c r="RJO248" s="98"/>
      <c r="RJR248" s="98"/>
      <c r="RJU248" s="98"/>
      <c r="RJX248" s="98"/>
      <c r="RKA248" s="98"/>
      <c r="RKD248" s="98"/>
      <c r="RKF248" s="98"/>
      <c r="RKH248" s="98"/>
      <c r="RKK248" s="98"/>
      <c r="RKN248" s="98"/>
      <c r="RKQ248" s="98"/>
      <c r="RKT248" s="98"/>
      <c r="RKW248" s="98"/>
      <c r="RKZ248" s="98"/>
      <c r="RLC248" s="98"/>
      <c r="RLE248" s="98"/>
      <c r="RLZ248" s="98"/>
      <c r="RMA248" s="98"/>
      <c r="RMD248" s="98"/>
      <c r="RMG248" s="98"/>
      <c r="RMJ248" s="98"/>
      <c r="RMM248" s="98"/>
      <c r="RMN248" s="98"/>
      <c r="RMO248" s="98"/>
      <c r="RMR248" s="98"/>
      <c r="RMU248" s="98"/>
      <c r="RMX248" s="98"/>
      <c r="RNA248" s="98"/>
      <c r="RNC248" s="98"/>
      <c r="ROU248" s="98"/>
      <c r="ROV248" s="98"/>
      <c r="ROW248" s="98"/>
      <c r="ROX248" s="98"/>
      <c r="ROY248" s="98"/>
      <c r="ROZ248" s="98"/>
      <c r="RPA248" s="98"/>
      <c r="RPB248" s="98"/>
      <c r="RPC248" s="98"/>
      <c r="RPD248" s="98"/>
      <c r="RPE248" s="98"/>
      <c r="RPF248" s="98"/>
      <c r="RPG248" s="98"/>
      <c r="RPH248" s="98"/>
      <c r="RPI248" s="98"/>
      <c r="RPJ248" s="98"/>
      <c r="RPK248" s="98"/>
      <c r="RPL248" s="98"/>
      <c r="RPM248" s="98"/>
      <c r="RPZ248" s="98"/>
      <c r="RQA248" s="98"/>
      <c r="RQB248" s="98"/>
      <c r="RQC248" s="98"/>
      <c r="RQD248" s="98"/>
      <c r="RQE248" s="98"/>
      <c r="RQF248" s="98"/>
      <c r="RQG248" s="98"/>
      <c r="RQH248" s="98"/>
      <c r="RQI248" s="98"/>
      <c r="RQL248" s="98"/>
      <c r="RQO248" s="98"/>
      <c r="RQR248" s="98"/>
      <c r="RQU248" s="98"/>
      <c r="RTI248" s="98"/>
      <c r="RTK248" s="98"/>
      <c r="RTN248" s="98"/>
      <c r="RTQ248" s="98"/>
      <c r="RTT248" s="98"/>
      <c r="RTW248" s="98"/>
      <c r="RTZ248" s="98"/>
      <c r="RUB248" s="98"/>
      <c r="RUD248" s="98"/>
      <c r="RUG248" s="98"/>
      <c r="RUJ248" s="98"/>
      <c r="RUM248" s="98"/>
      <c r="RUP248" s="98"/>
      <c r="RUS248" s="98"/>
      <c r="RUV248" s="98"/>
      <c r="RUY248" s="98"/>
      <c r="RVA248" s="98"/>
      <c r="RVV248" s="98"/>
      <c r="RVW248" s="98"/>
      <c r="RVZ248" s="98"/>
      <c r="RWC248" s="98"/>
      <c r="RWF248" s="98"/>
      <c r="RWI248" s="98"/>
      <c r="RWJ248" s="98"/>
      <c r="RWK248" s="98"/>
      <c r="RWN248" s="98"/>
      <c r="RWQ248" s="98"/>
      <c r="RWT248" s="98"/>
      <c r="RWW248" s="98"/>
      <c r="RWY248" s="98"/>
      <c r="RYQ248" s="98"/>
      <c r="RYR248" s="98"/>
      <c r="RYS248" s="98"/>
      <c r="RYT248" s="98"/>
      <c r="RYU248" s="98"/>
      <c r="RYV248" s="98"/>
      <c r="RYW248" s="98"/>
      <c r="RYX248" s="98"/>
      <c r="RYY248" s="98"/>
      <c r="RYZ248" s="98"/>
      <c r="RZA248" s="98"/>
      <c r="RZB248" s="98"/>
      <c r="RZC248" s="98"/>
      <c r="RZD248" s="98"/>
      <c r="RZE248" s="98"/>
      <c r="RZF248" s="98"/>
      <c r="RZG248" s="98"/>
      <c r="RZH248" s="98"/>
      <c r="RZI248" s="98"/>
      <c r="RZV248" s="98"/>
      <c r="RZW248" s="98"/>
      <c r="RZX248" s="98"/>
      <c r="RZY248" s="98"/>
      <c r="RZZ248" s="98"/>
      <c r="SAA248" s="98"/>
      <c r="SAB248" s="98"/>
      <c r="SAC248" s="98"/>
      <c r="SAD248" s="98"/>
      <c r="SAE248" s="98"/>
      <c r="SAH248" s="98"/>
      <c r="SAK248" s="98"/>
      <c r="SAN248" s="98"/>
      <c r="SAQ248" s="98"/>
      <c r="SDE248" s="98"/>
      <c r="SDG248" s="98"/>
      <c r="SDJ248" s="98"/>
      <c r="SDM248" s="98"/>
      <c r="SDP248" s="98"/>
      <c r="SDS248" s="98"/>
      <c r="SDV248" s="98"/>
      <c r="SDX248" s="98"/>
      <c r="SDZ248" s="98"/>
      <c r="SEC248" s="98"/>
      <c r="SEF248" s="98"/>
      <c r="SEI248" s="98"/>
      <c r="SEL248" s="98"/>
      <c r="SEO248" s="98"/>
      <c r="SER248" s="98"/>
      <c r="SEU248" s="98"/>
      <c r="SEW248" s="98"/>
      <c r="SFR248" s="98"/>
      <c r="SFS248" s="98"/>
      <c r="SFV248" s="98"/>
      <c r="SFY248" s="98"/>
      <c r="SGB248" s="98"/>
      <c r="SGE248" s="98"/>
      <c r="SGF248" s="98"/>
      <c r="SGG248" s="98"/>
      <c r="SGJ248" s="98"/>
      <c r="SGM248" s="98"/>
      <c r="SGP248" s="98"/>
      <c r="SGS248" s="98"/>
      <c r="SGU248" s="98"/>
      <c r="SIM248" s="98"/>
      <c r="SIN248" s="98"/>
      <c r="SIO248" s="98"/>
      <c r="SIP248" s="98"/>
      <c r="SIQ248" s="98"/>
      <c r="SIR248" s="98"/>
      <c r="SIS248" s="98"/>
      <c r="SIT248" s="98"/>
      <c r="SIU248" s="98"/>
      <c r="SIV248" s="98"/>
      <c r="SIW248" s="98"/>
      <c r="SIX248" s="98"/>
      <c r="SIY248" s="98"/>
      <c r="SIZ248" s="98"/>
      <c r="SJA248" s="98"/>
      <c r="SJB248" s="98"/>
      <c r="SJC248" s="98"/>
      <c r="SJD248" s="98"/>
      <c r="SJE248" s="98"/>
      <c r="SJR248" s="98"/>
      <c r="SJS248" s="98"/>
      <c r="SJT248" s="98"/>
      <c r="SJU248" s="98"/>
      <c r="SJV248" s="98"/>
      <c r="SJW248" s="98"/>
      <c r="SJX248" s="98"/>
      <c r="SJY248" s="98"/>
      <c r="SJZ248" s="98"/>
      <c r="SKA248" s="98"/>
      <c r="SKD248" s="98"/>
      <c r="SKG248" s="98"/>
      <c r="SKJ248" s="98"/>
      <c r="SKM248" s="98"/>
      <c r="SNA248" s="98"/>
      <c r="SNC248" s="98"/>
      <c r="SNF248" s="98"/>
      <c r="SNI248" s="98"/>
      <c r="SNL248" s="98"/>
      <c r="SNO248" s="98"/>
      <c r="SNR248" s="98"/>
      <c r="SNT248" s="98"/>
      <c r="SNV248" s="98"/>
      <c r="SNY248" s="98"/>
      <c r="SOB248" s="98"/>
      <c r="SOE248" s="98"/>
      <c r="SOH248" s="98"/>
      <c r="SOK248" s="98"/>
      <c r="SON248" s="98"/>
      <c r="SOQ248" s="98"/>
      <c r="SOS248" s="98"/>
      <c r="SPN248" s="98"/>
      <c r="SPO248" s="98"/>
      <c r="SPR248" s="98"/>
      <c r="SPU248" s="98"/>
      <c r="SPX248" s="98"/>
      <c r="SQA248" s="98"/>
      <c r="SQB248" s="98"/>
      <c r="SQC248" s="98"/>
      <c r="SQF248" s="98"/>
      <c r="SQI248" s="98"/>
      <c r="SQL248" s="98"/>
      <c r="SQO248" s="98"/>
      <c r="SQQ248" s="98"/>
      <c r="SSI248" s="98"/>
      <c r="SSJ248" s="98"/>
      <c r="SSK248" s="98"/>
      <c r="SSL248" s="98"/>
      <c r="SSM248" s="98"/>
      <c r="SSN248" s="98"/>
      <c r="SSO248" s="98"/>
      <c r="SSP248" s="98"/>
      <c r="SSQ248" s="98"/>
      <c r="SSR248" s="98"/>
      <c r="SSS248" s="98"/>
      <c r="SST248" s="98"/>
      <c r="SSU248" s="98"/>
      <c r="SSV248" s="98"/>
      <c r="SSW248" s="98"/>
      <c r="SSX248" s="98"/>
      <c r="SSY248" s="98"/>
      <c r="SSZ248" s="98"/>
      <c r="STA248" s="98"/>
      <c r="STN248" s="98"/>
      <c r="STO248" s="98"/>
      <c r="STP248" s="98"/>
      <c r="STQ248" s="98"/>
      <c r="STR248" s="98"/>
      <c r="STS248" s="98"/>
      <c r="STT248" s="98"/>
      <c r="STU248" s="98"/>
      <c r="STV248" s="98"/>
      <c r="STW248" s="98"/>
      <c r="STZ248" s="98"/>
      <c r="SUC248" s="98"/>
      <c r="SUF248" s="98"/>
      <c r="SUI248" s="98"/>
      <c r="SWW248" s="98"/>
      <c r="SWY248" s="98"/>
      <c r="SXB248" s="98"/>
      <c r="SXE248" s="98"/>
      <c r="SXH248" s="98"/>
      <c r="SXK248" s="98"/>
      <c r="SXN248" s="98"/>
      <c r="SXP248" s="98"/>
      <c r="SXR248" s="98"/>
      <c r="SXU248" s="98"/>
      <c r="SXX248" s="98"/>
      <c r="SYA248" s="98"/>
      <c r="SYD248" s="98"/>
      <c r="SYG248" s="98"/>
      <c r="SYJ248" s="98"/>
      <c r="SYM248" s="98"/>
      <c r="SYO248" s="98"/>
      <c r="SZJ248" s="98"/>
      <c r="SZK248" s="98"/>
      <c r="SZN248" s="98"/>
      <c r="SZQ248" s="98"/>
      <c r="SZT248" s="98"/>
      <c r="SZW248" s="98"/>
      <c r="SZX248" s="98"/>
      <c r="SZY248" s="98"/>
      <c r="TAB248" s="98"/>
      <c r="TAE248" s="98"/>
      <c r="TAH248" s="98"/>
      <c r="TAK248" s="98"/>
      <c r="TAM248" s="98"/>
      <c r="TCE248" s="98"/>
      <c r="TCF248" s="98"/>
      <c r="TCG248" s="98"/>
      <c r="TCH248" s="98"/>
      <c r="TCI248" s="98"/>
      <c r="TCJ248" s="98"/>
      <c r="TCK248" s="98"/>
      <c r="TCL248" s="98"/>
      <c r="TCM248" s="98"/>
      <c r="TCN248" s="98"/>
      <c r="TCO248" s="98"/>
      <c r="TCP248" s="98"/>
      <c r="TCQ248" s="98"/>
      <c r="TCR248" s="98"/>
      <c r="TCS248" s="98"/>
      <c r="TCT248" s="98"/>
      <c r="TCU248" s="98"/>
      <c r="TCV248" s="98"/>
      <c r="TCW248" s="98"/>
      <c r="TDJ248" s="98"/>
      <c r="TDK248" s="98"/>
      <c r="TDL248" s="98"/>
      <c r="TDM248" s="98"/>
      <c r="TDN248" s="98"/>
      <c r="TDO248" s="98"/>
      <c r="TDP248" s="98"/>
      <c r="TDQ248" s="98"/>
      <c r="TDR248" s="98"/>
      <c r="TDS248" s="98"/>
      <c r="TDV248" s="98"/>
      <c r="TDY248" s="98"/>
      <c r="TEB248" s="98"/>
      <c r="TEE248" s="98"/>
      <c r="TGS248" s="98"/>
      <c r="TGU248" s="98"/>
      <c r="TGX248" s="98"/>
      <c r="THA248" s="98"/>
      <c r="THD248" s="98"/>
      <c r="THG248" s="98"/>
      <c r="THJ248" s="98"/>
      <c r="THL248" s="98"/>
      <c r="THN248" s="98"/>
      <c r="THQ248" s="98"/>
      <c r="THT248" s="98"/>
      <c r="THW248" s="98"/>
      <c r="THZ248" s="98"/>
      <c r="TIC248" s="98"/>
      <c r="TIF248" s="98"/>
      <c r="TII248" s="98"/>
      <c r="TIK248" s="98"/>
      <c r="TJF248" s="98"/>
      <c r="TJG248" s="98"/>
      <c r="TJJ248" s="98"/>
      <c r="TJM248" s="98"/>
      <c r="TJP248" s="98"/>
      <c r="TJS248" s="98"/>
      <c r="TJT248" s="98"/>
      <c r="TJU248" s="98"/>
      <c r="TJX248" s="98"/>
      <c r="TKA248" s="98"/>
      <c r="TKD248" s="98"/>
      <c r="TKG248" s="98"/>
      <c r="TKI248" s="98"/>
      <c r="TMA248" s="98"/>
      <c r="TMB248" s="98"/>
      <c r="TMC248" s="98"/>
      <c r="TMD248" s="98"/>
      <c r="TME248" s="98"/>
      <c r="TMF248" s="98"/>
      <c r="TMG248" s="98"/>
      <c r="TMH248" s="98"/>
      <c r="TMI248" s="98"/>
      <c r="TMJ248" s="98"/>
      <c r="TMK248" s="98"/>
      <c r="TML248" s="98"/>
      <c r="TMM248" s="98"/>
      <c r="TMN248" s="98"/>
      <c r="TMO248" s="98"/>
      <c r="TMP248" s="98"/>
      <c r="TMQ248" s="98"/>
      <c r="TMR248" s="98"/>
      <c r="TMS248" s="98"/>
      <c r="TNF248" s="98"/>
      <c r="TNG248" s="98"/>
      <c r="TNH248" s="98"/>
      <c r="TNI248" s="98"/>
      <c r="TNJ248" s="98"/>
      <c r="TNK248" s="98"/>
      <c r="TNL248" s="98"/>
      <c r="TNM248" s="98"/>
      <c r="TNN248" s="98"/>
      <c r="TNO248" s="98"/>
      <c r="TNR248" s="98"/>
      <c r="TNU248" s="98"/>
      <c r="TNX248" s="98"/>
      <c r="TOA248" s="98"/>
      <c r="TQO248" s="98"/>
      <c r="TQQ248" s="98"/>
      <c r="TQT248" s="98"/>
      <c r="TQW248" s="98"/>
      <c r="TQZ248" s="98"/>
      <c r="TRC248" s="98"/>
      <c r="TRF248" s="98"/>
      <c r="TRH248" s="98"/>
      <c r="TRJ248" s="98"/>
      <c r="TRM248" s="98"/>
      <c r="TRP248" s="98"/>
      <c r="TRS248" s="98"/>
      <c r="TRV248" s="98"/>
      <c r="TRY248" s="98"/>
      <c r="TSB248" s="98"/>
      <c r="TSE248" s="98"/>
      <c r="TSG248" s="98"/>
      <c r="TTB248" s="98"/>
      <c r="TTC248" s="98"/>
      <c r="TTF248" s="98"/>
      <c r="TTI248" s="98"/>
      <c r="TTL248" s="98"/>
      <c r="TTO248" s="98"/>
      <c r="TTP248" s="98"/>
      <c r="TTQ248" s="98"/>
      <c r="TTT248" s="98"/>
      <c r="TTW248" s="98"/>
      <c r="TTZ248" s="98"/>
      <c r="TUC248" s="98"/>
      <c r="TUE248" s="98"/>
      <c r="TVW248" s="98"/>
      <c r="TVX248" s="98"/>
      <c r="TVY248" s="98"/>
      <c r="TVZ248" s="98"/>
      <c r="TWA248" s="98"/>
      <c r="TWB248" s="98"/>
      <c r="TWC248" s="98"/>
      <c r="TWD248" s="98"/>
      <c r="TWE248" s="98"/>
      <c r="TWF248" s="98"/>
      <c r="TWG248" s="98"/>
      <c r="TWH248" s="98"/>
      <c r="TWI248" s="98"/>
      <c r="TWJ248" s="98"/>
      <c r="TWK248" s="98"/>
      <c r="TWL248" s="98"/>
      <c r="TWM248" s="98"/>
      <c r="TWN248" s="98"/>
      <c r="TWO248" s="98"/>
      <c r="TXB248" s="98"/>
      <c r="TXC248" s="98"/>
      <c r="TXD248" s="98"/>
      <c r="TXE248" s="98"/>
      <c r="TXF248" s="98"/>
      <c r="TXG248" s="98"/>
      <c r="TXH248" s="98"/>
      <c r="TXI248" s="98"/>
      <c r="TXJ248" s="98"/>
      <c r="TXK248" s="98"/>
      <c r="TXN248" s="98"/>
      <c r="TXQ248" s="98"/>
      <c r="TXT248" s="98"/>
      <c r="TXW248" s="98"/>
      <c r="UAK248" s="98"/>
      <c r="UAM248" s="98"/>
      <c r="UAP248" s="98"/>
      <c r="UAS248" s="98"/>
      <c r="UAV248" s="98"/>
      <c r="UAY248" s="98"/>
      <c r="UBB248" s="98"/>
      <c r="UBD248" s="98"/>
      <c r="UBF248" s="98"/>
      <c r="UBI248" s="98"/>
      <c r="UBL248" s="98"/>
      <c r="UBO248" s="98"/>
      <c r="UBR248" s="98"/>
      <c r="UBU248" s="98"/>
      <c r="UBX248" s="98"/>
      <c r="UCA248" s="98"/>
      <c r="UCC248" s="98"/>
      <c r="UCX248" s="98"/>
      <c r="UCY248" s="98"/>
      <c r="UDB248" s="98"/>
      <c r="UDE248" s="98"/>
      <c r="UDH248" s="98"/>
      <c r="UDK248" s="98"/>
      <c r="UDL248" s="98"/>
      <c r="UDM248" s="98"/>
      <c r="UDP248" s="98"/>
      <c r="UDS248" s="98"/>
      <c r="UDV248" s="98"/>
      <c r="UDY248" s="98"/>
      <c r="UEA248" s="98"/>
      <c r="UFS248" s="98"/>
      <c r="UFT248" s="98"/>
      <c r="UFU248" s="98"/>
      <c r="UFV248" s="98"/>
      <c r="UFW248" s="98"/>
      <c r="UFX248" s="98"/>
      <c r="UFY248" s="98"/>
      <c r="UFZ248" s="98"/>
      <c r="UGA248" s="98"/>
      <c r="UGB248" s="98"/>
      <c r="UGC248" s="98"/>
      <c r="UGD248" s="98"/>
      <c r="UGE248" s="98"/>
      <c r="UGF248" s="98"/>
      <c r="UGG248" s="98"/>
      <c r="UGH248" s="98"/>
      <c r="UGI248" s="98"/>
      <c r="UGJ248" s="98"/>
      <c r="UGK248" s="98"/>
      <c r="UGX248" s="98"/>
      <c r="UGY248" s="98"/>
      <c r="UGZ248" s="98"/>
      <c r="UHA248" s="98"/>
      <c r="UHB248" s="98"/>
      <c r="UHC248" s="98"/>
      <c r="UHD248" s="98"/>
      <c r="UHE248" s="98"/>
      <c r="UHF248" s="98"/>
      <c r="UHG248" s="98"/>
      <c r="UHJ248" s="98"/>
      <c r="UHM248" s="98"/>
      <c r="UHP248" s="98"/>
      <c r="UHS248" s="98"/>
      <c r="UKG248" s="98"/>
      <c r="UKI248" s="98"/>
      <c r="UKL248" s="98"/>
      <c r="UKO248" s="98"/>
      <c r="UKR248" s="98"/>
      <c r="UKU248" s="98"/>
      <c r="UKX248" s="98"/>
      <c r="UKZ248" s="98"/>
      <c r="ULB248" s="98"/>
      <c r="ULE248" s="98"/>
      <c r="ULH248" s="98"/>
      <c r="ULK248" s="98"/>
      <c r="ULN248" s="98"/>
      <c r="ULQ248" s="98"/>
      <c r="ULT248" s="98"/>
      <c r="ULW248" s="98"/>
      <c r="ULY248" s="98"/>
      <c r="UMT248" s="98"/>
      <c r="UMU248" s="98"/>
      <c r="UMX248" s="98"/>
      <c r="UNA248" s="98"/>
      <c r="UND248" s="98"/>
      <c r="UNG248" s="98"/>
      <c r="UNH248" s="98"/>
      <c r="UNI248" s="98"/>
      <c r="UNL248" s="98"/>
      <c r="UNO248" s="98"/>
      <c r="UNR248" s="98"/>
      <c r="UNU248" s="98"/>
      <c r="UNW248" s="98"/>
      <c r="UPO248" s="98"/>
      <c r="UPP248" s="98"/>
      <c r="UPQ248" s="98"/>
      <c r="UPR248" s="98"/>
      <c r="UPS248" s="98"/>
      <c r="UPT248" s="98"/>
      <c r="UPU248" s="98"/>
      <c r="UPV248" s="98"/>
      <c r="UPW248" s="98"/>
      <c r="UPX248" s="98"/>
      <c r="UPY248" s="98"/>
      <c r="UPZ248" s="98"/>
      <c r="UQA248" s="98"/>
      <c r="UQB248" s="98"/>
      <c r="UQC248" s="98"/>
      <c r="UQD248" s="98"/>
      <c r="UQE248" s="98"/>
      <c r="UQF248" s="98"/>
      <c r="UQG248" s="98"/>
      <c r="UQT248" s="98"/>
      <c r="UQU248" s="98"/>
      <c r="UQV248" s="98"/>
      <c r="UQW248" s="98"/>
      <c r="UQX248" s="98"/>
      <c r="UQY248" s="98"/>
      <c r="UQZ248" s="98"/>
      <c r="URA248" s="98"/>
      <c r="URB248" s="98"/>
      <c r="URC248" s="98"/>
      <c r="URF248" s="98"/>
      <c r="URI248" s="98"/>
      <c r="URL248" s="98"/>
      <c r="URO248" s="98"/>
      <c r="UUC248" s="98"/>
      <c r="UUE248" s="98"/>
      <c r="UUH248" s="98"/>
      <c r="UUK248" s="98"/>
      <c r="UUN248" s="98"/>
      <c r="UUQ248" s="98"/>
      <c r="UUT248" s="98"/>
      <c r="UUV248" s="98"/>
      <c r="UUX248" s="98"/>
      <c r="UVA248" s="98"/>
      <c r="UVD248" s="98"/>
      <c r="UVG248" s="98"/>
      <c r="UVJ248" s="98"/>
      <c r="UVM248" s="98"/>
      <c r="UVP248" s="98"/>
      <c r="UVS248" s="98"/>
      <c r="UVU248" s="98"/>
      <c r="UWP248" s="98"/>
      <c r="UWQ248" s="98"/>
      <c r="UWT248" s="98"/>
      <c r="UWW248" s="98"/>
      <c r="UWZ248" s="98"/>
      <c r="UXC248" s="98"/>
      <c r="UXD248" s="98"/>
      <c r="UXE248" s="98"/>
      <c r="UXH248" s="98"/>
      <c r="UXK248" s="98"/>
      <c r="UXN248" s="98"/>
      <c r="UXQ248" s="98"/>
      <c r="UXS248" s="98"/>
      <c r="UZK248" s="98"/>
      <c r="UZL248" s="98"/>
      <c r="UZM248" s="98"/>
      <c r="UZN248" s="98"/>
      <c r="UZO248" s="98"/>
      <c r="UZP248" s="98"/>
      <c r="UZQ248" s="98"/>
      <c r="UZR248" s="98"/>
      <c r="UZS248" s="98"/>
      <c r="UZT248" s="98"/>
      <c r="UZU248" s="98"/>
      <c r="UZV248" s="98"/>
      <c r="UZW248" s="98"/>
      <c r="UZX248" s="98"/>
      <c r="UZY248" s="98"/>
      <c r="UZZ248" s="98"/>
      <c r="VAA248" s="98"/>
      <c r="VAB248" s="98"/>
      <c r="VAC248" s="98"/>
      <c r="VAP248" s="98"/>
      <c r="VAQ248" s="98"/>
      <c r="VAR248" s="98"/>
      <c r="VAS248" s="98"/>
      <c r="VAT248" s="98"/>
      <c r="VAU248" s="98"/>
      <c r="VAV248" s="98"/>
      <c r="VAW248" s="98"/>
      <c r="VAX248" s="98"/>
      <c r="VAY248" s="98"/>
      <c r="VBB248" s="98"/>
      <c r="VBE248" s="98"/>
      <c r="VBH248" s="98"/>
      <c r="VBK248" s="98"/>
      <c r="VDY248" s="98"/>
      <c r="VEA248" s="98"/>
      <c r="VED248" s="98"/>
      <c r="VEG248" s="98"/>
      <c r="VEJ248" s="98"/>
      <c r="VEM248" s="98"/>
      <c r="VEP248" s="98"/>
      <c r="VER248" s="98"/>
      <c r="VET248" s="98"/>
      <c r="VEW248" s="98"/>
      <c r="VEZ248" s="98"/>
      <c r="VFC248" s="98"/>
      <c r="VFF248" s="98"/>
      <c r="VFI248" s="98"/>
      <c r="VFL248" s="98"/>
      <c r="VFO248" s="98"/>
      <c r="VFQ248" s="98"/>
      <c r="VGL248" s="98"/>
      <c r="VGM248" s="98"/>
      <c r="VGP248" s="98"/>
      <c r="VGS248" s="98"/>
      <c r="VGV248" s="98"/>
      <c r="VGY248" s="98"/>
      <c r="VGZ248" s="98"/>
      <c r="VHA248" s="98"/>
      <c r="VHD248" s="98"/>
      <c r="VHG248" s="98"/>
      <c r="VHJ248" s="98"/>
      <c r="VHM248" s="98"/>
      <c r="VHO248" s="98"/>
      <c r="VJG248" s="98"/>
      <c r="VJH248" s="98"/>
      <c r="VJI248" s="98"/>
      <c r="VJJ248" s="98"/>
      <c r="VJK248" s="98"/>
      <c r="VJL248" s="98"/>
      <c r="VJM248" s="98"/>
      <c r="VJN248" s="98"/>
      <c r="VJO248" s="98"/>
      <c r="VJP248" s="98"/>
      <c r="VJQ248" s="98"/>
      <c r="VJR248" s="98"/>
      <c r="VJS248" s="98"/>
      <c r="VJT248" s="98"/>
      <c r="VJU248" s="98"/>
      <c r="VJV248" s="98"/>
      <c r="VJW248" s="98"/>
      <c r="VJX248" s="98"/>
      <c r="VJY248" s="98"/>
      <c r="VKL248" s="98"/>
      <c r="VKM248" s="98"/>
      <c r="VKN248" s="98"/>
      <c r="VKO248" s="98"/>
      <c r="VKP248" s="98"/>
      <c r="VKQ248" s="98"/>
      <c r="VKR248" s="98"/>
      <c r="VKS248" s="98"/>
      <c r="VKT248" s="98"/>
      <c r="VKU248" s="98"/>
      <c r="VKX248" s="98"/>
      <c r="VLA248" s="98"/>
      <c r="VLD248" s="98"/>
      <c r="VLG248" s="98"/>
      <c r="VNU248" s="98"/>
      <c r="VNW248" s="98"/>
      <c r="VNZ248" s="98"/>
      <c r="VOC248" s="98"/>
      <c r="VOF248" s="98"/>
      <c r="VOI248" s="98"/>
      <c r="VOL248" s="98"/>
      <c r="VON248" s="98"/>
      <c r="VOP248" s="98"/>
      <c r="VOS248" s="98"/>
      <c r="VOV248" s="98"/>
      <c r="VOY248" s="98"/>
      <c r="VPB248" s="98"/>
      <c r="VPE248" s="98"/>
      <c r="VPH248" s="98"/>
      <c r="VPK248" s="98"/>
      <c r="VPM248" s="98"/>
      <c r="VQH248" s="98"/>
      <c r="VQI248" s="98"/>
      <c r="VQL248" s="98"/>
      <c r="VQO248" s="98"/>
      <c r="VQR248" s="98"/>
      <c r="VQU248" s="98"/>
      <c r="VQV248" s="98"/>
      <c r="VQW248" s="98"/>
      <c r="VQZ248" s="98"/>
      <c r="VRC248" s="98"/>
      <c r="VRF248" s="98"/>
      <c r="VRI248" s="98"/>
      <c r="VRK248" s="98"/>
      <c r="VTC248" s="98"/>
      <c r="VTD248" s="98"/>
      <c r="VTE248" s="98"/>
      <c r="VTF248" s="98"/>
      <c r="VTG248" s="98"/>
      <c r="VTH248" s="98"/>
      <c r="VTI248" s="98"/>
      <c r="VTJ248" s="98"/>
      <c r="VTK248" s="98"/>
      <c r="VTL248" s="98"/>
      <c r="VTM248" s="98"/>
      <c r="VTN248" s="98"/>
      <c r="VTO248" s="98"/>
      <c r="VTP248" s="98"/>
      <c r="VTQ248" s="98"/>
      <c r="VTR248" s="98"/>
      <c r="VTS248" s="98"/>
      <c r="VTT248" s="98"/>
      <c r="VTU248" s="98"/>
      <c r="VUH248" s="98"/>
      <c r="VUI248" s="98"/>
      <c r="VUJ248" s="98"/>
      <c r="VUK248" s="98"/>
      <c r="VUL248" s="98"/>
      <c r="VUM248" s="98"/>
      <c r="VUN248" s="98"/>
      <c r="VUO248" s="98"/>
      <c r="VUP248" s="98"/>
      <c r="VUQ248" s="98"/>
      <c r="VUT248" s="98"/>
      <c r="VUW248" s="98"/>
      <c r="VUZ248" s="98"/>
      <c r="VVC248" s="98"/>
      <c r="VXQ248" s="98"/>
      <c r="VXS248" s="98"/>
      <c r="VXV248" s="98"/>
      <c r="VXY248" s="98"/>
      <c r="VYB248" s="98"/>
      <c r="VYE248" s="98"/>
      <c r="VYH248" s="98"/>
      <c r="VYJ248" s="98"/>
      <c r="VYL248" s="98"/>
      <c r="VYO248" s="98"/>
      <c r="VYR248" s="98"/>
      <c r="VYU248" s="98"/>
      <c r="VYX248" s="98"/>
      <c r="VZA248" s="98"/>
      <c r="VZD248" s="98"/>
      <c r="VZG248" s="98"/>
      <c r="VZI248" s="98"/>
      <c r="WAD248" s="98"/>
      <c r="WAE248" s="98"/>
      <c r="WAH248" s="98"/>
      <c r="WAK248" s="98"/>
      <c r="WAN248" s="98"/>
      <c r="WAQ248" s="98"/>
      <c r="WAR248" s="98"/>
      <c r="WAS248" s="98"/>
      <c r="WAV248" s="98"/>
      <c r="WAY248" s="98"/>
      <c r="WBB248" s="98"/>
      <c r="WBE248" s="98"/>
      <c r="WBG248" s="98"/>
      <c r="WCY248" s="98"/>
      <c r="WCZ248" s="98"/>
      <c r="WDA248" s="98"/>
      <c r="WDB248" s="98"/>
      <c r="WDC248" s="98"/>
      <c r="WDD248" s="98"/>
      <c r="WDE248" s="98"/>
      <c r="WDF248" s="98"/>
      <c r="WDG248" s="98"/>
      <c r="WDH248" s="98"/>
      <c r="WDI248" s="98"/>
      <c r="WDJ248" s="98"/>
      <c r="WDK248" s="98"/>
      <c r="WDL248" s="98"/>
      <c r="WDM248" s="98"/>
      <c r="WDN248" s="98"/>
      <c r="WDO248" s="98"/>
      <c r="WDP248" s="98"/>
      <c r="WDQ248" s="98"/>
      <c r="WED248" s="98"/>
      <c r="WEE248" s="98"/>
      <c r="WEF248" s="98"/>
      <c r="WEG248" s="98"/>
      <c r="WEH248" s="98"/>
      <c r="WEI248" s="98"/>
      <c r="WEJ248" s="98"/>
      <c r="WEK248" s="98"/>
      <c r="WEL248" s="98"/>
      <c r="WEM248" s="98"/>
      <c r="WEP248" s="98"/>
      <c r="WES248" s="98"/>
      <c r="WEV248" s="98"/>
      <c r="WEY248" s="98"/>
      <c r="WHM248" s="98"/>
      <c r="WHO248" s="98"/>
      <c r="WHR248" s="98"/>
      <c r="WHU248" s="98"/>
      <c r="WHX248" s="98"/>
      <c r="WIA248" s="98"/>
      <c r="WID248" s="98"/>
      <c r="WIF248" s="98"/>
      <c r="WIH248" s="98"/>
      <c r="WIK248" s="98"/>
      <c r="WIN248" s="98"/>
      <c r="WIQ248" s="98"/>
      <c r="WIT248" s="98"/>
      <c r="WIW248" s="98"/>
      <c r="WIZ248" s="98"/>
      <c r="WJC248" s="98"/>
      <c r="WJE248" s="98"/>
      <c r="WJZ248" s="98"/>
      <c r="WKA248" s="98"/>
      <c r="WKD248" s="98"/>
      <c r="WKG248" s="98"/>
      <c r="WKJ248" s="98"/>
      <c r="WKM248" s="98"/>
      <c r="WKN248" s="98"/>
      <c r="WKO248" s="98"/>
      <c r="WKR248" s="98"/>
      <c r="WKU248" s="98"/>
      <c r="WKX248" s="98"/>
      <c r="WLA248" s="98"/>
      <c r="WLC248" s="98"/>
      <c r="WMU248" s="98"/>
      <c r="WMV248" s="98"/>
      <c r="WMW248" s="98"/>
      <c r="WMX248" s="98"/>
      <c r="WMY248" s="98"/>
      <c r="WMZ248" s="98"/>
      <c r="WNA248" s="98"/>
      <c r="WNB248" s="98"/>
      <c r="WNC248" s="98"/>
      <c r="WND248" s="98"/>
      <c r="WNE248" s="98"/>
      <c r="WNF248" s="98"/>
      <c r="WNG248" s="98"/>
      <c r="WNH248" s="98"/>
      <c r="WNI248" s="98"/>
      <c r="WNJ248" s="98"/>
      <c r="WNK248" s="98"/>
      <c r="WNL248" s="98"/>
      <c r="WNM248" s="98"/>
      <c r="WNZ248" s="98"/>
      <c r="WOA248" s="98"/>
      <c r="WOB248" s="98"/>
      <c r="WOC248" s="98"/>
      <c r="WOD248" s="98"/>
      <c r="WOE248" s="98"/>
      <c r="WOF248" s="98"/>
      <c r="WOG248" s="98"/>
      <c r="WOH248" s="98"/>
      <c r="WOI248" s="98"/>
      <c r="WOL248" s="98"/>
      <c r="WOO248" s="98"/>
      <c r="WOR248" s="98"/>
      <c r="WOU248" s="98"/>
      <c r="WRI248" s="98"/>
      <c r="WRK248" s="98"/>
      <c r="WRN248" s="98"/>
      <c r="WRQ248" s="98"/>
      <c r="WRT248" s="98"/>
      <c r="WRW248" s="98"/>
      <c r="WRZ248" s="98"/>
      <c r="WSB248" s="98"/>
      <c r="WSD248" s="98"/>
      <c r="WSG248" s="98"/>
      <c r="WSJ248" s="98"/>
      <c r="WSM248" s="98"/>
      <c r="WSP248" s="98"/>
      <c r="WSS248" s="98"/>
      <c r="WSV248" s="98"/>
      <c r="WSY248" s="98"/>
      <c r="WTA248" s="98"/>
      <c r="WTV248" s="98"/>
      <c r="WTW248" s="98"/>
      <c r="WTZ248" s="98"/>
      <c r="WUC248" s="98"/>
      <c r="WUF248" s="98"/>
      <c r="WUI248" s="98"/>
      <c r="WUJ248" s="98"/>
      <c r="WUK248" s="98"/>
      <c r="WUN248" s="98"/>
      <c r="WUQ248" s="98"/>
      <c r="WUT248" s="98"/>
      <c r="WUW248" s="98"/>
      <c r="WUY248" s="98"/>
    </row>
    <row r="249" spans="1:1015 1059:2039 2083:3063 3107:4087 4131:5111 5155:6135 6179:7159 7203:8183 8227:9207 9251:10231 10275:11255 11299:12279 12323:13303 13347:14327 14371:15351 15395:16119" s="94" customFormat="1" ht="21" hidden="1" customHeight="1" x14ac:dyDescent="0.3">
      <c r="A249" s="10" t="s">
        <v>28</v>
      </c>
      <c r="B249" s="93" t="s">
        <v>412</v>
      </c>
      <c r="C249" s="7"/>
      <c r="D249" s="126"/>
      <c r="E249" s="126"/>
    </row>
    <row r="250" spans="1:1015 1059:2039 2083:3063 3107:4087 4131:5111 5155:6135 6179:7159 7203:8183 8227:9207 9251:10231 10275:11255 11299:12279 12323:13303 13347:14327 14371:15351 15395:16119" s="94" customFormat="1" ht="21" hidden="1" customHeight="1" x14ac:dyDescent="0.3">
      <c r="A250" s="14" t="s">
        <v>232</v>
      </c>
      <c r="B250" s="93" t="s">
        <v>412</v>
      </c>
      <c r="C250" s="7"/>
      <c r="D250" s="126"/>
      <c r="E250" s="126"/>
    </row>
    <row r="251" spans="1:1015 1059:2039 2083:3063 3107:4087 4131:5111 5155:6135 6179:7159 7203:8183 8227:9207 9251:10231 10275:11255 11299:12279 12323:13303 13347:14327 14371:15351 15395:16119" s="94" customFormat="1" ht="21" hidden="1" customHeight="1" x14ac:dyDescent="0.3">
      <c r="A251" s="13" t="s">
        <v>233</v>
      </c>
      <c r="B251" s="93" t="s">
        <v>412</v>
      </c>
      <c r="C251" s="7"/>
      <c r="D251" s="126"/>
      <c r="E251" s="126"/>
    </row>
    <row r="252" spans="1:1015 1059:2039 2083:3063 3107:4087 4131:5111 5155:6135 6179:7159 7203:8183 8227:9207 9251:10231 10275:11255 11299:12279 12323:13303 13347:14327 14371:15351 15395:16119" s="94" customFormat="1" ht="21" hidden="1" customHeight="1" x14ac:dyDescent="0.3">
      <c r="A252" s="13" t="s">
        <v>234</v>
      </c>
      <c r="B252" s="93" t="s">
        <v>412</v>
      </c>
      <c r="C252" s="7"/>
      <c r="D252" s="126"/>
      <c r="E252" s="126"/>
    </row>
    <row r="253" spans="1:1015 1059:2039 2083:3063 3107:4087 4131:5111 5155:6135 6179:7159 7203:8183 8227:9207 9251:10231 10275:11255 11299:12279 12323:13303 13347:14327 14371:15351 15395:16119" s="94" customFormat="1" ht="21" customHeight="1" x14ac:dyDescent="0.3">
      <c r="A253" s="13" t="s">
        <v>29</v>
      </c>
      <c r="B253" s="169" t="s">
        <v>412</v>
      </c>
      <c r="C253" s="170">
        <v>6</v>
      </c>
      <c r="D253" s="185">
        <v>36000</v>
      </c>
      <c r="E253" s="169">
        <v>216000</v>
      </c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  <c r="AF253" s="98"/>
      <c r="AG253" s="98"/>
      <c r="AH253" s="98"/>
      <c r="AI253" s="98"/>
      <c r="AJ253" s="98"/>
      <c r="AK253" s="98"/>
      <c r="AL253" s="98"/>
      <c r="AM253" s="98"/>
      <c r="AN253" s="98"/>
      <c r="AO253" s="98"/>
      <c r="AP253" s="98"/>
      <c r="AQ253" s="98"/>
      <c r="AR253" s="98"/>
      <c r="AS253" s="98"/>
      <c r="AT253" s="98"/>
      <c r="AU253" s="98"/>
      <c r="AV253" s="98"/>
      <c r="AW253" s="98"/>
      <c r="AX253" s="98"/>
      <c r="AY253" s="98"/>
      <c r="AZ253" s="98"/>
      <c r="BA253" s="98"/>
      <c r="BN253" s="98"/>
      <c r="BO253" s="98"/>
      <c r="BP253" s="98"/>
      <c r="BQ253" s="98"/>
      <c r="BR253" s="98"/>
      <c r="BS253" s="98"/>
      <c r="BT253" s="98"/>
      <c r="BU253" s="98"/>
      <c r="BV253" s="98"/>
      <c r="BW253" s="98"/>
      <c r="BZ253" s="98"/>
      <c r="CC253" s="98"/>
      <c r="CF253" s="98"/>
      <c r="CI253" s="98"/>
      <c r="EW253" s="98"/>
      <c r="EY253" s="98"/>
      <c r="FB253" s="98"/>
      <c r="FE253" s="98"/>
      <c r="FH253" s="98"/>
      <c r="FK253" s="98"/>
      <c r="FN253" s="98"/>
      <c r="FP253" s="98"/>
      <c r="FR253" s="98"/>
      <c r="FU253" s="98"/>
      <c r="FX253" s="98"/>
      <c r="GA253" s="98"/>
      <c r="GD253" s="98"/>
      <c r="GG253" s="98"/>
      <c r="GJ253" s="98"/>
      <c r="GM253" s="98"/>
      <c r="GO253" s="98"/>
      <c r="HJ253" s="98"/>
      <c r="HK253" s="98"/>
      <c r="HN253" s="98"/>
      <c r="HQ253" s="98"/>
      <c r="HT253" s="98"/>
      <c r="HW253" s="98"/>
      <c r="HX253" s="98"/>
      <c r="HY253" s="98"/>
      <c r="IB253" s="98"/>
      <c r="IE253" s="98"/>
      <c r="IH253" s="98"/>
      <c r="IK253" s="98"/>
      <c r="IM253" s="98"/>
      <c r="KE253" s="98"/>
      <c r="KF253" s="98"/>
      <c r="KG253" s="98"/>
      <c r="KH253" s="98"/>
      <c r="KI253" s="98"/>
      <c r="KJ253" s="98"/>
      <c r="KK253" s="98"/>
      <c r="KL253" s="98"/>
      <c r="KM253" s="98"/>
      <c r="KN253" s="98"/>
      <c r="KO253" s="98"/>
      <c r="KP253" s="98"/>
      <c r="KQ253" s="98"/>
      <c r="KR253" s="98"/>
      <c r="KS253" s="98"/>
      <c r="KT253" s="98"/>
      <c r="KU253" s="98"/>
      <c r="KV253" s="98"/>
      <c r="KW253" s="98"/>
      <c r="LJ253" s="98"/>
      <c r="LK253" s="98"/>
      <c r="LL253" s="98"/>
      <c r="LM253" s="98"/>
      <c r="LN253" s="98"/>
      <c r="LO253" s="98"/>
      <c r="LP253" s="98"/>
      <c r="LQ253" s="98"/>
      <c r="LR253" s="98"/>
      <c r="LS253" s="98"/>
      <c r="LV253" s="98"/>
      <c r="LY253" s="98"/>
      <c r="MB253" s="98"/>
      <c r="ME253" s="98"/>
      <c r="OS253" s="98"/>
      <c r="OU253" s="98"/>
      <c r="OX253" s="98"/>
      <c r="PA253" s="98"/>
      <c r="PD253" s="98"/>
      <c r="PG253" s="98"/>
      <c r="PJ253" s="98"/>
      <c r="PL253" s="98"/>
      <c r="PN253" s="98"/>
      <c r="PQ253" s="98"/>
      <c r="PT253" s="98"/>
      <c r="PW253" s="98"/>
      <c r="PZ253" s="98"/>
      <c r="QC253" s="98"/>
      <c r="QF253" s="98"/>
      <c r="QI253" s="98"/>
      <c r="QK253" s="98"/>
      <c r="RF253" s="98"/>
      <c r="RG253" s="98"/>
      <c r="RJ253" s="98"/>
      <c r="RM253" s="98"/>
      <c r="RP253" s="98"/>
      <c r="RS253" s="98"/>
      <c r="RT253" s="98"/>
      <c r="RU253" s="98"/>
      <c r="RX253" s="98"/>
      <c r="SA253" s="98"/>
      <c r="SD253" s="98"/>
      <c r="SG253" s="98"/>
      <c r="SI253" s="98"/>
      <c r="UA253" s="98"/>
      <c r="UB253" s="98"/>
      <c r="UC253" s="98"/>
      <c r="UD253" s="98"/>
      <c r="UE253" s="98"/>
      <c r="UF253" s="98"/>
      <c r="UG253" s="98"/>
      <c r="UH253" s="98"/>
      <c r="UI253" s="98"/>
      <c r="UJ253" s="98"/>
      <c r="UK253" s="98"/>
      <c r="UL253" s="98"/>
      <c r="UM253" s="98"/>
      <c r="UN253" s="98"/>
      <c r="UO253" s="98"/>
      <c r="UP253" s="98"/>
      <c r="UQ253" s="98"/>
      <c r="UR253" s="98"/>
      <c r="US253" s="98"/>
      <c r="VF253" s="98"/>
      <c r="VG253" s="98"/>
      <c r="VH253" s="98"/>
      <c r="VI253" s="98"/>
      <c r="VJ253" s="98"/>
      <c r="VK253" s="98"/>
      <c r="VL253" s="98"/>
      <c r="VM253" s="98"/>
      <c r="VN253" s="98"/>
      <c r="VO253" s="98"/>
      <c r="VR253" s="98"/>
      <c r="VU253" s="98"/>
      <c r="VX253" s="98"/>
      <c r="WA253" s="98"/>
      <c r="YO253" s="98"/>
      <c r="YQ253" s="98"/>
      <c r="YT253" s="98"/>
      <c r="YW253" s="98"/>
      <c r="YZ253" s="98"/>
      <c r="ZC253" s="98"/>
      <c r="ZF253" s="98"/>
      <c r="ZH253" s="98"/>
      <c r="ZJ253" s="98"/>
      <c r="ZM253" s="98"/>
      <c r="ZP253" s="98"/>
      <c r="ZS253" s="98"/>
      <c r="ZV253" s="98"/>
      <c r="ZY253" s="98"/>
      <c r="AAB253" s="98"/>
      <c r="AAE253" s="98"/>
      <c r="AAG253" s="98"/>
      <c r="ABB253" s="98"/>
      <c r="ABC253" s="98"/>
      <c r="ABF253" s="98"/>
      <c r="ABI253" s="98"/>
      <c r="ABL253" s="98"/>
      <c r="ABO253" s="98"/>
      <c r="ABP253" s="98"/>
      <c r="ABQ253" s="98"/>
      <c r="ABT253" s="98"/>
      <c r="ABW253" s="98"/>
      <c r="ABZ253" s="98"/>
      <c r="ACC253" s="98"/>
      <c r="ACE253" s="98"/>
      <c r="ADW253" s="98"/>
      <c r="ADX253" s="98"/>
      <c r="ADY253" s="98"/>
      <c r="ADZ253" s="98"/>
      <c r="AEA253" s="98"/>
      <c r="AEB253" s="98"/>
      <c r="AEC253" s="98"/>
      <c r="AED253" s="98"/>
      <c r="AEE253" s="98"/>
      <c r="AEF253" s="98"/>
      <c r="AEG253" s="98"/>
      <c r="AEH253" s="98"/>
      <c r="AEI253" s="98"/>
      <c r="AEJ253" s="98"/>
      <c r="AEK253" s="98"/>
      <c r="AEL253" s="98"/>
      <c r="AEM253" s="98"/>
      <c r="AEN253" s="98"/>
      <c r="AEO253" s="98"/>
      <c r="AFB253" s="98"/>
      <c r="AFC253" s="98"/>
      <c r="AFD253" s="98"/>
      <c r="AFE253" s="98"/>
      <c r="AFF253" s="98"/>
      <c r="AFG253" s="98"/>
      <c r="AFH253" s="98"/>
      <c r="AFI253" s="98"/>
      <c r="AFJ253" s="98"/>
      <c r="AFK253" s="98"/>
      <c r="AFN253" s="98"/>
      <c r="AFQ253" s="98"/>
      <c r="AFT253" s="98"/>
      <c r="AFW253" s="98"/>
      <c r="AIK253" s="98"/>
      <c r="AIM253" s="98"/>
      <c r="AIP253" s="98"/>
      <c r="AIS253" s="98"/>
      <c r="AIV253" s="98"/>
      <c r="AIY253" s="98"/>
      <c r="AJB253" s="98"/>
      <c r="AJD253" s="98"/>
      <c r="AJF253" s="98"/>
      <c r="AJI253" s="98"/>
      <c r="AJL253" s="98"/>
      <c r="AJO253" s="98"/>
      <c r="AJR253" s="98"/>
      <c r="AJU253" s="98"/>
      <c r="AJX253" s="98"/>
      <c r="AKA253" s="98"/>
      <c r="AKC253" s="98"/>
      <c r="AKX253" s="98"/>
      <c r="AKY253" s="98"/>
      <c r="ALB253" s="98"/>
      <c r="ALE253" s="98"/>
      <c r="ALH253" s="98"/>
      <c r="ALK253" s="98"/>
      <c r="ALL253" s="98"/>
      <c r="ALM253" s="98"/>
      <c r="ALP253" s="98"/>
      <c r="ALS253" s="98"/>
      <c r="ALV253" s="98"/>
      <c r="ALY253" s="98"/>
      <c r="AMA253" s="98"/>
      <c r="ANS253" s="98"/>
      <c r="ANT253" s="98"/>
      <c r="ANU253" s="98"/>
      <c r="ANV253" s="98"/>
      <c r="ANW253" s="98"/>
      <c r="ANX253" s="98"/>
      <c r="ANY253" s="98"/>
      <c r="ANZ253" s="98"/>
      <c r="AOA253" s="98"/>
      <c r="AOB253" s="98"/>
      <c r="AOC253" s="98"/>
      <c r="AOD253" s="98"/>
      <c r="AOE253" s="98"/>
      <c r="AOF253" s="98"/>
      <c r="AOG253" s="98"/>
      <c r="AOH253" s="98"/>
      <c r="AOI253" s="98"/>
      <c r="AOJ253" s="98"/>
      <c r="AOK253" s="98"/>
      <c r="AOX253" s="98"/>
      <c r="AOY253" s="98"/>
      <c r="AOZ253" s="98"/>
      <c r="APA253" s="98"/>
      <c r="APB253" s="98"/>
      <c r="APC253" s="98"/>
      <c r="APD253" s="98"/>
      <c r="APE253" s="98"/>
      <c r="APF253" s="98"/>
      <c r="APG253" s="98"/>
      <c r="APJ253" s="98"/>
      <c r="APM253" s="98"/>
      <c r="APP253" s="98"/>
      <c r="APS253" s="98"/>
      <c r="ASG253" s="98"/>
      <c r="ASI253" s="98"/>
      <c r="ASL253" s="98"/>
      <c r="ASO253" s="98"/>
      <c r="ASR253" s="98"/>
      <c r="ASU253" s="98"/>
      <c r="ASX253" s="98"/>
      <c r="ASZ253" s="98"/>
      <c r="ATB253" s="98"/>
      <c r="ATE253" s="98"/>
      <c r="ATH253" s="98"/>
      <c r="ATK253" s="98"/>
      <c r="ATN253" s="98"/>
      <c r="ATQ253" s="98"/>
      <c r="ATT253" s="98"/>
      <c r="ATW253" s="98"/>
      <c r="ATY253" s="98"/>
      <c r="AUT253" s="98"/>
      <c r="AUU253" s="98"/>
      <c r="AUX253" s="98"/>
      <c r="AVA253" s="98"/>
      <c r="AVD253" s="98"/>
      <c r="AVG253" s="98"/>
      <c r="AVH253" s="98"/>
      <c r="AVI253" s="98"/>
      <c r="AVL253" s="98"/>
      <c r="AVO253" s="98"/>
      <c r="AVR253" s="98"/>
      <c r="AVU253" s="98"/>
      <c r="AVW253" s="98"/>
      <c r="AXO253" s="98"/>
      <c r="AXP253" s="98"/>
      <c r="AXQ253" s="98"/>
      <c r="AXR253" s="98"/>
      <c r="AXS253" s="98"/>
      <c r="AXT253" s="98"/>
      <c r="AXU253" s="98"/>
      <c r="AXV253" s="98"/>
      <c r="AXW253" s="98"/>
      <c r="AXX253" s="98"/>
      <c r="AXY253" s="98"/>
      <c r="AXZ253" s="98"/>
      <c r="AYA253" s="98"/>
      <c r="AYB253" s="98"/>
      <c r="AYC253" s="98"/>
      <c r="AYD253" s="98"/>
      <c r="AYE253" s="98"/>
      <c r="AYF253" s="98"/>
      <c r="AYG253" s="98"/>
      <c r="AYT253" s="98"/>
      <c r="AYU253" s="98"/>
      <c r="AYV253" s="98"/>
      <c r="AYW253" s="98"/>
      <c r="AYX253" s="98"/>
      <c r="AYY253" s="98"/>
      <c r="AYZ253" s="98"/>
      <c r="AZA253" s="98"/>
      <c r="AZB253" s="98"/>
      <c r="AZC253" s="98"/>
      <c r="AZF253" s="98"/>
      <c r="AZI253" s="98"/>
      <c r="AZL253" s="98"/>
      <c r="AZO253" s="98"/>
      <c r="BCC253" s="98"/>
      <c r="BCE253" s="98"/>
      <c r="BCH253" s="98"/>
      <c r="BCK253" s="98"/>
      <c r="BCN253" s="98"/>
      <c r="BCQ253" s="98"/>
      <c r="BCT253" s="98"/>
      <c r="BCV253" s="98"/>
      <c r="BCX253" s="98"/>
      <c r="BDA253" s="98"/>
      <c r="BDD253" s="98"/>
      <c r="BDG253" s="98"/>
      <c r="BDJ253" s="98"/>
      <c r="BDM253" s="98"/>
      <c r="BDP253" s="98"/>
      <c r="BDS253" s="98"/>
      <c r="BDU253" s="98"/>
      <c r="BEP253" s="98"/>
      <c r="BEQ253" s="98"/>
      <c r="BET253" s="98"/>
      <c r="BEW253" s="98"/>
      <c r="BEZ253" s="98"/>
      <c r="BFC253" s="98"/>
      <c r="BFD253" s="98"/>
      <c r="BFE253" s="98"/>
      <c r="BFH253" s="98"/>
      <c r="BFK253" s="98"/>
      <c r="BFN253" s="98"/>
      <c r="BFQ253" s="98"/>
      <c r="BFS253" s="98"/>
      <c r="BHK253" s="98"/>
      <c r="BHL253" s="98"/>
      <c r="BHM253" s="98"/>
      <c r="BHN253" s="98"/>
      <c r="BHO253" s="98"/>
      <c r="BHP253" s="98"/>
      <c r="BHQ253" s="98"/>
      <c r="BHR253" s="98"/>
      <c r="BHS253" s="98"/>
      <c r="BHT253" s="98"/>
      <c r="BHU253" s="98"/>
      <c r="BHV253" s="98"/>
      <c r="BHW253" s="98"/>
      <c r="BHX253" s="98"/>
      <c r="BHY253" s="98"/>
      <c r="BHZ253" s="98"/>
      <c r="BIA253" s="98"/>
      <c r="BIB253" s="98"/>
      <c r="BIC253" s="98"/>
      <c r="BIP253" s="98"/>
      <c r="BIQ253" s="98"/>
      <c r="BIR253" s="98"/>
      <c r="BIS253" s="98"/>
      <c r="BIT253" s="98"/>
      <c r="BIU253" s="98"/>
      <c r="BIV253" s="98"/>
      <c r="BIW253" s="98"/>
      <c r="BIX253" s="98"/>
      <c r="BIY253" s="98"/>
      <c r="BJB253" s="98"/>
      <c r="BJE253" s="98"/>
      <c r="BJH253" s="98"/>
      <c r="BJK253" s="98"/>
      <c r="BLY253" s="98"/>
      <c r="BMA253" s="98"/>
      <c r="BMD253" s="98"/>
      <c r="BMG253" s="98"/>
      <c r="BMJ253" s="98"/>
      <c r="BMM253" s="98"/>
      <c r="BMP253" s="98"/>
      <c r="BMR253" s="98"/>
      <c r="BMT253" s="98"/>
      <c r="BMW253" s="98"/>
      <c r="BMZ253" s="98"/>
      <c r="BNC253" s="98"/>
      <c r="BNF253" s="98"/>
      <c r="BNI253" s="98"/>
      <c r="BNL253" s="98"/>
      <c r="BNO253" s="98"/>
      <c r="BNQ253" s="98"/>
      <c r="BOL253" s="98"/>
      <c r="BOM253" s="98"/>
      <c r="BOP253" s="98"/>
      <c r="BOS253" s="98"/>
      <c r="BOV253" s="98"/>
      <c r="BOY253" s="98"/>
      <c r="BOZ253" s="98"/>
      <c r="BPA253" s="98"/>
      <c r="BPD253" s="98"/>
      <c r="BPG253" s="98"/>
      <c r="BPJ253" s="98"/>
      <c r="BPM253" s="98"/>
      <c r="BPO253" s="98"/>
      <c r="BRG253" s="98"/>
      <c r="BRH253" s="98"/>
      <c r="BRI253" s="98"/>
      <c r="BRJ253" s="98"/>
      <c r="BRK253" s="98"/>
      <c r="BRL253" s="98"/>
      <c r="BRM253" s="98"/>
      <c r="BRN253" s="98"/>
      <c r="BRO253" s="98"/>
      <c r="BRP253" s="98"/>
      <c r="BRQ253" s="98"/>
      <c r="BRR253" s="98"/>
      <c r="BRS253" s="98"/>
      <c r="BRT253" s="98"/>
      <c r="BRU253" s="98"/>
      <c r="BRV253" s="98"/>
      <c r="BRW253" s="98"/>
      <c r="BRX253" s="98"/>
      <c r="BRY253" s="98"/>
      <c r="BSL253" s="98"/>
      <c r="BSM253" s="98"/>
      <c r="BSN253" s="98"/>
      <c r="BSO253" s="98"/>
      <c r="BSP253" s="98"/>
      <c r="BSQ253" s="98"/>
      <c r="BSR253" s="98"/>
      <c r="BSS253" s="98"/>
      <c r="BST253" s="98"/>
      <c r="BSU253" s="98"/>
      <c r="BSX253" s="98"/>
      <c r="BTA253" s="98"/>
      <c r="BTD253" s="98"/>
      <c r="BTG253" s="98"/>
      <c r="BVU253" s="98"/>
      <c r="BVW253" s="98"/>
      <c r="BVZ253" s="98"/>
      <c r="BWC253" s="98"/>
      <c r="BWF253" s="98"/>
      <c r="BWI253" s="98"/>
      <c r="BWL253" s="98"/>
      <c r="BWN253" s="98"/>
      <c r="BWP253" s="98"/>
      <c r="BWS253" s="98"/>
      <c r="BWV253" s="98"/>
      <c r="BWY253" s="98"/>
      <c r="BXB253" s="98"/>
      <c r="BXE253" s="98"/>
      <c r="BXH253" s="98"/>
      <c r="BXK253" s="98"/>
      <c r="BXM253" s="98"/>
      <c r="BYH253" s="98"/>
      <c r="BYI253" s="98"/>
      <c r="BYL253" s="98"/>
      <c r="BYO253" s="98"/>
      <c r="BYR253" s="98"/>
      <c r="BYU253" s="98"/>
      <c r="BYV253" s="98"/>
      <c r="BYW253" s="98"/>
      <c r="BYZ253" s="98"/>
      <c r="BZC253" s="98"/>
      <c r="BZF253" s="98"/>
      <c r="BZI253" s="98"/>
      <c r="BZK253" s="98"/>
      <c r="CBC253" s="98"/>
      <c r="CBD253" s="98"/>
      <c r="CBE253" s="98"/>
      <c r="CBF253" s="98"/>
      <c r="CBG253" s="98"/>
      <c r="CBH253" s="98"/>
      <c r="CBI253" s="98"/>
      <c r="CBJ253" s="98"/>
      <c r="CBK253" s="98"/>
      <c r="CBL253" s="98"/>
      <c r="CBM253" s="98"/>
      <c r="CBN253" s="98"/>
      <c r="CBO253" s="98"/>
      <c r="CBP253" s="98"/>
      <c r="CBQ253" s="98"/>
      <c r="CBR253" s="98"/>
      <c r="CBS253" s="98"/>
      <c r="CBT253" s="98"/>
      <c r="CBU253" s="98"/>
      <c r="CCH253" s="98"/>
      <c r="CCI253" s="98"/>
      <c r="CCJ253" s="98"/>
      <c r="CCK253" s="98"/>
      <c r="CCL253" s="98"/>
      <c r="CCM253" s="98"/>
      <c r="CCN253" s="98"/>
      <c r="CCO253" s="98"/>
      <c r="CCP253" s="98"/>
      <c r="CCQ253" s="98"/>
      <c r="CCT253" s="98"/>
      <c r="CCW253" s="98"/>
      <c r="CCZ253" s="98"/>
      <c r="CDC253" s="98"/>
      <c r="CFQ253" s="98"/>
      <c r="CFS253" s="98"/>
      <c r="CFV253" s="98"/>
      <c r="CFY253" s="98"/>
      <c r="CGB253" s="98"/>
      <c r="CGE253" s="98"/>
      <c r="CGH253" s="98"/>
      <c r="CGJ253" s="98"/>
      <c r="CGL253" s="98"/>
      <c r="CGO253" s="98"/>
      <c r="CGR253" s="98"/>
      <c r="CGU253" s="98"/>
      <c r="CGX253" s="98"/>
      <c r="CHA253" s="98"/>
      <c r="CHD253" s="98"/>
      <c r="CHG253" s="98"/>
      <c r="CHI253" s="98"/>
      <c r="CID253" s="98"/>
      <c r="CIE253" s="98"/>
      <c r="CIH253" s="98"/>
      <c r="CIK253" s="98"/>
      <c r="CIN253" s="98"/>
      <c r="CIQ253" s="98"/>
      <c r="CIR253" s="98"/>
      <c r="CIS253" s="98"/>
      <c r="CIV253" s="98"/>
      <c r="CIY253" s="98"/>
      <c r="CJB253" s="98"/>
      <c r="CJE253" s="98"/>
      <c r="CJG253" s="98"/>
      <c r="CKY253" s="98"/>
      <c r="CKZ253" s="98"/>
      <c r="CLA253" s="98"/>
      <c r="CLB253" s="98"/>
      <c r="CLC253" s="98"/>
      <c r="CLD253" s="98"/>
      <c r="CLE253" s="98"/>
      <c r="CLF253" s="98"/>
      <c r="CLG253" s="98"/>
      <c r="CLH253" s="98"/>
      <c r="CLI253" s="98"/>
      <c r="CLJ253" s="98"/>
      <c r="CLK253" s="98"/>
      <c r="CLL253" s="98"/>
      <c r="CLM253" s="98"/>
      <c r="CLN253" s="98"/>
      <c r="CLO253" s="98"/>
      <c r="CLP253" s="98"/>
      <c r="CLQ253" s="98"/>
      <c r="CMD253" s="98"/>
      <c r="CME253" s="98"/>
      <c r="CMF253" s="98"/>
      <c r="CMG253" s="98"/>
      <c r="CMH253" s="98"/>
      <c r="CMI253" s="98"/>
      <c r="CMJ253" s="98"/>
      <c r="CMK253" s="98"/>
      <c r="CML253" s="98"/>
      <c r="CMM253" s="98"/>
      <c r="CMP253" s="98"/>
      <c r="CMS253" s="98"/>
      <c r="CMV253" s="98"/>
      <c r="CMY253" s="98"/>
      <c r="CPM253" s="98"/>
      <c r="CPO253" s="98"/>
      <c r="CPR253" s="98"/>
      <c r="CPU253" s="98"/>
      <c r="CPX253" s="98"/>
      <c r="CQA253" s="98"/>
      <c r="CQD253" s="98"/>
      <c r="CQF253" s="98"/>
      <c r="CQH253" s="98"/>
      <c r="CQK253" s="98"/>
      <c r="CQN253" s="98"/>
      <c r="CQQ253" s="98"/>
      <c r="CQT253" s="98"/>
      <c r="CQW253" s="98"/>
      <c r="CQZ253" s="98"/>
      <c r="CRC253" s="98"/>
      <c r="CRE253" s="98"/>
      <c r="CRZ253" s="98"/>
      <c r="CSA253" s="98"/>
      <c r="CSD253" s="98"/>
      <c r="CSG253" s="98"/>
      <c r="CSJ253" s="98"/>
      <c r="CSM253" s="98"/>
      <c r="CSN253" s="98"/>
      <c r="CSO253" s="98"/>
      <c r="CSR253" s="98"/>
      <c r="CSU253" s="98"/>
      <c r="CSX253" s="98"/>
      <c r="CTA253" s="98"/>
      <c r="CTC253" s="98"/>
      <c r="CUU253" s="98"/>
      <c r="CUV253" s="98"/>
      <c r="CUW253" s="98"/>
      <c r="CUX253" s="98"/>
      <c r="CUY253" s="98"/>
      <c r="CUZ253" s="98"/>
      <c r="CVA253" s="98"/>
      <c r="CVB253" s="98"/>
      <c r="CVC253" s="98"/>
      <c r="CVD253" s="98"/>
      <c r="CVE253" s="98"/>
      <c r="CVF253" s="98"/>
      <c r="CVG253" s="98"/>
      <c r="CVH253" s="98"/>
      <c r="CVI253" s="98"/>
      <c r="CVJ253" s="98"/>
      <c r="CVK253" s="98"/>
      <c r="CVL253" s="98"/>
      <c r="CVM253" s="98"/>
      <c r="CVZ253" s="98"/>
      <c r="CWA253" s="98"/>
      <c r="CWB253" s="98"/>
      <c r="CWC253" s="98"/>
      <c r="CWD253" s="98"/>
      <c r="CWE253" s="98"/>
      <c r="CWF253" s="98"/>
      <c r="CWG253" s="98"/>
      <c r="CWH253" s="98"/>
      <c r="CWI253" s="98"/>
      <c r="CWL253" s="98"/>
      <c r="CWO253" s="98"/>
      <c r="CWR253" s="98"/>
      <c r="CWU253" s="98"/>
      <c r="CZI253" s="98"/>
      <c r="CZK253" s="98"/>
      <c r="CZN253" s="98"/>
      <c r="CZQ253" s="98"/>
      <c r="CZT253" s="98"/>
      <c r="CZW253" s="98"/>
      <c r="CZZ253" s="98"/>
      <c r="DAB253" s="98"/>
      <c r="DAD253" s="98"/>
      <c r="DAG253" s="98"/>
      <c r="DAJ253" s="98"/>
      <c r="DAM253" s="98"/>
      <c r="DAP253" s="98"/>
      <c r="DAS253" s="98"/>
      <c r="DAV253" s="98"/>
      <c r="DAY253" s="98"/>
      <c r="DBA253" s="98"/>
      <c r="DBV253" s="98"/>
      <c r="DBW253" s="98"/>
      <c r="DBZ253" s="98"/>
      <c r="DCC253" s="98"/>
      <c r="DCF253" s="98"/>
      <c r="DCI253" s="98"/>
      <c r="DCJ253" s="98"/>
      <c r="DCK253" s="98"/>
      <c r="DCN253" s="98"/>
      <c r="DCQ253" s="98"/>
      <c r="DCT253" s="98"/>
      <c r="DCW253" s="98"/>
      <c r="DCY253" s="98"/>
      <c r="DEQ253" s="98"/>
      <c r="DER253" s="98"/>
      <c r="DES253" s="98"/>
      <c r="DET253" s="98"/>
      <c r="DEU253" s="98"/>
      <c r="DEV253" s="98"/>
      <c r="DEW253" s="98"/>
      <c r="DEX253" s="98"/>
      <c r="DEY253" s="98"/>
      <c r="DEZ253" s="98"/>
      <c r="DFA253" s="98"/>
      <c r="DFB253" s="98"/>
      <c r="DFC253" s="98"/>
      <c r="DFD253" s="98"/>
      <c r="DFE253" s="98"/>
      <c r="DFF253" s="98"/>
      <c r="DFG253" s="98"/>
      <c r="DFH253" s="98"/>
      <c r="DFI253" s="98"/>
      <c r="DFV253" s="98"/>
      <c r="DFW253" s="98"/>
      <c r="DFX253" s="98"/>
      <c r="DFY253" s="98"/>
      <c r="DFZ253" s="98"/>
      <c r="DGA253" s="98"/>
      <c r="DGB253" s="98"/>
      <c r="DGC253" s="98"/>
      <c r="DGD253" s="98"/>
      <c r="DGE253" s="98"/>
      <c r="DGH253" s="98"/>
      <c r="DGK253" s="98"/>
      <c r="DGN253" s="98"/>
      <c r="DGQ253" s="98"/>
      <c r="DJE253" s="98"/>
      <c r="DJG253" s="98"/>
      <c r="DJJ253" s="98"/>
      <c r="DJM253" s="98"/>
      <c r="DJP253" s="98"/>
      <c r="DJS253" s="98"/>
      <c r="DJV253" s="98"/>
      <c r="DJX253" s="98"/>
      <c r="DJZ253" s="98"/>
      <c r="DKC253" s="98"/>
      <c r="DKF253" s="98"/>
      <c r="DKI253" s="98"/>
      <c r="DKL253" s="98"/>
      <c r="DKO253" s="98"/>
      <c r="DKR253" s="98"/>
      <c r="DKU253" s="98"/>
      <c r="DKW253" s="98"/>
      <c r="DLR253" s="98"/>
      <c r="DLS253" s="98"/>
      <c r="DLV253" s="98"/>
      <c r="DLY253" s="98"/>
      <c r="DMB253" s="98"/>
      <c r="DME253" s="98"/>
      <c r="DMF253" s="98"/>
      <c r="DMG253" s="98"/>
      <c r="DMJ253" s="98"/>
      <c r="DMM253" s="98"/>
      <c r="DMP253" s="98"/>
      <c r="DMS253" s="98"/>
      <c r="DMU253" s="98"/>
      <c r="DOM253" s="98"/>
      <c r="DON253" s="98"/>
      <c r="DOO253" s="98"/>
      <c r="DOP253" s="98"/>
      <c r="DOQ253" s="98"/>
      <c r="DOR253" s="98"/>
      <c r="DOS253" s="98"/>
      <c r="DOT253" s="98"/>
      <c r="DOU253" s="98"/>
      <c r="DOV253" s="98"/>
      <c r="DOW253" s="98"/>
      <c r="DOX253" s="98"/>
      <c r="DOY253" s="98"/>
      <c r="DOZ253" s="98"/>
      <c r="DPA253" s="98"/>
      <c r="DPB253" s="98"/>
      <c r="DPC253" s="98"/>
      <c r="DPD253" s="98"/>
      <c r="DPE253" s="98"/>
      <c r="DPR253" s="98"/>
      <c r="DPS253" s="98"/>
      <c r="DPT253" s="98"/>
      <c r="DPU253" s="98"/>
      <c r="DPV253" s="98"/>
      <c r="DPW253" s="98"/>
      <c r="DPX253" s="98"/>
      <c r="DPY253" s="98"/>
      <c r="DPZ253" s="98"/>
      <c r="DQA253" s="98"/>
      <c r="DQD253" s="98"/>
      <c r="DQG253" s="98"/>
      <c r="DQJ253" s="98"/>
      <c r="DQM253" s="98"/>
      <c r="DTA253" s="98"/>
      <c r="DTC253" s="98"/>
      <c r="DTF253" s="98"/>
      <c r="DTI253" s="98"/>
      <c r="DTL253" s="98"/>
      <c r="DTO253" s="98"/>
      <c r="DTR253" s="98"/>
      <c r="DTT253" s="98"/>
      <c r="DTV253" s="98"/>
      <c r="DTY253" s="98"/>
      <c r="DUB253" s="98"/>
      <c r="DUE253" s="98"/>
      <c r="DUH253" s="98"/>
      <c r="DUK253" s="98"/>
      <c r="DUN253" s="98"/>
      <c r="DUQ253" s="98"/>
      <c r="DUS253" s="98"/>
      <c r="DVN253" s="98"/>
      <c r="DVO253" s="98"/>
      <c r="DVR253" s="98"/>
      <c r="DVU253" s="98"/>
      <c r="DVX253" s="98"/>
      <c r="DWA253" s="98"/>
      <c r="DWB253" s="98"/>
      <c r="DWC253" s="98"/>
      <c r="DWF253" s="98"/>
      <c r="DWI253" s="98"/>
      <c r="DWL253" s="98"/>
      <c r="DWO253" s="98"/>
      <c r="DWQ253" s="98"/>
      <c r="DYI253" s="98"/>
      <c r="DYJ253" s="98"/>
      <c r="DYK253" s="98"/>
      <c r="DYL253" s="98"/>
      <c r="DYM253" s="98"/>
      <c r="DYN253" s="98"/>
      <c r="DYO253" s="98"/>
      <c r="DYP253" s="98"/>
      <c r="DYQ253" s="98"/>
      <c r="DYR253" s="98"/>
      <c r="DYS253" s="98"/>
      <c r="DYT253" s="98"/>
      <c r="DYU253" s="98"/>
      <c r="DYV253" s="98"/>
      <c r="DYW253" s="98"/>
      <c r="DYX253" s="98"/>
      <c r="DYY253" s="98"/>
      <c r="DYZ253" s="98"/>
      <c r="DZA253" s="98"/>
      <c r="DZN253" s="98"/>
      <c r="DZO253" s="98"/>
      <c r="DZP253" s="98"/>
      <c r="DZQ253" s="98"/>
      <c r="DZR253" s="98"/>
      <c r="DZS253" s="98"/>
      <c r="DZT253" s="98"/>
      <c r="DZU253" s="98"/>
      <c r="DZV253" s="98"/>
      <c r="DZW253" s="98"/>
      <c r="DZZ253" s="98"/>
      <c r="EAC253" s="98"/>
      <c r="EAF253" s="98"/>
      <c r="EAI253" s="98"/>
      <c r="ECW253" s="98"/>
      <c r="ECY253" s="98"/>
      <c r="EDB253" s="98"/>
      <c r="EDE253" s="98"/>
      <c r="EDH253" s="98"/>
      <c r="EDK253" s="98"/>
      <c r="EDN253" s="98"/>
      <c r="EDP253" s="98"/>
      <c r="EDR253" s="98"/>
      <c r="EDU253" s="98"/>
      <c r="EDX253" s="98"/>
      <c r="EEA253" s="98"/>
      <c r="EED253" s="98"/>
      <c r="EEG253" s="98"/>
      <c r="EEJ253" s="98"/>
      <c r="EEM253" s="98"/>
      <c r="EEO253" s="98"/>
      <c r="EFJ253" s="98"/>
      <c r="EFK253" s="98"/>
      <c r="EFN253" s="98"/>
      <c r="EFQ253" s="98"/>
      <c r="EFT253" s="98"/>
      <c r="EFW253" s="98"/>
      <c r="EFX253" s="98"/>
      <c r="EFY253" s="98"/>
      <c r="EGB253" s="98"/>
      <c r="EGE253" s="98"/>
      <c r="EGH253" s="98"/>
      <c r="EGK253" s="98"/>
      <c r="EGM253" s="98"/>
      <c r="EIE253" s="98"/>
      <c r="EIF253" s="98"/>
      <c r="EIG253" s="98"/>
      <c r="EIH253" s="98"/>
      <c r="EII253" s="98"/>
      <c r="EIJ253" s="98"/>
      <c r="EIK253" s="98"/>
      <c r="EIL253" s="98"/>
      <c r="EIM253" s="98"/>
      <c r="EIN253" s="98"/>
      <c r="EIO253" s="98"/>
      <c r="EIP253" s="98"/>
      <c r="EIQ253" s="98"/>
      <c r="EIR253" s="98"/>
      <c r="EIS253" s="98"/>
      <c r="EIT253" s="98"/>
      <c r="EIU253" s="98"/>
      <c r="EIV253" s="98"/>
      <c r="EIW253" s="98"/>
      <c r="EJJ253" s="98"/>
      <c r="EJK253" s="98"/>
      <c r="EJL253" s="98"/>
      <c r="EJM253" s="98"/>
      <c r="EJN253" s="98"/>
      <c r="EJO253" s="98"/>
      <c r="EJP253" s="98"/>
      <c r="EJQ253" s="98"/>
      <c r="EJR253" s="98"/>
      <c r="EJS253" s="98"/>
      <c r="EJV253" s="98"/>
      <c r="EJY253" s="98"/>
      <c r="EKB253" s="98"/>
      <c r="EKE253" s="98"/>
      <c r="EMS253" s="98"/>
      <c r="EMU253" s="98"/>
      <c r="EMX253" s="98"/>
      <c r="ENA253" s="98"/>
      <c r="END253" s="98"/>
      <c r="ENG253" s="98"/>
      <c r="ENJ253" s="98"/>
      <c r="ENL253" s="98"/>
      <c r="ENN253" s="98"/>
      <c r="ENQ253" s="98"/>
      <c r="ENT253" s="98"/>
      <c r="ENW253" s="98"/>
      <c r="ENZ253" s="98"/>
      <c r="EOC253" s="98"/>
      <c r="EOF253" s="98"/>
      <c r="EOI253" s="98"/>
      <c r="EOK253" s="98"/>
      <c r="EPF253" s="98"/>
      <c r="EPG253" s="98"/>
      <c r="EPJ253" s="98"/>
      <c r="EPM253" s="98"/>
      <c r="EPP253" s="98"/>
      <c r="EPS253" s="98"/>
      <c r="EPT253" s="98"/>
      <c r="EPU253" s="98"/>
      <c r="EPX253" s="98"/>
      <c r="EQA253" s="98"/>
      <c r="EQD253" s="98"/>
      <c r="EQG253" s="98"/>
      <c r="EQI253" s="98"/>
      <c r="ESA253" s="98"/>
      <c r="ESB253" s="98"/>
      <c r="ESC253" s="98"/>
      <c r="ESD253" s="98"/>
      <c r="ESE253" s="98"/>
      <c r="ESF253" s="98"/>
      <c r="ESG253" s="98"/>
      <c r="ESH253" s="98"/>
      <c r="ESI253" s="98"/>
      <c r="ESJ253" s="98"/>
      <c r="ESK253" s="98"/>
      <c r="ESL253" s="98"/>
      <c r="ESM253" s="98"/>
      <c r="ESN253" s="98"/>
      <c r="ESO253" s="98"/>
      <c r="ESP253" s="98"/>
      <c r="ESQ253" s="98"/>
      <c r="ESR253" s="98"/>
      <c r="ESS253" s="98"/>
      <c r="ETF253" s="98"/>
      <c r="ETG253" s="98"/>
      <c r="ETH253" s="98"/>
      <c r="ETI253" s="98"/>
      <c r="ETJ253" s="98"/>
      <c r="ETK253" s="98"/>
      <c r="ETL253" s="98"/>
      <c r="ETM253" s="98"/>
      <c r="ETN253" s="98"/>
      <c r="ETO253" s="98"/>
      <c r="ETR253" s="98"/>
      <c r="ETU253" s="98"/>
      <c r="ETX253" s="98"/>
      <c r="EUA253" s="98"/>
      <c r="EWO253" s="98"/>
      <c r="EWQ253" s="98"/>
      <c r="EWT253" s="98"/>
      <c r="EWW253" s="98"/>
      <c r="EWZ253" s="98"/>
      <c r="EXC253" s="98"/>
      <c r="EXF253" s="98"/>
      <c r="EXH253" s="98"/>
      <c r="EXJ253" s="98"/>
      <c r="EXM253" s="98"/>
      <c r="EXP253" s="98"/>
      <c r="EXS253" s="98"/>
      <c r="EXV253" s="98"/>
      <c r="EXY253" s="98"/>
      <c r="EYB253" s="98"/>
      <c r="EYE253" s="98"/>
      <c r="EYG253" s="98"/>
      <c r="EZB253" s="98"/>
      <c r="EZC253" s="98"/>
      <c r="EZF253" s="98"/>
      <c r="EZI253" s="98"/>
      <c r="EZL253" s="98"/>
      <c r="EZO253" s="98"/>
      <c r="EZP253" s="98"/>
      <c r="EZQ253" s="98"/>
      <c r="EZT253" s="98"/>
      <c r="EZW253" s="98"/>
      <c r="EZZ253" s="98"/>
      <c r="FAC253" s="98"/>
      <c r="FAE253" s="98"/>
      <c r="FBW253" s="98"/>
      <c r="FBX253" s="98"/>
      <c r="FBY253" s="98"/>
      <c r="FBZ253" s="98"/>
      <c r="FCA253" s="98"/>
      <c r="FCB253" s="98"/>
      <c r="FCC253" s="98"/>
      <c r="FCD253" s="98"/>
      <c r="FCE253" s="98"/>
      <c r="FCF253" s="98"/>
      <c r="FCG253" s="98"/>
      <c r="FCH253" s="98"/>
      <c r="FCI253" s="98"/>
      <c r="FCJ253" s="98"/>
      <c r="FCK253" s="98"/>
      <c r="FCL253" s="98"/>
      <c r="FCM253" s="98"/>
      <c r="FCN253" s="98"/>
      <c r="FCO253" s="98"/>
      <c r="FDB253" s="98"/>
      <c r="FDC253" s="98"/>
      <c r="FDD253" s="98"/>
      <c r="FDE253" s="98"/>
      <c r="FDF253" s="98"/>
      <c r="FDG253" s="98"/>
      <c r="FDH253" s="98"/>
      <c r="FDI253" s="98"/>
      <c r="FDJ253" s="98"/>
      <c r="FDK253" s="98"/>
      <c r="FDN253" s="98"/>
      <c r="FDQ253" s="98"/>
      <c r="FDT253" s="98"/>
      <c r="FDW253" s="98"/>
      <c r="FGK253" s="98"/>
      <c r="FGM253" s="98"/>
      <c r="FGP253" s="98"/>
      <c r="FGS253" s="98"/>
      <c r="FGV253" s="98"/>
      <c r="FGY253" s="98"/>
      <c r="FHB253" s="98"/>
      <c r="FHD253" s="98"/>
      <c r="FHF253" s="98"/>
      <c r="FHI253" s="98"/>
      <c r="FHL253" s="98"/>
      <c r="FHO253" s="98"/>
      <c r="FHR253" s="98"/>
      <c r="FHU253" s="98"/>
      <c r="FHX253" s="98"/>
      <c r="FIA253" s="98"/>
      <c r="FIC253" s="98"/>
      <c r="FIX253" s="98"/>
      <c r="FIY253" s="98"/>
      <c r="FJB253" s="98"/>
      <c r="FJE253" s="98"/>
      <c r="FJH253" s="98"/>
      <c r="FJK253" s="98"/>
      <c r="FJL253" s="98"/>
      <c r="FJM253" s="98"/>
      <c r="FJP253" s="98"/>
      <c r="FJS253" s="98"/>
      <c r="FJV253" s="98"/>
      <c r="FJY253" s="98"/>
      <c r="FKA253" s="98"/>
      <c r="FLS253" s="98"/>
      <c r="FLT253" s="98"/>
      <c r="FLU253" s="98"/>
      <c r="FLV253" s="98"/>
      <c r="FLW253" s="98"/>
      <c r="FLX253" s="98"/>
      <c r="FLY253" s="98"/>
      <c r="FLZ253" s="98"/>
      <c r="FMA253" s="98"/>
      <c r="FMB253" s="98"/>
      <c r="FMC253" s="98"/>
      <c r="FMD253" s="98"/>
      <c r="FME253" s="98"/>
      <c r="FMF253" s="98"/>
      <c r="FMG253" s="98"/>
      <c r="FMH253" s="98"/>
      <c r="FMI253" s="98"/>
      <c r="FMJ253" s="98"/>
      <c r="FMK253" s="98"/>
      <c r="FMX253" s="98"/>
      <c r="FMY253" s="98"/>
      <c r="FMZ253" s="98"/>
      <c r="FNA253" s="98"/>
      <c r="FNB253" s="98"/>
      <c r="FNC253" s="98"/>
      <c r="FND253" s="98"/>
      <c r="FNE253" s="98"/>
      <c r="FNF253" s="98"/>
      <c r="FNG253" s="98"/>
      <c r="FNJ253" s="98"/>
      <c r="FNM253" s="98"/>
      <c r="FNP253" s="98"/>
      <c r="FNS253" s="98"/>
      <c r="FQG253" s="98"/>
      <c r="FQI253" s="98"/>
      <c r="FQL253" s="98"/>
      <c r="FQO253" s="98"/>
      <c r="FQR253" s="98"/>
      <c r="FQU253" s="98"/>
      <c r="FQX253" s="98"/>
      <c r="FQZ253" s="98"/>
      <c r="FRB253" s="98"/>
      <c r="FRE253" s="98"/>
      <c r="FRH253" s="98"/>
      <c r="FRK253" s="98"/>
      <c r="FRN253" s="98"/>
      <c r="FRQ253" s="98"/>
      <c r="FRT253" s="98"/>
      <c r="FRW253" s="98"/>
      <c r="FRY253" s="98"/>
      <c r="FST253" s="98"/>
      <c r="FSU253" s="98"/>
      <c r="FSX253" s="98"/>
      <c r="FTA253" s="98"/>
      <c r="FTD253" s="98"/>
      <c r="FTG253" s="98"/>
      <c r="FTH253" s="98"/>
      <c r="FTI253" s="98"/>
      <c r="FTL253" s="98"/>
      <c r="FTO253" s="98"/>
      <c r="FTR253" s="98"/>
      <c r="FTU253" s="98"/>
      <c r="FTW253" s="98"/>
      <c r="FVO253" s="98"/>
      <c r="FVP253" s="98"/>
      <c r="FVQ253" s="98"/>
      <c r="FVR253" s="98"/>
      <c r="FVS253" s="98"/>
      <c r="FVT253" s="98"/>
      <c r="FVU253" s="98"/>
      <c r="FVV253" s="98"/>
      <c r="FVW253" s="98"/>
      <c r="FVX253" s="98"/>
      <c r="FVY253" s="98"/>
      <c r="FVZ253" s="98"/>
      <c r="FWA253" s="98"/>
      <c r="FWB253" s="98"/>
      <c r="FWC253" s="98"/>
      <c r="FWD253" s="98"/>
      <c r="FWE253" s="98"/>
      <c r="FWF253" s="98"/>
      <c r="FWG253" s="98"/>
      <c r="FWT253" s="98"/>
      <c r="FWU253" s="98"/>
      <c r="FWV253" s="98"/>
      <c r="FWW253" s="98"/>
      <c r="FWX253" s="98"/>
      <c r="FWY253" s="98"/>
      <c r="FWZ253" s="98"/>
      <c r="FXA253" s="98"/>
      <c r="FXB253" s="98"/>
      <c r="FXC253" s="98"/>
      <c r="FXF253" s="98"/>
      <c r="FXI253" s="98"/>
      <c r="FXL253" s="98"/>
      <c r="FXO253" s="98"/>
      <c r="GAC253" s="98"/>
      <c r="GAE253" s="98"/>
      <c r="GAH253" s="98"/>
      <c r="GAK253" s="98"/>
      <c r="GAN253" s="98"/>
      <c r="GAQ253" s="98"/>
      <c r="GAT253" s="98"/>
      <c r="GAV253" s="98"/>
      <c r="GAX253" s="98"/>
      <c r="GBA253" s="98"/>
      <c r="GBD253" s="98"/>
      <c r="GBG253" s="98"/>
      <c r="GBJ253" s="98"/>
      <c r="GBM253" s="98"/>
      <c r="GBP253" s="98"/>
      <c r="GBS253" s="98"/>
      <c r="GBU253" s="98"/>
      <c r="GCP253" s="98"/>
      <c r="GCQ253" s="98"/>
      <c r="GCT253" s="98"/>
      <c r="GCW253" s="98"/>
      <c r="GCZ253" s="98"/>
      <c r="GDC253" s="98"/>
      <c r="GDD253" s="98"/>
      <c r="GDE253" s="98"/>
      <c r="GDH253" s="98"/>
      <c r="GDK253" s="98"/>
      <c r="GDN253" s="98"/>
      <c r="GDQ253" s="98"/>
      <c r="GDS253" s="98"/>
      <c r="GFK253" s="98"/>
      <c r="GFL253" s="98"/>
      <c r="GFM253" s="98"/>
      <c r="GFN253" s="98"/>
      <c r="GFO253" s="98"/>
      <c r="GFP253" s="98"/>
      <c r="GFQ253" s="98"/>
      <c r="GFR253" s="98"/>
      <c r="GFS253" s="98"/>
      <c r="GFT253" s="98"/>
      <c r="GFU253" s="98"/>
      <c r="GFV253" s="98"/>
      <c r="GFW253" s="98"/>
      <c r="GFX253" s="98"/>
      <c r="GFY253" s="98"/>
      <c r="GFZ253" s="98"/>
      <c r="GGA253" s="98"/>
      <c r="GGB253" s="98"/>
      <c r="GGC253" s="98"/>
      <c r="GGP253" s="98"/>
      <c r="GGQ253" s="98"/>
      <c r="GGR253" s="98"/>
      <c r="GGS253" s="98"/>
      <c r="GGT253" s="98"/>
      <c r="GGU253" s="98"/>
      <c r="GGV253" s="98"/>
      <c r="GGW253" s="98"/>
      <c r="GGX253" s="98"/>
      <c r="GGY253" s="98"/>
      <c r="GHB253" s="98"/>
      <c r="GHE253" s="98"/>
      <c r="GHH253" s="98"/>
      <c r="GHK253" s="98"/>
      <c r="GJY253" s="98"/>
      <c r="GKA253" s="98"/>
      <c r="GKD253" s="98"/>
      <c r="GKG253" s="98"/>
      <c r="GKJ253" s="98"/>
      <c r="GKM253" s="98"/>
      <c r="GKP253" s="98"/>
      <c r="GKR253" s="98"/>
      <c r="GKT253" s="98"/>
      <c r="GKW253" s="98"/>
      <c r="GKZ253" s="98"/>
      <c r="GLC253" s="98"/>
      <c r="GLF253" s="98"/>
      <c r="GLI253" s="98"/>
      <c r="GLL253" s="98"/>
      <c r="GLO253" s="98"/>
      <c r="GLQ253" s="98"/>
      <c r="GML253" s="98"/>
      <c r="GMM253" s="98"/>
      <c r="GMP253" s="98"/>
      <c r="GMS253" s="98"/>
      <c r="GMV253" s="98"/>
      <c r="GMY253" s="98"/>
      <c r="GMZ253" s="98"/>
      <c r="GNA253" s="98"/>
      <c r="GND253" s="98"/>
      <c r="GNG253" s="98"/>
      <c r="GNJ253" s="98"/>
      <c r="GNM253" s="98"/>
      <c r="GNO253" s="98"/>
      <c r="GPG253" s="98"/>
      <c r="GPH253" s="98"/>
      <c r="GPI253" s="98"/>
      <c r="GPJ253" s="98"/>
      <c r="GPK253" s="98"/>
      <c r="GPL253" s="98"/>
      <c r="GPM253" s="98"/>
      <c r="GPN253" s="98"/>
      <c r="GPO253" s="98"/>
      <c r="GPP253" s="98"/>
      <c r="GPQ253" s="98"/>
      <c r="GPR253" s="98"/>
      <c r="GPS253" s="98"/>
      <c r="GPT253" s="98"/>
      <c r="GPU253" s="98"/>
      <c r="GPV253" s="98"/>
      <c r="GPW253" s="98"/>
      <c r="GPX253" s="98"/>
      <c r="GPY253" s="98"/>
      <c r="GQL253" s="98"/>
      <c r="GQM253" s="98"/>
      <c r="GQN253" s="98"/>
      <c r="GQO253" s="98"/>
      <c r="GQP253" s="98"/>
      <c r="GQQ253" s="98"/>
      <c r="GQR253" s="98"/>
      <c r="GQS253" s="98"/>
      <c r="GQT253" s="98"/>
      <c r="GQU253" s="98"/>
      <c r="GQX253" s="98"/>
      <c r="GRA253" s="98"/>
      <c r="GRD253" s="98"/>
      <c r="GRG253" s="98"/>
      <c r="GTU253" s="98"/>
      <c r="GTW253" s="98"/>
      <c r="GTZ253" s="98"/>
      <c r="GUC253" s="98"/>
      <c r="GUF253" s="98"/>
      <c r="GUI253" s="98"/>
      <c r="GUL253" s="98"/>
      <c r="GUN253" s="98"/>
      <c r="GUP253" s="98"/>
      <c r="GUS253" s="98"/>
      <c r="GUV253" s="98"/>
      <c r="GUY253" s="98"/>
      <c r="GVB253" s="98"/>
      <c r="GVE253" s="98"/>
      <c r="GVH253" s="98"/>
      <c r="GVK253" s="98"/>
      <c r="GVM253" s="98"/>
      <c r="GWH253" s="98"/>
      <c r="GWI253" s="98"/>
      <c r="GWL253" s="98"/>
      <c r="GWO253" s="98"/>
      <c r="GWR253" s="98"/>
      <c r="GWU253" s="98"/>
      <c r="GWV253" s="98"/>
      <c r="GWW253" s="98"/>
      <c r="GWZ253" s="98"/>
      <c r="GXC253" s="98"/>
      <c r="GXF253" s="98"/>
      <c r="GXI253" s="98"/>
      <c r="GXK253" s="98"/>
      <c r="GZC253" s="98"/>
      <c r="GZD253" s="98"/>
      <c r="GZE253" s="98"/>
      <c r="GZF253" s="98"/>
      <c r="GZG253" s="98"/>
      <c r="GZH253" s="98"/>
      <c r="GZI253" s="98"/>
      <c r="GZJ253" s="98"/>
      <c r="GZK253" s="98"/>
      <c r="GZL253" s="98"/>
      <c r="GZM253" s="98"/>
      <c r="GZN253" s="98"/>
      <c r="GZO253" s="98"/>
      <c r="GZP253" s="98"/>
      <c r="GZQ253" s="98"/>
      <c r="GZR253" s="98"/>
      <c r="GZS253" s="98"/>
      <c r="GZT253" s="98"/>
      <c r="GZU253" s="98"/>
      <c r="HAH253" s="98"/>
      <c r="HAI253" s="98"/>
      <c r="HAJ253" s="98"/>
      <c r="HAK253" s="98"/>
      <c r="HAL253" s="98"/>
      <c r="HAM253" s="98"/>
      <c r="HAN253" s="98"/>
      <c r="HAO253" s="98"/>
      <c r="HAP253" s="98"/>
      <c r="HAQ253" s="98"/>
      <c r="HAT253" s="98"/>
      <c r="HAW253" s="98"/>
      <c r="HAZ253" s="98"/>
      <c r="HBC253" s="98"/>
      <c r="HDQ253" s="98"/>
      <c r="HDS253" s="98"/>
      <c r="HDV253" s="98"/>
      <c r="HDY253" s="98"/>
      <c r="HEB253" s="98"/>
      <c r="HEE253" s="98"/>
      <c r="HEH253" s="98"/>
      <c r="HEJ253" s="98"/>
      <c r="HEL253" s="98"/>
      <c r="HEO253" s="98"/>
      <c r="HER253" s="98"/>
      <c r="HEU253" s="98"/>
      <c r="HEX253" s="98"/>
      <c r="HFA253" s="98"/>
      <c r="HFD253" s="98"/>
      <c r="HFG253" s="98"/>
      <c r="HFI253" s="98"/>
      <c r="HGD253" s="98"/>
      <c r="HGE253" s="98"/>
      <c r="HGH253" s="98"/>
      <c r="HGK253" s="98"/>
      <c r="HGN253" s="98"/>
      <c r="HGQ253" s="98"/>
      <c r="HGR253" s="98"/>
      <c r="HGS253" s="98"/>
      <c r="HGV253" s="98"/>
      <c r="HGY253" s="98"/>
      <c r="HHB253" s="98"/>
      <c r="HHE253" s="98"/>
      <c r="HHG253" s="98"/>
      <c r="HIY253" s="98"/>
      <c r="HIZ253" s="98"/>
      <c r="HJA253" s="98"/>
      <c r="HJB253" s="98"/>
      <c r="HJC253" s="98"/>
      <c r="HJD253" s="98"/>
      <c r="HJE253" s="98"/>
      <c r="HJF253" s="98"/>
      <c r="HJG253" s="98"/>
      <c r="HJH253" s="98"/>
      <c r="HJI253" s="98"/>
      <c r="HJJ253" s="98"/>
      <c r="HJK253" s="98"/>
      <c r="HJL253" s="98"/>
      <c r="HJM253" s="98"/>
      <c r="HJN253" s="98"/>
      <c r="HJO253" s="98"/>
      <c r="HJP253" s="98"/>
      <c r="HJQ253" s="98"/>
      <c r="HKD253" s="98"/>
      <c r="HKE253" s="98"/>
      <c r="HKF253" s="98"/>
      <c r="HKG253" s="98"/>
      <c r="HKH253" s="98"/>
      <c r="HKI253" s="98"/>
      <c r="HKJ253" s="98"/>
      <c r="HKK253" s="98"/>
      <c r="HKL253" s="98"/>
      <c r="HKM253" s="98"/>
      <c r="HKP253" s="98"/>
      <c r="HKS253" s="98"/>
      <c r="HKV253" s="98"/>
      <c r="HKY253" s="98"/>
      <c r="HNM253" s="98"/>
      <c r="HNO253" s="98"/>
      <c r="HNR253" s="98"/>
      <c r="HNU253" s="98"/>
      <c r="HNX253" s="98"/>
      <c r="HOA253" s="98"/>
      <c r="HOD253" s="98"/>
      <c r="HOF253" s="98"/>
      <c r="HOH253" s="98"/>
      <c r="HOK253" s="98"/>
      <c r="HON253" s="98"/>
      <c r="HOQ253" s="98"/>
      <c r="HOT253" s="98"/>
      <c r="HOW253" s="98"/>
      <c r="HOZ253" s="98"/>
      <c r="HPC253" s="98"/>
      <c r="HPE253" s="98"/>
      <c r="HPZ253" s="98"/>
      <c r="HQA253" s="98"/>
      <c r="HQD253" s="98"/>
      <c r="HQG253" s="98"/>
      <c r="HQJ253" s="98"/>
      <c r="HQM253" s="98"/>
      <c r="HQN253" s="98"/>
      <c r="HQO253" s="98"/>
      <c r="HQR253" s="98"/>
      <c r="HQU253" s="98"/>
      <c r="HQX253" s="98"/>
      <c r="HRA253" s="98"/>
      <c r="HRC253" s="98"/>
      <c r="HSU253" s="98"/>
      <c r="HSV253" s="98"/>
      <c r="HSW253" s="98"/>
      <c r="HSX253" s="98"/>
      <c r="HSY253" s="98"/>
      <c r="HSZ253" s="98"/>
      <c r="HTA253" s="98"/>
      <c r="HTB253" s="98"/>
      <c r="HTC253" s="98"/>
      <c r="HTD253" s="98"/>
      <c r="HTE253" s="98"/>
      <c r="HTF253" s="98"/>
      <c r="HTG253" s="98"/>
      <c r="HTH253" s="98"/>
      <c r="HTI253" s="98"/>
      <c r="HTJ253" s="98"/>
      <c r="HTK253" s="98"/>
      <c r="HTL253" s="98"/>
      <c r="HTM253" s="98"/>
      <c r="HTZ253" s="98"/>
      <c r="HUA253" s="98"/>
      <c r="HUB253" s="98"/>
      <c r="HUC253" s="98"/>
      <c r="HUD253" s="98"/>
      <c r="HUE253" s="98"/>
      <c r="HUF253" s="98"/>
      <c r="HUG253" s="98"/>
      <c r="HUH253" s="98"/>
      <c r="HUI253" s="98"/>
      <c r="HUL253" s="98"/>
      <c r="HUO253" s="98"/>
      <c r="HUR253" s="98"/>
      <c r="HUU253" s="98"/>
      <c r="HXI253" s="98"/>
      <c r="HXK253" s="98"/>
      <c r="HXN253" s="98"/>
      <c r="HXQ253" s="98"/>
      <c r="HXT253" s="98"/>
      <c r="HXW253" s="98"/>
      <c r="HXZ253" s="98"/>
      <c r="HYB253" s="98"/>
      <c r="HYD253" s="98"/>
      <c r="HYG253" s="98"/>
      <c r="HYJ253" s="98"/>
      <c r="HYM253" s="98"/>
      <c r="HYP253" s="98"/>
      <c r="HYS253" s="98"/>
      <c r="HYV253" s="98"/>
      <c r="HYY253" s="98"/>
      <c r="HZA253" s="98"/>
      <c r="HZV253" s="98"/>
      <c r="HZW253" s="98"/>
      <c r="HZZ253" s="98"/>
      <c r="IAC253" s="98"/>
      <c r="IAF253" s="98"/>
      <c r="IAI253" s="98"/>
      <c r="IAJ253" s="98"/>
      <c r="IAK253" s="98"/>
      <c r="IAN253" s="98"/>
      <c r="IAQ253" s="98"/>
      <c r="IAT253" s="98"/>
      <c r="IAW253" s="98"/>
      <c r="IAY253" s="98"/>
      <c r="ICQ253" s="98"/>
      <c r="ICR253" s="98"/>
      <c r="ICS253" s="98"/>
      <c r="ICT253" s="98"/>
      <c r="ICU253" s="98"/>
      <c r="ICV253" s="98"/>
      <c r="ICW253" s="98"/>
      <c r="ICX253" s="98"/>
      <c r="ICY253" s="98"/>
      <c r="ICZ253" s="98"/>
      <c r="IDA253" s="98"/>
      <c r="IDB253" s="98"/>
      <c r="IDC253" s="98"/>
      <c r="IDD253" s="98"/>
      <c r="IDE253" s="98"/>
      <c r="IDF253" s="98"/>
      <c r="IDG253" s="98"/>
      <c r="IDH253" s="98"/>
      <c r="IDI253" s="98"/>
      <c r="IDV253" s="98"/>
      <c r="IDW253" s="98"/>
      <c r="IDX253" s="98"/>
      <c r="IDY253" s="98"/>
      <c r="IDZ253" s="98"/>
      <c r="IEA253" s="98"/>
      <c r="IEB253" s="98"/>
      <c r="IEC253" s="98"/>
      <c r="IED253" s="98"/>
      <c r="IEE253" s="98"/>
      <c r="IEH253" s="98"/>
      <c r="IEK253" s="98"/>
      <c r="IEN253" s="98"/>
      <c r="IEQ253" s="98"/>
      <c r="IHE253" s="98"/>
      <c r="IHG253" s="98"/>
      <c r="IHJ253" s="98"/>
      <c r="IHM253" s="98"/>
      <c r="IHP253" s="98"/>
      <c r="IHS253" s="98"/>
      <c r="IHV253" s="98"/>
      <c r="IHX253" s="98"/>
      <c r="IHZ253" s="98"/>
      <c r="IIC253" s="98"/>
      <c r="IIF253" s="98"/>
      <c r="III253" s="98"/>
      <c r="IIL253" s="98"/>
      <c r="IIO253" s="98"/>
      <c r="IIR253" s="98"/>
      <c r="IIU253" s="98"/>
      <c r="IIW253" s="98"/>
      <c r="IJR253" s="98"/>
      <c r="IJS253" s="98"/>
      <c r="IJV253" s="98"/>
      <c r="IJY253" s="98"/>
      <c r="IKB253" s="98"/>
      <c r="IKE253" s="98"/>
      <c r="IKF253" s="98"/>
      <c r="IKG253" s="98"/>
      <c r="IKJ253" s="98"/>
      <c r="IKM253" s="98"/>
      <c r="IKP253" s="98"/>
      <c r="IKS253" s="98"/>
      <c r="IKU253" s="98"/>
      <c r="IMM253" s="98"/>
      <c r="IMN253" s="98"/>
      <c r="IMO253" s="98"/>
      <c r="IMP253" s="98"/>
      <c r="IMQ253" s="98"/>
      <c r="IMR253" s="98"/>
      <c r="IMS253" s="98"/>
      <c r="IMT253" s="98"/>
      <c r="IMU253" s="98"/>
      <c r="IMV253" s="98"/>
      <c r="IMW253" s="98"/>
      <c r="IMX253" s="98"/>
      <c r="IMY253" s="98"/>
      <c r="IMZ253" s="98"/>
      <c r="INA253" s="98"/>
      <c r="INB253" s="98"/>
      <c r="INC253" s="98"/>
      <c r="IND253" s="98"/>
      <c r="INE253" s="98"/>
      <c r="INR253" s="98"/>
      <c r="INS253" s="98"/>
      <c r="INT253" s="98"/>
      <c r="INU253" s="98"/>
      <c r="INV253" s="98"/>
      <c r="INW253" s="98"/>
      <c r="INX253" s="98"/>
      <c r="INY253" s="98"/>
      <c r="INZ253" s="98"/>
      <c r="IOA253" s="98"/>
      <c r="IOD253" s="98"/>
      <c r="IOG253" s="98"/>
      <c r="IOJ253" s="98"/>
      <c r="IOM253" s="98"/>
      <c r="IRA253" s="98"/>
      <c r="IRC253" s="98"/>
      <c r="IRF253" s="98"/>
      <c r="IRI253" s="98"/>
      <c r="IRL253" s="98"/>
      <c r="IRO253" s="98"/>
      <c r="IRR253" s="98"/>
      <c r="IRT253" s="98"/>
      <c r="IRV253" s="98"/>
      <c r="IRY253" s="98"/>
      <c r="ISB253" s="98"/>
      <c r="ISE253" s="98"/>
      <c r="ISH253" s="98"/>
      <c r="ISK253" s="98"/>
      <c r="ISN253" s="98"/>
      <c r="ISQ253" s="98"/>
      <c r="ISS253" s="98"/>
      <c r="ITN253" s="98"/>
      <c r="ITO253" s="98"/>
      <c r="ITR253" s="98"/>
      <c r="ITU253" s="98"/>
      <c r="ITX253" s="98"/>
      <c r="IUA253" s="98"/>
      <c r="IUB253" s="98"/>
      <c r="IUC253" s="98"/>
      <c r="IUF253" s="98"/>
      <c r="IUI253" s="98"/>
      <c r="IUL253" s="98"/>
      <c r="IUO253" s="98"/>
      <c r="IUQ253" s="98"/>
      <c r="IWI253" s="98"/>
      <c r="IWJ253" s="98"/>
      <c r="IWK253" s="98"/>
      <c r="IWL253" s="98"/>
      <c r="IWM253" s="98"/>
      <c r="IWN253" s="98"/>
      <c r="IWO253" s="98"/>
      <c r="IWP253" s="98"/>
      <c r="IWQ253" s="98"/>
      <c r="IWR253" s="98"/>
      <c r="IWS253" s="98"/>
      <c r="IWT253" s="98"/>
      <c r="IWU253" s="98"/>
      <c r="IWV253" s="98"/>
      <c r="IWW253" s="98"/>
      <c r="IWX253" s="98"/>
      <c r="IWY253" s="98"/>
      <c r="IWZ253" s="98"/>
      <c r="IXA253" s="98"/>
      <c r="IXN253" s="98"/>
      <c r="IXO253" s="98"/>
      <c r="IXP253" s="98"/>
      <c r="IXQ253" s="98"/>
      <c r="IXR253" s="98"/>
      <c r="IXS253" s="98"/>
      <c r="IXT253" s="98"/>
      <c r="IXU253" s="98"/>
      <c r="IXV253" s="98"/>
      <c r="IXW253" s="98"/>
      <c r="IXZ253" s="98"/>
      <c r="IYC253" s="98"/>
      <c r="IYF253" s="98"/>
      <c r="IYI253" s="98"/>
      <c r="JAW253" s="98"/>
      <c r="JAY253" s="98"/>
      <c r="JBB253" s="98"/>
      <c r="JBE253" s="98"/>
      <c r="JBH253" s="98"/>
      <c r="JBK253" s="98"/>
      <c r="JBN253" s="98"/>
      <c r="JBP253" s="98"/>
      <c r="JBR253" s="98"/>
      <c r="JBU253" s="98"/>
      <c r="JBX253" s="98"/>
      <c r="JCA253" s="98"/>
      <c r="JCD253" s="98"/>
      <c r="JCG253" s="98"/>
      <c r="JCJ253" s="98"/>
      <c r="JCM253" s="98"/>
      <c r="JCO253" s="98"/>
      <c r="JDJ253" s="98"/>
      <c r="JDK253" s="98"/>
      <c r="JDN253" s="98"/>
      <c r="JDQ253" s="98"/>
      <c r="JDT253" s="98"/>
      <c r="JDW253" s="98"/>
      <c r="JDX253" s="98"/>
      <c r="JDY253" s="98"/>
      <c r="JEB253" s="98"/>
      <c r="JEE253" s="98"/>
      <c r="JEH253" s="98"/>
      <c r="JEK253" s="98"/>
      <c r="JEM253" s="98"/>
      <c r="JGE253" s="98"/>
      <c r="JGF253" s="98"/>
      <c r="JGG253" s="98"/>
      <c r="JGH253" s="98"/>
      <c r="JGI253" s="98"/>
      <c r="JGJ253" s="98"/>
      <c r="JGK253" s="98"/>
      <c r="JGL253" s="98"/>
      <c r="JGM253" s="98"/>
      <c r="JGN253" s="98"/>
      <c r="JGO253" s="98"/>
      <c r="JGP253" s="98"/>
      <c r="JGQ253" s="98"/>
      <c r="JGR253" s="98"/>
      <c r="JGS253" s="98"/>
      <c r="JGT253" s="98"/>
      <c r="JGU253" s="98"/>
      <c r="JGV253" s="98"/>
      <c r="JGW253" s="98"/>
      <c r="JHJ253" s="98"/>
      <c r="JHK253" s="98"/>
      <c r="JHL253" s="98"/>
      <c r="JHM253" s="98"/>
      <c r="JHN253" s="98"/>
      <c r="JHO253" s="98"/>
      <c r="JHP253" s="98"/>
      <c r="JHQ253" s="98"/>
      <c r="JHR253" s="98"/>
      <c r="JHS253" s="98"/>
      <c r="JHV253" s="98"/>
      <c r="JHY253" s="98"/>
      <c r="JIB253" s="98"/>
      <c r="JIE253" s="98"/>
      <c r="JKS253" s="98"/>
      <c r="JKU253" s="98"/>
      <c r="JKX253" s="98"/>
      <c r="JLA253" s="98"/>
      <c r="JLD253" s="98"/>
      <c r="JLG253" s="98"/>
      <c r="JLJ253" s="98"/>
      <c r="JLL253" s="98"/>
      <c r="JLN253" s="98"/>
      <c r="JLQ253" s="98"/>
      <c r="JLT253" s="98"/>
      <c r="JLW253" s="98"/>
      <c r="JLZ253" s="98"/>
      <c r="JMC253" s="98"/>
      <c r="JMF253" s="98"/>
      <c r="JMI253" s="98"/>
      <c r="JMK253" s="98"/>
      <c r="JNF253" s="98"/>
      <c r="JNG253" s="98"/>
      <c r="JNJ253" s="98"/>
      <c r="JNM253" s="98"/>
      <c r="JNP253" s="98"/>
      <c r="JNS253" s="98"/>
      <c r="JNT253" s="98"/>
      <c r="JNU253" s="98"/>
      <c r="JNX253" s="98"/>
      <c r="JOA253" s="98"/>
      <c r="JOD253" s="98"/>
      <c r="JOG253" s="98"/>
      <c r="JOI253" s="98"/>
      <c r="JQA253" s="98"/>
      <c r="JQB253" s="98"/>
      <c r="JQC253" s="98"/>
      <c r="JQD253" s="98"/>
      <c r="JQE253" s="98"/>
      <c r="JQF253" s="98"/>
      <c r="JQG253" s="98"/>
      <c r="JQH253" s="98"/>
      <c r="JQI253" s="98"/>
      <c r="JQJ253" s="98"/>
      <c r="JQK253" s="98"/>
      <c r="JQL253" s="98"/>
      <c r="JQM253" s="98"/>
      <c r="JQN253" s="98"/>
      <c r="JQO253" s="98"/>
      <c r="JQP253" s="98"/>
      <c r="JQQ253" s="98"/>
      <c r="JQR253" s="98"/>
      <c r="JQS253" s="98"/>
      <c r="JRF253" s="98"/>
      <c r="JRG253" s="98"/>
      <c r="JRH253" s="98"/>
      <c r="JRI253" s="98"/>
      <c r="JRJ253" s="98"/>
      <c r="JRK253" s="98"/>
      <c r="JRL253" s="98"/>
      <c r="JRM253" s="98"/>
      <c r="JRN253" s="98"/>
      <c r="JRO253" s="98"/>
      <c r="JRR253" s="98"/>
      <c r="JRU253" s="98"/>
      <c r="JRX253" s="98"/>
      <c r="JSA253" s="98"/>
      <c r="JUO253" s="98"/>
      <c r="JUQ253" s="98"/>
      <c r="JUT253" s="98"/>
      <c r="JUW253" s="98"/>
      <c r="JUZ253" s="98"/>
      <c r="JVC253" s="98"/>
      <c r="JVF253" s="98"/>
      <c r="JVH253" s="98"/>
      <c r="JVJ253" s="98"/>
      <c r="JVM253" s="98"/>
      <c r="JVP253" s="98"/>
      <c r="JVS253" s="98"/>
      <c r="JVV253" s="98"/>
      <c r="JVY253" s="98"/>
      <c r="JWB253" s="98"/>
      <c r="JWE253" s="98"/>
      <c r="JWG253" s="98"/>
      <c r="JXB253" s="98"/>
      <c r="JXC253" s="98"/>
      <c r="JXF253" s="98"/>
      <c r="JXI253" s="98"/>
      <c r="JXL253" s="98"/>
      <c r="JXO253" s="98"/>
      <c r="JXP253" s="98"/>
      <c r="JXQ253" s="98"/>
      <c r="JXT253" s="98"/>
      <c r="JXW253" s="98"/>
      <c r="JXZ253" s="98"/>
      <c r="JYC253" s="98"/>
      <c r="JYE253" s="98"/>
      <c r="JZW253" s="98"/>
      <c r="JZX253" s="98"/>
      <c r="JZY253" s="98"/>
      <c r="JZZ253" s="98"/>
      <c r="KAA253" s="98"/>
      <c r="KAB253" s="98"/>
      <c r="KAC253" s="98"/>
      <c r="KAD253" s="98"/>
      <c r="KAE253" s="98"/>
      <c r="KAF253" s="98"/>
      <c r="KAG253" s="98"/>
      <c r="KAH253" s="98"/>
      <c r="KAI253" s="98"/>
      <c r="KAJ253" s="98"/>
      <c r="KAK253" s="98"/>
      <c r="KAL253" s="98"/>
      <c r="KAM253" s="98"/>
      <c r="KAN253" s="98"/>
      <c r="KAO253" s="98"/>
      <c r="KBB253" s="98"/>
      <c r="KBC253" s="98"/>
      <c r="KBD253" s="98"/>
      <c r="KBE253" s="98"/>
      <c r="KBF253" s="98"/>
      <c r="KBG253" s="98"/>
      <c r="KBH253" s="98"/>
      <c r="KBI253" s="98"/>
      <c r="KBJ253" s="98"/>
      <c r="KBK253" s="98"/>
      <c r="KBN253" s="98"/>
      <c r="KBQ253" s="98"/>
      <c r="KBT253" s="98"/>
      <c r="KBW253" s="98"/>
      <c r="KEK253" s="98"/>
      <c r="KEM253" s="98"/>
      <c r="KEP253" s="98"/>
      <c r="KES253" s="98"/>
      <c r="KEV253" s="98"/>
      <c r="KEY253" s="98"/>
      <c r="KFB253" s="98"/>
      <c r="KFD253" s="98"/>
      <c r="KFF253" s="98"/>
      <c r="KFI253" s="98"/>
      <c r="KFL253" s="98"/>
      <c r="KFO253" s="98"/>
      <c r="KFR253" s="98"/>
      <c r="KFU253" s="98"/>
      <c r="KFX253" s="98"/>
      <c r="KGA253" s="98"/>
      <c r="KGC253" s="98"/>
      <c r="KGX253" s="98"/>
      <c r="KGY253" s="98"/>
      <c r="KHB253" s="98"/>
      <c r="KHE253" s="98"/>
      <c r="KHH253" s="98"/>
      <c r="KHK253" s="98"/>
      <c r="KHL253" s="98"/>
      <c r="KHM253" s="98"/>
      <c r="KHP253" s="98"/>
      <c r="KHS253" s="98"/>
      <c r="KHV253" s="98"/>
      <c r="KHY253" s="98"/>
      <c r="KIA253" s="98"/>
      <c r="KJS253" s="98"/>
      <c r="KJT253" s="98"/>
      <c r="KJU253" s="98"/>
      <c r="KJV253" s="98"/>
      <c r="KJW253" s="98"/>
      <c r="KJX253" s="98"/>
      <c r="KJY253" s="98"/>
      <c r="KJZ253" s="98"/>
      <c r="KKA253" s="98"/>
      <c r="KKB253" s="98"/>
      <c r="KKC253" s="98"/>
      <c r="KKD253" s="98"/>
      <c r="KKE253" s="98"/>
      <c r="KKF253" s="98"/>
      <c r="KKG253" s="98"/>
      <c r="KKH253" s="98"/>
      <c r="KKI253" s="98"/>
      <c r="KKJ253" s="98"/>
      <c r="KKK253" s="98"/>
      <c r="KKX253" s="98"/>
      <c r="KKY253" s="98"/>
      <c r="KKZ253" s="98"/>
      <c r="KLA253" s="98"/>
      <c r="KLB253" s="98"/>
      <c r="KLC253" s="98"/>
      <c r="KLD253" s="98"/>
      <c r="KLE253" s="98"/>
      <c r="KLF253" s="98"/>
      <c r="KLG253" s="98"/>
      <c r="KLJ253" s="98"/>
      <c r="KLM253" s="98"/>
      <c r="KLP253" s="98"/>
      <c r="KLS253" s="98"/>
      <c r="KOG253" s="98"/>
      <c r="KOI253" s="98"/>
      <c r="KOL253" s="98"/>
      <c r="KOO253" s="98"/>
      <c r="KOR253" s="98"/>
      <c r="KOU253" s="98"/>
      <c r="KOX253" s="98"/>
      <c r="KOZ253" s="98"/>
      <c r="KPB253" s="98"/>
      <c r="KPE253" s="98"/>
      <c r="KPH253" s="98"/>
      <c r="KPK253" s="98"/>
      <c r="KPN253" s="98"/>
      <c r="KPQ253" s="98"/>
      <c r="KPT253" s="98"/>
      <c r="KPW253" s="98"/>
      <c r="KPY253" s="98"/>
      <c r="KQT253" s="98"/>
      <c r="KQU253" s="98"/>
      <c r="KQX253" s="98"/>
      <c r="KRA253" s="98"/>
      <c r="KRD253" s="98"/>
      <c r="KRG253" s="98"/>
      <c r="KRH253" s="98"/>
      <c r="KRI253" s="98"/>
      <c r="KRL253" s="98"/>
      <c r="KRO253" s="98"/>
      <c r="KRR253" s="98"/>
      <c r="KRU253" s="98"/>
      <c r="KRW253" s="98"/>
      <c r="KTO253" s="98"/>
      <c r="KTP253" s="98"/>
      <c r="KTQ253" s="98"/>
      <c r="KTR253" s="98"/>
      <c r="KTS253" s="98"/>
      <c r="KTT253" s="98"/>
      <c r="KTU253" s="98"/>
      <c r="KTV253" s="98"/>
      <c r="KTW253" s="98"/>
      <c r="KTX253" s="98"/>
      <c r="KTY253" s="98"/>
      <c r="KTZ253" s="98"/>
      <c r="KUA253" s="98"/>
      <c r="KUB253" s="98"/>
      <c r="KUC253" s="98"/>
      <c r="KUD253" s="98"/>
      <c r="KUE253" s="98"/>
      <c r="KUF253" s="98"/>
      <c r="KUG253" s="98"/>
      <c r="KUT253" s="98"/>
      <c r="KUU253" s="98"/>
      <c r="KUV253" s="98"/>
      <c r="KUW253" s="98"/>
      <c r="KUX253" s="98"/>
      <c r="KUY253" s="98"/>
      <c r="KUZ253" s="98"/>
      <c r="KVA253" s="98"/>
      <c r="KVB253" s="98"/>
      <c r="KVC253" s="98"/>
      <c r="KVF253" s="98"/>
      <c r="KVI253" s="98"/>
      <c r="KVL253" s="98"/>
      <c r="KVO253" s="98"/>
      <c r="KYC253" s="98"/>
      <c r="KYE253" s="98"/>
      <c r="KYH253" s="98"/>
      <c r="KYK253" s="98"/>
      <c r="KYN253" s="98"/>
      <c r="KYQ253" s="98"/>
      <c r="KYT253" s="98"/>
      <c r="KYV253" s="98"/>
      <c r="KYX253" s="98"/>
      <c r="KZA253" s="98"/>
      <c r="KZD253" s="98"/>
      <c r="KZG253" s="98"/>
      <c r="KZJ253" s="98"/>
      <c r="KZM253" s="98"/>
      <c r="KZP253" s="98"/>
      <c r="KZS253" s="98"/>
      <c r="KZU253" s="98"/>
      <c r="LAP253" s="98"/>
      <c r="LAQ253" s="98"/>
      <c r="LAT253" s="98"/>
      <c r="LAW253" s="98"/>
      <c r="LAZ253" s="98"/>
      <c r="LBC253" s="98"/>
      <c r="LBD253" s="98"/>
      <c r="LBE253" s="98"/>
      <c r="LBH253" s="98"/>
      <c r="LBK253" s="98"/>
      <c r="LBN253" s="98"/>
      <c r="LBQ253" s="98"/>
      <c r="LBS253" s="98"/>
      <c r="LDK253" s="98"/>
      <c r="LDL253" s="98"/>
      <c r="LDM253" s="98"/>
      <c r="LDN253" s="98"/>
      <c r="LDO253" s="98"/>
      <c r="LDP253" s="98"/>
      <c r="LDQ253" s="98"/>
      <c r="LDR253" s="98"/>
      <c r="LDS253" s="98"/>
      <c r="LDT253" s="98"/>
      <c r="LDU253" s="98"/>
      <c r="LDV253" s="98"/>
      <c r="LDW253" s="98"/>
      <c r="LDX253" s="98"/>
      <c r="LDY253" s="98"/>
      <c r="LDZ253" s="98"/>
      <c r="LEA253" s="98"/>
      <c r="LEB253" s="98"/>
      <c r="LEC253" s="98"/>
      <c r="LEP253" s="98"/>
      <c r="LEQ253" s="98"/>
      <c r="LER253" s="98"/>
      <c r="LES253" s="98"/>
      <c r="LET253" s="98"/>
      <c r="LEU253" s="98"/>
      <c r="LEV253" s="98"/>
      <c r="LEW253" s="98"/>
      <c r="LEX253" s="98"/>
      <c r="LEY253" s="98"/>
      <c r="LFB253" s="98"/>
      <c r="LFE253" s="98"/>
      <c r="LFH253" s="98"/>
      <c r="LFK253" s="98"/>
      <c r="LHY253" s="98"/>
      <c r="LIA253" s="98"/>
      <c r="LID253" s="98"/>
      <c r="LIG253" s="98"/>
      <c r="LIJ253" s="98"/>
      <c r="LIM253" s="98"/>
      <c r="LIP253" s="98"/>
      <c r="LIR253" s="98"/>
      <c r="LIT253" s="98"/>
      <c r="LIW253" s="98"/>
      <c r="LIZ253" s="98"/>
      <c r="LJC253" s="98"/>
      <c r="LJF253" s="98"/>
      <c r="LJI253" s="98"/>
      <c r="LJL253" s="98"/>
      <c r="LJO253" s="98"/>
      <c r="LJQ253" s="98"/>
      <c r="LKL253" s="98"/>
      <c r="LKM253" s="98"/>
      <c r="LKP253" s="98"/>
      <c r="LKS253" s="98"/>
      <c r="LKV253" s="98"/>
      <c r="LKY253" s="98"/>
      <c r="LKZ253" s="98"/>
      <c r="LLA253" s="98"/>
      <c r="LLD253" s="98"/>
      <c r="LLG253" s="98"/>
      <c r="LLJ253" s="98"/>
      <c r="LLM253" s="98"/>
      <c r="LLO253" s="98"/>
      <c r="LNG253" s="98"/>
      <c r="LNH253" s="98"/>
      <c r="LNI253" s="98"/>
      <c r="LNJ253" s="98"/>
      <c r="LNK253" s="98"/>
      <c r="LNL253" s="98"/>
      <c r="LNM253" s="98"/>
      <c r="LNN253" s="98"/>
      <c r="LNO253" s="98"/>
      <c r="LNP253" s="98"/>
      <c r="LNQ253" s="98"/>
      <c r="LNR253" s="98"/>
      <c r="LNS253" s="98"/>
      <c r="LNT253" s="98"/>
      <c r="LNU253" s="98"/>
      <c r="LNV253" s="98"/>
      <c r="LNW253" s="98"/>
      <c r="LNX253" s="98"/>
      <c r="LNY253" s="98"/>
      <c r="LOL253" s="98"/>
      <c r="LOM253" s="98"/>
      <c r="LON253" s="98"/>
      <c r="LOO253" s="98"/>
      <c r="LOP253" s="98"/>
      <c r="LOQ253" s="98"/>
      <c r="LOR253" s="98"/>
      <c r="LOS253" s="98"/>
      <c r="LOT253" s="98"/>
      <c r="LOU253" s="98"/>
      <c r="LOX253" s="98"/>
      <c r="LPA253" s="98"/>
      <c r="LPD253" s="98"/>
      <c r="LPG253" s="98"/>
      <c r="LRU253" s="98"/>
      <c r="LRW253" s="98"/>
      <c r="LRZ253" s="98"/>
      <c r="LSC253" s="98"/>
      <c r="LSF253" s="98"/>
      <c r="LSI253" s="98"/>
      <c r="LSL253" s="98"/>
      <c r="LSN253" s="98"/>
      <c r="LSP253" s="98"/>
      <c r="LSS253" s="98"/>
      <c r="LSV253" s="98"/>
      <c r="LSY253" s="98"/>
      <c r="LTB253" s="98"/>
      <c r="LTE253" s="98"/>
      <c r="LTH253" s="98"/>
      <c r="LTK253" s="98"/>
      <c r="LTM253" s="98"/>
      <c r="LUH253" s="98"/>
      <c r="LUI253" s="98"/>
      <c r="LUL253" s="98"/>
      <c r="LUO253" s="98"/>
      <c r="LUR253" s="98"/>
      <c r="LUU253" s="98"/>
      <c r="LUV253" s="98"/>
      <c r="LUW253" s="98"/>
      <c r="LUZ253" s="98"/>
      <c r="LVC253" s="98"/>
      <c r="LVF253" s="98"/>
      <c r="LVI253" s="98"/>
      <c r="LVK253" s="98"/>
      <c r="LXC253" s="98"/>
      <c r="LXD253" s="98"/>
      <c r="LXE253" s="98"/>
      <c r="LXF253" s="98"/>
      <c r="LXG253" s="98"/>
      <c r="LXH253" s="98"/>
      <c r="LXI253" s="98"/>
      <c r="LXJ253" s="98"/>
      <c r="LXK253" s="98"/>
      <c r="LXL253" s="98"/>
      <c r="LXM253" s="98"/>
      <c r="LXN253" s="98"/>
      <c r="LXO253" s="98"/>
      <c r="LXP253" s="98"/>
      <c r="LXQ253" s="98"/>
      <c r="LXR253" s="98"/>
      <c r="LXS253" s="98"/>
      <c r="LXT253" s="98"/>
      <c r="LXU253" s="98"/>
      <c r="LYH253" s="98"/>
      <c r="LYI253" s="98"/>
      <c r="LYJ253" s="98"/>
      <c r="LYK253" s="98"/>
      <c r="LYL253" s="98"/>
      <c r="LYM253" s="98"/>
      <c r="LYN253" s="98"/>
      <c r="LYO253" s="98"/>
      <c r="LYP253" s="98"/>
      <c r="LYQ253" s="98"/>
      <c r="LYT253" s="98"/>
      <c r="LYW253" s="98"/>
      <c r="LYZ253" s="98"/>
      <c r="LZC253" s="98"/>
      <c r="MBQ253" s="98"/>
      <c r="MBS253" s="98"/>
      <c r="MBV253" s="98"/>
      <c r="MBY253" s="98"/>
      <c r="MCB253" s="98"/>
      <c r="MCE253" s="98"/>
      <c r="MCH253" s="98"/>
      <c r="MCJ253" s="98"/>
      <c r="MCL253" s="98"/>
      <c r="MCO253" s="98"/>
      <c r="MCR253" s="98"/>
      <c r="MCU253" s="98"/>
      <c r="MCX253" s="98"/>
      <c r="MDA253" s="98"/>
      <c r="MDD253" s="98"/>
      <c r="MDG253" s="98"/>
      <c r="MDI253" s="98"/>
      <c r="MED253" s="98"/>
      <c r="MEE253" s="98"/>
      <c r="MEH253" s="98"/>
      <c r="MEK253" s="98"/>
      <c r="MEN253" s="98"/>
      <c r="MEQ253" s="98"/>
      <c r="MER253" s="98"/>
      <c r="MES253" s="98"/>
      <c r="MEV253" s="98"/>
      <c r="MEY253" s="98"/>
      <c r="MFB253" s="98"/>
      <c r="MFE253" s="98"/>
      <c r="MFG253" s="98"/>
      <c r="MGY253" s="98"/>
      <c r="MGZ253" s="98"/>
      <c r="MHA253" s="98"/>
      <c r="MHB253" s="98"/>
      <c r="MHC253" s="98"/>
      <c r="MHD253" s="98"/>
      <c r="MHE253" s="98"/>
      <c r="MHF253" s="98"/>
      <c r="MHG253" s="98"/>
      <c r="MHH253" s="98"/>
      <c r="MHI253" s="98"/>
      <c r="MHJ253" s="98"/>
      <c r="MHK253" s="98"/>
      <c r="MHL253" s="98"/>
      <c r="MHM253" s="98"/>
      <c r="MHN253" s="98"/>
      <c r="MHO253" s="98"/>
      <c r="MHP253" s="98"/>
      <c r="MHQ253" s="98"/>
      <c r="MID253" s="98"/>
      <c r="MIE253" s="98"/>
      <c r="MIF253" s="98"/>
      <c r="MIG253" s="98"/>
      <c r="MIH253" s="98"/>
      <c r="MII253" s="98"/>
      <c r="MIJ253" s="98"/>
      <c r="MIK253" s="98"/>
      <c r="MIL253" s="98"/>
      <c r="MIM253" s="98"/>
      <c r="MIP253" s="98"/>
      <c r="MIS253" s="98"/>
      <c r="MIV253" s="98"/>
      <c r="MIY253" s="98"/>
      <c r="MLM253" s="98"/>
      <c r="MLO253" s="98"/>
      <c r="MLR253" s="98"/>
      <c r="MLU253" s="98"/>
      <c r="MLX253" s="98"/>
      <c r="MMA253" s="98"/>
      <c r="MMD253" s="98"/>
      <c r="MMF253" s="98"/>
      <c r="MMH253" s="98"/>
      <c r="MMK253" s="98"/>
      <c r="MMN253" s="98"/>
      <c r="MMQ253" s="98"/>
      <c r="MMT253" s="98"/>
      <c r="MMW253" s="98"/>
      <c r="MMZ253" s="98"/>
      <c r="MNC253" s="98"/>
      <c r="MNE253" s="98"/>
      <c r="MNZ253" s="98"/>
      <c r="MOA253" s="98"/>
      <c r="MOD253" s="98"/>
      <c r="MOG253" s="98"/>
      <c r="MOJ253" s="98"/>
      <c r="MOM253" s="98"/>
      <c r="MON253" s="98"/>
      <c r="MOO253" s="98"/>
      <c r="MOR253" s="98"/>
      <c r="MOU253" s="98"/>
      <c r="MOX253" s="98"/>
      <c r="MPA253" s="98"/>
      <c r="MPC253" s="98"/>
      <c r="MQU253" s="98"/>
      <c r="MQV253" s="98"/>
      <c r="MQW253" s="98"/>
      <c r="MQX253" s="98"/>
      <c r="MQY253" s="98"/>
      <c r="MQZ253" s="98"/>
      <c r="MRA253" s="98"/>
      <c r="MRB253" s="98"/>
      <c r="MRC253" s="98"/>
      <c r="MRD253" s="98"/>
      <c r="MRE253" s="98"/>
      <c r="MRF253" s="98"/>
      <c r="MRG253" s="98"/>
      <c r="MRH253" s="98"/>
      <c r="MRI253" s="98"/>
      <c r="MRJ253" s="98"/>
      <c r="MRK253" s="98"/>
      <c r="MRL253" s="98"/>
      <c r="MRM253" s="98"/>
      <c r="MRZ253" s="98"/>
      <c r="MSA253" s="98"/>
      <c r="MSB253" s="98"/>
      <c r="MSC253" s="98"/>
      <c r="MSD253" s="98"/>
      <c r="MSE253" s="98"/>
      <c r="MSF253" s="98"/>
      <c r="MSG253" s="98"/>
      <c r="MSH253" s="98"/>
      <c r="MSI253" s="98"/>
      <c r="MSL253" s="98"/>
      <c r="MSO253" s="98"/>
      <c r="MSR253" s="98"/>
      <c r="MSU253" s="98"/>
      <c r="MVI253" s="98"/>
      <c r="MVK253" s="98"/>
      <c r="MVN253" s="98"/>
      <c r="MVQ253" s="98"/>
      <c r="MVT253" s="98"/>
      <c r="MVW253" s="98"/>
      <c r="MVZ253" s="98"/>
      <c r="MWB253" s="98"/>
      <c r="MWD253" s="98"/>
      <c r="MWG253" s="98"/>
      <c r="MWJ253" s="98"/>
      <c r="MWM253" s="98"/>
      <c r="MWP253" s="98"/>
      <c r="MWS253" s="98"/>
      <c r="MWV253" s="98"/>
      <c r="MWY253" s="98"/>
      <c r="MXA253" s="98"/>
      <c r="MXV253" s="98"/>
      <c r="MXW253" s="98"/>
      <c r="MXZ253" s="98"/>
      <c r="MYC253" s="98"/>
      <c r="MYF253" s="98"/>
      <c r="MYI253" s="98"/>
      <c r="MYJ253" s="98"/>
      <c r="MYK253" s="98"/>
      <c r="MYN253" s="98"/>
      <c r="MYQ253" s="98"/>
      <c r="MYT253" s="98"/>
      <c r="MYW253" s="98"/>
      <c r="MYY253" s="98"/>
      <c r="NAQ253" s="98"/>
      <c r="NAR253" s="98"/>
      <c r="NAS253" s="98"/>
      <c r="NAT253" s="98"/>
      <c r="NAU253" s="98"/>
      <c r="NAV253" s="98"/>
      <c r="NAW253" s="98"/>
      <c r="NAX253" s="98"/>
      <c r="NAY253" s="98"/>
      <c r="NAZ253" s="98"/>
      <c r="NBA253" s="98"/>
      <c r="NBB253" s="98"/>
      <c r="NBC253" s="98"/>
      <c r="NBD253" s="98"/>
      <c r="NBE253" s="98"/>
      <c r="NBF253" s="98"/>
      <c r="NBG253" s="98"/>
      <c r="NBH253" s="98"/>
      <c r="NBI253" s="98"/>
      <c r="NBV253" s="98"/>
      <c r="NBW253" s="98"/>
      <c r="NBX253" s="98"/>
      <c r="NBY253" s="98"/>
      <c r="NBZ253" s="98"/>
      <c r="NCA253" s="98"/>
      <c r="NCB253" s="98"/>
      <c r="NCC253" s="98"/>
      <c r="NCD253" s="98"/>
      <c r="NCE253" s="98"/>
      <c r="NCH253" s="98"/>
      <c r="NCK253" s="98"/>
      <c r="NCN253" s="98"/>
      <c r="NCQ253" s="98"/>
      <c r="NFE253" s="98"/>
      <c r="NFG253" s="98"/>
      <c r="NFJ253" s="98"/>
      <c r="NFM253" s="98"/>
      <c r="NFP253" s="98"/>
      <c r="NFS253" s="98"/>
      <c r="NFV253" s="98"/>
      <c r="NFX253" s="98"/>
      <c r="NFZ253" s="98"/>
      <c r="NGC253" s="98"/>
      <c r="NGF253" s="98"/>
      <c r="NGI253" s="98"/>
      <c r="NGL253" s="98"/>
      <c r="NGO253" s="98"/>
      <c r="NGR253" s="98"/>
      <c r="NGU253" s="98"/>
      <c r="NGW253" s="98"/>
      <c r="NHR253" s="98"/>
      <c r="NHS253" s="98"/>
      <c r="NHV253" s="98"/>
      <c r="NHY253" s="98"/>
      <c r="NIB253" s="98"/>
      <c r="NIE253" s="98"/>
      <c r="NIF253" s="98"/>
      <c r="NIG253" s="98"/>
      <c r="NIJ253" s="98"/>
      <c r="NIM253" s="98"/>
      <c r="NIP253" s="98"/>
      <c r="NIS253" s="98"/>
      <c r="NIU253" s="98"/>
      <c r="NKM253" s="98"/>
      <c r="NKN253" s="98"/>
      <c r="NKO253" s="98"/>
      <c r="NKP253" s="98"/>
      <c r="NKQ253" s="98"/>
      <c r="NKR253" s="98"/>
      <c r="NKS253" s="98"/>
      <c r="NKT253" s="98"/>
      <c r="NKU253" s="98"/>
      <c r="NKV253" s="98"/>
      <c r="NKW253" s="98"/>
      <c r="NKX253" s="98"/>
      <c r="NKY253" s="98"/>
      <c r="NKZ253" s="98"/>
      <c r="NLA253" s="98"/>
      <c r="NLB253" s="98"/>
      <c r="NLC253" s="98"/>
      <c r="NLD253" s="98"/>
      <c r="NLE253" s="98"/>
      <c r="NLR253" s="98"/>
      <c r="NLS253" s="98"/>
      <c r="NLT253" s="98"/>
      <c r="NLU253" s="98"/>
      <c r="NLV253" s="98"/>
      <c r="NLW253" s="98"/>
      <c r="NLX253" s="98"/>
      <c r="NLY253" s="98"/>
      <c r="NLZ253" s="98"/>
      <c r="NMA253" s="98"/>
      <c r="NMD253" s="98"/>
      <c r="NMG253" s="98"/>
      <c r="NMJ253" s="98"/>
      <c r="NMM253" s="98"/>
      <c r="NPA253" s="98"/>
      <c r="NPC253" s="98"/>
      <c r="NPF253" s="98"/>
      <c r="NPI253" s="98"/>
      <c r="NPL253" s="98"/>
      <c r="NPO253" s="98"/>
      <c r="NPR253" s="98"/>
      <c r="NPT253" s="98"/>
      <c r="NPV253" s="98"/>
      <c r="NPY253" s="98"/>
      <c r="NQB253" s="98"/>
      <c r="NQE253" s="98"/>
      <c r="NQH253" s="98"/>
      <c r="NQK253" s="98"/>
      <c r="NQN253" s="98"/>
      <c r="NQQ253" s="98"/>
      <c r="NQS253" s="98"/>
      <c r="NRN253" s="98"/>
      <c r="NRO253" s="98"/>
      <c r="NRR253" s="98"/>
      <c r="NRU253" s="98"/>
      <c r="NRX253" s="98"/>
      <c r="NSA253" s="98"/>
      <c r="NSB253" s="98"/>
      <c r="NSC253" s="98"/>
      <c r="NSF253" s="98"/>
      <c r="NSI253" s="98"/>
      <c r="NSL253" s="98"/>
      <c r="NSO253" s="98"/>
      <c r="NSQ253" s="98"/>
      <c r="NUI253" s="98"/>
      <c r="NUJ253" s="98"/>
      <c r="NUK253" s="98"/>
      <c r="NUL253" s="98"/>
      <c r="NUM253" s="98"/>
      <c r="NUN253" s="98"/>
      <c r="NUO253" s="98"/>
      <c r="NUP253" s="98"/>
      <c r="NUQ253" s="98"/>
      <c r="NUR253" s="98"/>
      <c r="NUS253" s="98"/>
      <c r="NUT253" s="98"/>
      <c r="NUU253" s="98"/>
      <c r="NUV253" s="98"/>
      <c r="NUW253" s="98"/>
      <c r="NUX253" s="98"/>
      <c r="NUY253" s="98"/>
      <c r="NUZ253" s="98"/>
      <c r="NVA253" s="98"/>
      <c r="NVN253" s="98"/>
      <c r="NVO253" s="98"/>
      <c r="NVP253" s="98"/>
      <c r="NVQ253" s="98"/>
      <c r="NVR253" s="98"/>
      <c r="NVS253" s="98"/>
      <c r="NVT253" s="98"/>
      <c r="NVU253" s="98"/>
      <c r="NVV253" s="98"/>
      <c r="NVW253" s="98"/>
      <c r="NVZ253" s="98"/>
      <c r="NWC253" s="98"/>
      <c r="NWF253" s="98"/>
      <c r="NWI253" s="98"/>
      <c r="NYW253" s="98"/>
      <c r="NYY253" s="98"/>
      <c r="NZB253" s="98"/>
      <c r="NZE253" s="98"/>
      <c r="NZH253" s="98"/>
      <c r="NZK253" s="98"/>
      <c r="NZN253" s="98"/>
      <c r="NZP253" s="98"/>
      <c r="NZR253" s="98"/>
      <c r="NZU253" s="98"/>
      <c r="NZX253" s="98"/>
      <c r="OAA253" s="98"/>
      <c r="OAD253" s="98"/>
      <c r="OAG253" s="98"/>
      <c r="OAJ253" s="98"/>
      <c r="OAM253" s="98"/>
      <c r="OAO253" s="98"/>
      <c r="OBJ253" s="98"/>
      <c r="OBK253" s="98"/>
      <c r="OBN253" s="98"/>
      <c r="OBQ253" s="98"/>
      <c r="OBT253" s="98"/>
      <c r="OBW253" s="98"/>
      <c r="OBX253" s="98"/>
      <c r="OBY253" s="98"/>
      <c r="OCB253" s="98"/>
      <c r="OCE253" s="98"/>
      <c r="OCH253" s="98"/>
      <c r="OCK253" s="98"/>
      <c r="OCM253" s="98"/>
      <c r="OEE253" s="98"/>
      <c r="OEF253" s="98"/>
      <c r="OEG253" s="98"/>
      <c r="OEH253" s="98"/>
      <c r="OEI253" s="98"/>
      <c r="OEJ253" s="98"/>
      <c r="OEK253" s="98"/>
      <c r="OEL253" s="98"/>
      <c r="OEM253" s="98"/>
      <c r="OEN253" s="98"/>
      <c r="OEO253" s="98"/>
      <c r="OEP253" s="98"/>
      <c r="OEQ253" s="98"/>
      <c r="OER253" s="98"/>
      <c r="OES253" s="98"/>
      <c r="OET253" s="98"/>
      <c r="OEU253" s="98"/>
      <c r="OEV253" s="98"/>
      <c r="OEW253" s="98"/>
      <c r="OFJ253" s="98"/>
      <c r="OFK253" s="98"/>
      <c r="OFL253" s="98"/>
      <c r="OFM253" s="98"/>
      <c r="OFN253" s="98"/>
      <c r="OFO253" s="98"/>
      <c r="OFP253" s="98"/>
      <c r="OFQ253" s="98"/>
      <c r="OFR253" s="98"/>
      <c r="OFS253" s="98"/>
      <c r="OFV253" s="98"/>
      <c r="OFY253" s="98"/>
      <c r="OGB253" s="98"/>
      <c r="OGE253" s="98"/>
      <c r="OIS253" s="98"/>
      <c r="OIU253" s="98"/>
      <c r="OIX253" s="98"/>
      <c r="OJA253" s="98"/>
      <c r="OJD253" s="98"/>
      <c r="OJG253" s="98"/>
      <c r="OJJ253" s="98"/>
      <c r="OJL253" s="98"/>
      <c r="OJN253" s="98"/>
      <c r="OJQ253" s="98"/>
      <c r="OJT253" s="98"/>
      <c r="OJW253" s="98"/>
      <c r="OJZ253" s="98"/>
      <c r="OKC253" s="98"/>
      <c r="OKF253" s="98"/>
      <c r="OKI253" s="98"/>
      <c r="OKK253" s="98"/>
      <c r="OLF253" s="98"/>
      <c r="OLG253" s="98"/>
      <c r="OLJ253" s="98"/>
      <c r="OLM253" s="98"/>
      <c r="OLP253" s="98"/>
      <c r="OLS253" s="98"/>
      <c r="OLT253" s="98"/>
      <c r="OLU253" s="98"/>
      <c r="OLX253" s="98"/>
      <c r="OMA253" s="98"/>
      <c r="OMD253" s="98"/>
      <c r="OMG253" s="98"/>
      <c r="OMI253" s="98"/>
      <c r="OOA253" s="98"/>
      <c r="OOB253" s="98"/>
      <c r="OOC253" s="98"/>
      <c r="OOD253" s="98"/>
      <c r="OOE253" s="98"/>
      <c r="OOF253" s="98"/>
      <c r="OOG253" s="98"/>
      <c r="OOH253" s="98"/>
      <c r="OOI253" s="98"/>
      <c r="OOJ253" s="98"/>
      <c r="OOK253" s="98"/>
      <c r="OOL253" s="98"/>
      <c r="OOM253" s="98"/>
      <c r="OON253" s="98"/>
      <c r="OOO253" s="98"/>
      <c r="OOP253" s="98"/>
      <c r="OOQ253" s="98"/>
      <c r="OOR253" s="98"/>
      <c r="OOS253" s="98"/>
      <c r="OPF253" s="98"/>
      <c r="OPG253" s="98"/>
      <c r="OPH253" s="98"/>
      <c r="OPI253" s="98"/>
      <c r="OPJ253" s="98"/>
      <c r="OPK253" s="98"/>
      <c r="OPL253" s="98"/>
      <c r="OPM253" s="98"/>
      <c r="OPN253" s="98"/>
      <c r="OPO253" s="98"/>
      <c r="OPR253" s="98"/>
      <c r="OPU253" s="98"/>
      <c r="OPX253" s="98"/>
      <c r="OQA253" s="98"/>
      <c r="OSO253" s="98"/>
      <c r="OSQ253" s="98"/>
      <c r="OST253" s="98"/>
      <c r="OSW253" s="98"/>
      <c r="OSZ253" s="98"/>
      <c r="OTC253" s="98"/>
      <c r="OTF253" s="98"/>
      <c r="OTH253" s="98"/>
      <c r="OTJ253" s="98"/>
      <c r="OTM253" s="98"/>
      <c r="OTP253" s="98"/>
      <c r="OTS253" s="98"/>
      <c r="OTV253" s="98"/>
      <c r="OTY253" s="98"/>
      <c r="OUB253" s="98"/>
      <c r="OUE253" s="98"/>
      <c r="OUG253" s="98"/>
      <c r="OVB253" s="98"/>
      <c r="OVC253" s="98"/>
      <c r="OVF253" s="98"/>
      <c r="OVI253" s="98"/>
      <c r="OVL253" s="98"/>
      <c r="OVO253" s="98"/>
      <c r="OVP253" s="98"/>
      <c r="OVQ253" s="98"/>
      <c r="OVT253" s="98"/>
      <c r="OVW253" s="98"/>
      <c r="OVZ253" s="98"/>
      <c r="OWC253" s="98"/>
      <c r="OWE253" s="98"/>
      <c r="OXW253" s="98"/>
      <c r="OXX253" s="98"/>
      <c r="OXY253" s="98"/>
      <c r="OXZ253" s="98"/>
      <c r="OYA253" s="98"/>
      <c r="OYB253" s="98"/>
      <c r="OYC253" s="98"/>
      <c r="OYD253" s="98"/>
      <c r="OYE253" s="98"/>
      <c r="OYF253" s="98"/>
      <c r="OYG253" s="98"/>
      <c r="OYH253" s="98"/>
      <c r="OYI253" s="98"/>
      <c r="OYJ253" s="98"/>
      <c r="OYK253" s="98"/>
      <c r="OYL253" s="98"/>
      <c r="OYM253" s="98"/>
      <c r="OYN253" s="98"/>
      <c r="OYO253" s="98"/>
      <c r="OZB253" s="98"/>
      <c r="OZC253" s="98"/>
      <c r="OZD253" s="98"/>
      <c r="OZE253" s="98"/>
      <c r="OZF253" s="98"/>
      <c r="OZG253" s="98"/>
      <c r="OZH253" s="98"/>
      <c r="OZI253" s="98"/>
      <c r="OZJ253" s="98"/>
      <c r="OZK253" s="98"/>
      <c r="OZN253" s="98"/>
      <c r="OZQ253" s="98"/>
      <c r="OZT253" s="98"/>
      <c r="OZW253" s="98"/>
      <c r="PCK253" s="98"/>
      <c r="PCM253" s="98"/>
      <c r="PCP253" s="98"/>
      <c r="PCS253" s="98"/>
      <c r="PCV253" s="98"/>
      <c r="PCY253" s="98"/>
      <c r="PDB253" s="98"/>
      <c r="PDD253" s="98"/>
      <c r="PDF253" s="98"/>
      <c r="PDI253" s="98"/>
      <c r="PDL253" s="98"/>
      <c r="PDO253" s="98"/>
      <c r="PDR253" s="98"/>
      <c r="PDU253" s="98"/>
      <c r="PDX253" s="98"/>
      <c r="PEA253" s="98"/>
      <c r="PEC253" s="98"/>
      <c r="PEX253" s="98"/>
      <c r="PEY253" s="98"/>
      <c r="PFB253" s="98"/>
      <c r="PFE253" s="98"/>
      <c r="PFH253" s="98"/>
      <c r="PFK253" s="98"/>
      <c r="PFL253" s="98"/>
      <c r="PFM253" s="98"/>
      <c r="PFP253" s="98"/>
      <c r="PFS253" s="98"/>
      <c r="PFV253" s="98"/>
      <c r="PFY253" s="98"/>
      <c r="PGA253" s="98"/>
      <c r="PHS253" s="98"/>
      <c r="PHT253" s="98"/>
      <c r="PHU253" s="98"/>
      <c r="PHV253" s="98"/>
      <c r="PHW253" s="98"/>
      <c r="PHX253" s="98"/>
      <c r="PHY253" s="98"/>
      <c r="PHZ253" s="98"/>
      <c r="PIA253" s="98"/>
      <c r="PIB253" s="98"/>
      <c r="PIC253" s="98"/>
      <c r="PID253" s="98"/>
      <c r="PIE253" s="98"/>
      <c r="PIF253" s="98"/>
      <c r="PIG253" s="98"/>
      <c r="PIH253" s="98"/>
      <c r="PII253" s="98"/>
      <c r="PIJ253" s="98"/>
      <c r="PIK253" s="98"/>
      <c r="PIX253" s="98"/>
      <c r="PIY253" s="98"/>
      <c r="PIZ253" s="98"/>
      <c r="PJA253" s="98"/>
      <c r="PJB253" s="98"/>
      <c r="PJC253" s="98"/>
      <c r="PJD253" s="98"/>
      <c r="PJE253" s="98"/>
      <c r="PJF253" s="98"/>
      <c r="PJG253" s="98"/>
      <c r="PJJ253" s="98"/>
      <c r="PJM253" s="98"/>
      <c r="PJP253" s="98"/>
      <c r="PJS253" s="98"/>
      <c r="PMG253" s="98"/>
      <c r="PMI253" s="98"/>
      <c r="PML253" s="98"/>
      <c r="PMO253" s="98"/>
      <c r="PMR253" s="98"/>
      <c r="PMU253" s="98"/>
      <c r="PMX253" s="98"/>
      <c r="PMZ253" s="98"/>
      <c r="PNB253" s="98"/>
      <c r="PNE253" s="98"/>
      <c r="PNH253" s="98"/>
      <c r="PNK253" s="98"/>
      <c r="PNN253" s="98"/>
      <c r="PNQ253" s="98"/>
      <c r="PNT253" s="98"/>
      <c r="PNW253" s="98"/>
      <c r="PNY253" s="98"/>
      <c r="POT253" s="98"/>
      <c r="POU253" s="98"/>
      <c r="POX253" s="98"/>
      <c r="PPA253" s="98"/>
      <c r="PPD253" s="98"/>
      <c r="PPG253" s="98"/>
      <c r="PPH253" s="98"/>
      <c r="PPI253" s="98"/>
      <c r="PPL253" s="98"/>
      <c r="PPO253" s="98"/>
      <c r="PPR253" s="98"/>
      <c r="PPU253" s="98"/>
      <c r="PPW253" s="98"/>
      <c r="PRO253" s="98"/>
      <c r="PRP253" s="98"/>
      <c r="PRQ253" s="98"/>
      <c r="PRR253" s="98"/>
      <c r="PRS253" s="98"/>
      <c r="PRT253" s="98"/>
      <c r="PRU253" s="98"/>
      <c r="PRV253" s="98"/>
      <c r="PRW253" s="98"/>
      <c r="PRX253" s="98"/>
      <c r="PRY253" s="98"/>
      <c r="PRZ253" s="98"/>
      <c r="PSA253" s="98"/>
      <c r="PSB253" s="98"/>
      <c r="PSC253" s="98"/>
      <c r="PSD253" s="98"/>
      <c r="PSE253" s="98"/>
      <c r="PSF253" s="98"/>
      <c r="PSG253" s="98"/>
      <c r="PST253" s="98"/>
      <c r="PSU253" s="98"/>
      <c r="PSV253" s="98"/>
      <c r="PSW253" s="98"/>
      <c r="PSX253" s="98"/>
      <c r="PSY253" s="98"/>
      <c r="PSZ253" s="98"/>
      <c r="PTA253" s="98"/>
      <c r="PTB253" s="98"/>
      <c r="PTC253" s="98"/>
      <c r="PTF253" s="98"/>
      <c r="PTI253" s="98"/>
      <c r="PTL253" s="98"/>
      <c r="PTO253" s="98"/>
      <c r="PWC253" s="98"/>
      <c r="PWE253" s="98"/>
      <c r="PWH253" s="98"/>
      <c r="PWK253" s="98"/>
      <c r="PWN253" s="98"/>
      <c r="PWQ253" s="98"/>
      <c r="PWT253" s="98"/>
      <c r="PWV253" s="98"/>
      <c r="PWX253" s="98"/>
      <c r="PXA253" s="98"/>
      <c r="PXD253" s="98"/>
      <c r="PXG253" s="98"/>
      <c r="PXJ253" s="98"/>
      <c r="PXM253" s="98"/>
      <c r="PXP253" s="98"/>
      <c r="PXS253" s="98"/>
      <c r="PXU253" s="98"/>
      <c r="PYP253" s="98"/>
      <c r="PYQ253" s="98"/>
      <c r="PYT253" s="98"/>
      <c r="PYW253" s="98"/>
      <c r="PYZ253" s="98"/>
      <c r="PZC253" s="98"/>
      <c r="PZD253" s="98"/>
      <c r="PZE253" s="98"/>
      <c r="PZH253" s="98"/>
      <c r="PZK253" s="98"/>
      <c r="PZN253" s="98"/>
      <c r="PZQ253" s="98"/>
      <c r="PZS253" s="98"/>
      <c r="QBK253" s="98"/>
      <c r="QBL253" s="98"/>
      <c r="QBM253" s="98"/>
      <c r="QBN253" s="98"/>
      <c r="QBO253" s="98"/>
      <c r="QBP253" s="98"/>
      <c r="QBQ253" s="98"/>
      <c r="QBR253" s="98"/>
      <c r="QBS253" s="98"/>
      <c r="QBT253" s="98"/>
      <c r="QBU253" s="98"/>
      <c r="QBV253" s="98"/>
      <c r="QBW253" s="98"/>
      <c r="QBX253" s="98"/>
      <c r="QBY253" s="98"/>
      <c r="QBZ253" s="98"/>
      <c r="QCA253" s="98"/>
      <c r="QCB253" s="98"/>
      <c r="QCC253" s="98"/>
      <c r="QCP253" s="98"/>
      <c r="QCQ253" s="98"/>
      <c r="QCR253" s="98"/>
      <c r="QCS253" s="98"/>
      <c r="QCT253" s="98"/>
      <c r="QCU253" s="98"/>
      <c r="QCV253" s="98"/>
      <c r="QCW253" s="98"/>
      <c r="QCX253" s="98"/>
      <c r="QCY253" s="98"/>
      <c r="QDB253" s="98"/>
      <c r="QDE253" s="98"/>
      <c r="QDH253" s="98"/>
      <c r="QDK253" s="98"/>
      <c r="QFY253" s="98"/>
      <c r="QGA253" s="98"/>
      <c r="QGD253" s="98"/>
      <c r="QGG253" s="98"/>
      <c r="QGJ253" s="98"/>
      <c r="QGM253" s="98"/>
      <c r="QGP253" s="98"/>
      <c r="QGR253" s="98"/>
      <c r="QGT253" s="98"/>
      <c r="QGW253" s="98"/>
      <c r="QGZ253" s="98"/>
      <c r="QHC253" s="98"/>
      <c r="QHF253" s="98"/>
      <c r="QHI253" s="98"/>
      <c r="QHL253" s="98"/>
      <c r="QHO253" s="98"/>
      <c r="QHQ253" s="98"/>
      <c r="QIL253" s="98"/>
      <c r="QIM253" s="98"/>
      <c r="QIP253" s="98"/>
      <c r="QIS253" s="98"/>
      <c r="QIV253" s="98"/>
      <c r="QIY253" s="98"/>
      <c r="QIZ253" s="98"/>
      <c r="QJA253" s="98"/>
      <c r="QJD253" s="98"/>
      <c r="QJG253" s="98"/>
      <c r="QJJ253" s="98"/>
      <c r="QJM253" s="98"/>
      <c r="QJO253" s="98"/>
      <c r="QLG253" s="98"/>
      <c r="QLH253" s="98"/>
      <c r="QLI253" s="98"/>
      <c r="QLJ253" s="98"/>
      <c r="QLK253" s="98"/>
      <c r="QLL253" s="98"/>
      <c r="QLM253" s="98"/>
      <c r="QLN253" s="98"/>
      <c r="QLO253" s="98"/>
      <c r="QLP253" s="98"/>
      <c r="QLQ253" s="98"/>
      <c r="QLR253" s="98"/>
      <c r="QLS253" s="98"/>
      <c r="QLT253" s="98"/>
      <c r="QLU253" s="98"/>
      <c r="QLV253" s="98"/>
      <c r="QLW253" s="98"/>
      <c r="QLX253" s="98"/>
      <c r="QLY253" s="98"/>
      <c r="QML253" s="98"/>
      <c r="QMM253" s="98"/>
      <c r="QMN253" s="98"/>
      <c r="QMO253" s="98"/>
      <c r="QMP253" s="98"/>
      <c r="QMQ253" s="98"/>
      <c r="QMR253" s="98"/>
      <c r="QMS253" s="98"/>
      <c r="QMT253" s="98"/>
      <c r="QMU253" s="98"/>
      <c r="QMX253" s="98"/>
      <c r="QNA253" s="98"/>
      <c r="QND253" s="98"/>
      <c r="QNG253" s="98"/>
      <c r="QPU253" s="98"/>
      <c r="QPW253" s="98"/>
      <c r="QPZ253" s="98"/>
      <c r="QQC253" s="98"/>
      <c r="QQF253" s="98"/>
      <c r="QQI253" s="98"/>
      <c r="QQL253" s="98"/>
      <c r="QQN253" s="98"/>
      <c r="QQP253" s="98"/>
      <c r="QQS253" s="98"/>
      <c r="QQV253" s="98"/>
      <c r="QQY253" s="98"/>
      <c r="QRB253" s="98"/>
      <c r="QRE253" s="98"/>
      <c r="QRH253" s="98"/>
      <c r="QRK253" s="98"/>
      <c r="QRM253" s="98"/>
      <c r="QSH253" s="98"/>
      <c r="QSI253" s="98"/>
      <c r="QSL253" s="98"/>
      <c r="QSO253" s="98"/>
      <c r="QSR253" s="98"/>
      <c r="QSU253" s="98"/>
      <c r="QSV253" s="98"/>
      <c r="QSW253" s="98"/>
      <c r="QSZ253" s="98"/>
      <c r="QTC253" s="98"/>
      <c r="QTF253" s="98"/>
      <c r="QTI253" s="98"/>
      <c r="QTK253" s="98"/>
      <c r="QVC253" s="98"/>
      <c r="QVD253" s="98"/>
      <c r="QVE253" s="98"/>
      <c r="QVF253" s="98"/>
      <c r="QVG253" s="98"/>
      <c r="QVH253" s="98"/>
      <c r="QVI253" s="98"/>
      <c r="QVJ253" s="98"/>
      <c r="QVK253" s="98"/>
      <c r="QVL253" s="98"/>
      <c r="QVM253" s="98"/>
      <c r="QVN253" s="98"/>
      <c r="QVO253" s="98"/>
      <c r="QVP253" s="98"/>
      <c r="QVQ253" s="98"/>
      <c r="QVR253" s="98"/>
      <c r="QVS253" s="98"/>
      <c r="QVT253" s="98"/>
      <c r="QVU253" s="98"/>
      <c r="QWH253" s="98"/>
      <c r="QWI253" s="98"/>
      <c r="QWJ253" s="98"/>
      <c r="QWK253" s="98"/>
      <c r="QWL253" s="98"/>
      <c r="QWM253" s="98"/>
      <c r="QWN253" s="98"/>
      <c r="QWO253" s="98"/>
      <c r="QWP253" s="98"/>
      <c r="QWQ253" s="98"/>
      <c r="QWT253" s="98"/>
      <c r="QWW253" s="98"/>
      <c r="QWZ253" s="98"/>
      <c r="QXC253" s="98"/>
      <c r="QZQ253" s="98"/>
      <c r="QZS253" s="98"/>
      <c r="QZV253" s="98"/>
      <c r="QZY253" s="98"/>
      <c r="RAB253" s="98"/>
      <c r="RAE253" s="98"/>
      <c r="RAH253" s="98"/>
      <c r="RAJ253" s="98"/>
      <c r="RAL253" s="98"/>
      <c r="RAO253" s="98"/>
      <c r="RAR253" s="98"/>
      <c r="RAU253" s="98"/>
      <c r="RAX253" s="98"/>
      <c r="RBA253" s="98"/>
      <c r="RBD253" s="98"/>
      <c r="RBG253" s="98"/>
      <c r="RBI253" s="98"/>
      <c r="RCD253" s="98"/>
      <c r="RCE253" s="98"/>
      <c r="RCH253" s="98"/>
      <c r="RCK253" s="98"/>
      <c r="RCN253" s="98"/>
      <c r="RCQ253" s="98"/>
      <c r="RCR253" s="98"/>
      <c r="RCS253" s="98"/>
      <c r="RCV253" s="98"/>
      <c r="RCY253" s="98"/>
      <c r="RDB253" s="98"/>
      <c r="RDE253" s="98"/>
      <c r="RDG253" s="98"/>
      <c r="REY253" s="98"/>
      <c r="REZ253" s="98"/>
      <c r="RFA253" s="98"/>
      <c r="RFB253" s="98"/>
      <c r="RFC253" s="98"/>
      <c r="RFD253" s="98"/>
      <c r="RFE253" s="98"/>
      <c r="RFF253" s="98"/>
      <c r="RFG253" s="98"/>
      <c r="RFH253" s="98"/>
      <c r="RFI253" s="98"/>
      <c r="RFJ253" s="98"/>
      <c r="RFK253" s="98"/>
      <c r="RFL253" s="98"/>
      <c r="RFM253" s="98"/>
      <c r="RFN253" s="98"/>
      <c r="RFO253" s="98"/>
      <c r="RFP253" s="98"/>
      <c r="RFQ253" s="98"/>
      <c r="RGD253" s="98"/>
      <c r="RGE253" s="98"/>
      <c r="RGF253" s="98"/>
      <c r="RGG253" s="98"/>
      <c r="RGH253" s="98"/>
      <c r="RGI253" s="98"/>
      <c r="RGJ253" s="98"/>
      <c r="RGK253" s="98"/>
      <c r="RGL253" s="98"/>
      <c r="RGM253" s="98"/>
      <c r="RGP253" s="98"/>
      <c r="RGS253" s="98"/>
      <c r="RGV253" s="98"/>
      <c r="RGY253" s="98"/>
      <c r="RJM253" s="98"/>
      <c r="RJO253" s="98"/>
      <c r="RJR253" s="98"/>
      <c r="RJU253" s="98"/>
      <c r="RJX253" s="98"/>
      <c r="RKA253" s="98"/>
      <c r="RKD253" s="98"/>
      <c r="RKF253" s="98"/>
      <c r="RKH253" s="98"/>
      <c r="RKK253" s="98"/>
      <c r="RKN253" s="98"/>
      <c r="RKQ253" s="98"/>
      <c r="RKT253" s="98"/>
      <c r="RKW253" s="98"/>
      <c r="RKZ253" s="98"/>
      <c r="RLC253" s="98"/>
      <c r="RLE253" s="98"/>
      <c r="RLZ253" s="98"/>
      <c r="RMA253" s="98"/>
      <c r="RMD253" s="98"/>
      <c r="RMG253" s="98"/>
      <c r="RMJ253" s="98"/>
      <c r="RMM253" s="98"/>
      <c r="RMN253" s="98"/>
      <c r="RMO253" s="98"/>
      <c r="RMR253" s="98"/>
      <c r="RMU253" s="98"/>
      <c r="RMX253" s="98"/>
      <c r="RNA253" s="98"/>
      <c r="RNC253" s="98"/>
      <c r="ROU253" s="98"/>
      <c r="ROV253" s="98"/>
      <c r="ROW253" s="98"/>
      <c r="ROX253" s="98"/>
      <c r="ROY253" s="98"/>
      <c r="ROZ253" s="98"/>
      <c r="RPA253" s="98"/>
      <c r="RPB253" s="98"/>
      <c r="RPC253" s="98"/>
      <c r="RPD253" s="98"/>
      <c r="RPE253" s="98"/>
      <c r="RPF253" s="98"/>
      <c r="RPG253" s="98"/>
      <c r="RPH253" s="98"/>
      <c r="RPI253" s="98"/>
      <c r="RPJ253" s="98"/>
      <c r="RPK253" s="98"/>
      <c r="RPL253" s="98"/>
      <c r="RPM253" s="98"/>
      <c r="RPZ253" s="98"/>
      <c r="RQA253" s="98"/>
      <c r="RQB253" s="98"/>
      <c r="RQC253" s="98"/>
      <c r="RQD253" s="98"/>
      <c r="RQE253" s="98"/>
      <c r="RQF253" s="98"/>
      <c r="RQG253" s="98"/>
      <c r="RQH253" s="98"/>
      <c r="RQI253" s="98"/>
      <c r="RQL253" s="98"/>
      <c r="RQO253" s="98"/>
      <c r="RQR253" s="98"/>
      <c r="RQU253" s="98"/>
      <c r="RTI253" s="98"/>
      <c r="RTK253" s="98"/>
      <c r="RTN253" s="98"/>
      <c r="RTQ253" s="98"/>
      <c r="RTT253" s="98"/>
      <c r="RTW253" s="98"/>
      <c r="RTZ253" s="98"/>
      <c r="RUB253" s="98"/>
      <c r="RUD253" s="98"/>
      <c r="RUG253" s="98"/>
      <c r="RUJ253" s="98"/>
      <c r="RUM253" s="98"/>
      <c r="RUP253" s="98"/>
      <c r="RUS253" s="98"/>
      <c r="RUV253" s="98"/>
      <c r="RUY253" s="98"/>
      <c r="RVA253" s="98"/>
      <c r="RVV253" s="98"/>
      <c r="RVW253" s="98"/>
      <c r="RVZ253" s="98"/>
      <c r="RWC253" s="98"/>
      <c r="RWF253" s="98"/>
      <c r="RWI253" s="98"/>
      <c r="RWJ253" s="98"/>
      <c r="RWK253" s="98"/>
      <c r="RWN253" s="98"/>
      <c r="RWQ253" s="98"/>
      <c r="RWT253" s="98"/>
      <c r="RWW253" s="98"/>
      <c r="RWY253" s="98"/>
      <c r="RYQ253" s="98"/>
      <c r="RYR253" s="98"/>
      <c r="RYS253" s="98"/>
      <c r="RYT253" s="98"/>
      <c r="RYU253" s="98"/>
      <c r="RYV253" s="98"/>
      <c r="RYW253" s="98"/>
      <c r="RYX253" s="98"/>
      <c r="RYY253" s="98"/>
      <c r="RYZ253" s="98"/>
      <c r="RZA253" s="98"/>
      <c r="RZB253" s="98"/>
      <c r="RZC253" s="98"/>
      <c r="RZD253" s="98"/>
      <c r="RZE253" s="98"/>
      <c r="RZF253" s="98"/>
      <c r="RZG253" s="98"/>
      <c r="RZH253" s="98"/>
      <c r="RZI253" s="98"/>
      <c r="RZV253" s="98"/>
      <c r="RZW253" s="98"/>
      <c r="RZX253" s="98"/>
      <c r="RZY253" s="98"/>
      <c r="RZZ253" s="98"/>
      <c r="SAA253" s="98"/>
      <c r="SAB253" s="98"/>
      <c r="SAC253" s="98"/>
      <c r="SAD253" s="98"/>
      <c r="SAE253" s="98"/>
      <c r="SAH253" s="98"/>
      <c r="SAK253" s="98"/>
      <c r="SAN253" s="98"/>
      <c r="SAQ253" s="98"/>
      <c r="SDE253" s="98"/>
      <c r="SDG253" s="98"/>
      <c r="SDJ253" s="98"/>
      <c r="SDM253" s="98"/>
      <c r="SDP253" s="98"/>
      <c r="SDS253" s="98"/>
      <c r="SDV253" s="98"/>
      <c r="SDX253" s="98"/>
      <c r="SDZ253" s="98"/>
      <c r="SEC253" s="98"/>
      <c r="SEF253" s="98"/>
      <c r="SEI253" s="98"/>
      <c r="SEL253" s="98"/>
      <c r="SEO253" s="98"/>
      <c r="SER253" s="98"/>
      <c r="SEU253" s="98"/>
      <c r="SEW253" s="98"/>
      <c r="SFR253" s="98"/>
      <c r="SFS253" s="98"/>
      <c r="SFV253" s="98"/>
      <c r="SFY253" s="98"/>
      <c r="SGB253" s="98"/>
      <c r="SGE253" s="98"/>
      <c r="SGF253" s="98"/>
      <c r="SGG253" s="98"/>
      <c r="SGJ253" s="98"/>
      <c r="SGM253" s="98"/>
      <c r="SGP253" s="98"/>
      <c r="SGS253" s="98"/>
      <c r="SGU253" s="98"/>
      <c r="SIM253" s="98"/>
      <c r="SIN253" s="98"/>
      <c r="SIO253" s="98"/>
      <c r="SIP253" s="98"/>
      <c r="SIQ253" s="98"/>
      <c r="SIR253" s="98"/>
      <c r="SIS253" s="98"/>
      <c r="SIT253" s="98"/>
      <c r="SIU253" s="98"/>
      <c r="SIV253" s="98"/>
      <c r="SIW253" s="98"/>
      <c r="SIX253" s="98"/>
      <c r="SIY253" s="98"/>
      <c r="SIZ253" s="98"/>
      <c r="SJA253" s="98"/>
      <c r="SJB253" s="98"/>
      <c r="SJC253" s="98"/>
      <c r="SJD253" s="98"/>
      <c r="SJE253" s="98"/>
      <c r="SJR253" s="98"/>
      <c r="SJS253" s="98"/>
      <c r="SJT253" s="98"/>
      <c r="SJU253" s="98"/>
      <c r="SJV253" s="98"/>
      <c r="SJW253" s="98"/>
      <c r="SJX253" s="98"/>
      <c r="SJY253" s="98"/>
      <c r="SJZ253" s="98"/>
      <c r="SKA253" s="98"/>
      <c r="SKD253" s="98"/>
      <c r="SKG253" s="98"/>
      <c r="SKJ253" s="98"/>
      <c r="SKM253" s="98"/>
      <c r="SNA253" s="98"/>
      <c r="SNC253" s="98"/>
      <c r="SNF253" s="98"/>
      <c r="SNI253" s="98"/>
      <c r="SNL253" s="98"/>
      <c r="SNO253" s="98"/>
      <c r="SNR253" s="98"/>
      <c r="SNT253" s="98"/>
      <c r="SNV253" s="98"/>
      <c r="SNY253" s="98"/>
      <c r="SOB253" s="98"/>
      <c r="SOE253" s="98"/>
      <c r="SOH253" s="98"/>
      <c r="SOK253" s="98"/>
      <c r="SON253" s="98"/>
      <c r="SOQ253" s="98"/>
      <c r="SOS253" s="98"/>
      <c r="SPN253" s="98"/>
      <c r="SPO253" s="98"/>
      <c r="SPR253" s="98"/>
      <c r="SPU253" s="98"/>
      <c r="SPX253" s="98"/>
      <c r="SQA253" s="98"/>
      <c r="SQB253" s="98"/>
      <c r="SQC253" s="98"/>
      <c r="SQF253" s="98"/>
      <c r="SQI253" s="98"/>
      <c r="SQL253" s="98"/>
      <c r="SQO253" s="98"/>
      <c r="SQQ253" s="98"/>
      <c r="SSI253" s="98"/>
      <c r="SSJ253" s="98"/>
      <c r="SSK253" s="98"/>
      <c r="SSL253" s="98"/>
      <c r="SSM253" s="98"/>
      <c r="SSN253" s="98"/>
      <c r="SSO253" s="98"/>
      <c r="SSP253" s="98"/>
      <c r="SSQ253" s="98"/>
      <c r="SSR253" s="98"/>
      <c r="SSS253" s="98"/>
      <c r="SST253" s="98"/>
      <c r="SSU253" s="98"/>
      <c r="SSV253" s="98"/>
      <c r="SSW253" s="98"/>
      <c r="SSX253" s="98"/>
      <c r="SSY253" s="98"/>
      <c r="SSZ253" s="98"/>
      <c r="STA253" s="98"/>
      <c r="STN253" s="98"/>
      <c r="STO253" s="98"/>
      <c r="STP253" s="98"/>
      <c r="STQ253" s="98"/>
      <c r="STR253" s="98"/>
      <c r="STS253" s="98"/>
      <c r="STT253" s="98"/>
      <c r="STU253" s="98"/>
      <c r="STV253" s="98"/>
      <c r="STW253" s="98"/>
      <c r="STZ253" s="98"/>
      <c r="SUC253" s="98"/>
      <c r="SUF253" s="98"/>
      <c r="SUI253" s="98"/>
      <c r="SWW253" s="98"/>
      <c r="SWY253" s="98"/>
      <c r="SXB253" s="98"/>
      <c r="SXE253" s="98"/>
      <c r="SXH253" s="98"/>
      <c r="SXK253" s="98"/>
      <c r="SXN253" s="98"/>
      <c r="SXP253" s="98"/>
      <c r="SXR253" s="98"/>
      <c r="SXU253" s="98"/>
      <c r="SXX253" s="98"/>
      <c r="SYA253" s="98"/>
      <c r="SYD253" s="98"/>
      <c r="SYG253" s="98"/>
      <c r="SYJ253" s="98"/>
      <c r="SYM253" s="98"/>
      <c r="SYO253" s="98"/>
      <c r="SZJ253" s="98"/>
      <c r="SZK253" s="98"/>
      <c r="SZN253" s="98"/>
      <c r="SZQ253" s="98"/>
      <c r="SZT253" s="98"/>
      <c r="SZW253" s="98"/>
      <c r="SZX253" s="98"/>
      <c r="SZY253" s="98"/>
      <c r="TAB253" s="98"/>
      <c r="TAE253" s="98"/>
      <c r="TAH253" s="98"/>
      <c r="TAK253" s="98"/>
      <c r="TAM253" s="98"/>
      <c r="TCE253" s="98"/>
      <c r="TCF253" s="98"/>
      <c r="TCG253" s="98"/>
      <c r="TCH253" s="98"/>
      <c r="TCI253" s="98"/>
      <c r="TCJ253" s="98"/>
      <c r="TCK253" s="98"/>
      <c r="TCL253" s="98"/>
      <c r="TCM253" s="98"/>
      <c r="TCN253" s="98"/>
      <c r="TCO253" s="98"/>
      <c r="TCP253" s="98"/>
      <c r="TCQ253" s="98"/>
      <c r="TCR253" s="98"/>
      <c r="TCS253" s="98"/>
      <c r="TCT253" s="98"/>
      <c r="TCU253" s="98"/>
      <c r="TCV253" s="98"/>
      <c r="TCW253" s="98"/>
      <c r="TDJ253" s="98"/>
      <c r="TDK253" s="98"/>
      <c r="TDL253" s="98"/>
      <c r="TDM253" s="98"/>
      <c r="TDN253" s="98"/>
      <c r="TDO253" s="98"/>
      <c r="TDP253" s="98"/>
      <c r="TDQ253" s="98"/>
      <c r="TDR253" s="98"/>
      <c r="TDS253" s="98"/>
      <c r="TDV253" s="98"/>
      <c r="TDY253" s="98"/>
      <c r="TEB253" s="98"/>
      <c r="TEE253" s="98"/>
      <c r="TGS253" s="98"/>
      <c r="TGU253" s="98"/>
      <c r="TGX253" s="98"/>
      <c r="THA253" s="98"/>
      <c r="THD253" s="98"/>
      <c r="THG253" s="98"/>
      <c r="THJ253" s="98"/>
      <c r="THL253" s="98"/>
      <c r="THN253" s="98"/>
      <c r="THQ253" s="98"/>
      <c r="THT253" s="98"/>
      <c r="THW253" s="98"/>
      <c r="THZ253" s="98"/>
      <c r="TIC253" s="98"/>
      <c r="TIF253" s="98"/>
      <c r="TII253" s="98"/>
      <c r="TIK253" s="98"/>
      <c r="TJF253" s="98"/>
      <c r="TJG253" s="98"/>
      <c r="TJJ253" s="98"/>
      <c r="TJM253" s="98"/>
      <c r="TJP253" s="98"/>
      <c r="TJS253" s="98"/>
      <c r="TJT253" s="98"/>
      <c r="TJU253" s="98"/>
      <c r="TJX253" s="98"/>
      <c r="TKA253" s="98"/>
      <c r="TKD253" s="98"/>
      <c r="TKG253" s="98"/>
      <c r="TKI253" s="98"/>
      <c r="TMA253" s="98"/>
      <c r="TMB253" s="98"/>
      <c r="TMC253" s="98"/>
      <c r="TMD253" s="98"/>
      <c r="TME253" s="98"/>
      <c r="TMF253" s="98"/>
      <c r="TMG253" s="98"/>
      <c r="TMH253" s="98"/>
      <c r="TMI253" s="98"/>
      <c r="TMJ253" s="98"/>
      <c r="TMK253" s="98"/>
      <c r="TML253" s="98"/>
      <c r="TMM253" s="98"/>
      <c r="TMN253" s="98"/>
      <c r="TMO253" s="98"/>
      <c r="TMP253" s="98"/>
      <c r="TMQ253" s="98"/>
      <c r="TMR253" s="98"/>
      <c r="TMS253" s="98"/>
      <c r="TNF253" s="98"/>
      <c r="TNG253" s="98"/>
      <c r="TNH253" s="98"/>
      <c r="TNI253" s="98"/>
      <c r="TNJ253" s="98"/>
      <c r="TNK253" s="98"/>
      <c r="TNL253" s="98"/>
      <c r="TNM253" s="98"/>
      <c r="TNN253" s="98"/>
      <c r="TNO253" s="98"/>
      <c r="TNR253" s="98"/>
      <c r="TNU253" s="98"/>
      <c r="TNX253" s="98"/>
      <c r="TOA253" s="98"/>
      <c r="TQO253" s="98"/>
      <c r="TQQ253" s="98"/>
      <c r="TQT253" s="98"/>
      <c r="TQW253" s="98"/>
      <c r="TQZ253" s="98"/>
      <c r="TRC253" s="98"/>
      <c r="TRF253" s="98"/>
      <c r="TRH253" s="98"/>
      <c r="TRJ253" s="98"/>
      <c r="TRM253" s="98"/>
      <c r="TRP253" s="98"/>
      <c r="TRS253" s="98"/>
      <c r="TRV253" s="98"/>
      <c r="TRY253" s="98"/>
      <c r="TSB253" s="98"/>
      <c r="TSE253" s="98"/>
      <c r="TSG253" s="98"/>
      <c r="TTB253" s="98"/>
      <c r="TTC253" s="98"/>
      <c r="TTF253" s="98"/>
      <c r="TTI253" s="98"/>
      <c r="TTL253" s="98"/>
      <c r="TTO253" s="98"/>
      <c r="TTP253" s="98"/>
      <c r="TTQ253" s="98"/>
      <c r="TTT253" s="98"/>
      <c r="TTW253" s="98"/>
      <c r="TTZ253" s="98"/>
      <c r="TUC253" s="98"/>
      <c r="TUE253" s="98"/>
      <c r="TVW253" s="98"/>
      <c r="TVX253" s="98"/>
      <c r="TVY253" s="98"/>
      <c r="TVZ253" s="98"/>
      <c r="TWA253" s="98"/>
      <c r="TWB253" s="98"/>
      <c r="TWC253" s="98"/>
      <c r="TWD253" s="98"/>
      <c r="TWE253" s="98"/>
      <c r="TWF253" s="98"/>
      <c r="TWG253" s="98"/>
      <c r="TWH253" s="98"/>
      <c r="TWI253" s="98"/>
      <c r="TWJ253" s="98"/>
      <c r="TWK253" s="98"/>
      <c r="TWL253" s="98"/>
      <c r="TWM253" s="98"/>
      <c r="TWN253" s="98"/>
      <c r="TWO253" s="98"/>
      <c r="TXB253" s="98"/>
      <c r="TXC253" s="98"/>
      <c r="TXD253" s="98"/>
      <c r="TXE253" s="98"/>
      <c r="TXF253" s="98"/>
      <c r="TXG253" s="98"/>
      <c r="TXH253" s="98"/>
      <c r="TXI253" s="98"/>
      <c r="TXJ253" s="98"/>
      <c r="TXK253" s="98"/>
      <c r="TXN253" s="98"/>
      <c r="TXQ253" s="98"/>
      <c r="TXT253" s="98"/>
      <c r="TXW253" s="98"/>
      <c r="UAK253" s="98"/>
      <c r="UAM253" s="98"/>
      <c r="UAP253" s="98"/>
      <c r="UAS253" s="98"/>
      <c r="UAV253" s="98"/>
      <c r="UAY253" s="98"/>
      <c r="UBB253" s="98"/>
      <c r="UBD253" s="98"/>
      <c r="UBF253" s="98"/>
      <c r="UBI253" s="98"/>
      <c r="UBL253" s="98"/>
      <c r="UBO253" s="98"/>
      <c r="UBR253" s="98"/>
      <c r="UBU253" s="98"/>
      <c r="UBX253" s="98"/>
      <c r="UCA253" s="98"/>
      <c r="UCC253" s="98"/>
      <c r="UCX253" s="98"/>
      <c r="UCY253" s="98"/>
      <c r="UDB253" s="98"/>
      <c r="UDE253" s="98"/>
      <c r="UDH253" s="98"/>
      <c r="UDK253" s="98"/>
      <c r="UDL253" s="98"/>
      <c r="UDM253" s="98"/>
      <c r="UDP253" s="98"/>
      <c r="UDS253" s="98"/>
      <c r="UDV253" s="98"/>
      <c r="UDY253" s="98"/>
      <c r="UEA253" s="98"/>
      <c r="UFS253" s="98"/>
      <c r="UFT253" s="98"/>
      <c r="UFU253" s="98"/>
      <c r="UFV253" s="98"/>
      <c r="UFW253" s="98"/>
      <c r="UFX253" s="98"/>
      <c r="UFY253" s="98"/>
      <c r="UFZ253" s="98"/>
      <c r="UGA253" s="98"/>
      <c r="UGB253" s="98"/>
      <c r="UGC253" s="98"/>
      <c r="UGD253" s="98"/>
      <c r="UGE253" s="98"/>
      <c r="UGF253" s="98"/>
      <c r="UGG253" s="98"/>
      <c r="UGH253" s="98"/>
      <c r="UGI253" s="98"/>
      <c r="UGJ253" s="98"/>
      <c r="UGK253" s="98"/>
      <c r="UGX253" s="98"/>
      <c r="UGY253" s="98"/>
      <c r="UGZ253" s="98"/>
      <c r="UHA253" s="98"/>
      <c r="UHB253" s="98"/>
      <c r="UHC253" s="98"/>
      <c r="UHD253" s="98"/>
      <c r="UHE253" s="98"/>
      <c r="UHF253" s="98"/>
      <c r="UHG253" s="98"/>
      <c r="UHJ253" s="98"/>
      <c r="UHM253" s="98"/>
      <c r="UHP253" s="98"/>
      <c r="UHS253" s="98"/>
      <c r="UKG253" s="98"/>
      <c r="UKI253" s="98"/>
      <c r="UKL253" s="98"/>
      <c r="UKO253" s="98"/>
      <c r="UKR253" s="98"/>
      <c r="UKU253" s="98"/>
      <c r="UKX253" s="98"/>
      <c r="UKZ253" s="98"/>
      <c r="ULB253" s="98"/>
      <c r="ULE253" s="98"/>
      <c r="ULH253" s="98"/>
      <c r="ULK253" s="98"/>
      <c r="ULN253" s="98"/>
      <c r="ULQ253" s="98"/>
      <c r="ULT253" s="98"/>
      <c r="ULW253" s="98"/>
      <c r="ULY253" s="98"/>
      <c r="UMT253" s="98"/>
      <c r="UMU253" s="98"/>
      <c r="UMX253" s="98"/>
      <c r="UNA253" s="98"/>
      <c r="UND253" s="98"/>
      <c r="UNG253" s="98"/>
      <c r="UNH253" s="98"/>
      <c r="UNI253" s="98"/>
      <c r="UNL253" s="98"/>
      <c r="UNO253" s="98"/>
      <c r="UNR253" s="98"/>
      <c r="UNU253" s="98"/>
      <c r="UNW253" s="98"/>
      <c r="UPO253" s="98"/>
      <c r="UPP253" s="98"/>
      <c r="UPQ253" s="98"/>
      <c r="UPR253" s="98"/>
      <c r="UPS253" s="98"/>
      <c r="UPT253" s="98"/>
      <c r="UPU253" s="98"/>
      <c r="UPV253" s="98"/>
      <c r="UPW253" s="98"/>
      <c r="UPX253" s="98"/>
      <c r="UPY253" s="98"/>
      <c r="UPZ253" s="98"/>
      <c r="UQA253" s="98"/>
      <c r="UQB253" s="98"/>
      <c r="UQC253" s="98"/>
      <c r="UQD253" s="98"/>
      <c r="UQE253" s="98"/>
      <c r="UQF253" s="98"/>
      <c r="UQG253" s="98"/>
      <c r="UQT253" s="98"/>
      <c r="UQU253" s="98"/>
      <c r="UQV253" s="98"/>
      <c r="UQW253" s="98"/>
      <c r="UQX253" s="98"/>
      <c r="UQY253" s="98"/>
      <c r="UQZ253" s="98"/>
      <c r="URA253" s="98"/>
      <c r="URB253" s="98"/>
      <c r="URC253" s="98"/>
      <c r="URF253" s="98"/>
      <c r="URI253" s="98"/>
      <c r="URL253" s="98"/>
      <c r="URO253" s="98"/>
      <c r="UUC253" s="98"/>
      <c r="UUE253" s="98"/>
      <c r="UUH253" s="98"/>
      <c r="UUK253" s="98"/>
      <c r="UUN253" s="98"/>
      <c r="UUQ253" s="98"/>
      <c r="UUT253" s="98"/>
      <c r="UUV253" s="98"/>
      <c r="UUX253" s="98"/>
      <c r="UVA253" s="98"/>
      <c r="UVD253" s="98"/>
      <c r="UVG253" s="98"/>
      <c r="UVJ253" s="98"/>
      <c r="UVM253" s="98"/>
      <c r="UVP253" s="98"/>
      <c r="UVS253" s="98"/>
      <c r="UVU253" s="98"/>
      <c r="UWP253" s="98"/>
      <c r="UWQ253" s="98"/>
      <c r="UWT253" s="98"/>
      <c r="UWW253" s="98"/>
      <c r="UWZ253" s="98"/>
      <c r="UXC253" s="98"/>
      <c r="UXD253" s="98"/>
      <c r="UXE253" s="98"/>
      <c r="UXH253" s="98"/>
      <c r="UXK253" s="98"/>
      <c r="UXN253" s="98"/>
      <c r="UXQ253" s="98"/>
      <c r="UXS253" s="98"/>
      <c r="UZK253" s="98"/>
      <c r="UZL253" s="98"/>
      <c r="UZM253" s="98"/>
      <c r="UZN253" s="98"/>
      <c r="UZO253" s="98"/>
      <c r="UZP253" s="98"/>
      <c r="UZQ253" s="98"/>
      <c r="UZR253" s="98"/>
      <c r="UZS253" s="98"/>
      <c r="UZT253" s="98"/>
      <c r="UZU253" s="98"/>
      <c r="UZV253" s="98"/>
      <c r="UZW253" s="98"/>
      <c r="UZX253" s="98"/>
      <c r="UZY253" s="98"/>
      <c r="UZZ253" s="98"/>
      <c r="VAA253" s="98"/>
      <c r="VAB253" s="98"/>
      <c r="VAC253" s="98"/>
      <c r="VAP253" s="98"/>
      <c r="VAQ253" s="98"/>
      <c r="VAR253" s="98"/>
      <c r="VAS253" s="98"/>
      <c r="VAT253" s="98"/>
      <c r="VAU253" s="98"/>
      <c r="VAV253" s="98"/>
      <c r="VAW253" s="98"/>
      <c r="VAX253" s="98"/>
      <c r="VAY253" s="98"/>
      <c r="VBB253" s="98"/>
      <c r="VBE253" s="98"/>
      <c r="VBH253" s="98"/>
      <c r="VBK253" s="98"/>
      <c r="VDY253" s="98"/>
      <c r="VEA253" s="98"/>
      <c r="VED253" s="98"/>
      <c r="VEG253" s="98"/>
      <c r="VEJ253" s="98"/>
      <c r="VEM253" s="98"/>
      <c r="VEP253" s="98"/>
      <c r="VER253" s="98"/>
      <c r="VET253" s="98"/>
      <c r="VEW253" s="98"/>
      <c r="VEZ253" s="98"/>
      <c r="VFC253" s="98"/>
      <c r="VFF253" s="98"/>
      <c r="VFI253" s="98"/>
      <c r="VFL253" s="98"/>
      <c r="VFO253" s="98"/>
      <c r="VFQ253" s="98"/>
      <c r="VGL253" s="98"/>
      <c r="VGM253" s="98"/>
      <c r="VGP253" s="98"/>
      <c r="VGS253" s="98"/>
      <c r="VGV253" s="98"/>
      <c r="VGY253" s="98"/>
      <c r="VGZ253" s="98"/>
      <c r="VHA253" s="98"/>
      <c r="VHD253" s="98"/>
      <c r="VHG253" s="98"/>
      <c r="VHJ253" s="98"/>
      <c r="VHM253" s="98"/>
      <c r="VHO253" s="98"/>
      <c r="VJG253" s="98"/>
      <c r="VJH253" s="98"/>
      <c r="VJI253" s="98"/>
      <c r="VJJ253" s="98"/>
      <c r="VJK253" s="98"/>
      <c r="VJL253" s="98"/>
      <c r="VJM253" s="98"/>
      <c r="VJN253" s="98"/>
      <c r="VJO253" s="98"/>
      <c r="VJP253" s="98"/>
      <c r="VJQ253" s="98"/>
      <c r="VJR253" s="98"/>
      <c r="VJS253" s="98"/>
      <c r="VJT253" s="98"/>
      <c r="VJU253" s="98"/>
      <c r="VJV253" s="98"/>
      <c r="VJW253" s="98"/>
      <c r="VJX253" s="98"/>
      <c r="VJY253" s="98"/>
      <c r="VKL253" s="98"/>
      <c r="VKM253" s="98"/>
      <c r="VKN253" s="98"/>
      <c r="VKO253" s="98"/>
      <c r="VKP253" s="98"/>
      <c r="VKQ253" s="98"/>
      <c r="VKR253" s="98"/>
      <c r="VKS253" s="98"/>
      <c r="VKT253" s="98"/>
      <c r="VKU253" s="98"/>
      <c r="VKX253" s="98"/>
      <c r="VLA253" s="98"/>
      <c r="VLD253" s="98"/>
      <c r="VLG253" s="98"/>
      <c r="VNU253" s="98"/>
      <c r="VNW253" s="98"/>
      <c r="VNZ253" s="98"/>
      <c r="VOC253" s="98"/>
      <c r="VOF253" s="98"/>
      <c r="VOI253" s="98"/>
      <c r="VOL253" s="98"/>
      <c r="VON253" s="98"/>
      <c r="VOP253" s="98"/>
      <c r="VOS253" s="98"/>
      <c r="VOV253" s="98"/>
      <c r="VOY253" s="98"/>
      <c r="VPB253" s="98"/>
      <c r="VPE253" s="98"/>
      <c r="VPH253" s="98"/>
      <c r="VPK253" s="98"/>
      <c r="VPM253" s="98"/>
      <c r="VQH253" s="98"/>
      <c r="VQI253" s="98"/>
      <c r="VQL253" s="98"/>
      <c r="VQO253" s="98"/>
      <c r="VQR253" s="98"/>
      <c r="VQU253" s="98"/>
      <c r="VQV253" s="98"/>
      <c r="VQW253" s="98"/>
      <c r="VQZ253" s="98"/>
      <c r="VRC253" s="98"/>
      <c r="VRF253" s="98"/>
      <c r="VRI253" s="98"/>
      <c r="VRK253" s="98"/>
      <c r="VTC253" s="98"/>
      <c r="VTD253" s="98"/>
      <c r="VTE253" s="98"/>
      <c r="VTF253" s="98"/>
      <c r="VTG253" s="98"/>
      <c r="VTH253" s="98"/>
      <c r="VTI253" s="98"/>
      <c r="VTJ253" s="98"/>
      <c r="VTK253" s="98"/>
      <c r="VTL253" s="98"/>
      <c r="VTM253" s="98"/>
      <c r="VTN253" s="98"/>
      <c r="VTO253" s="98"/>
      <c r="VTP253" s="98"/>
      <c r="VTQ253" s="98"/>
      <c r="VTR253" s="98"/>
      <c r="VTS253" s="98"/>
      <c r="VTT253" s="98"/>
      <c r="VTU253" s="98"/>
      <c r="VUH253" s="98"/>
      <c r="VUI253" s="98"/>
      <c r="VUJ253" s="98"/>
      <c r="VUK253" s="98"/>
      <c r="VUL253" s="98"/>
      <c r="VUM253" s="98"/>
      <c r="VUN253" s="98"/>
      <c r="VUO253" s="98"/>
      <c r="VUP253" s="98"/>
      <c r="VUQ253" s="98"/>
      <c r="VUT253" s="98"/>
      <c r="VUW253" s="98"/>
      <c r="VUZ253" s="98"/>
      <c r="VVC253" s="98"/>
      <c r="VXQ253" s="98"/>
      <c r="VXS253" s="98"/>
      <c r="VXV253" s="98"/>
      <c r="VXY253" s="98"/>
      <c r="VYB253" s="98"/>
      <c r="VYE253" s="98"/>
      <c r="VYH253" s="98"/>
      <c r="VYJ253" s="98"/>
      <c r="VYL253" s="98"/>
      <c r="VYO253" s="98"/>
      <c r="VYR253" s="98"/>
      <c r="VYU253" s="98"/>
      <c r="VYX253" s="98"/>
      <c r="VZA253" s="98"/>
      <c r="VZD253" s="98"/>
      <c r="VZG253" s="98"/>
      <c r="VZI253" s="98"/>
      <c r="WAD253" s="98"/>
      <c r="WAE253" s="98"/>
      <c r="WAH253" s="98"/>
      <c r="WAK253" s="98"/>
      <c r="WAN253" s="98"/>
      <c r="WAQ253" s="98"/>
      <c r="WAR253" s="98"/>
      <c r="WAS253" s="98"/>
      <c r="WAV253" s="98"/>
      <c r="WAY253" s="98"/>
      <c r="WBB253" s="98"/>
      <c r="WBE253" s="98"/>
      <c r="WBG253" s="98"/>
      <c r="WCY253" s="98"/>
      <c r="WCZ253" s="98"/>
      <c r="WDA253" s="98"/>
      <c r="WDB253" s="98"/>
      <c r="WDC253" s="98"/>
      <c r="WDD253" s="98"/>
      <c r="WDE253" s="98"/>
      <c r="WDF253" s="98"/>
      <c r="WDG253" s="98"/>
      <c r="WDH253" s="98"/>
      <c r="WDI253" s="98"/>
      <c r="WDJ253" s="98"/>
      <c r="WDK253" s="98"/>
      <c r="WDL253" s="98"/>
      <c r="WDM253" s="98"/>
      <c r="WDN253" s="98"/>
      <c r="WDO253" s="98"/>
      <c r="WDP253" s="98"/>
      <c r="WDQ253" s="98"/>
      <c r="WED253" s="98"/>
      <c r="WEE253" s="98"/>
      <c r="WEF253" s="98"/>
      <c r="WEG253" s="98"/>
      <c r="WEH253" s="98"/>
      <c r="WEI253" s="98"/>
      <c r="WEJ253" s="98"/>
      <c r="WEK253" s="98"/>
      <c r="WEL253" s="98"/>
      <c r="WEM253" s="98"/>
      <c r="WEP253" s="98"/>
      <c r="WES253" s="98"/>
      <c r="WEV253" s="98"/>
      <c r="WEY253" s="98"/>
      <c r="WHM253" s="98"/>
      <c r="WHO253" s="98"/>
      <c r="WHR253" s="98"/>
      <c r="WHU253" s="98"/>
      <c r="WHX253" s="98"/>
      <c r="WIA253" s="98"/>
      <c r="WID253" s="98"/>
      <c r="WIF253" s="98"/>
      <c r="WIH253" s="98"/>
      <c r="WIK253" s="98"/>
      <c r="WIN253" s="98"/>
      <c r="WIQ253" s="98"/>
      <c r="WIT253" s="98"/>
      <c r="WIW253" s="98"/>
      <c r="WIZ253" s="98"/>
      <c r="WJC253" s="98"/>
      <c r="WJE253" s="98"/>
      <c r="WJZ253" s="98"/>
      <c r="WKA253" s="98"/>
      <c r="WKD253" s="98"/>
      <c r="WKG253" s="98"/>
      <c r="WKJ253" s="98"/>
      <c r="WKM253" s="98"/>
      <c r="WKN253" s="98"/>
      <c r="WKO253" s="98"/>
      <c r="WKR253" s="98"/>
      <c r="WKU253" s="98"/>
      <c r="WKX253" s="98"/>
      <c r="WLA253" s="98"/>
      <c r="WLC253" s="98"/>
      <c r="WMU253" s="98"/>
      <c r="WMV253" s="98"/>
      <c r="WMW253" s="98"/>
      <c r="WMX253" s="98"/>
      <c r="WMY253" s="98"/>
      <c r="WMZ253" s="98"/>
      <c r="WNA253" s="98"/>
      <c r="WNB253" s="98"/>
      <c r="WNC253" s="98"/>
      <c r="WND253" s="98"/>
      <c r="WNE253" s="98"/>
      <c r="WNF253" s="98"/>
      <c r="WNG253" s="98"/>
      <c r="WNH253" s="98"/>
      <c r="WNI253" s="98"/>
      <c r="WNJ253" s="98"/>
      <c r="WNK253" s="98"/>
      <c r="WNL253" s="98"/>
      <c r="WNM253" s="98"/>
      <c r="WNZ253" s="98"/>
      <c r="WOA253" s="98"/>
      <c r="WOB253" s="98"/>
      <c r="WOC253" s="98"/>
      <c r="WOD253" s="98"/>
      <c r="WOE253" s="98"/>
      <c r="WOF253" s="98"/>
      <c r="WOG253" s="98"/>
      <c r="WOH253" s="98"/>
      <c r="WOI253" s="98"/>
      <c r="WOL253" s="98"/>
      <c r="WOO253" s="98"/>
      <c r="WOR253" s="98"/>
      <c r="WOU253" s="98"/>
      <c r="WRI253" s="98"/>
      <c r="WRK253" s="98"/>
      <c r="WRN253" s="98"/>
      <c r="WRQ253" s="98"/>
      <c r="WRT253" s="98"/>
      <c r="WRW253" s="98"/>
      <c r="WRZ253" s="98"/>
      <c r="WSB253" s="98"/>
      <c r="WSD253" s="98"/>
      <c r="WSG253" s="98"/>
      <c r="WSJ253" s="98"/>
      <c r="WSM253" s="98"/>
      <c r="WSP253" s="98"/>
      <c r="WSS253" s="98"/>
      <c r="WSV253" s="98"/>
      <c r="WSY253" s="98"/>
      <c r="WTA253" s="98"/>
      <c r="WTV253" s="98"/>
      <c r="WTW253" s="98"/>
      <c r="WTZ253" s="98"/>
      <c r="WUC253" s="98"/>
      <c r="WUF253" s="98"/>
      <c r="WUI253" s="98"/>
      <c r="WUJ253" s="98"/>
      <c r="WUK253" s="98"/>
      <c r="WUN253" s="98"/>
      <c r="WUQ253" s="98"/>
      <c r="WUT253" s="98"/>
      <c r="WUW253" s="98"/>
      <c r="WUY253" s="98"/>
    </row>
    <row r="254" spans="1:1015 1059:2039 2083:3063 3107:4087 4131:5111 5155:6135 6179:7159 7203:8183 8227:9207 9251:10231 10275:11255 11299:12279 12323:13303 13347:14327 14371:15351 15395:16119" s="94" customFormat="1" ht="21" hidden="1" customHeight="1" x14ac:dyDescent="0.3">
      <c r="A254" s="10" t="s">
        <v>30</v>
      </c>
      <c r="B254" s="93" t="s">
        <v>412</v>
      </c>
      <c r="C254" s="7"/>
      <c r="D254" s="126"/>
      <c r="E254" s="126"/>
    </row>
    <row r="255" spans="1:1015 1059:2039 2083:3063 3107:4087 4131:5111 5155:6135 6179:7159 7203:8183 8227:9207 9251:10231 10275:11255 11299:12279 12323:13303 13347:14327 14371:15351 15395:16119" s="94" customFormat="1" ht="21" hidden="1" customHeight="1" x14ac:dyDescent="0.3">
      <c r="A255" s="10" t="s">
        <v>31</v>
      </c>
      <c r="B255" s="93" t="s">
        <v>415</v>
      </c>
      <c r="C255" s="7"/>
      <c r="D255" s="126"/>
      <c r="E255" s="126"/>
    </row>
    <row r="256" spans="1:1015 1059:2039 2083:3063 3107:4087 4131:5111 5155:6135 6179:7159 7203:8183 8227:9207 9251:10231 10275:11255 11299:12279 12323:13303 13347:14327 14371:15351 15395:16119" s="94" customFormat="1" ht="21" hidden="1" customHeight="1" x14ac:dyDescent="0.3">
      <c r="A256" s="10" t="s">
        <v>32</v>
      </c>
      <c r="B256" s="93" t="s">
        <v>417</v>
      </c>
      <c r="C256" s="7"/>
      <c r="D256" s="126"/>
      <c r="E256" s="126"/>
    </row>
    <row r="257" spans="1:1015 1059:2039 2083:3063 3107:4087 4131:5111 5155:6135 6179:7159 7203:8183 8227:9207 9251:10231 10275:11255 11299:12279 12323:13303 13347:14327 14371:15351 15395:16119" s="94" customFormat="1" ht="21" customHeight="1" x14ac:dyDescent="0.3">
      <c r="A257" s="13" t="s">
        <v>33</v>
      </c>
      <c r="B257" s="169" t="s">
        <v>412</v>
      </c>
      <c r="C257" s="170">
        <v>29</v>
      </c>
      <c r="D257" s="185">
        <v>22000</v>
      </c>
      <c r="E257" s="169">
        <v>638000</v>
      </c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  <c r="AF257" s="98"/>
      <c r="AG257" s="98"/>
      <c r="AH257" s="98"/>
      <c r="AI257" s="98"/>
      <c r="AJ257" s="98"/>
      <c r="AK257" s="98"/>
      <c r="AL257" s="98"/>
      <c r="AM257" s="98"/>
      <c r="AN257" s="98"/>
      <c r="AO257" s="98"/>
      <c r="AP257" s="98"/>
      <c r="AQ257" s="98"/>
      <c r="AR257" s="98"/>
      <c r="AS257" s="98"/>
      <c r="AT257" s="98"/>
      <c r="AU257" s="98"/>
      <c r="AV257" s="98"/>
      <c r="AW257" s="98"/>
      <c r="AX257" s="98"/>
      <c r="AY257" s="98"/>
      <c r="AZ257" s="98"/>
      <c r="BA257" s="98"/>
      <c r="BN257" s="98"/>
      <c r="BO257" s="98"/>
      <c r="BP257" s="98"/>
      <c r="BQ257" s="98"/>
      <c r="BR257" s="98"/>
      <c r="BS257" s="98"/>
      <c r="BT257" s="98"/>
      <c r="BU257" s="98"/>
      <c r="BV257" s="98"/>
      <c r="BW257" s="98"/>
      <c r="BZ257" s="98"/>
      <c r="CC257" s="98"/>
      <c r="CF257" s="98"/>
      <c r="CI257" s="98"/>
      <c r="EW257" s="98"/>
      <c r="EY257" s="98"/>
      <c r="FB257" s="98"/>
      <c r="FE257" s="98"/>
      <c r="FH257" s="98"/>
      <c r="FK257" s="98"/>
      <c r="FN257" s="98"/>
      <c r="FP257" s="98"/>
      <c r="FR257" s="98"/>
      <c r="FU257" s="98"/>
      <c r="FX257" s="98"/>
      <c r="GA257" s="98"/>
      <c r="GD257" s="98"/>
      <c r="GG257" s="98"/>
      <c r="GJ257" s="98"/>
      <c r="GM257" s="98"/>
      <c r="GO257" s="98"/>
      <c r="HJ257" s="98"/>
      <c r="HK257" s="98"/>
      <c r="HN257" s="98"/>
      <c r="HQ257" s="98"/>
      <c r="HT257" s="98"/>
      <c r="HW257" s="98"/>
      <c r="HX257" s="98"/>
      <c r="HY257" s="98"/>
      <c r="IB257" s="98"/>
      <c r="IE257" s="98"/>
      <c r="IH257" s="98"/>
      <c r="IK257" s="98"/>
      <c r="IM257" s="98"/>
      <c r="KE257" s="98"/>
      <c r="KF257" s="98"/>
      <c r="KG257" s="98"/>
      <c r="KH257" s="98"/>
      <c r="KI257" s="98"/>
      <c r="KJ257" s="98"/>
      <c r="KK257" s="98"/>
      <c r="KL257" s="98"/>
      <c r="KM257" s="98"/>
      <c r="KN257" s="98"/>
      <c r="KO257" s="98"/>
      <c r="KP257" s="98"/>
      <c r="KQ257" s="98"/>
      <c r="KR257" s="98"/>
      <c r="KS257" s="98"/>
      <c r="KT257" s="98"/>
      <c r="KU257" s="98"/>
      <c r="KV257" s="98"/>
      <c r="KW257" s="98"/>
      <c r="LJ257" s="98"/>
      <c r="LK257" s="98"/>
      <c r="LL257" s="98"/>
      <c r="LM257" s="98"/>
      <c r="LN257" s="98"/>
      <c r="LO257" s="98"/>
      <c r="LP257" s="98"/>
      <c r="LQ257" s="98"/>
      <c r="LR257" s="98"/>
      <c r="LS257" s="98"/>
      <c r="LV257" s="98"/>
      <c r="LY257" s="98"/>
      <c r="MB257" s="98"/>
      <c r="ME257" s="98"/>
      <c r="OS257" s="98"/>
      <c r="OU257" s="98"/>
      <c r="OX257" s="98"/>
      <c r="PA257" s="98"/>
      <c r="PD257" s="98"/>
      <c r="PG257" s="98"/>
      <c r="PJ257" s="98"/>
      <c r="PL257" s="98"/>
      <c r="PN257" s="98"/>
      <c r="PQ257" s="98"/>
      <c r="PT257" s="98"/>
      <c r="PW257" s="98"/>
      <c r="PZ257" s="98"/>
      <c r="QC257" s="98"/>
      <c r="QF257" s="98"/>
      <c r="QI257" s="98"/>
      <c r="QK257" s="98"/>
      <c r="RF257" s="98"/>
      <c r="RG257" s="98"/>
      <c r="RJ257" s="98"/>
      <c r="RM257" s="98"/>
      <c r="RP257" s="98"/>
      <c r="RS257" s="98"/>
      <c r="RT257" s="98"/>
      <c r="RU257" s="98"/>
      <c r="RX257" s="98"/>
      <c r="SA257" s="98"/>
      <c r="SD257" s="98"/>
      <c r="SG257" s="98"/>
      <c r="SI257" s="98"/>
      <c r="UA257" s="98"/>
      <c r="UB257" s="98"/>
      <c r="UC257" s="98"/>
      <c r="UD257" s="98"/>
      <c r="UE257" s="98"/>
      <c r="UF257" s="98"/>
      <c r="UG257" s="98"/>
      <c r="UH257" s="98"/>
      <c r="UI257" s="98"/>
      <c r="UJ257" s="98"/>
      <c r="UK257" s="98"/>
      <c r="UL257" s="98"/>
      <c r="UM257" s="98"/>
      <c r="UN257" s="98"/>
      <c r="UO257" s="98"/>
      <c r="UP257" s="98"/>
      <c r="UQ257" s="98"/>
      <c r="UR257" s="98"/>
      <c r="US257" s="98"/>
      <c r="VF257" s="98"/>
      <c r="VG257" s="98"/>
      <c r="VH257" s="98"/>
      <c r="VI257" s="98"/>
      <c r="VJ257" s="98"/>
      <c r="VK257" s="98"/>
      <c r="VL257" s="98"/>
      <c r="VM257" s="98"/>
      <c r="VN257" s="98"/>
      <c r="VO257" s="98"/>
      <c r="VR257" s="98"/>
      <c r="VU257" s="98"/>
      <c r="VX257" s="98"/>
      <c r="WA257" s="98"/>
      <c r="YO257" s="98"/>
      <c r="YQ257" s="98"/>
      <c r="YT257" s="98"/>
      <c r="YW257" s="98"/>
      <c r="YZ257" s="98"/>
      <c r="ZC257" s="98"/>
      <c r="ZF257" s="98"/>
      <c r="ZH257" s="98"/>
      <c r="ZJ257" s="98"/>
      <c r="ZM257" s="98"/>
      <c r="ZP257" s="98"/>
      <c r="ZS257" s="98"/>
      <c r="ZV257" s="98"/>
      <c r="ZY257" s="98"/>
      <c r="AAB257" s="98"/>
      <c r="AAE257" s="98"/>
      <c r="AAG257" s="98"/>
      <c r="ABB257" s="98"/>
      <c r="ABC257" s="98"/>
      <c r="ABF257" s="98"/>
      <c r="ABI257" s="98"/>
      <c r="ABL257" s="98"/>
      <c r="ABO257" s="98"/>
      <c r="ABP257" s="98"/>
      <c r="ABQ257" s="98"/>
      <c r="ABT257" s="98"/>
      <c r="ABW257" s="98"/>
      <c r="ABZ257" s="98"/>
      <c r="ACC257" s="98"/>
      <c r="ACE257" s="98"/>
      <c r="ADW257" s="98"/>
      <c r="ADX257" s="98"/>
      <c r="ADY257" s="98"/>
      <c r="ADZ257" s="98"/>
      <c r="AEA257" s="98"/>
      <c r="AEB257" s="98"/>
      <c r="AEC257" s="98"/>
      <c r="AED257" s="98"/>
      <c r="AEE257" s="98"/>
      <c r="AEF257" s="98"/>
      <c r="AEG257" s="98"/>
      <c r="AEH257" s="98"/>
      <c r="AEI257" s="98"/>
      <c r="AEJ257" s="98"/>
      <c r="AEK257" s="98"/>
      <c r="AEL257" s="98"/>
      <c r="AEM257" s="98"/>
      <c r="AEN257" s="98"/>
      <c r="AEO257" s="98"/>
      <c r="AFB257" s="98"/>
      <c r="AFC257" s="98"/>
      <c r="AFD257" s="98"/>
      <c r="AFE257" s="98"/>
      <c r="AFF257" s="98"/>
      <c r="AFG257" s="98"/>
      <c r="AFH257" s="98"/>
      <c r="AFI257" s="98"/>
      <c r="AFJ257" s="98"/>
      <c r="AFK257" s="98"/>
      <c r="AFN257" s="98"/>
      <c r="AFQ257" s="98"/>
      <c r="AFT257" s="98"/>
      <c r="AFW257" s="98"/>
      <c r="AIK257" s="98"/>
      <c r="AIM257" s="98"/>
      <c r="AIP257" s="98"/>
      <c r="AIS257" s="98"/>
      <c r="AIV257" s="98"/>
      <c r="AIY257" s="98"/>
      <c r="AJB257" s="98"/>
      <c r="AJD257" s="98"/>
      <c r="AJF257" s="98"/>
      <c r="AJI257" s="98"/>
      <c r="AJL257" s="98"/>
      <c r="AJO257" s="98"/>
      <c r="AJR257" s="98"/>
      <c r="AJU257" s="98"/>
      <c r="AJX257" s="98"/>
      <c r="AKA257" s="98"/>
      <c r="AKC257" s="98"/>
      <c r="AKX257" s="98"/>
      <c r="AKY257" s="98"/>
      <c r="ALB257" s="98"/>
      <c r="ALE257" s="98"/>
      <c r="ALH257" s="98"/>
      <c r="ALK257" s="98"/>
      <c r="ALL257" s="98"/>
      <c r="ALM257" s="98"/>
      <c r="ALP257" s="98"/>
      <c r="ALS257" s="98"/>
      <c r="ALV257" s="98"/>
      <c r="ALY257" s="98"/>
      <c r="AMA257" s="98"/>
      <c r="ANS257" s="98"/>
      <c r="ANT257" s="98"/>
      <c r="ANU257" s="98"/>
      <c r="ANV257" s="98"/>
      <c r="ANW257" s="98"/>
      <c r="ANX257" s="98"/>
      <c r="ANY257" s="98"/>
      <c r="ANZ257" s="98"/>
      <c r="AOA257" s="98"/>
      <c r="AOB257" s="98"/>
      <c r="AOC257" s="98"/>
      <c r="AOD257" s="98"/>
      <c r="AOE257" s="98"/>
      <c r="AOF257" s="98"/>
      <c r="AOG257" s="98"/>
      <c r="AOH257" s="98"/>
      <c r="AOI257" s="98"/>
      <c r="AOJ257" s="98"/>
      <c r="AOK257" s="98"/>
      <c r="AOX257" s="98"/>
      <c r="AOY257" s="98"/>
      <c r="AOZ257" s="98"/>
      <c r="APA257" s="98"/>
      <c r="APB257" s="98"/>
      <c r="APC257" s="98"/>
      <c r="APD257" s="98"/>
      <c r="APE257" s="98"/>
      <c r="APF257" s="98"/>
      <c r="APG257" s="98"/>
      <c r="APJ257" s="98"/>
      <c r="APM257" s="98"/>
      <c r="APP257" s="98"/>
      <c r="APS257" s="98"/>
      <c r="ASG257" s="98"/>
      <c r="ASI257" s="98"/>
      <c r="ASL257" s="98"/>
      <c r="ASO257" s="98"/>
      <c r="ASR257" s="98"/>
      <c r="ASU257" s="98"/>
      <c r="ASX257" s="98"/>
      <c r="ASZ257" s="98"/>
      <c r="ATB257" s="98"/>
      <c r="ATE257" s="98"/>
      <c r="ATH257" s="98"/>
      <c r="ATK257" s="98"/>
      <c r="ATN257" s="98"/>
      <c r="ATQ257" s="98"/>
      <c r="ATT257" s="98"/>
      <c r="ATW257" s="98"/>
      <c r="ATY257" s="98"/>
      <c r="AUT257" s="98"/>
      <c r="AUU257" s="98"/>
      <c r="AUX257" s="98"/>
      <c r="AVA257" s="98"/>
      <c r="AVD257" s="98"/>
      <c r="AVG257" s="98"/>
      <c r="AVH257" s="98"/>
      <c r="AVI257" s="98"/>
      <c r="AVL257" s="98"/>
      <c r="AVO257" s="98"/>
      <c r="AVR257" s="98"/>
      <c r="AVU257" s="98"/>
      <c r="AVW257" s="98"/>
      <c r="AXO257" s="98"/>
      <c r="AXP257" s="98"/>
      <c r="AXQ257" s="98"/>
      <c r="AXR257" s="98"/>
      <c r="AXS257" s="98"/>
      <c r="AXT257" s="98"/>
      <c r="AXU257" s="98"/>
      <c r="AXV257" s="98"/>
      <c r="AXW257" s="98"/>
      <c r="AXX257" s="98"/>
      <c r="AXY257" s="98"/>
      <c r="AXZ257" s="98"/>
      <c r="AYA257" s="98"/>
      <c r="AYB257" s="98"/>
      <c r="AYC257" s="98"/>
      <c r="AYD257" s="98"/>
      <c r="AYE257" s="98"/>
      <c r="AYF257" s="98"/>
      <c r="AYG257" s="98"/>
      <c r="AYT257" s="98"/>
      <c r="AYU257" s="98"/>
      <c r="AYV257" s="98"/>
      <c r="AYW257" s="98"/>
      <c r="AYX257" s="98"/>
      <c r="AYY257" s="98"/>
      <c r="AYZ257" s="98"/>
      <c r="AZA257" s="98"/>
      <c r="AZB257" s="98"/>
      <c r="AZC257" s="98"/>
      <c r="AZF257" s="98"/>
      <c r="AZI257" s="98"/>
      <c r="AZL257" s="98"/>
      <c r="AZO257" s="98"/>
      <c r="BCC257" s="98"/>
      <c r="BCE257" s="98"/>
      <c r="BCH257" s="98"/>
      <c r="BCK257" s="98"/>
      <c r="BCN257" s="98"/>
      <c r="BCQ257" s="98"/>
      <c r="BCT257" s="98"/>
      <c r="BCV257" s="98"/>
      <c r="BCX257" s="98"/>
      <c r="BDA257" s="98"/>
      <c r="BDD257" s="98"/>
      <c r="BDG257" s="98"/>
      <c r="BDJ257" s="98"/>
      <c r="BDM257" s="98"/>
      <c r="BDP257" s="98"/>
      <c r="BDS257" s="98"/>
      <c r="BDU257" s="98"/>
      <c r="BEP257" s="98"/>
      <c r="BEQ257" s="98"/>
      <c r="BET257" s="98"/>
      <c r="BEW257" s="98"/>
      <c r="BEZ257" s="98"/>
      <c r="BFC257" s="98"/>
      <c r="BFD257" s="98"/>
      <c r="BFE257" s="98"/>
      <c r="BFH257" s="98"/>
      <c r="BFK257" s="98"/>
      <c r="BFN257" s="98"/>
      <c r="BFQ257" s="98"/>
      <c r="BFS257" s="98"/>
      <c r="BHK257" s="98"/>
      <c r="BHL257" s="98"/>
      <c r="BHM257" s="98"/>
      <c r="BHN257" s="98"/>
      <c r="BHO257" s="98"/>
      <c r="BHP257" s="98"/>
      <c r="BHQ257" s="98"/>
      <c r="BHR257" s="98"/>
      <c r="BHS257" s="98"/>
      <c r="BHT257" s="98"/>
      <c r="BHU257" s="98"/>
      <c r="BHV257" s="98"/>
      <c r="BHW257" s="98"/>
      <c r="BHX257" s="98"/>
      <c r="BHY257" s="98"/>
      <c r="BHZ257" s="98"/>
      <c r="BIA257" s="98"/>
      <c r="BIB257" s="98"/>
      <c r="BIC257" s="98"/>
      <c r="BIP257" s="98"/>
      <c r="BIQ257" s="98"/>
      <c r="BIR257" s="98"/>
      <c r="BIS257" s="98"/>
      <c r="BIT257" s="98"/>
      <c r="BIU257" s="98"/>
      <c r="BIV257" s="98"/>
      <c r="BIW257" s="98"/>
      <c r="BIX257" s="98"/>
      <c r="BIY257" s="98"/>
      <c r="BJB257" s="98"/>
      <c r="BJE257" s="98"/>
      <c r="BJH257" s="98"/>
      <c r="BJK257" s="98"/>
      <c r="BLY257" s="98"/>
      <c r="BMA257" s="98"/>
      <c r="BMD257" s="98"/>
      <c r="BMG257" s="98"/>
      <c r="BMJ257" s="98"/>
      <c r="BMM257" s="98"/>
      <c r="BMP257" s="98"/>
      <c r="BMR257" s="98"/>
      <c r="BMT257" s="98"/>
      <c r="BMW257" s="98"/>
      <c r="BMZ257" s="98"/>
      <c r="BNC257" s="98"/>
      <c r="BNF257" s="98"/>
      <c r="BNI257" s="98"/>
      <c r="BNL257" s="98"/>
      <c r="BNO257" s="98"/>
      <c r="BNQ257" s="98"/>
      <c r="BOL257" s="98"/>
      <c r="BOM257" s="98"/>
      <c r="BOP257" s="98"/>
      <c r="BOS257" s="98"/>
      <c r="BOV257" s="98"/>
      <c r="BOY257" s="98"/>
      <c r="BOZ257" s="98"/>
      <c r="BPA257" s="98"/>
      <c r="BPD257" s="98"/>
      <c r="BPG257" s="98"/>
      <c r="BPJ257" s="98"/>
      <c r="BPM257" s="98"/>
      <c r="BPO257" s="98"/>
      <c r="BRG257" s="98"/>
      <c r="BRH257" s="98"/>
      <c r="BRI257" s="98"/>
      <c r="BRJ257" s="98"/>
      <c r="BRK257" s="98"/>
      <c r="BRL257" s="98"/>
      <c r="BRM257" s="98"/>
      <c r="BRN257" s="98"/>
      <c r="BRO257" s="98"/>
      <c r="BRP257" s="98"/>
      <c r="BRQ257" s="98"/>
      <c r="BRR257" s="98"/>
      <c r="BRS257" s="98"/>
      <c r="BRT257" s="98"/>
      <c r="BRU257" s="98"/>
      <c r="BRV257" s="98"/>
      <c r="BRW257" s="98"/>
      <c r="BRX257" s="98"/>
      <c r="BRY257" s="98"/>
      <c r="BSL257" s="98"/>
      <c r="BSM257" s="98"/>
      <c r="BSN257" s="98"/>
      <c r="BSO257" s="98"/>
      <c r="BSP257" s="98"/>
      <c r="BSQ257" s="98"/>
      <c r="BSR257" s="98"/>
      <c r="BSS257" s="98"/>
      <c r="BST257" s="98"/>
      <c r="BSU257" s="98"/>
      <c r="BSX257" s="98"/>
      <c r="BTA257" s="98"/>
      <c r="BTD257" s="98"/>
      <c r="BTG257" s="98"/>
      <c r="BVU257" s="98"/>
      <c r="BVW257" s="98"/>
      <c r="BVZ257" s="98"/>
      <c r="BWC257" s="98"/>
      <c r="BWF257" s="98"/>
      <c r="BWI257" s="98"/>
      <c r="BWL257" s="98"/>
      <c r="BWN257" s="98"/>
      <c r="BWP257" s="98"/>
      <c r="BWS257" s="98"/>
      <c r="BWV257" s="98"/>
      <c r="BWY257" s="98"/>
      <c r="BXB257" s="98"/>
      <c r="BXE257" s="98"/>
      <c r="BXH257" s="98"/>
      <c r="BXK257" s="98"/>
      <c r="BXM257" s="98"/>
      <c r="BYH257" s="98"/>
      <c r="BYI257" s="98"/>
      <c r="BYL257" s="98"/>
      <c r="BYO257" s="98"/>
      <c r="BYR257" s="98"/>
      <c r="BYU257" s="98"/>
      <c r="BYV257" s="98"/>
      <c r="BYW257" s="98"/>
      <c r="BYZ257" s="98"/>
      <c r="BZC257" s="98"/>
      <c r="BZF257" s="98"/>
      <c r="BZI257" s="98"/>
      <c r="BZK257" s="98"/>
      <c r="CBC257" s="98"/>
      <c r="CBD257" s="98"/>
      <c r="CBE257" s="98"/>
      <c r="CBF257" s="98"/>
      <c r="CBG257" s="98"/>
      <c r="CBH257" s="98"/>
      <c r="CBI257" s="98"/>
      <c r="CBJ257" s="98"/>
      <c r="CBK257" s="98"/>
      <c r="CBL257" s="98"/>
      <c r="CBM257" s="98"/>
      <c r="CBN257" s="98"/>
      <c r="CBO257" s="98"/>
      <c r="CBP257" s="98"/>
      <c r="CBQ257" s="98"/>
      <c r="CBR257" s="98"/>
      <c r="CBS257" s="98"/>
      <c r="CBT257" s="98"/>
      <c r="CBU257" s="98"/>
      <c r="CCH257" s="98"/>
      <c r="CCI257" s="98"/>
      <c r="CCJ257" s="98"/>
      <c r="CCK257" s="98"/>
      <c r="CCL257" s="98"/>
      <c r="CCM257" s="98"/>
      <c r="CCN257" s="98"/>
      <c r="CCO257" s="98"/>
      <c r="CCP257" s="98"/>
      <c r="CCQ257" s="98"/>
      <c r="CCT257" s="98"/>
      <c r="CCW257" s="98"/>
      <c r="CCZ257" s="98"/>
      <c r="CDC257" s="98"/>
      <c r="CFQ257" s="98"/>
      <c r="CFS257" s="98"/>
      <c r="CFV257" s="98"/>
      <c r="CFY257" s="98"/>
      <c r="CGB257" s="98"/>
      <c r="CGE257" s="98"/>
      <c r="CGH257" s="98"/>
      <c r="CGJ257" s="98"/>
      <c r="CGL257" s="98"/>
      <c r="CGO257" s="98"/>
      <c r="CGR257" s="98"/>
      <c r="CGU257" s="98"/>
      <c r="CGX257" s="98"/>
      <c r="CHA257" s="98"/>
      <c r="CHD257" s="98"/>
      <c r="CHG257" s="98"/>
      <c r="CHI257" s="98"/>
      <c r="CID257" s="98"/>
      <c r="CIE257" s="98"/>
      <c r="CIH257" s="98"/>
      <c r="CIK257" s="98"/>
      <c r="CIN257" s="98"/>
      <c r="CIQ257" s="98"/>
      <c r="CIR257" s="98"/>
      <c r="CIS257" s="98"/>
      <c r="CIV257" s="98"/>
      <c r="CIY257" s="98"/>
      <c r="CJB257" s="98"/>
      <c r="CJE257" s="98"/>
      <c r="CJG257" s="98"/>
      <c r="CKY257" s="98"/>
      <c r="CKZ257" s="98"/>
      <c r="CLA257" s="98"/>
      <c r="CLB257" s="98"/>
      <c r="CLC257" s="98"/>
      <c r="CLD257" s="98"/>
      <c r="CLE257" s="98"/>
      <c r="CLF257" s="98"/>
      <c r="CLG257" s="98"/>
      <c r="CLH257" s="98"/>
      <c r="CLI257" s="98"/>
      <c r="CLJ257" s="98"/>
      <c r="CLK257" s="98"/>
      <c r="CLL257" s="98"/>
      <c r="CLM257" s="98"/>
      <c r="CLN257" s="98"/>
      <c r="CLO257" s="98"/>
      <c r="CLP257" s="98"/>
      <c r="CLQ257" s="98"/>
      <c r="CMD257" s="98"/>
      <c r="CME257" s="98"/>
      <c r="CMF257" s="98"/>
      <c r="CMG257" s="98"/>
      <c r="CMH257" s="98"/>
      <c r="CMI257" s="98"/>
      <c r="CMJ257" s="98"/>
      <c r="CMK257" s="98"/>
      <c r="CML257" s="98"/>
      <c r="CMM257" s="98"/>
      <c r="CMP257" s="98"/>
      <c r="CMS257" s="98"/>
      <c r="CMV257" s="98"/>
      <c r="CMY257" s="98"/>
      <c r="CPM257" s="98"/>
      <c r="CPO257" s="98"/>
      <c r="CPR257" s="98"/>
      <c r="CPU257" s="98"/>
      <c r="CPX257" s="98"/>
      <c r="CQA257" s="98"/>
      <c r="CQD257" s="98"/>
      <c r="CQF257" s="98"/>
      <c r="CQH257" s="98"/>
      <c r="CQK257" s="98"/>
      <c r="CQN257" s="98"/>
      <c r="CQQ257" s="98"/>
      <c r="CQT257" s="98"/>
      <c r="CQW257" s="98"/>
      <c r="CQZ257" s="98"/>
      <c r="CRC257" s="98"/>
      <c r="CRE257" s="98"/>
      <c r="CRZ257" s="98"/>
      <c r="CSA257" s="98"/>
      <c r="CSD257" s="98"/>
      <c r="CSG257" s="98"/>
      <c r="CSJ257" s="98"/>
      <c r="CSM257" s="98"/>
      <c r="CSN257" s="98"/>
      <c r="CSO257" s="98"/>
      <c r="CSR257" s="98"/>
      <c r="CSU257" s="98"/>
      <c r="CSX257" s="98"/>
      <c r="CTA257" s="98"/>
      <c r="CTC257" s="98"/>
      <c r="CUU257" s="98"/>
      <c r="CUV257" s="98"/>
      <c r="CUW257" s="98"/>
      <c r="CUX257" s="98"/>
      <c r="CUY257" s="98"/>
      <c r="CUZ257" s="98"/>
      <c r="CVA257" s="98"/>
      <c r="CVB257" s="98"/>
      <c r="CVC257" s="98"/>
      <c r="CVD257" s="98"/>
      <c r="CVE257" s="98"/>
      <c r="CVF257" s="98"/>
      <c r="CVG257" s="98"/>
      <c r="CVH257" s="98"/>
      <c r="CVI257" s="98"/>
      <c r="CVJ257" s="98"/>
      <c r="CVK257" s="98"/>
      <c r="CVL257" s="98"/>
      <c r="CVM257" s="98"/>
      <c r="CVZ257" s="98"/>
      <c r="CWA257" s="98"/>
      <c r="CWB257" s="98"/>
      <c r="CWC257" s="98"/>
      <c r="CWD257" s="98"/>
      <c r="CWE257" s="98"/>
      <c r="CWF257" s="98"/>
      <c r="CWG257" s="98"/>
      <c r="CWH257" s="98"/>
      <c r="CWI257" s="98"/>
      <c r="CWL257" s="98"/>
      <c r="CWO257" s="98"/>
      <c r="CWR257" s="98"/>
      <c r="CWU257" s="98"/>
      <c r="CZI257" s="98"/>
      <c r="CZK257" s="98"/>
      <c r="CZN257" s="98"/>
      <c r="CZQ257" s="98"/>
      <c r="CZT257" s="98"/>
      <c r="CZW257" s="98"/>
      <c r="CZZ257" s="98"/>
      <c r="DAB257" s="98"/>
      <c r="DAD257" s="98"/>
      <c r="DAG257" s="98"/>
      <c r="DAJ257" s="98"/>
      <c r="DAM257" s="98"/>
      <c r="DAP257" s="98"/>
      <c r="DAS257" s="98"/>
      <c r="DAV257" s="98"/>
      <c r="DAY257" s="98"/>
      <c r="DBA257" s="98"/>
      <c r="DBV257" s="98"/>
      <c r="DBW257" s="98"/>
      <c r="DBZ257" s="98"/>
      <c r="DCC257" s="98"/>
      <c r="DCF257" s="98"/>
      <c r="DCI257" s="98"/>
      <c r="DCJ257" s="98"/>
      <c r="DCK257" s="98"/>
      <c r="DCN257" s="98"/>
      <c r="DCQ257" s="98"/>
      <c r="DCT257" s="98"/>
      <c r="DCW257" s="98"/>
      <c r="DCY257" s="98"/>
      <c r="DEQ257" s="98"/>
      <c r="DER257" s="98"/>
      <c r="DES257" s="98"/>
      <c r="DET257" s="98"/>
      <c r="DEU257" s="98"/>
      <c r="DEV257" s="98"/>
      <c r="DEW257" s="98"/>
      <c r="DEX257" s="98"/>
      <c r="DEY257" s="98"/>
      <c r="DEZ257" s="98"/>
      <c r="DFA257" s="98"/>
      <c r="DFB257" s="98"/>
      <c r="DFC257" s="98"/>
      <c r="DFD257" s="98"/>
      <c r="DFE257" s="98"/>
      <c r="DFF257" s="98"/>
      <c r="DFG257" s="98"/>
      <c r="DFH257" s="98"/>
      <c r="DFI257" s="98"/>
      <c r="DFV257" s="98"/>
      <c r="DFW257" s="98"/>
      <c r="DFX257" s="98"/>
      <c r="DFY257" s="98"/>
      <c r="DFZ257" s="98"/>
      <c r="DGA257" s="98"/>
      <c r="DGB257" s="98"/>
      <c r="DGC257" s="98"/>
      <c r="DGD257" s="98"/>
      <c r="DGE257" s="98"/>
      <c r="DGH257" s="98"/>
      <c r="DGK257" s="98"/>
      <c r="DGN257" s="98"/>
      <c r="DGQ257" s="98"/>
      <c r="DJE257" s="98"/>
      <c r="DJG257" s="98"/>
      <c r="DJJ257" s="98"/>
      <c r="DJM257" s="98"/>
      <c r="DJP257" s="98"/>
      <c r="DJS257" s="98"/>
      <c r="DJV257" s="98"/>
      <c r="DJX257" s="98"/>
      <c r="DJZ257" s="98"/>
      <c r="DKC257" s="98"/>
      <c r="DKF257" s="98"/>
      <c r="DKI257" s="98"/>
      <c r="DKL257" s="98"/>
      <c r="DKO257" s="98"/>
      <c r="DKR257" s="98"/>
      <c r="DKU257" s="98"/>
      <c r="DKW257" s="98"/>
      <c r="DLR257" s="98"/>
      <c r="DLS257" s="98"/>
      <c r="DLV257" s="98"/>
      <c r="DLY257" s="98"/>
      <c r="DMB257" s="98"/>
      <c r="DME257" s="98"/>
      <c r="DMF257" s="98"/>
      <c r="DMG257" s="98"/>
      <c r="DMJ257" s="98"/>
      <c r="DMM257" s="98"/>
      <c r="DMP257" s="98"/>
      <c r="DMS257" s="98"/>
      <c r="DMU257" s="98"/>
      <c r="DOM257" s="98"/>
      <c r="DON257" s="98"/>
      <c r="DOO257" s="98"/>
      <c r="DOP257" s="98"/>
      <c r="DOQ257" s="98"/>
      <c r="DOR257" s="98"/>
      <c r="DOS257" s="98"/>
      <c r="DOT257" s="98"/>
      <c r="DOU257" s="98"/>
      <c r="DOV257" s="98"/>
      <c r="DOW257" s="98"/>
      <c r="DOX257" s="98"/>
      <c r="DOY257" s="98"/>
      <c r="DOZ257" s="98"/>
      <c r="DPA257" s="98"/>
      <c r="DPB257" s="98"/>
      <c r="DPC257" s="98"/>
      <c r="DPD257" s="98"/>
      <c r="DPE257" s="98"/>
      <c r="DPR257" s="98"/>
      <c r="DPS257" s="98"/>
      <c r="DPT257" s="98"/>
      <c r="DPU257" s="98"/>
      <c r="DPV257" s="98"/>
      <c r="DPW257" s="98"/>
      <c r="DPX257" s="98"/>
      <c r="DPY257" s="98"/>
      <c r="DPZ257" s="98"/>
      <c r="DQA257" s="98"/>
      <c r="DQD257" s="98"/>
      <c r="DQG257" s="98"/>
      <c r="DQJ257" s="98"/>
      <c r="DQM257" s="98"/>
      <c r="DTA257" s="98"/>
      <c r="DTC257" s="98"/>
      <c r="DTF257" s="98"/>
      <c r="DTI257" s="98"/>
      <c r="DTL257" s="98"/>
      <c r="DTO257" s="98"/>
      <c r="DTR257" s="98"/>
      <c r="DTT257" s="98"/>
      <c r="DTV257" s="98"/>
      <c r="DTY257" s="98"/>
      <c r="DUB257" s="98"/>
      <c r="DUE257" s="98"/>
      <c r="DUH257" s="98"/>
      <c r="DUK257" s="98"/>
      <c r="DUN257" s="98"/>
      <c r="DUQ257" s="98"/>
      <c r="DUS257" s="98"/>
      <c r="DVN257" s="98"/>
      <c r="DVO257" s="98"/>
      <c r="DVR257" s="98"/>
      <c r="DVU257" s="98"/>
      <c r="DVX257" s="98"/>
      <c r="DWA257" s="98"/>
      <c r="DWB257" s="98"/>
      <c r="DWC257" s="98"/>
      <c r="DWF257" s="98"/>
      <c r="DWI257" s="98"/>
      <c r="DWL257" s="98"/>
      <c r="DWO257" s="98"/>
      <c r="DWQ257" s="98"/>
      <c r="DYI257" s="98"/>
      <c r="DYJ257" s="98"/>
      <c r="DYK257" s="98"/>
      <c r="DYL257" s="98"/>
      <c r="DYM257" s="98"/>
      <c r="DYN257" s="98"/>
      <c r="DYO257" s="98"/>
      <c r="DYP257" s="98"/>
      <c r="DYQ257" s="98"/>
      <c r="DYR257" s="98"/>
      <c r="DYS257" s="98"/>
      <c r="DYT257" s="98"/>
      <c r="DYU257" s="98"/>
      <c r="DYV257" s="98"/>
      <c r="DYW257" s="98"/>
      <c r="DYX257" s="98"/>
      <c r="DYY257" s="98"/>
      <c r="DYZ257" s="98"/>
      <c r="DZA257" s="98"/>
      <c r="DZN257" s="98"/>
      <c r="DZO257" s="98"/>
      <c r="DZP257" s="98"/>
      <c r="DZQ257" s="98"/>
      <c r="DZR257" s="98"/>
      <c r="DZS257" s="98"/>
      <c r="DZT257" s="98"/>
      <c r="DZU257" s="98"/>
      <c r="DZV257" s="98"/>
      <c r="DZW257" s="98"/>
      <c r="DZZ257" s="98"/>
      <c r="EAC257" s="98"/>
      <c r="EAF257" s="98"/>
      <c r="EAI257" s="98"/>
      <c r="ECW257" s="98"/>
      <c r="ECY257" s="98"/>
      <c r="EDB257" s="98"/>
      <c r="EDE257" s="98"/>
      <c r="EDH257" s="98"/>
      <c r="EDK257" s="98"/>
      <c r="EDN257" s="98"/>
      <c r="EDP257" s="98"/>
      <c r="EDR257" s="98"/>
      <c r="EDU257" s="98"/>
      <c r="EDX257" s="98"/>
      <c r="EEA257" s="98"/>
      <c r="EED257" s="98"/>
      <c r="EEG257" s="98"/>
      <c r="EEJ257" s="98"/>
      <c r="EEM257" s="98"/>
      <c r="EEO257" s="98"/>
      <c r="EFJ257" s="98"/>
      <c r="EFK257" s="98"/>
      <c r="EFN257" s="98"/>
      <c r="EFQ257" s="98"/>
      <c r="EFT257" s="98"/>
      <c r="EFW257" s="98"/>
      <c r="EFX257" s="98"/>
      <c r="EFY257" s="98"/>
      <c r="EGB257" s="98"/>
      <c r="EGE257" s="98"/>
      <c r="EGH257" s="98"/>
      <c r="EGK257" s="98"/>
      <c r="EGM257" s="98"/>
      <c r="EIE257" s="98"/>
      <c r="EIF257" s="98"/>
      <c r="EIG257" s="98"/>
      <c r="EIH257" s="98"/>
      <c r="EII257" s="98"/>
      <c r="EIJ257" s="98"/>
      <c r="EIK257" s="98"/>
      <c r="EIL257" s="98"/>
      <c r="EIM257" s="98"/>
      <c r="EIN257" s="98"/>
      <c r="EIO257" s="98"/>
      <c r="EIP257" s="98"/>
      <c r="EIQ257" s="98"/>
      <c r="EIR257" s="98"/>
      <c r="EIS257" s="98"/>
      <c r="EIT257" s="98"/>
      <c r="EIU257" s="98"/>
      <c r="EIV257" s="98"/>
      <c r="EIW257" s="98"/>
      <c r="EJJ257" s="98"/>
      <c r="EJK257" s="98"/>
      <c r="EJL257" s="98"/>
      <c r="EJM257" s="98"/>
      <c r="EJN257" s="98"/>
      <c r="EJO257" s="98"/>
      <c r="EJP257" s="98"/>
      <c r="EJQ257" s="98"/>
      <c r="EJR257" s="98"/>
      <c r="EJS257" s="98"/>
      <c r="EJV257" s="98"/>
      <c r="EJY257" s="98"/>
      <c r="EKB257" s="98"/>
      <c r="EKE257" s="98"/>
      <c r="EMS257" s="98"/>
      <c r="EMU257" s="98"/>
      <c r="EMX257" s="98"/>
      <c r="ENA257" s="98"/>
      <c r="END257" s="98"/>
      <c r="ENG257" s="98"/>
      <c r="ENJ257" s="98"/>
      <c r="ENL257" s="98"/>
      <c r="ENN257" s="98"/>
      <c r="ENQ257" s="98"/>
      <c r="ENT257" s="98"/>
      <c r="ENW257" s="98"/>
      <c r="ENZ257" s="98"/>
      <c r="EOC257" s="98"/>
      <c r="EOF257" s="98"/>
      <c r="EOI257" s="98"/>
      <c r="EOK257" s="98"/>
      <c r="EPF257" s="98"/>
      <c r="EPG257" s="98"/>
      <c r="EPJ257" s="98"/>
      <c r="EPM257" s="98"/>
      <c r="EPP257" s="98"/>
      <c r="EPS257" s="98"/>
      <c r="EPT257" s="98"/>
      <c r="EPU257" s="98"/>
      <c r="EPX257" s="98"/>
      <c r="EQA257" s="98"/>
      <c r="EQD257" s="98"/>
      <c r="EQG257" s="98"/>
      <c r="EQI257" s="98"/>
      <c r="ESA257" s="98"/>
      <c r="ESB257" s="98"/>
      <c r="ESC257" s="98"/>
      <c r="ESD257" s="98"/>
      <c r="ESE257" s="98"/>
      <c r="ESF257" s="98"/>
      <c r="ESG257" s="98"/>
      <c r="ESH257" s="98"/>
      <c r="ESI257" s="98"/>
      <c r="ESJ257" s="98"/>
      <c r="ESK257" s="98"/>
      <c r="ESL257" s="98"/>
      <c r="ESM257" s="98"/>
      <c r="ESN257" s="98"/>
      <c r="ESO257" s="98"/>
      <c r="ESP257" s="98"/>
      <c r="ESQ257" s="98"/>
      <c r="ESR257" s="98"/>
      <c r="ESS257" s="98"/>
      <c r="ETF257" s="98"/>
      <c r="ETG257" s="98"/>
      <c r="ETH257" s="98"/>
      <c r="ETI257" s="98"/>
      <c r="ETJ257" s="98"/>
      <c r="ETK257" s="98"/>
      <c r="ETL257" s="98"/>
      <c r="ETM257" s="98"/>
      <c r="ETN257" s="98"/>
      <c r="ETO257" s="98"/>
      <c r="ETR257" s="98"/>
      <c r="ETU257" s="98"/>
      <c r="ETX257" s="98"/>
      <c r="EUA257" s="98"/>
      <c r="EWO257" s="98"/>
      <c r="EWQ257" s="98"/>
      <c r="EWT257" s="98"/>
      <c r="EWW257" s="98"/>
      <c r="EWZ257" s="98"/>
      <c r="EXC257" s="98"/>
      <c r="EXF257" s="98"/>
      <c r="EXH257" s="98"/>
      <c r="EXJ257" s="98"/>
      <c r="EXM257" s="98"/>
      <c r="EXP257" s="98"/>
      <c r="EXS257" s="98"/>
      <c r="EXV257" s="98"/>
      <c r="EXY257" s="98"/>
      <c r="EYB257" s="98"/>
      <c r="EYE257" s="98"/>
      <c r="EYG257" s="98"/>
      <c r="EZB257" s="98"/>
      <c r="EZC257" s="98"/>
      <c r="EZF257" s="98"/>
      <c r="EZI257" s="98"/>
      <c r="EZL257" s="98"/>
      <c r="EZO257" s="98"/>
      <c r="EZP257" s="98"/>
      <c r="EZQ257" s="98"/>
      <c r="EZT257" s="98"/>
      <c r="EZW257" s="98"/>
      <c r="EZZ257" s="98"/>
      <c r="FAC257" s="98"/>
      <c r="FAE257" s="98"/>
      <c r="FBW257" s="98"/>
      <c r="FBX257" s="98"/>
      <c r="FBY257" s="98"/>
      <c r="FBZ257" s="98"/>
      <c r="FCA257" s="98"/>
      <c r="FCB257" s="98"/>
      <c r="FCC257" s="98"/>
      <c r="FCD257" s="98"/>
      <c r="FCE257" s="98"/>
      <c r="FCF257" s="98"/>
      <c r="FCG257" s="98"/>
      <c r="FCH257" s="98"/>
      <c r="FCI257" s="98"/>
      <c r="FCJ257" s="98"/>
      <c r="FCK257" s="98"/>
      <c r="FCL257" s="98"/>
      <c r="FCM257" s="98"/>
      <c r="FCN257" s="98"/>
      <c r="FCO257" s="98"/>
      <c r="FDB257" s="98"/>
      <c r="FDC257" s="98"/>
      <c r="FDD257" s="98"/>
      <c r="FDE257" s="98"/>
      <c r="FDF257" s="98"/>
      <c r="FDG257" s="98"/>
      <c r="FDH257" s="98"/>
      <c r="FDI257" s="98"/>
      <c r="FDJ257" s="98"/>
      <c r="FDK257" s="98"/>
      <c r="FDN257" s="98"/>
      <c r="FDQ257" s="98"/>
      <c r="FDT257" s="98"/>
      <c r="FDW257" s="98"/>
      <c r="FGK257" s="98"/>
      <c r="FGM257" s="98"/>
      <c r="FGP257" s="98"/>
      <c r="FGS257" s="98"/>
      <c r="FGV257" s="98"/>
      <c r="FGY257" s="98"/>
      <c r="FHB257" s="98"/>
      <c r="FHD257" s="98"/>
      <c r="FHF257" s="98"/>
      <c r="FHI257" s="98"/>
      <c r="FHL257" s="98"/>
      <c r="FHO257" s="98"/>
      <c r="FHR257" s="98"/>
      <c r="FHU257" s="98"/>
      <c r="FHX257" s="98"/>
      <c r="FIA257" s="98"/>
      <c r="FIC257" s="98"/>
      <c r="FIX257" s="98"/>
      <c r="FIY257" s="98"/>
      <c r="FJB257" s="98"/>
      <c r="FJE257" s="98"/>
      <c r="FJH257" s="98"/>
      <c r="FJK257" s="98"/>
      <c r="FJL257" s="98"/>
      <c r="FJM257" s="98"/>
      <c r="FJP257" s="98"/>
      <c r="FJS257" s="98"/>
      <c r="FJV257" s="98"/>
      <c r="FJY257" s="98"/>
      <c r="FKA257" s="98"/>
      <c r="FLS257" s="98"/>
      <c r="FLT257" s="98"/>
      <c r="FLU257" s="98"/>
      <c r="FLV257" s="98"/>
      <c r="FLW257" s="98"/>
      <c r="FLX257" s="98"/>
      <c r="FLY257" s="98"/>
      <c r="FLZ257" s="98"/>
      <c r="FMA257" s="98"/>
      <c r="FMB257" s="98"/>
      <c r="FMC257" s="98"/>
      <c r="FMD257" s="98"/>
      <c r="FME257" s="98"/>
      <c r="FMF257" s="98"/>
      <c r="FMG257" s="98"/>
      <c r="FMH257" s="98"/>
      <c r="FMI257" s="98"/>
      <c r="FMJ257" s="98"/>
      <c r="FMK257" s="98"/>
      <c r="FMX257" s="98"/>
      <c r="FMY257" s="98"/>
      <c r="FMZ257" s="98"/>
      <c r="FNA257" s="98"/>
      <c r="FNB257" s="98"/>
      <c r="FNC257" s="98"/>
      <c r="FND257" s="98"/>
      <c r="FNE257" s="98"/>
      <c r="FNF257" s="98"/>
      <c r="FNG257" s="98"/>
      <c r="FNJ257" s="98"/>
      <c r="FNM257" s="98"/>
      <c r="FNP257" s="98"/>
      <c r="FNS257" s="98"/>
      <c r="FQG257" s="98"/>
      <c r="FQI257" s="98"/>
      <c r="FQL257" s="98"/>
      <c r="FQO257" s="98"/>
      <c r="FQR257" s="98"/>
      <c r="FQU257" s="98"/>
      <c r="FQX257" s="98"/>
      <c r="FQZ257" s="98"/>
      <c r="FRB257" s="98"/>
      <c r="FRE257" s="98"/>
      <c r="FRH257" s="98"/>
      <c r="FRK257" s="98"/>
      <c r="FRN257" s="98"/>
      <c r="FRQ257" s="98"/>
      <c r="FRT257" s="98"/>
      <c r="FRW257" s="98"/>
      <c r="FRY257" s="98"/>
      <c r="FST257" s="98"/>
      <c r="FSU257" s="98"/>
      <c r="FSX257" s="98"/>
      <c r="FTA257" s="98"/>
      <c r="FTD257" s="98"/>
      <c r="FTG257" s="98"/>
      <c r="FTH257" s="98"/>
      <c r="FTI257" s="98"/>
      <c r="FTL257" s="98"/>
      <c r="FTO257" s="98"/>
      <c r="FTR257" s="98"/>
      <c r="FTU257" s="98"/>
      <c r="FTW257" s="98"/>
      <c r="FVO257" s="98"/>
      <c r="FVP257" s="98"/>
      <c r="FVQ257" s="98"/>
      <c r="FVR257" s="98"/>
      <c r="FVS257" s="98"/>
      <c r="FVT257" s="98"/>
      <c r="FVU257" s="98"/>
      <c r="FVV257" s="98"/>
      <c r="FVW257" s="98"/>
      <c r="FVX257" s="98"/>
      <c r="FVY257" s="98"/>
      <c r="FVZ257" s="98"/>
      <c r="FWA257" s="98"/>
      <c r="FWB257" s="98"/>
      <c r="FWC257" s="98"/>
      <c r="FWD257" s="98"/>
      <c r="FWE257" s="98"/>
      <c r="FWF257" s="98"/>
      <c r="FWG257" s="98"/>
      <c r="FWT257" s="98"/>
      <c r="FWU257" s="98"/>
      <c r="FWV257" s="98"/>
      <c r="FWW257" s="98"/>
      <c r="FWX257" s="98"/>
      <c r="FWY257" s="98"/>
      <c r="FWZ257" s="98"/>
      <c r="FXA257" s="98"/>
      <c r="FXB257" s="98"/>
      <c r="FXC257" s="98"/>
      <c r="FXF257" s="98"/>
      <c r="FXI257" s="98"/>
      <c r="FXL257" s="98"/>
      <c r="FXO257" s="98"/>
      <c r="GAC257" s="98"/>
      <c r="GAE257" s="98"/>
      <c r="GAH257" s="98"/>
      <c r="GAK257" s="98"/>
      <c r="GAN257" s="98"/>
      <c r="GAQ257" s="98"/>
      <c r="GAT257" s="98"/>
      <c r="GAV257" s="98"/>
      <c r="GAX257" s="98"/>
      <c r="GBA257" s="98"/>
      <c r="GBD257" s="98"/>
      <c r="GBG257" s="98"/>
      <c r="GBJ257" s="98"/>
      <c r="GBM257" s="98"/>
      <c r="GBP257" s="98"/>
      <c r="GBS257" s="98"/>
      <c r="GBU257" s="98"/>
      <c r="GCP257" s="98"/>
      <c r="GCQ257" s="98"/>
      <c r="GCT257" s="98"/>
      <c r="GCW257" s="98"/>
      <c r="GCZ257" s="98"/>
      <c r="GDC257" s="98"/>
      <c r="GDD257" s="98"/>
      <c r="GDE257" s="98"/>
      <c r="GDH257" s="98"/>
      <c r="GDK257" s="98"/>
      <c r="GDN257" s="98"/>
      <c r="GDQ257" s="98"/>
      <c r="GDS257" s="98"/>
      <c r="GFK257" s="98"/>
      <c r="GFL257" s="98"/>
      <c r="GFM257" s="98"/>
      <c r="GFN257" s="98"/>
      <c r="GFO257" s="98"/>
      <c r="GFP257" s="98"/>
      <c r="GFQ257" s="98"/>
      <c r="GFR257" s="98"/>
      <c r="GFS257" s="98"/>
      <c r="GFT257" s="98"/>
      <c r="GFU257" s="98"/>
      <c r="GFV257" s="98"/>
      <c r="GFW257" s="98"/>
      <c r="GFX257" s="98"/>
      <c r="GFY257" s="98"/>
      <c r="GFZ257" s="98"/>
      <c r="GGA257" s="98"/>
      <c r="GGB257" s="98"/>
      <c r="GGC257" s="98"/>
      <c r="GGP257" s="98"/>
      <c r="GGQ257" s="98"/>
      <c r="GGR257" s="98"/>
      <c r="GGS257" s="98"/>
      <c r="GGT257" s="98"/>
      <c r="GGU257" s="98"/>
      <c r="GGV257" s="98"/>
      <c r="GGW257" s="98"/>
      <c r="GGX257" s="98"/>
      <c r="GGY257" s="98"/>
      <c r="GHB257" s="98"/>
      <c r="GHE257" s="98"/>
      <c r="GHH257" s="98"/>
      <c r="GHK257" s="98"/>
      <c r="GJY257" s="98"/>
      <c r="GKA257" s="98"/>
      <c r="GKD257" s="98"/>
      <c r="GKG257" s="98"/>
      <c r="GKJ257" s="98"/>
      <c r="GKM257" s="98"/>
      <c r="GKP257" s="98"/>
      <c r="GKR257" s="98"/>
      <c r="GKT257" s="98"/>
      <c r="GKW257" s="98"/>
      <c r="GKZ257" s="98"/>
      <c r="GLC257" s="98"/>
      <c r="GLF257" s="98"/>
      <c r="GLI257" s="98"/>
      <c r="GLL257" s="98"/>
      <c r="GLO257" s="98"/>
      <c r="GLQ257" s="98"/>
      <c r="GML257" s="98"/>
      <c r="GMM257" s="98"/>
      <c r="GMP257" s="98"/>
      <c r="GMS257" s="98"/>
      <c r="GMV257" s="98"/>
      <c r="GMY257" s="98"/>
      <c r="GMZ257" s="98"/>
      <c r="GNA257" s="98"/>
      <c r="GND257" s="98"/>
      <c r="GNG257" s="98"/>
      <c r="GNJ257" s="98"/>
      <c r="GNM257" s="98"/>
      <c r="GNO257" s="98"/>
      <c r="GPG257" s="98"/>
      <c r="GPH257" s="98"/>
      <c r="GPI257" s="98"/>
      <c r="GPJ257" s="98"/>
      <c r="GPK257" s="98"/>
      <c r="GPL257" s="98"/>
      <c r="GPM257" s="98"/>
      <c r="GPN257" s="98"/>
      <c r="GPO257" s="98"/>
      <c r="GPP257" s="98"/>
      <c r="GPQ257" s="98"/>
      <c r="GPR257" s="98"/>
      <c r="GPS257" s="98"/>
      <c r="GPT257" s="98"/>
      <c r="GPU257" s="98"/>
      <c r="GPV257" s="98"/>
      <c r="GPW257" s="98"/>
      <c r="GPX257" s="98"/>
      <c r="GPY257" s="98"/>
      <c r="GQL257" s="98"/>
      <c r="GQM257" s="98"/>
      <c r="GQN257" s="98"/>
      <c r="GQO257" s="98"/>
      <c r="GQP257" s="98"/>
      <c r="GQQ257" s="98"/>
      <c r="GQR257" s="98"/>
      <c r="GQS257" s="98"/>
      <c r="GQT257" s="98"/>
      <c r="GQU257" s="98"/>
      <c r="GQX257" s="98"/>
      <c r="GRA257" s="98"/>
      <c r="GRD257" s="98"/>
      <c r="GRG257" s="98"/>
      <c r="GTU257" s="98"/>
      <c r="GTW257" s="98"/>
      <c r="GTZ257" s="98"/>
      <c r="GUC257" s="98"/>
      <c r="GUF257" s="98"/>
      <c r="GUI257" s="98"/>
      <c r="GUL257" s="98"/>
      <c r="GUN257" s="98"/>
      <c r="GUP257" s="98"/>
      <c r="GUS257" s="98"/>
      <c r="GUV257" s="98"/>
      <c r="GUY257" s="98"/>
      <c r="GVB257" s="98"/>
      <c r="GVE257" s="98"/>
      <c r="GVH257" s="98"/>
      <c r="GVK257" s="98"/>
      <c r="GVM257" s="98"/>
      <c r="GWH257" s="98"/>
      <c r="GWI257" s="98"/>
      <c r="GWL257" s="98"/>
      <c r="GWO257" s="98"/>
      <c r="GWR257" s="98"/>
      <c r="GWU257" s="98"/>
      <c r="GWV257" s="98"/>
      <c r="GWW257" s="98"/>
      <c r="GWZ257" s="98"/>
      <c r="GXC257" s="98"/>
      <c r="GXF257" s="98"/>
      <c r="GXI257" s="98"/>
      <c r="GXK257" s="98"/>
      <c r="GZC257" s="98"/>
      <c r="GZD257" s="98"/>
      <c r="GZE257" s="98"/>
      <c r="GZF257" s="98"/>
      <c r="GZG257" s="98"/>
      <c r="GZH257" s="98"/>
      <c r="GZI257" s="98"/>
      <c r="GZJ257" s="98"/>
      <c r="GZK257" s="98"/>
      <c r="GZL257" s="98"/>
      <c r="GZM257" s="98"/>
      <c r="GZN257" s="98"/>
      <c r="GZO257" s="98"/>
      <c r="GZP257" s="98"/>
      <c r="GZQ257" s="98"/>
      <c r="GZR257" s="98"/>
      <c r="GZS257" s="98"/>
      <c r="GZT257" s="98"/>
      <c r="GZU257" s="98"/>
      <c r="HAH257" s="98"/>
      <c r="HAI257" s="98"/>
      <c r="HAJ257" s="98"/>
      <c r="HAK257" s="98"/>
      <c r="HAL257" s="98"/>
      <c r="HAM257" s="98"/>
      <c r="HAN257" s="98"/>
      <c r="HAO257" s="98"/>
      <c r="HAP257" s="98"/>
      <c r="HAQ257" s="98"/>
      <c r="HAT257" s="98"/>
      <c r="HAW257" s="98"/>
      <c r="HAZ257" s="98"/>
      <c r="HBC257" s="98"/>
      <c r="HDQ257" s="98"/>
      <c r="HDS257" s="98"/>
      <c r="HDV257" s="98"/>
      <c r="HDY257" s="98"/>
      <c r="HEB257" s="98"/>
      <c r="HEE257" s="98"/>
      <c r="HEH257" s="98"/>
      <c r="HEJ257" s="98"/>
      <c r="HEL257" s="98"/>
      <c r="HEO257" s="98"/>
      <c r="HER257" s="98"/>
      <c r="HEU257" s="98"/>
      <c r="HEX257" s="98"/>
      <c r="HFA257" s="98"/>
      <c r="HFD257" s="98"/>
      <c r="HFG257" s="98"/>
      <c r="HFI257" s="98"/>
      <c r="HGD257" s="98"/>
      <c r="HGE257" s="98"/>
      <c r="HGH257" s="98"/>
      <c r="HGK257" s="98"/>
      <c r="HGN257" s="98"/>
      <c r="HGQ257" s="98"/>
      <c r="HGR257" s="98"/>
      <c r="HGS257" s="98"/>
      <c r="HGV257" s="98"/>
      <c r="HGY257" s="98"/>
      <c r="HHB257" s="98"/>
      <c r="HHE257" s="98"/>
      <c r="HHG257" s="98"/>
      <c r="HIY257" s="98"/>
      <c r="HIZ257" s="98"/>
      <c r="HJA257" s="98"/>
      <c r="HJB257" s="98"/>
      <c r="HJC257" s="98"/>
      <c r="HJD257" s="98"/>
      <c r="HJE257" s="98"/>
      <c r="HJF257" s="98"/>
      <c r="HJG257" s="98"/>
      <c r="HJH257" s="98"/>
      <c r="HJI257" s="98"/>
      <c r="HJJ257" s="98"/>
      <c r="HJK257" s="98"/>
      <c r="HJL257" s="98"/>
      <c r="HJM257" s="98"/>
      <c r="HJN257" s="98"/>
      <c r="HJO257" s="98"/>
      <c r="HJP257" s="98"/>
      <c r="HJQ257" s="98"/>
      <c r="HKD257" s="98"/>
      <c r="HKE257" s="98"/>
      <c r="HKF257" s="98"/>
      <c r="HKG257" s="98"/>
      <c r="HKH257" s="98"/>
      <c r="HKI257" s="98"/>
      <c r="HKJ257" s="98"/>
      <c r="HKK257" s="98"/>
      <c r="HKL257" s="98"/>
      <c r="HKM257" s="98"/>
      <c r="HKP257" s="98"/>
      <c r="HKS257" s="98"/>
      <c r="HKV257" s="98"/>
      <c r="HKY257" s="98"/>
      <c r="HNM257" s="98"/>
      <c r="HNO257" s="98"/>
      <c r="HNR257" s="98"/>
      <c r="HNU257" s="98"/>
      <c r="HNX257" s="98"/>
      <c r="HOA257" s="98"/>
      <c r="HOD257" s="98"/>
      <c r="HOF257" s="98"/>
      <c r="HOH257" s="98"/>
      <c r="HOK257" s="98"/>
      <c r="HON257" s="98"/>
      <c r="HOQ257" s="98"/>
      <c r="HOT257" s="98"/>
      <c r="HOW257" s="98"/>
      <c r="HOZ257" s="98"/>
      <c r="HPC257" s="98"/>
      <c r="HPE257" s="98"/>
      <c r="HPZ257" s="98"/>
      <c r="HQA257" s="98"/>
      <c r="HQD257" s="98"/>
      <c r="HQG257" s="98"/>
      <c r="HQJ257" s="98"/>
      <c r="HQM257" s="98"/>
      <c r="HQN257" s="98"/>
      <c r="HQO257" s="98"/>
      <c r="HQR257" s="98"/>
      <c r="HQU257" s="98"/>
      <c r="HQX257" s="98"/>
      <c r="HRA257" s="98"/>
      <c r="HRC257" s="98"/>
      <c r="HSU257" s="98"/>
      <c r="HSV257" s="98"/>
      <c r="HSW257" s="98"/>
      <c r="HSX257" s="98"/>
      <c r="HSY257" s="98"/>
      <c r="HSZ257" s="98"/>
      <c r="HTA257" s="98"/>
      <c r="HTB257" s="98"/>
      <c r="HTC257" s="98"/>
      <c r="HTD257" s="98"/>
      <c r="HTE257" s="98"/>
      <c r="HTF257" s="98"/>
      <c r="HTG257" s="98"/>
      <c r="HTH257" s="98"/>
      <c r="HTI257" s="98"/>
      <c r="HTJ257" s="98"/>
      <c r="HTK257" s="98"/>
      <c r="HTL257" s="98"/>
      <c r="HTM257" s="98"/>
      <c r="HTZ257" s="98"/>
      <c r="HUA257" s="98"/>
      <c r="HUB257" s="98"/>
      <c r="HUC257" s="98"/>
      <c r="HUD257" s="98"/>
      <c r="HUE257" s="98"/>
      <c r="HUF257" s="98"/>
      <c r="HUG257" s="98"/>
      <c r="HUH257" s="98"/>
      <c r="HUI257" s="98"/>
      <c r="HUL257" s="98"/>
      <c r="HUO257" s="98"/>
      <c r="HUR257" s="98"/>
      <c r="HUU257" s="98"/>
      <c r="HXI257" s="98"/>
      <c r="HXK257" s="98"/>
      <c r="HXN257" s="98"/>
      <c r="HXQ257" s="98"/>
      <c r="HXT257" s="98"/>
      <c r="HXW257" s="98"/>
      <c r="HXZ257" s="98"/>
      <c r="HYB257" s="98"/>
      <c r="HYD257" s="98"/>
      <c r="HYG257" s="98"/>
      <c r="HYJ257" s="98"/>
      <c r="HYM257" s="98"/>
      <c r="HYP257" s="98"/>
      <c r="HYS257" s="98"/>
      <c r="HYV257" s="98"/>
      <c r="HYY257" s="98"/>
      <c r="HZA257" s="98"/>
      <c r="HZV257" s="98"/>
      <c r="HZW257" s="98"/>
      <c r="HZZ257" s="98"/>
      <c r="IAC257" s="98"/>
      <c r="IAF257" s="98"/>
      <c r="IAI257" s="98"/>
      <c r="IAJ257" s="98"/>
      <c r="IAK257" s="98"/>
      <c r="IAN257" s="98"/>
      <c r="IAQ257" s="98"/>
      <c r="IAT257" s="98"/>
      <c r="IAW257" s="98"/>
      <c r="IAY257" s="98"/>
      <c r="ICQ257" s="98"/>
      <c r="ICR257" s="98"/>
      <c r="ICS257" s="98"/>
      <c r="ICT257" s="98"/>
      <c r="ICU257" s="98"/>
      <c r="ICV257" s="98"/>
      <c r="ICW257" s="98"/>
      <c r="ICX257" s="98"/>
      <c r="ICY257" s="98"/>
      <c r="ICZ257" s="98"/>
      <c r="IDA257" s="98"/>
      <c r="IDB257" s="98"/>
      <c r="IDC257" s="98"/>
      <c r="IDD257" s="98"/>
      <c r="IDE257" s="98"/>
      <c r="IDF257" s="98"/>
      <c r="IDG257" s="98"/>
      <c r="IDH257" s="98"/>
      <c r="IDI257" s="98"/>
      <c r="IDV257" s="98"/>
      <c r="IDW257" s="98"/>
      <c r="IDX257" s="98"/>
      <c r="IDY257" s="98"/>
      <c r="IDZ257" s="98"/>
      <c r="IEA257" s="98"/>
      <c r="IEB257" s="98"/>
      <c r="IEC257" s="98"/>
      <c r="IED257" s="98"/>
      <c r="IEE257" s="98"/>
      <c r="IEH257" s="98"/>
      <c r="IEK257" s="98"/>
      <c r="IEN257" s="98"/>
      <c r="IEQ257" s="98"/>
      <c r="IHE257" s="98"/>
      <c r="IHG257" s="98"/>
      <c r="IHJ257" s="98"/>
      <c r="IHM257" s="98"/>
      <c r="IHP257" s="98"/>
      <c r="IHS257" s="98"/>
      <c r="IHV257" s="98"/>
      <c r="IHX257" s="98"/>
      <c r="IHZ257" s="98"/>
      <c r="IIC257" s="98"/>
      <c r="IIF257" s="98"/>
      <c r="III257" s="98"/>
      <c r="IIL257" s="98"/>
      <c r="IIO257" s="98"/>
      <c r="IIR257" s="98"/>
      <c r="IIU257" s="98"/>
      <c r="IIW257" s="98"/>
      <c r="IJR257" s="98"/>
      <c r="IJS257" s="98"/>
      <c r="IJV257" s="98"/>
      <c r="IJY257" s="98"/>
      <c r="IKB257" s="98"/>
      <c r="IKE257" s="98"/>
      <c r="IKF257" s="98"/>
      <c r="IKG257" s="98"/>
      <c r="IKJ257" s="98"/>
      <c r="IKM257" s="98"/>
      <c r="IKP257" s="98"/>
      <c r="IKS257" s="98"/>
      <c r="IKU257" s="98"/>
      <c r="IMM257" s="98"/>
      <c r="IMN257" s="98"/>
      <c r="IMO257" s="98"/>
      <c r="IMP257" s="98"/>
      <c r="IMQ257" s="98"/>
      <c r="IMR257" s="98"/>
      <c r="IMS257" s="98"/>
      <c r="IMT257" s="98"/>
      <c r="IMU257" s="98"/>
      <c r="IMV257" s="98"/>
      <c r="IMW257" s="98"/>
      <c r="IMX257" s="98"/>
      <c r="IMY257" s="98"/>
      <c r="IMZ257" s="98"/>
      <c r="INA257" s="98"/>
      <c r="INB257" s="98"/>
      <c r="INC257" s="98"/>
      <c r="IND257" s="98"/>
      <c r="INE257" s="98"/>
      <c r="INR257" s="98"/>
      <c r="INS257" s="98"/>
      <c r="INT257" s="98"/>
      <c r="INU257" s="98"/>
      <c r="INV257" s="98"/>
      <c r="INW257" s="98"/>
      <c r="INX257" s="98"/>
      <c r="INY257" s="98"/>
      <c r="INZ257" s="98"/>
      <c r="IOA257" s="98"/>
      <c r="IOD257" s="98"/>
      <c r="IOG257" s="98"/>
      <c r="IOJ257" s="98"/>
      <c r="IOM257" s="98"/>
      <c r="IRA257" s="98"/>
      <c r="IRC257" s="98"/>
      <c r="IRF257" s="98"/>
      <c r="IRI257" s="98"/>
      <c r="IRL257" s="98"/>
      <c r="IRO257" s="98"/>
      <c r="IRR257" s="98"/>
      <c r="IRT257" s="98"/>
      <c r="IRV257" s="98"/>
      <c r="IRY257" s="98"/>
      <c r="ISB257" s="98"/>
      <c r="ISE257" s="98"/>
      <c r="ISH257" s="98"/>
      <c r="ISK257" s="98"/>
      <c r="ISN257" s="98"/>
      <c r="ISQ257" s="98"/>
      <c r="ISS257" s="98"/>
      <c r="ITN257" s="98"/>
      <c r="ITO257" s="98"/>
      <c r="ITR257" s="98"/>
      <c r="ITU257" s="98"/>
      <c r="ITX257" s="98"/>
      <c r="IUA257" s="98"/>
      <c r="IUB257" s="98"/>
      <c r="IUC257" s="98"/>
      <c r="IUF257" s="98"/>
      <c r="IUI257" s="98"/>
      <c r="IUL257" s="98"/>
      <c r="IUO257" s="98"/>
      <c r="IUQ257" s="98"/>
      <c r="IWI257" s="98"/>
      <c r="IWJ257" s="98"/>
      <c r="IWK257" s="98"/>
      <c r="IWL257" s="98"/>
      <c r="IWM257" s="98"/>
      <c r="IWN257" s="98"/>
      <c r="IWO257" s="98"/>
      <c r="IWP257" s="98"/>
      <c r="IWQ257" s="98"/>
      <c r="IWR257" s="98"/>
      <c r="IWS257" s="98"/>
      <c r="IWT257" s="98"/>
      <c r="IWU257" s="98"/>
      <c r="IWV257" s="98"/>
      <c r="IWW257" s="98"/>
      <c r="IWX257" s="98"/>
      <c r="IWY257" s="98"/>
      <c r="IWZ257" s="98"/>
      <c r="IXA257" s="98"/>
      <c r="IXN257" s="98"/>
      <c r="IXO257" s="98"/>
      <c r="IXP257" s="98"/>
      <c r="IXQ257" s="98"/>
      <c r="IXR257" s="98"/>
      <c r="IXS257" s="98"/>
      <c r="IXT257" s="98"/>
      <c r="IXU257" s="98"/>
      <c r="IXV257" s="98"/>
      <c r="IXW257" s="98"/>
      <c r="IXZ257" s="98"/>
      <c r="IYC257" s="98"/>
      <c r="IYF257" s="98"/>
      <c r="IYI257" s="98"/>
      <c r="JAW257" s="98"/>
      <c r="JAY257" s="98"/>
      <c r="JBB257" s="98"/>
      <c r="JBE257" s="98"/>
      <c r="JBH257" s="98"/>
      <c r="JBK257" s="98"/>
      <c r="JBN257" s="98"/>
      <c r="JBP257" s="98"/>
      <c r="JBR257" s="98"/>
      <c r="JBU257" s="98"/>
      <c r="JBX257" s="98"/>
      <c r="JCA257" s="98"/>
      <c r="JCD257" s="98"/>
      <c r="JCG257" s="98"/>
      <c r="JCJ257" s="98"/>
      <c r="JCM257" s="98"/>
      <c r="JCO257" s="98"/>
      <c r="JDJ257" s="98"/>
      <c r="JDK257" s="98"/>
      <c r="JDN257" s="98"/>
      <c r="JDQ257" s="98"/>
      <c r="JDT257" s="98"/>
      <c r="JDW257" s="98"/>
      <c r="JDX257" s="98"/>
      <c r="JDY257" s="98"/>
      <c r="JEB257" s="98"/>
      <c r="JEE257" s="98"/>
      <c r="JEH257" s="98"/>
      <c r="JEK257" s="98"/>
      <c r="JEM257" s="98"/>
      <c r="JGE257" s="98"/>
      <c r="JGF257" s="98"/>
      <c r="JGG257" s="98"/>
      <c r="JGH257" s="98"/>
      <c r="JGI257" s="98"/>
      <c r="JGJ257" s="98"/>
      <c r="JGK257" s="98"/>
      <c r="JGL257" s="98"/>
      <c r="JGM257" s="98"/>
      <c r="JGN257" s="98"/>
      <c r="JGO257" s="98"/>
      <c r="JGP257" s="98"/>
      <c r="JGQ257" s="98"/>
      <c r="JGR257" s="98"/>
      <c r="JGS257" s="98"/>
      <c r="JGT257" s="98"/>
      <c r="JGU257" s="98"/>
      <c r="JGV257" s="98"/>
      <c r="JGW257" s="98"/>
      <c r="JHJ257" s="98"/>
      <c r="JHK257" s="98"/>
      <c r="JHL257" s="98"/>
      <c r="JHM257" s="98"/>
      <c r="JHN257" s="98"/>
      <c r="JHO257" s="98"/>
      <c r="JHP257" s="98"/>
      <c r="JHQ257" s="98"/>
      <c r="JHR257" s="98"/>
      <c r="JHS257" s="98"/>
      <c r="JHV257" s="98"/>
      <c r="JHY257" s="98"/>
      <c r="JIB257" s="98"/>
      <c r="JIE257" s="98"/>
      <c r="JKS257" s="98"/>
      <c r="JKU257" s="98"/>
      <c r="JKX257" s="98"/>
      <c r="JLA257" s="98"/>
      <c r="JLD257" s="98"/>
      <c r="JLG257" s="98"/>
      <c r="JLJ257" s="98"/>
      <c r="JLL257" s="98"/>
      <c r="JLN257" s="98"/>
      <c r="JLQ257" s="98"/>
      <c r="JLT257" s="98"/>
      <c r="JLW257" s="98"/>
      <c r="JLZ257" s="98"/>
      <c r="JMC257" s="98"/>
      <c r="JMF257" s="98"/>
      <c r="JMI257" s="98"/>
      <c r="JMK257" s="98"/>
      <c r="JNF257" s="98"/>
      <c r="JNG257" s="98"/>
      <c r="JNJ257" s="98"/>
      <c r="JNM257" s="98"/>
      <c r="JNP257" s="98"/>
      <c r="JNS257" s="98"/>
      <c r="JNT257" s="98"/>
      <c r="JNU257" s="98"/>
      <c r="JNX257" s="98"/>
      <c r="JOA257" s="98"/>
      <c r="JOD257" s="98"/>
      <c r="JOG257" s="98"/>
      <c r="JOI257" s="98"/>
      <c r="JQA257" s="98"/>
      <c r="JQB257" s="98"/>
      <c r="JQC257" s="98"/>
      <c r="JQD257" s="98"/>
      <c r="JQE257" s="98"/>
      <c r="JQF257" s="98"/>
      <c r="JQG257" s="98"/>
      <c r="JQH257" s="98"/>
      <c r="JQI257" s="98"/>
      <c r="JQJ257" s="98"/>
      <c r="JQK257" s="98"/>
      <c r="JQL257" s="98"/>
      <c r="JQM257" s="98"/>
      <c r="JQN257" s="98"/>
      <c r="JQO257" s="98"/>
      <c r="JQP257" s="98"/>
      <c r="JQQ257" s="98"/>
      <c r="JQR257" s="98"/>
      <c r="JQS257" s="98"/>
      <c r="JRF257" s="98"/>
      <c r="JRG257" s="98"/>
      <c r="JRH257" s="98"/>
      <c r="JRI257" s="98"/>
      <c r="JRJ257" s="98"/>
      <c r="JRK257" s="98"/>
      <c r="JRL257" s="98"/>
      <c r="JRM257" s="98"/>
      <c r="JRN257" s="98"/>
      <c r="JRO257" s="98"/>
      <c r="JRR257" s="98"/>
      <c r="JRU257" s="98"/>
      <c r="JRX257" s="98"/>
      <c r="JSA257" s="98"/>
      <c r="JUO257" s="98"/>
      <c r="JUQ257" s="98"/>
      <c r="JUT257" s="98"/>
      <c r="JUW257" s="98"/>
      <c r="JUZ257" s="98"/>
      <c r="JVC257" s="98"/>
      <c r="JVF257" s="98"/>
      <c r="JVH257" s="98"/>
      <c r="JVJ257" s="98"/>
      <c r="JVM257" s="98"/>
      <c r="JVP257" s="98"/>
      <c r="JVS257" s="98"/>
      <c r="JVV257" s="98"/>
      <c r="JVY257" s="98"/>
      <c r="JWB257" s="98"/>
      <c r="JWE257" s="98"/>
      <c r="JWG257" s="98"/>
      <c r="JXB257" s="98"/>
      <c r="JXC257" s="98"/>
      <c r="JXF257" s="98"/>
      <c r="JXI257" s="98"/>
      <c r="JXL257" s="98"/>
      <c r="JXO257" s="98"/>
      <c r="JXP257" s="98"/>
      <c r="JXQ257" s="98"/>
      <c r="JXT257" s="98"/>
      <c r="JXW257" s="98"/>
      <c r="JXZ257" s="98"/>
      <c r="JYC257" s="98"/>
      <c r="JYE257" s="98"/>
      <c r="JZW257" s="98"/>
      <c r="JZX257" s="98"/>
      <c r="JZY257" s="98"/>
      <c r="JZZ257" s="98"/>
      <c r="KAA257" s="98"/>
      <c r="KAB257" s="98"/>
      <c r="KAC257" s="98"/>
      <c r="KAD257" s="98"/>
      <c r="KAE257" s="98"/>
      <c r="KAF257" s="98"/>
      <c r="KAG257" s="98"/>
      <c r="KAH257" s="98"/>
      <c r="KAI257" s="98"/>
      <c r="KAJ257" s="98"/>
      <c r="KAK257" s="98"/>
      <c r="KAL257" s="98"/>
      <c r="KAM257" s="98"/>
      <c r="KAN257" s="98"/>
      <c r="KAO257" s="98"/>
      <c r="KBB257" s="98"/>
      <c r="KBC257" s="98"/>
      <c r="KBD257" s="98"/>
      <c r="KBE257" s="98"/>
      <c r="KBF257" s="98"/>
      <c r="KBG257" s="98"/>
      <c r="KBH257" s="98"/>
      <c r="KBI257" s="98"/>
      <c r="KBJ257" s="98"/>
      <c r="KBK257" s="98"/>
      <c r="KBN257" s="98"/>
      <c r="KBQ257" s="98"/>
      <c r="KBT257" s="98"/>
      <c r="KBW257" s="98"/>
      <c r="KEK257" s="98"/>
      <c r="KEM257" s="98"/>
      <c r="KEP257" s="98"/>
      <c r="KES257" s="98"/>
      <c r="KEV257" s="98"/>
      <c r="KEY257" s="98"/>
      <c r="KFB257" s="98"/>
      <c r="KFD257" s="98"/>
      <c r="KFF257" s="98"/>
      <c r="KFI257" s="98"/>
      <c r="KFL257" s="98"/>
      <c r="KFO257" s="98"/>
      <c r="KFR257" s="98"/>
      <c r="KFU257" s="98"/>
      <c r="KFX257" s="98"/>
      <c r="KGA257" s="98"/>
      <c r="KGC257" s="98"/>
      <c r="KGX257" s="98"/>
      <c r="KGY257" s="98"/>
      <c r="KHB257" s="98"/>
      <c r="KHE257" s="98"/>
      <c r="KHH257" s="98"/>
      <c r="KHK257" s="98"/>
      <c r="KHL257" s="98"/>
      <c r="KHM257" s="98"/>
      <c r="KHP257" s="98"/>
      <c r="KHS257" s="98"/>
      <c r="KHV257" s="98"/>
      <c r="KHY257" s="98"/>
      <c r="KIA257" s="98"/>
      <c r="KJS257" s="98"/>
      <c r="KJT257" s="98"/>
      <c r="KJU257" s="98"/>
      <c r="KJV257" s="98"/>
      <c r="KJW257" s="98"/>
      <c r="KJX257" s="98"/>
      <c r="KJY257" s="98"/>
      <c r="KJZ257" s="98"/>
      <c r="KKA257" s="98"/>
      <c r="KKB257" s="98"/>
      <c r="KKC257" s="98"/>
      <c r="KKD257" s="98"/>
      <c r="KKE257" s="98"/>
      <c r="KKF257" s="98"/>
      <c r="KKG257" s="98"/>
      <c r="KKH257" s="98"/>
      <c r="KKI257" s="98"/>
      <c r="KKJ257" s="98"/>
      <c r="KKK257" s="98"/>
      <c r="KKX257" s="98"/>
      <c r="KKY257" s="98"/>
      <c r="KKZ257" s="98"/>
      <c r="KLA257" s="98"/>
      <c r="KLB257" s="98"/>
      <c r="KLC257" s="98"/>
      <c r="KLD257" s="98"/>
      <c r="KLE257" s="98"/>
      <c r="KLF257" s="98"/>
      <c r="KLG257" s="98"/>
      <c r="KLJ257" s="98"/>
      <c r="KLM257" s="98"/>
      <c r="KLP257" s="98"/>
      <c r="KLS257" s="98"/>
      <c r="KOG257" s="98"/>
      <c r="KOI257" s="98"/>
      <c r="KOL257" s="98"/>
      <c r="KOO257" s="98"/>
      <c r="KOR257" s="98"/>
      <c r="KOU257" s="98"/>
      <c r="KOX257" s="98"/>
      <c r="KOZ257" s="98"/>
      <c r="KPB257" s="98"/>
      <c r="KPE257" s="98"/>
      <c r="KPH257" s="98"/>
      <c r="KPK257" s="98"/>
      <c r="KPN257" s="98"/>
      <c r="KPQ257" s="98"/>
      <c r="KPT257" s="98"/>
      <c r="KPW257" s="98"/>
      <c r="KPY257" s="98"/>
      <c r="KQT257" s="98"/>
      <c r="KQU257" s="98"/>
      <c r="KQX257" s="98"/>
      <c r="KRA257" s="98"/>
      <c r="KRD257" s="98"/>
      <c r="KRG257" s="98"/>
      <c r="KRH257" s="98"/>
      <c r="KRI257" s="98"/>
      <c r="KRL257" s="98"/>
      <c r="KRO257" s="98"/>
      <c r="KRR257" s="98"/>
      <c r="KRU257" s="98"/>
      <c r="KRW257" s="98"/>
      <c r="KTO257" s="98"/>
      <c r="KTP257" s="98"/>
      <c r="KTQ257" s="98"/>
      <c r="KTR257" s="98"/>
      <c r="KTS257" s="98"/>
      <c r="KTT257" s="98"/>
      <c r="KTU257" s="98"/>
      <c r="KTV257" s="98"/>
      <c r="KTW257" s="98"/>
      <c r="KTX257" s="98"/>
      <c r="KTY257" s="98"/>
      <c r="KTZ257" s="98"/>
      <c r="KUA257" s="98"/>
      <c r="KUB257" s="98"/>
      <c r="KUC257" s="98"/>
      <c r="KUD257" s="98"/>
      <c r="KUE257" s="98"/>
      <c r="KUF257" s="98"/>
      <c r="KUG257" s="98"/>
      <c r="KUT257" s="98"/>
      <c r="KUU257" s="98"/>
      <c r="KUV257" s="98"/>
      <c r="KUW257" s="98"/>
      <c r="KUX257" s="98"/>
      <c r="KUY257" s="98"/>
      <c r="KUZ257" s="98"/>
      <c r="KVA257" s="98"/>
      <c r="KVB257" s="98"/>
      <c r="KVC257" s="98"/>
      <c r="KVF257" s="98"/>
      <c r="KVI257" s="98"/>
      <c r="KVL257" s="98"/>
      <c r="KVO257" s="98"/>
      <c r="KYC257" s="98"/>
      <c r="KYE257" s="98"/>
      <c r="KYH257" s="98"/>
      <c r="KYK257" s="98"/>
      <c r="KYN257" s="98"/>
      <c r="KYQ257" s="98"/>
      <c r="KYT257" s="98"/>
      <c r="KYV257" s="98"/>
      <c r="KYX257" s="98"/>
      <c r="KZA257" s="98"/>
      <c r="KZD257" s="98"/>
      <c r="KZG257" s="98"/>
      <c r="KZJ257" s="98"/>
      <c r="KZM257" s="98"/>
      <c r="KZP257" s="98"/>
      <c r="KZS257" s="98"/>
      <c r="KZU257" s="98"/>
      <c r="LAP257" s="98"/>
      <c r="LAQ257" s="98"/>
      <c r="LAT257" s="98"/>
      <c r="LAW257" s="98"/>
      <c r="LAZ257" s="98"/>
      <c r="LBC257" s="98"/>
      <c r="LBD257" s="98"/>
      <c r="LBE257" s="98"/>
      <c r="LBH257" s="98"/>
      <c r="LBK257" s="98"/>
      <c r="LBN257" s="98"/>
      <c r="LBQ257" s="98"/>
      <c r="LBS257" s="98"/>
      <c r="LDK257" s="98"/>
      <c r="LDL257" s="98"/>
      <c r="LDM257" s="98"/>
      <c r="LDN257" s="98"/>
      <c r="LDO257" s="98"/>
      <c r="LDP257" s="98"/>
      <c r="LDQ257" s="98"/>
      <c r="LDR257" s="98"/>
      <c r="LDS257" s="98"/>
      <c r="LDT257" s="98"/>
      <c r="LDU257" s="98"/>
      <c r="LDV257" s="98"/>
      <c r="LDW257" s="98"/>
      <c r="LDX257" s="98"/>
      <c r="LDY257" s="98"/>
      <c r="LDZ257" s="98"/>
      <c r="LEA257" s="98"/>
      <c r="LEB257" s="98"/>
      <c r="LEC257" s="98"/>
      <c r="LEP257" s="98"/>
      <c r="LEQ257" s="98"/>
      <c r="LER257" s="98"/>
      <c r="LES257" s="98"/>
      <c r="LET257" s="98"/>
      <c r="LEU257" s="98"/>
      <c r="LEV257" s="98"/>
      <c r="LEW257" s="98"/>
      <c r="LEX257" s="98"/>
      <c r="LEY257" s="98"/>
      <c r="LFB257" s="98"/>
      <c r="LFE257" s="98"/>
      <c r="LFH257" s="98"/>
      <c r="LFK257" s="98"/>
      <c r="LHY257" s="98"/>
      <c r="LIA257" s="98"/>
      <c r="LID257" s="98"/>
      <c r="LIG257" s="98"/>
      <c r="LIJ257" s="98"/>
      <c r="LIM257" s="98"/>
      <c r="LIP257" s="98"/>
      <c r="LIR257" s="98"/>
      <c r="LIT257" s="98"/>
      <c r="LIW257" s="98"/>
      <c r="LIZ257" s="98"/>
      <c r="LJC257" s="98"/>
      <c r="LJF257" s="98"/>
      <c r="LJI257" s="98"/>
      <c r="LJL257" s="98"/>
      <c r="LJO257" s="98"/>
      <c r="LJQ257" s="98"/>
      <c r="LKL257" s="98"/>
      <c r="LKM257" s="98"/>
      <c r="LKP257" s="98"/>
      <c r="LKS257" s="98"/>
      <c r="LKV257" s="98"/>
      <c r="LKY257" s="98"/>
      <c r="LKZ257" s="98"/>
      <c r="LLA257" s="98"/>
      <c r="LLD257" s="98"/>
      <c r="LLG257" s="98"/>
      <c r="LLJ257" s="98"/>
      <c r="LLM257" s="98"/>
      <c r="LLO257" s="98"/>
      <c r="LNG257" s="98"/>
      <c r="LNH257" s="98"/>
      <c r="LNI257" s="98"/>
      <c r="LNJ257" s="98"/>
      <c r="LNK257" s="98"/>
      <c r="LNL257" s="98"/>
      <c r="LNM257" s="98"/>
      <c r="LNN257" s="98"/>
      <c r="LNO257" s="98"/>
      <c r="LNP257" s="98"/>
      <c r="LNQ257" s="98"/>
      <c r="LNR257" s="98"/>
      <c r="LNS257" s="98"/>
      <c r="LNT257" s="98"/>
      <c r="LNU257" s="98"/>
      <c r="LNV257" s="98"/>
      <c r="LNW257" s="98"/>
      <c r="LNX257" s="98"/>
      <c r="LNY257" s="98"/>
      <c r="LOL257" s="98"/>
      <c r="LOM257" s="98"/>
      <c r="LON257" s="98"/>
      <c r="LOO257" s="98"/>
      <c r="LOP257" s="98"/>
      <c r="LOQ257" s="98"/>
      <c r="LOR257" s="98"/>
      <c r="LOS257" s="98"/>
      <c r="LOT257" s="98"/>
      <c r="LOU257" s="98"/>
      <c r="LOX257" s="98"/>
      <c r="LPA257" s="98"/>
      <c r="LPD257" s="98"/>
      <c r="LPG257" s="98"/>
      <c r="LRU257" s="98"/>
      <c r="LRW257" s="98"/>
      <c r="LRZ257" s="98"/>
      <c r="LSC257" s="98"/>
      <c r="LSF257" s="98"/>
      <c r="LSI257" s="98"/>
      <c r="LSL257" s="98"/>
      <c r="LSN257" s="98"/>
      <c r="LSP257" s="98"/>
      <c r="LSS257" s="98"/>
      <c r="LSV257" s="98"/>
      <c r="LSY257" s="98"/>
      <c r="LTB257" s="98"/>
      <c r="LTE257" s="98"/>
      <c r="LTH257" s="98"/>
      <c r="LTK257" s="98"/>
      <c r="LTM257" s="98"/>
      <c r="LUH257" s="98"/>
      <c r="LUI257" s="98"/>
      <c r="LUL257" s="98"/>
      <c r="LUO257" s="98"/>
      <c r="LUR257" s="98"/>
      <c r="LUU257" s="98"/>
      <c r="LUV257" s="98"/>
      <c r="LUW257" s="98"/>
      <c r="LUZ257" s="98"/>
      <c r="LVC257" s="98"/>
      <c r="LVF257" s="98"/>
      <c r="LVI257" s="98"/>
      <c r="LVK257" s="98"/>
      <c r="LXC257" s="98"/>
      <c r="LXD257" s="98"/>
      <c r="LXE257" s="98"/>
      <c r="LXF257" s="98"/>
      <c r="LXG257" s="98"/>
      <c r="LXH257" s="98"/>
      <c r="LXI257" s="98"/>
      <c r="LXJ257" s="98"/>
      <c r="LXK257" s="98"/>
      <c r="LXL257" s="98"/>
      <c r="LXM257" s="98"/>
      <c r="LXN257" s="98"/>
      <c r="LXO257" s="98"/>
      <c r="LXP257" s="98"/>
      <c r="LXQ257" s="98"/>
      <c r="LXR257" s="98"/>
      <c r="LXS257" s="98"/>
      <c r="LXT257" s="98"/>
      <c r="LXU257" s="98"/>
      <c r="LYH257" s="98"/>
      <c r="LYI257" s="98"/>
      <c r="LYJ257" s="98"/>
      <c r="LYK257" s="98"/>
      <c r="LYL257" s="98"/>
      <c r="LYM257" s="98"/>
      <c r="LYN257" s="98"/>
      <c r="LYO257" s="98"/>
      <c r="LYP257" s="98"/>
      <c r="LYQ257" s="98"/>
      <c r="LYT257" s="98"/>
      <c r="LYW257" s="98"/>
      <c r="LYZ257" s="98"/>
      <c r="LZC257" s="98"/>
      <c r="MBQ257" s="98"/>
      <c r="MBS257" s="98"/>
      <c r="MBV257" s="98"/>
      <c r="MBY257" s="98"/>
      <c r="MCB257" s="98"/>
      <c r="MCE257" s="98"/>
      <c r="MCH257" s="98"/>
      <c r="MCJ257" s="98"/>
      <c r="MCL257" s="98"/>
      <c r="MCO257" s="98"/>
      <c r="MCR257" s="98"/>
      <c r="MCU257" s="98"/>
      <c r="MCX257" s="98"/>
      <c r="MDA257" s="98"/>
      <c r="MDD257" s="98"/>
      <c r="MDG257" s="98"/>
      <c r="MDI257" s="98"/>
      <c r="MED257" s="98"/>
      <c r="MEE257" s="98"/>
      <c r="MEH257" s="98"/>
      <c r="MEK257" s="98"/>
      <c r="MEN257" s="98"/>
      <c r="MEQ257" s="98"/>
      <c r="MER257" s="98"/>
      <c r="MES257" s="98"/>
      <c r="MEV257" s="98"/>
      <c r="MEY257" s="98"/>
      <c r="MFB257" s="98"/>
      <c r="MFE257" s="98"/>
      <c r="MFG257" s="98"/>
      <c r="MGY257" s="98"/>
      <c r="MGZ257" s="98"/>
      <c r="MHA257" s="98"/>
      <c r="MHB257" s="98"/>
      <c r="MHC257" s="98"/>
      <c r="MHD257" s="98"/>
      <c r="MHE257" s="98"/>
      <c r="MHF257" s="98"/>
      <c r="MHG257" s="98"/>
      <c r="MHH257" s="98"/>
      <c r="MHI257" s="98"/>
      <c r="MHJ257" s="98"/>
      <c r="MHK257" s="98"/>
      <c r="MHL257" s="98"/>
      <c r="MHM257" s="98"/>
      <c r="MHN257" s="98"/>
      <c r="MHO257" s="98"/>
      <c r="MHP257" s="98"/>
      <c r="MHQ257" s="98"/>
      <c r="MID257" s="98"/>
      <c r="MIE257" s="98"/>
      <c r="MIF257" s="98"/>
      <c r="MIG257" s="98"/>
      <c r="MIH257" s="98"/>
      <c r="MII257" s="98"/>
      <c r="MIJ257" s="98"/>
      <c r="MIK257" s="98"/>
      <c r="MIL257" s="98"/>
      <c r="MIM257" s="98"/>
      <c r="MIP257" s="98"/>
      <c r="MIS257" s="98"/>
      <c r="MIV257" s="98"/>
      <c r="MIY257" s="98"/>
      <c r="MLM257" s="98"/>
      <c r="MLO257" s="98"/>
      <c r="MLR257" s="98"/>
      <c r="MLU257" s="98"/>
      <c r="MLX257" s="98"/>
      <c r="MMA257" s="98"/>
      <c r="MMD257" s="98"/>
      <c r="MMF257" s="98"/>
      <c r="MMH257" s="98"/>
      <c r="MMK257" s="98"/>
      <c r="MMN257" s="98"/>
      <c r="MMQ257" s="98"/>
      <c r="MMT257" s="98"/>
      <c r="MMW257" s="98"/>
      <c r="MMZ257" s="98"/>
      <c r="MNC257" s="98"/>
      <c r="MNE257" s="98"/>
      <c r="MNZ257" s="98"/>
      <c r="MOA257" s="98"/>
      <c r="MOD257" s="98"/>
      <c r="MOG257" s="98"/>
      <c r="MOJ257" s="98"/>
      <c r="MOM257" s="98"/>
      <c r="MON257" s="98"/>
      <c r="MOO257" s="98"/>
      <c r="MOR257" s="98"/>
      <c r="MOU257" s="98"/>
      <c r="MOX257" s="98"/>
      <c r="MPA257" s="98"/>
      <c r="MPC257" s="98"/>
      <c r="MQU257" s="98"/>
      <c r="MQV257" s="98"/>
      <c r="MQW257" s="98"/>
      <c r="MQX257" s="98"/>
      <c r="MQY257" s="98"/>
      <c r="MQZ257" s="98"/>
      <c r="MRA257" s="98"/>
      <c r="MRB257" s="98"/>
      <c r="MRC257" s="98"/>
      <c r="MRD257" s="98"/>
      <c r="MRE257" s="98"/>
      <c r="MRF257" s="98"/>
      <c r="MRG257" s="98"/>
      <c r="MRH257" s="98"/>
      <c r="MRI257" s="98"/>
      <c r="MRJ257" s="98"/>
      <c r="MRK257" s="98"/>
      <c r="MRL257" s="98"/>
      <c r="MRM257" s="98"/>
      <c r="MRZ257" s="98"/>
      <c r="MSA257" s="98"/>
      <c r="MSB257" s="98"/>
      <c r="MSC257" s="98"/>
      <c r="MSD257" s="98"/>
      <c r="MSE257" s="98"/>
      <c r="MSF257" s="98"/>
      <c r="MSG257" s="98"/>
      <c r="MSH257" s="98"/>
      <c r="MSI257" s="98"/>
      <c r="MSL257" s="98"/>
      <c r="MSO257" s="98"/>
      <c r="MSR257" s="98"/>
      <c r="MSU257" s="98"/>
      <c r="MVI257" s="98"/>
      <c r="MVK257" s="98"/>
      <c r="MVN257" s="98"/>
      <c r="MVQ257" s="98"/>
      <c r="MVT257" s="98"/>
      <c r="MVW257" s="98"/>
      <c r="MVZ257" s="98"/>
      <c r="MWB257" s="98"/>
      <c r="MWD257" s="98"/>
      <c r="MWG257" s="98"/>
      <c r="MWJ257" s="98"/>
      <c r="MWM257" s="98"/>
      <c r="MWP257" s="98"/>
      <c r="MWS257" s="98"/>
      <c r="MWV257" s="98"/>
      <c r="MWY257" s="98"/>
      <c r="MXA257" s="98"/>
      <c r="MXV257" s="98"/>
      <c r="MXW257" s="98"/>
      <c r="MXZ257" s="98"/>
      <c r="MYC257" s="98"/>
      <c r="MYF257" s="98"/>
      <c r="MYI257" s="98"/>
      <c r="MYJ257" s="98"/>
      <c r="MYK257" s="98"/>
      <c r="MYN257" s="98"/>
      <c r="MYQ257" s="98"/>
      <c r="MYT257" s="98"/>
      <c r="MYW257" s="98"/>
      <c r="MYY257" s="98"/>
      <c r="NAQ257" s="98"/>
      <c r="NAR257" s="98"/>
      <c r="NAS257" s="98"/>
      <c r="NAT257" s="98"/>
      <c r="NAU257" s="98"/>
      <c r="NAV257" s="98"/>
      <c r="NAW257" s="98"/>
      <c r="NAX257" s="98"/>
      <c r="NAY257" s="98"/>
      <c r="NAZ257" s="98"/>
      <c r="NBA257" s="98"/>
      <c r="NBB257" s="98"/>
      <c r="NBC257" s="98"/>
      <c r="NBD257" s="98"/>
      <c r="NBE257" s="98"/>
      <c r="NBF257" s="98"/>
      <c r="NBG257" s="98"/>
      <c r="NBH257" s="98"/>
      <c r="NBI257" s="98"/>
      <c r="NBV257" s="98"/>
      <c r="NBW257" s="98"/>
      <c r="NBX257" s="98"/>
      <c r="NBY257" s="98"/>
      <c r="NBZ257" s="98"/>
      <c r="NCA257" s="98"/>
      <c r="NCB257" s="98"/>
      <c r="NCC257" s="98"/>
      <c r="NCD257" s="98"/>
      <c r="NCE257" s="98"/>
      <c r="NCH257" s="98"/>
      <c r="NCK257" s="98"/>
      <c r="NCN257" s="98"/>
      <c r="NCQ257" s="98"/>
      <c r="NFE257" s="98"/>
      <c r="NFG257" s="98"/>
      <c r="NFJ257" s="98"/>
      <c r="NFM257" s="98"/>
      <c r="NFP257" s="98"/>
      <c r="NFS257" s="98"/>
      <c r="NFV257" s="98"/>
      <c r="NFX257" s="98"/>
      <c r="NFZ257" s="98"/>
      <c r="NGC257" s="98"/>
      <c r="NGF257" s="98"/>
      <c r="NGI257" s="98"/>
      <c r="NGL257" s="98"/>
      <c r="NGO257" s="98"/>
      <c r="NGR257" s="98"/>
      <c r="NGU257" s="98"/>
      <c r="NGW257" s="98"/>
      <c r="NHR257" s="98"/>
      <c r="NHS257" s="98"/>
      <c r="NHV257" s="98"/>
      <c r="NHY257" s="98"/>
      <c r="NIB257" s="98"/>
      <c r="NIE257" s="98"/>
      <c r="NIF257" s="98"/>
      <c r="NIG257" s="98"/>
      <c r="NIJ257" s="98"/>
      <c r="NIM257" s="98"/>
      <c r="NIP257" s="98"/>
      <c r="NIS257" s="98"/>
      <c r="NIU257" s="98"/>
      <c r="NKM257" s="98"/>
      <c r="NKN257" s="98"/>
      <c r="NKO257" s="98"/>
      <c r="NKP257" s="98"/>
      <c r="NKQ257" s="98"/>
      <c r="NKR257" s="98"/>
      <c r="NKS257" s="98"/>
      <c r="NKT257" s="98"/>
      <c r="NKU257" s="98"/>
      <c r="NKV257" s="98"/>
      <c r="NKW257" s="98"/>
      <c r="NKX257" s="98"/>
      <c r="NKY257" s="98"/>
      <c r="NKZ257" s="98"/>
      <c r="NLA257" s="98"/>
      <c r="NLB257" s="98"/>
      <c r="NLC257" s="98"/>
      <c r="NLD257" s="98"/>
      <c r="NLE257" s="98"/>
      <c r="NLR257" s="98"/>
      <c r="NLS257" s="98"/>
      <c r="NLT257" s="98"/>
      <c r="NLU257" s="98"/>
      <c r="NLV257" s="98"/>
      <c r="NLW257" s="98"/>
      <c r="NLX257" s="98"/>
      <c r="NLY257" s="98"/>
      <c r="NLZ257" s="98"/>
      <c r="NMA257" s="98"/>
      <c r="NMD257" s="98"/>
      <c r="NMG257" s="98"/>
      <c r="NMJ257" s="98"/>
      <c r="NMM257" s="98"/>
      <c r="NPA257" s="98"/>
      <c r="NPC257" s="98"/>
      <c r="NPF257" s="98"/>
      <c r="NPI257" s="98"/>
      <c r="NPL257" s="98"/>
      <c r="NPO257" s="98"/>
      <c r="NPR257" s="98"/>
      <c r="NPT257" s="98"/>
      <c r="NPV257" s="98"/>
      <c r="NPY257" s="98"/>
      <c r="NQB257" s="98"/>
      <c r="NQE257" s="98"/>
      <c r="NQH257" s="98"/>
      <c r="NQK257" s="98"/>
      <c r="NQN257" s="98"/>
      <c r="NQQ257" s="98"/>
      <c r="NQS257" s="98"/>
      <c r="NRN257" s="98"/>
      <c r="NRO257" s="98"/>
      <c r="NRR257" s="98"/>
      <c r="NRU257" s="98"/>
      <c r="NRX257" s="98"/>
      <c r="NSA257" s="98"/>
      <c r="NSB257" s="98"/>
      <c r="NSC257" s="98"/>
      <c r="NSF257" s="98"/>
      <c r="NSI257" s="98"/>
      <c r="NSL257" s="98"/>
      <c r="NSO257" s="98"/>
      <c r="NSQ257" s="98"/>
      <c r="NUI257" s="98"/>
      <c r="NUJ257" s="98"/>
      <c r="NUK257" s="98"/>
      <c r="NUL257" s="98"/>
      <c r="NUM257" s="98"/>
      <c r="NUN257" s="98"/>
      <c r="NUO257" s="98"/>
      <c r="NUP257" s="98"/>
      <c r="NUQ257" s="98"/>
      <c r="NUR257" s="98"/>
      <c r="NUS257" s="98"/>
      <c r="NUT257" s="98"/>
      <c r="NUU257" s="98"/>
      <c r="NUV257" s="98"/>
      <c r="NUW257" s="98"/>
      <c r="NUX257" s="98"/>
      <c r="NUY257" s="98"/>
      <c r="NUZ257" s="98"/>
      <c r="NVA257" s="98"/>
      <c r="NVN257" s="98"/>
      <c r="NVO257" s="98"/>
      <c r="NVP257" s="98"/>
      <c r="NVQ257" s="98"/>
      <c r="NVR257" s="98"/>
      <c r="NVS257" s="98"/>
      <c r="NVT257" s="98"/>
      <c r="NVU257" s="98"/>
      <c r="NVV257" s="98"/>
      <c r="NVW257" s="98"/>
      <c r="NVZ257" s="98"/>
      <c r="NWC257" s="98"/>
      <c r="NWF257" s="98"/>
      <c r="NWI257" s="98"/>
      <c r="NYW257" s="98"/>
      <c r="NYY257" s="98"/>
      <c r="NZB257" s="98"/>
      <c r="NZE257" s="98"/>
      <c r="NZH257" s="98"/>
      <c r="NZK257" s="98"/>
      <c r="NZN257" s="98"/>
      <c r="NZP257" s="98"/>
      <c r="NZR257" s="98"/>
      <c r="NZU257" s="98"/>
      <c r="NZX257" s="98"/>
      <c r="OAA257" s="98"/>
      <c r="OAD257" s="98"/>
      <c r="OAG257" s="98"/>
      <c r="OAJ257" s="98"/>
      <c r="OAM257" s="98"/>
      <c r="OAO257" s="98"/>
      <c r="OBJ257" s="98"/>
      <c r="OBK257" s="98"/>
      <c r="OBN257" s="98"/>
      <c r="OBQ257" s="98"/>
      <c r="OBT257" s="98"/>
      <c r="OBW257" s="98"/>
      <c r="OBX257" s="98"/>
      <c r="OBY257" s="98"/>
      <c r="OCB257" s="98"/>
      <c r="OCE257" s="98"/>
      <c r="OCH257" s="98"/>
      <c r="OCK257" s="98"/>
      <c r="OCM257" s="98"/>
      <c r="OEE257" s="98"/>
      <c r="OEF257" s="98"/>
      <c r="OEG257" s="98"/>
      <c r="OEH257" s="98"/>
      <c r="OEI257" s="98"/>
      <c r="OEJ257" s="98"/>
      <c r="OEK257" s="98"/>
      <c r="OEL257" s="98"/>
      <c r="OEM257" s="98"/>
      <c r="OEN257" s="98"/>
      <c r="OEO257" s="98"/>
      <c r="OEP257" s="98"/>
      <c r="OEQ257" s="98"/>
      <c r="OER257" s="98"/>
      <c r="OES257" s="98"/>
      <c r="OET257" s="98"/>
      <c r="OEU257" s="98"/>
      <c r="OEV257" s="98"/>
      <c r="OEW257" s="98"/>
      <c r="OFJ257" s="98"/>
      <c r="OFK257" s="98"/>
      <c r="OFL257" s="98"/>
      <c r="OFM257" s="98"/>
      <c r="OFN257" s="98"/>
      <c r="OFO257" s="98"/>
      <c r="OFP257" s="98"/>
      <c r="OFQ257" s="98"/>
      <c r="OFR257" s="98"/>
      <c r="OFS257" s="98"/>
      <c r="OFV257" s="98"/>
      <c r="OFY257" s="98"/>
      <c r="OGB257" s="98"/>
      <c r="OGE257" s="98"/>
      <c r="OIS257" s="98"/>
      <c r="OIU257" s="98"/>
      <c r="OIX257" s="98"/>
      <c r="OJA257" s="98"/>
      <c r="OJD257" s="98"/>
      <c r="OJG257" s="98"/>
      <c r="OJJ257" s="98"/>
      <c r="OJL257" s="98"/>
      <c r="OJN257" s="98"/>
      <c r="OJQ257" s="98"/>
      <c r="OJT257" s="98"/>
      <c r="OJW257" s="98"/>
      <c r="OJZ257" s="98"/>
      <c r="OKC257" s="98"/>
      <c r="OKF257" s="98"/>
      <c r="OKI257" s="98"/>
      <c r="OKK257" s="98"/>
      <c r="OLF257" s="98"/>
      <c r="OLG257" s="98"/>
      <c r="OLJ257" s="98"/>
      <c r="OLM257" s="98"/>
      <c r="OLP257" s="98"/>
      <c r="OLS257" s="98"/>
      <c r="OLT257" s="98"/>
      <c r="OLU257" s="98"/>
      <c r="OLX257" s="98"/>
      <c r="OMA257" s="98"/>
      <c r="OMD257" s="98"/>
      <c r="OMG257" s="98"/>
      <c r="OMI257" s="98"/>
      <c r="OOA257" s="98"/>
      <c r="OOB257" s="98"/>
      <c r="OOC257" s="98"/>
      <c r="OOD257" s="98"/>
      <c r="OOE257" s="98"/>
      <c r="OOF257" s="98"/>
      <c r="OOG257" s="98"/>
      <c r="OOH257" s="98"/>
      <c r="OOI257" s="98"/>
      <c r="OOJ257" s="98"/>
      <c r="OOK257" s="98"/>
      <c r="OOL257" s="98"/>
      <c r="OOM257" s="98"/>
      <c r="OON257" s="98"/>
      <c r="OOO257" s="98"/>
      <c r="OOP257" s="98"/>
      <c r="OOQ257" s="98"/>
      <c r="OOR257" s="98"/>
      <c r="OOS257" s="98"/>
      <c r="OPF257" s="98"/>
      <c r="OPG257" s="98"/>
      <c r="OPH257" s="98"/>
      <c r="OPI257" s="98"/>
      <c r="OPJ257" s="98"/>
      <c r="OPK257" s="98"/>
      <c r="OPL257" s="98"/>
      <c r="OPM257" s="98"/>
      <c r="OPN257" s="98"/>
      <c r="OPO257" s="98"/>
      <c r="OPR257" s="98"/>
      <c r="OPU257" s="98"/>
      <c r="OPX257" s="98"/>
      <c r="OQA257" s="98"/>
      <c r="OSO257" s="98"/>
      <c r="OSQ257" s="98"/>
      <c r="OST257" s="98"/>
      <c r="OSW257" s="98"/>
      <c r="OSZ257" s="98"/>
      <c r="OTC257" s="98"/>
      <c r="OTF257" s="98"/>
      <c r="OTH257" s="98"/>
      <c r="OTJ257" s="98"/>
      <c r="OTM257" s="98"/>
      <c r="OTP257" s="98"/>
      <c r="OTS257" s="98"/>
      <c r="OTV257" s="98"/>
      <c r="OTY257" s="98"/>
      <c r="OUB257" s="98"/>
      <c r="OUE257" s="98"/>
      <c r="OUG257" s="98"/>
      <c r="OVB257" s="98"/>
      <c r="OVC257" s="98"/>
      <c r="OVF257" s="98"/>
      <c r="OVI257" s="98"/>
      <c r="OVL257" s="98"/>
      <c r="OVO257" s="98"/>
      <c r="OVP257" s="98"/>
      <c r="OVQ257" s="98"/>
      <c r="OVT257" s="98"/>
      <c r="OVW257" s="98"/>
      <c r="OVZ257" s="98"/>
      <c r="OWC257" s="98"/>
      <c r="OWE257" s="98"/>
      <c r="OXW257" s="98"/>
      <c r="OXX257" s="98"/>
      <c r="OXY257" s="98"/>
      <c r="OXZ257" s="98"/>
      <c r="OYA257" s="98"/>
      <c r="OYB257" s="98"/>
      <c r="OYC257" s="98"/>
      <c r="OYD257" s="98"/>
      <c r="OYE257" s="98"/>
      <c r="OYF257" s="98"/>
      <c r="OYG257" s="98"/>
      <c r="OYH257" s="98"/>
      <c r="OYI257" s="98"/>
      <c r="OYJ257" s="98"/>
      <c r="OYK257" s="98"/>
      <c r="OYL257" s="98"/>
      <c r="OYM257" s="98"/>
      <c r="OYN257" s="98"/>
      <c r="OYO257" s="98"/>
      <c r="OZB257" s="98"/>
      <c r="OZC257" s="98"/>
      <c r="OZD257" s="98"/>
      <c r="OZE257" s="98"/>
      <c r="OZF257" s="98"/>
      <c r="OZG257" s="98"/>
      <c r="OZH257" s="98"/>
      <c r="OZI257" s="98"/>
      <c r="OZJ257" s="98"/>
      <c r="OZK257" s="98"/>
      <c r="OZN257" s="98"/>
      <c r="OZQ257" s="98"/>
      <c r="OZT257" s="98"/>
      <c r="OZW257" s="98"/>
      <c r="PCK257" s="98"/>
      <c r="PCM257" s="98"/>
      <c r="PCP257" s="98"/>
      <c r="PCS257" s="98"/>
      <c r="PCV257" s="98"/>
      <c r="PCY257" s="98"/>
      <c r="PDB257" s="98"/>
      <c r="PDD257" s="98"/>
      <c r="PDF257" s="98"/>
      <c r="PDI257" s="98"/>
      <c r="PDL257" s="98"/>
      <c r="PDO257" s="98"/>
      <c r="PDR257" s="98"/>
      <c r="PDU257" s="98"/>
      <c r="PDX257" s="98"/>
      <c r="PEA257" s="98"/>
      <c r="PEC257" s="98"/>
      <c r="PEX257" s="98"/>
      <c r="PEY257" s="98"/>
      <c r="PFB257" s="98"/>
      <c r="PFE257" s="98"/>
      <c r="PFH257" s="98"/>
      <c r="PFK257" s="98"/>
      <c r="PFL257" s="98"/>
      <c r="PFM257" s="98"/>
      <c r="PFP257" s="98"/>
      <c r="PFS257" s="98"/>
      <c r="PFV257" s="98"/>
      <c r="PFY257" s="98"/>
      <c r="PGA257" s="98"/>
      <c r="PHS257" s="98"/>
      <c r="PHT257" s="98"/>
      <c r="PHU257" s="98"/>
      <c r="PHV257" s="98"/>
      <c r="PHW257" s="98"/>
      <c r="PHX257" s="98"/>
      <c r="PHY257" s="98"/>
      <c r="PHZ257" s="98"/>
      <c r="PIA257" s="98"/>
      <c r="PIB257" s="98"/>
      <c r="PIC257" s="98"/>
      <c r="PID257" s="98"/>
      <c r="PIE257" s="98"/>
      <c r="PIF257" s="98"/>
      <c r="PIG257" s="98"/>
      <c r="PIH257" s="98"/>
      <c r="PII257" s="98"/>
      <c r="PIJ257" s="98"/>
      <c r="PIK257" s="98"/>
      <c r="PIX257" s="98"/>
      <c r="PIY257" s="98"/>
      <c r="PIZ257" s="98"/>
      <c r="PJA257" s="98"/>
      <c r="PJB257" s="98"/>
      <c r="PJC257" s="98"/>
      <c r="PJD257" s="98"/>
      <c r="PJE257" s="98"/>
      <c r="PJF257" s="98"/>
      <c r="PJG257" s="98"/>
      <c r="PJJ257" s="98"/>
      <c r="PJM257" s="98"/>
      <c r="PJP257" s="98"/>
      <c r="PJS257" s="98"/>
      <c r="PMG257" s="98"/>
      <c r="PMI257" s="98"/>
      <c r="PML257" s="98"/>
      <c r="PMO257" s="98"/>
      <c r="PMR257" s="98"/>
      <c r="PMU257" s="98"/>
      <c r="PMX257" s="98"/>
      <c r="PMZ257" s="98"/>
      <c r="PNB257" s="98"/>
      <c r="PNE257" s="98"/>
      <c r="PNH257" s="98"/>
      <c r="PNK257" s="98"/>
      <c r="PNN257" s="98"/>
      <c r="PNQ257" s="98"/>
      <c r="PNT257" s="98"/>
      <c r="PNW257" s="98"/>
      <c r="PNY257" s="98"/>
      <c r="POT257" s="98"/>
      <c r="POU257" s="98"/>
      <c r="POX257" s="98"/>
      <c r="PPA257" s="98"/>
      <c r="PPD257" s="98"/>
      <c r="PPG257" s="98"/>
      <c r="PPH257" s="98"/>
      <c r="PPI257" s="98"/>
      <c r="PPL257" s="98"/>
      <c r="PPO257" s="98"/>
      <c r="PPR257" s="98"/>
      <c r="PPU257" s="98"/>
      <c r="PPW257" s="98"/>
      <c r="PRO257" s="98"/>
      <c r="PRP257" s="98"/>
      <c r="PRQ257" s="98"/>
      <c r="PRR257" s="98"/>
      <c r="PRS257" s="98"/>
      <c r="PRT257" s="98"/>
      <c r="PRU257" s="98"/>
      <c r="PRV257" s="98"/>
      <c r="PRW257" s="98"/>
      <c r="PRX257" s="98"/>
      <c r="PRY257" s="98"/>
      <c r="PRZ257" s="98"/>
      <c r="PSA257" s="98"/>
      <c r="PSB257" s="98"/>
      <c r="PSC257" s="98"/>
      <c r="PSD257" s="98"/>
      <c r="PSE257" s="98"/>
      <c r="PSF257" s="98"/>
      <c r="PSG257" s="98"/>
      <c r="PST257" s="98"/>
      <c r="PSU257" s="98"/>
      <c r="PSV257" s="98"/>
      <c r="PSW257" s="98"/>
      <c r="PSX257" s="98"/>
      <c r="PSY257" s="98"/>
      <c r="PSZ257" s="98"/>
      <c r="PTA257" s="98"/>
      <c r="PTB257" s="98"/>
      <c r="PTC257" s="98"/>
      <c r="PTF257" s="98"/>
      <c r="PTI257" s="98"/>
      <c r="PTL257" s="98"/>
      <c r="PTO257" s="98"/>
      <c r="PWC257" s="98"/>
      <c r="PWE257" s="98"/>
      <c r="PWH257" s="98"/>
      <c r="PWK257" s="98"/>
      <c r="PWN257" s="98"/>
      <c r="PWQ257" s="98"/>
      <c r="PWT257" s="98"/>
      <c r="PWV257" s="98"/>
      <c r="PWX257" s="98"/>
      <c r="PXA257" s="98"/>
      <c r="PXD257" s="98"/>
      <c r="PXG257" s="98"/>
      <c r="PXJ257" s="98"/>
      <c r="PXM257" s="98"/>
      <c r="PXP257" s="98"/>
      <c r="PXS257" s="98"/>
      <c r="PXU257" s="98"/>
      <c r="PYP257" s="98"/>
      <c r="PYQ257" s="98"/>
      <c r="PYT257" s="98"/>
      <c r="PYW257" s="98"/>
      <c r="PYZ257" s="98"/>
      <c r="PZC257" s="98"/>
      <c r="PZD257" s="98"/>
      <c r="PZE257" s="98"/>
      <c r="PZH257" s="98"/>
      <c r="PZK257" s="98"/>
      <c r="PZN257" s="98"/>
      <c r="PZQ257" s="98"/>
      <c r="PZS257" s="98"/>
      <c r="QBK257" s="98"/>
      <c r="QBL257" s="98"/>
      <c r="QBM257" s="98"/>
      <c r="QBN257" s="98"/>
      <c r="QBO257" s="98"/>
      <c r="QBP257" s="98"/>
      <c r="QBQ257" s="98"/>
      <c r="QBR257" s="98"/>
      <c r="QBS257" s="98"/>
      <c r="QBT257" s="98"/>
      <c r="QBU257" s="98"/>
      <c r="QBV257" s="98"/>
      <c r="QBW257" s="98"/>
      <c r="QBX257" s="98"/>
      <c r="QBY257" s="98"/>
      <c r="QBZ257" s="98"/>
      <c r="QCA257" s="98"/>
      <c r="QCB257" s="98"/>
      <c r="QCC257" s="98"/>
      <c r="QCP257" s="98"/>
      <c r="QCQ257" s="98"/>
      <c r="QCR257" s="98"/>
      <c r="QCS257" s="98"/>
      <c r="QCT257" s="98"/>
      <c r="QCU257" s="98"/>
      <c r="QCV257" s="98"/>
      <c r="QCW257" s="98"/>
      <c r="QCX257" s="98"/>
      <c r="QCY257" s="98"/>
      <c r="QDB257" s="98"/>
      <c r="QDE257" s="98"/>
      <c r="QDH257" s="98"/>
      <c r="QDK257" s="98"/>
      <c r="QFY257" s="98"/>
      <c r="QGA257" s="98"/>
      <c r="QGD257" s="98"/>
      <c r="QGG257" s="98"/>
      <c r="QGJ257" s="98"/>
      <c r="QGM257" s="98"/>
      <c r="QGP257" s="98"/>
      <c r="QGR257" s="98"/>
      <c r="QGT257" s="98"/>
      <c r="QGW257" s="98"/>
      <c r="QGZ257" s="98"/>
      <c r="QHC257" s="98"/>
      <c r="QHF257" s="98"/>
      <c r="QHI257" s="98"/>
      <c r="QHL257" s="98"/>
      <c r="QHO257" s="98"/>
      <c r="QHQ257" s="98"/>
      <c r="QIL257" s="98"/>
      <c r="QIM257" s="98"/>
      <c r="QIP257" s="98"/>
      <c r="QIS257" s="98"/>
      <c r="QIV257" s="98"/>
      <c r="QIY257" s="98"/>
      <c r="QIZ257" s="98"/>
      <c r="QJA257" s="98"/>
      <c r="QJD257" s="98"/>
      <c r="QJG257" s="98"/>
      <c r="QJJ257" s="98"/>
      <c r="QJM257" s="98"/>
      <c r="QJO257" s="98"/>
      <c r="QLG257" s="98"/>
      <c r="QLH257" s="98"/>
      <c r="QLI257" s="98"/>
      <c r="QLJ257" s="98"/>
      <c r="QLK257" s="98"/>
      <c r="QLL257" s="98"/>
      <c r="QLM257" s="98"/>
      <c r="QLN257" s="98"/>
      <c r="QLO257" s="98"/>
      <c r="QLP257" s="98"/>
      <c r="QLQ257" s="98"/>
      <c r="QLR257" s="98"/>
      <c r="QLS257" s="98"/>
      <c r="QLT257" s="98"/>
      <c r="QLU257" s="98"/>
      <c r="QLV257" s="98"/>
      <c r="QLW257" s="98"/>
      <c r="QLX257" s="98"/>
      <c r="QLY257" s="98"/>
      <c r="QML257" s="98"/>
      <c r="QMM257" s="98"/>
      <c r="QMN257" s="98"/>
      <c r="QMO257" s="98"/>
      <c r="QMP257" s="98"/>
      <c r="QMQ257" s="98"/>
      <c r="QMR257" s="98"/>
      <c r="QMS257" s="98"/>
      <c r="QMT257" s="98"/>
      <c r="QMU257" s="98"/>
      <c r="QMX257" s="98"/>
      <c r="QNA257" s="98"/>
      <c r="QND257" s="98"/>
      <c r="QNG257" s="98"/>
      <c r="QPU257" s="98"/>
      <c r="QPW257" s="98"/>
      <c r="QPZ257" s="98"/>
      <c r="QQC257" s="98"/>
      <c r="QQF257" s="98"/>
      <c r="QQI257" s="98"/>
      <c r="QQL257" s="98"/>
      <c r="QQN257" s="98"/>
      <c r="QQP257" s="98"/>
      <c r="QQS257" s="98"/>
      <c r="QQV257" s="98"/>
      <c r="QQY257" s="98"/>
      <c r="QRB257" s="98"/>
      <c r="QRE257" s="98"/>
      <c r="QRH257" s="98"/>
      <c r="QRK257" s="98"/>
      <c r="QRM257" s="98"/>
      <c r="QSH257" s="98"/>
      <c r="QSI257" s="98"/>
      <c r="QSL257" s="98"/>
      <c r="QSO257" s="98"/>
      <c r="QSR257" s="98"/>
      <c r="QSU257" s="98"/>
      <c r="QSV257" s="98"/>
      <c r="QSW257" s="98"/>
      <c r="QSZ257" s="98"/>
      <c r="QTC257" s="98"/>
      <c r="QTF257" s="98"/>
      <c r="QTI257" s="98"/>
      <c r="QTK257" s="98"/>
      <c r="QVC257" s="98"/>
      <c r="QVD257" s="98"/>
      <c r="QVE257" s="98"/>
      <c r="QVF257" s="98"/>
      <c r="QVG257" s="98"/>
      <c r="QVH257" s="98"/>
      <c r="QVI257" s="98"/>
      <c r="QVJ257" s="98"/>
      <c r="QVK257" s="98"/>
      <c r="QVL257" s="98"/>
      <c r="QVM257" s="98"/>
      <c r="QVN257" s="98"/>
      <c r="QVO257" s="98"/>
      <c r="QVP257" s="98"/>
      <c r="QVQ257" s="98"/>
      <c r="QVR257" s="98"/>
      <c r="QVS257" s="98"/>
      <c r="QVT257" s="98"/>
      <c r="QVU257" s="98"/>
      <c r="QWH257" s="98"/>
      <c r="QWI257" s="98"/>
      <c r="QWJ257" s="98"/>
      <c r="QWK257" s="98"/>
      <c r="QWL257" s="98"/>
      <c r="QWM257" s="98"/>
      <c r="QWN257" s="98"/>
      <c r="QWO257" s="98"/>
      <c r="QWP257" s="98"/>
      <c r="QWQ257" s="98"/>
      <c r="QWT257" s="98"/>
      <c r="QWW257" s="98"/>
      <c r="QWZ257" s="98"/>
      <c r="QXC257" s="98"/>
      <c r="QZQ257" s="98"/>
      <c r="QZS257" s="98"/>
      <c r="QZV257" s="98"/>
      <c r="QZY257" s="98"/>
      <c r="RAB257" s="98"/>
      <c r="RAE257" s="98"/>
      <c r="RAH257" s="98"/>
      <c r="RAJ257" s="98"/>
      <c r="RAL257" s="98"/>
      <c r="RAO257" s="98"/>
      <c r="RAR257" s="98"/>
      <c r="RAU257" s="98"/>
      <c r="RAX257" s="98"/>
      <c r="RBA257" s="98"/>
      <c r="RBD257" s="98"/>
      <c r="RBG257" s="98"/>
      <c r="RBI257" s="98"/>
      <c r="RCD257" s="98"/>
      <c r="RCE257" s="98"/>
      <c r="RCH257" s="98"/>
      <c r="RCK257" s="98"/>
      <c r="RCN257" s="98"/>
      <c r="RCQ257" s="98"/>
      <c r="RCR257" s="98"/>
      <c r="RCS257" s="98"/>
      <c r="RCV257" s="98"/>
      <c r="RCY257" s="98"/>
      <c r="RDB257" s="98"/>
      <c r="RDE257" s="98"/>
      <c r="RDG257" s="98"/>
      <c r="REY257" s="98"/>
      <c r="REZ257" s="98"/>
      <c r="RFA257" s="98"/>
      <c r="RFB257" s="98"/>
      <c r="RFC257" s="98"/>
      <c r="RFD257" s="98"/>
      <c r="RFE257" s="98"/>
      <c r="RFF257" s="98"/>
      <c r="RFG257" s="98"/>
      <c r="RFH257" s="98"/>
      <c r="RFI257" s="98"/>
      <c r="RFJ257" s="98"/>
      <c r="RFK257" s="98"/>
      <c r="RFL257" s="98"/>
      <c r="RFM257" s="98"/>
      <c r="RFN257" s="98"/>
      <c r="RFO257" s="98"/>
      <c r="RFP257" s="98"/>
      <c r="RFQ257" s="98"/>
      <c r="RGD257" s="98"/>
      <c r="RGE257" s="98"/>
      <c r="RGF257" s="98"/>
      <c r="RGG257" s="98"/>
      <c r="RGH257" s="98"/>
      <c r="RGI257" s="98"/>
      <c r="RGJ257" s="98"/>
      <c r="RGK257" s="98"/>
      <c r="RGL257" s="98"/>
      <c r="RGM257" s="98"/>
      <c r="RGP257" s="98"/>
      <c r="RGS257" s="98"/>
      <c r="RGV257" s="98"/>
      <c r="RGY257" s="98"/>
      <c r="RJM257" s="98"/>
      <c r="RJO257" s="98"/>
      <c r="RJR257" s="98"/>
      <c r="RJU257" s="98"/>
      <c r="RJX257" s="98"/>
      <c r="RKA257" s="98"/>
      <c r="RKD257" s="98"/>
      <c r="RKF257" s="98"/>
      <c r="RKH257" s="98"/>
      <c r="RKK257" s="98"/>
      <c r="RKN257" s="98"/>
      <c r="RKQ257" s="98"/>
      <c r="RKT257" s="98"/>
      <c r="RKW257" s="98"/>
      <c r="RKZ257" s="98"/>
      <c r="RLC257" s="98"/>
      <c r="RLE257" s="98"/>
      <c r="RLZ257" s="98"/>
      <c r="RMA257" s="98"/>
      <c r="RMD257" s="98"/>
      <c r="RMG257" s="98"/>
      <c r="RMJ257" s="98"/>
      <c r="RMM257" s="98"/>
      <c r="RMN257" s="98"/>
      <c r="RMO257" s="98"/>
      <c r="RMR257" s="98"/>
      <c r="RMU257" s="98"/>
      <c r="RMX257" s="98"/>
      <c r="RNA257" s="98"/>
      <c r="RNC257" s="98"/>
      <c r="ROU257" s="98"/>
      <c r="ROV257" s="98"/>
      <c r="ROW257" s="98"/>
      <c r="ROX257" s="98"/>
      <c r="ROY257" s="98"/>
      <c r="ROZ257" s="98"/>
      <c r="RPA257" s="98"/>
      <c r="RPB257" s="98"/>
      <c r="RPC257" s="98"/>
      <c r="RPD257" s="98"/>
      <c r="RPE257" s="98"/>
      <c r="RPF257" s="98"/>
      <c r="RPG257" s="98"/>
      <c r="RPH257" s="98"/>
      <c r="RPI257" s="98"/>
      <c r="RPJ257" s="98"/>
      <c r="RPK257" s="98"/>
      <c r="RPL257" s="98"/>
      <c r="RPM257" s="98"/>
      <c r="RPZ257" s="98"/>
      <c r="RQA257" s="98"/>
      <c r="RQB257" s="98"/>
      <c r="RQC257" s="98"/>
      <c r="RQD257" s="98"/>
      <c r="RQE257" s="98"/>
      <c r="RQF257" s="98"/>
      <c r="RQG257" s="98"/>
      <c r="RQH257" s="98"/>
      <c r="RQI257" s="98"/>
      <c r="RQL257" s="98"/>
      <c r="RQO257" s="98"/>
      <c r="RQR257" s="98"/>
      <c r="RQU257" s="98"/>
      <c r="RTI257" s="98"/>
      <c r="RTK257" s="98"/>
      <c r="RTN257" s="98"/>
      <c r="RTQ257" s="98"/>
      <c r="RTT257" s="98"/>
      <c r="RTW257" s="98"/>
      <c r="RTZ257" s="98"/>
      <c r="RUB257" s="98"/>
      <c r="RUD257" s="98"/>
      <c r="RUG257" s="98"/>
      <c r="RUJ257" s="98"/>
      <c r="RUM257" s="98"/>
      <c r="RUP257" s="98"/>
      <c r="RUS257" s="98"/>
      <c r="RUV257" s="98"/>
      <c r="RUY257" s="98"/>
      <c r="RVA257" s="98"/>
      <c r="RVV257" s="98"/>
      <c r="RVW257" s="98"/>
      <c r="RVZ257" s="98"/>
      <c r="RWC257" s="98"/>
      <c r="RWF257" s="98"/>
      <c r="RWI257" s="98"/>
      <c r="RWJ257" s="98"/>
      <c r="RWK257" s="98"/>
      <c r="RWN257" s="98"/>
      <c r="RWQ257" s="98"/>
      <c r="RWT257" s="98"/>
      <c r="RWW257" s="98"/>
      <c r="RWY257" s="98"/>
      <c r="RYQ257" s="98"/>
      <c r="RYR257" s="98"/>
      <c r="RYS257" s="98"/>
      <c r="RYT257" s="98"/>
      <c r="RYU257" s="98"/>
      <c r="RYV257" s="98"/>
      <c r="RYW257" s="98"/>
      <c r="RYX257" s="98"/>
      <c r="RYY257" s="98"/>
      <c r="RYZ257" s="98"/>
      <c r="RZA257" s="98"/>
      <c r="RZB257" s="98"/>
      <c r="RZC257" s="98"/>
      <c r="RZD257" s="98"/>
      <c r="RZE257" s="98"/>
      <c r="RZF257" s="98"/>
      <c r="RZG257" s="98"/>
      <c r="RZH257" s="98"/>
      <c r="RZI257" s="98"/>
      <c r="RZV257" s="98"/>
      <c r="RZW257" s="98"/>
      <c r="RZX257" s="98"/>
      <c r="RZY257" s="98"/>
      <c r="RZZ257" s="98"/>
      <c r="SAA257" s="98"/>
      <c r="SAB257" s="98"/>
      <c r="SAC257" s="98"/>
      <c r="SAD257" s="98"/>
      <c r="SAE257" s="98"/>
      <c r="SAH257" s="98"/>
      <c r="SAK257" s="98"/>
      <c r="SAN257" s="98"/>
      <c r="SAQ257" s="98"/>
      <c r="SDE257" s="98"/>
      <c r="SDG257" s="98"/>
      <c r="SDJ257" s="98"/>
      <c r="SDM257" s="98"/>
      <c r="SDP257" s="98"/>
      <c r="SDS257" s="98"/>
      <c r="SDV257" s="98"/>
      <c r="SDX257" s="98"/>
      <c r="SDZ257" s="98"/>
      <c r="SEC257" s="98"/>
      <c r="SEF257" s="98"/>
      <c r="SEI257" s="98"/>
      <c r="SEL257" s="98"/>
      <c r="SEO257" s="98"/>
      <c r="SER257" s="98"/>
      <c r="SEU257" s="98"/>
      <c r="SEW257" s="98"/>
      <c r="SFR257" s="98"/>
      <c r="SFS257" s="98"/>
      <c r="SFV257" s="98"/>
      <c r="SFY257" s="98"/>
      <c r="SGB257" s="98"/>
      <c r="SGE257" s="98"/>
      <c r="SGF257" s="98"/>
      <c r="SGG257" s="98"/>
      <c r="SGJ257" s="98"/>
      <c r="SGM257" s="98"/>
      <c r="SGP257" s="98"/>
      <c r="SGS257" s="98"/>
      <c r="SGU257" s="98"/>
      <c r="SIM257" s="98"/>
      <c r="SIN257" s="98"/>
      <c r="SIO257" s="98"/>
      <c r="SIP257" s="98"/>
      <c r="SIQ257" s="98"/>
      <c r="SIR257" s="98"/>
      <c r="SIS257" s="98"/>
      <c r="SIT257" s="98"/>
      <c r="SIU257" s="98"/>
      <c r="SIV257" s="98"/>
      <c r="SIW257" s="98"/>
      <c r="SIX257" s="98"/>
      <c r="SIY257" s="98"/>
      <c r="SIZ257" s="98"/>
      <c r="SJA257" s="98"/>
      <c r="SJB257" s="98"/>
      <c r="SJC257" s="98"/>
      <c r="SJD257" s="98"/>
      <c r="SJE257" s="98"/>
      <c r="SJR257" s="98"/>
      <c r="SJS257" s="98"/>
      <c r="SJT257" s="98"/>
      <c r="SJU257" s="98"/>
      <c r="SJV257" s="98"/>
      <c r="SJW257" s="98"/>
      <c r="SJX257" s="98"/>
      <c r="SJY257" s="98"/>
      <c r="SJZ257" s="98"/>
      <c r="SKA257" s="98"/>
      <c r="SKD257" s="98"/>
      <c r="SKG257" s="98"/>
      <c r="SKJ257" s="98"/>
      <c r="SKM257" s="98"/>
      <c r="SNA257" s="98"/>
      <c r="SNC257" s="98"/>
      <c r="SNF257" s="98"/>
      <c r="SNI257" s="98"/>
      <c r="SNL257" s="98"/>
      <c r="SNO257" s="98"/>
      <c r="SNR257" s="98"/>
      <c r="SNT257" s="98"/>
      <c r="SNV257" s="98"/>
      <c r="SNY257" s="98"/>
      <c r="SOB257" s="98"/>
      <c r="SOE257" s="98"/>
      <c r="SOH257" s="98"/>
      <c r="SOK257" s="98"/>
      <c r="SON257" s="98"/>
      <c r="SOQ257" s="98"/>
      <c r="SOS257" s="98"/>
      <c r="SPN257" s="98"/>
      <c r="SPO257" s="98"/>
      <c r="SPR257" s="98"/>
      <c r="SPU257" s="98"/>
      <c r="SPX257" s="98"/>
      <c r="SQA257" s="98"/>
      <c r="SQB257" s="98"/>
      <c r="SQC257" s="98"/>
      <c r="SQF257" s="98"/>
      <c r="SQI257" s="98"/>
      <c r="SQL257" s="98"/>
      <c r="SQO257" s="98"/>
      <c r="SQQ257" s="98"/>
      <c r="SSI257" s="98"/>
      <c r="SSJ257" s="98"/>
      <c r="SSK257" s="98"/>
      <c r="SSL257" s="98"/>
      <c r="SSM257" s="98"/>
      <c r="SSN257" s="98"/>
      <c r="SSO257" s="98"/>
      <c r="SSP257" s="98"/>
      <c r="SSQ257" s="98"/>
      <c r="SSR257" s="98"/>
      <c r="SSS257" s="98"/>
      <c r="SST257" s="98"/>
      <c r="SSU257" s="98"/>
      <c r="SSV257" s="98"/>
      <c r="SSW257" s="98"/>
      <c r="SSX257" s="98"/>
      <c r="SSY257" s="98"/>
      <c r="SSZ257" s="98"/>
      <c r="STA257" s="98"/>
      <c r="STN257" s="98"/>
      <c r="STO257" s="98"/>
      <c r="STP257" s="98"/>
      <c r="STQ257" s="98"/>
      <c r="STR257" s="98"/>
      <c r="STS257" s="98"/>
      <c r="STT257" s="98"/>
      <c r="STU257" s="98"/>
      <c r="STV257" s="98"/>
      <c r="STW257" s="98"/>
      <c r="STZ257" s="98"/>
      <c r="SUC257" s="98"/>
      <c r="SUF257" s="98"/>
      <c r="SUI257" s="98"/>
      <c r="SWW257" s="98"/>
      <c r="SWY257" s="98"/>
      <c r="SXB257" s="98"/>
      <c r="SXE257" s="98"/>
      <c r="SXH257" s="98"/>
      <c r="SXK257" s="98"/>
      <c r="SXN257" s="98"/>
      <c r="SXP257" s="98"/>
      <c r="SXR257" s="98"/>
      <c r="SXU257" s="98"/>
      <c r="SXX257" s="98"/>
      <c r="SYA257" s="98"/>
      <c r="SYD257" s="98"/>
      <c r="SYG257" s="98"/>
      <c r="SYJ257" s="98"/>
      <c r="SYM257" s="98"/>
      <c r="SYO257" s="98"/>
      <c r="SZJ257" s="98"/>
      <c r="SZK257" s="98"/>
      <c r="SZN257" s="98"/>
      <c r="SZQ257" s="98"/>
      <c r="SZT257" s="98"/>
      <c r="SZW257" s="98"/>
      <c r="SZX257" s="98"/>
      <c r="SZY257" s="98"/>
      <c r="TAB257" s="98"/>
      <c r="TAE257" s="98"/>
      <c r="TAH257" s="98"/>
      <c r="TAK257" s="98"/>
      <c r="TAM257" s="98"/>
      <c r="TCE257" s="98"/>
      <c r="TCF257" s="98"/>
      <c r="TCG257" s="98"/>
      <c r="TCH257" s="98"/>
      <c r="TCI257" s="98"/>
      <c r="TCJ257" s="98"/>
      <c r="TCK257" s="98"/>
      <c r="TCL257" s="98"/>
      <c r="TCM257" s="98"/>
      <c r="TCN257" s="98"/>
      <c r="TCO257" s="98"/>
      <c r="TCP257" s="98"/>
      <c r="TCQ257" s="98"/>
      <c r="TCR257" s="98"/>
      <c r="TCS257" s="98"/>
      <c r="TCT257" s="98"/>
      <c r="TCU257" s="98"/>
      <c r="TCV257" s="98"/>
      <c r="TCW257" s="98"/>
      <c r="TDJ257" s="98"/>
      <c r="TDK257" s="98"/>
      <c r="TDL257" s="98"/>
      <c r="TDM257" s="98"/>
      <c r="TDN257" s="98"/>
      <c r="TDO257" s="98"/>
      <c r="TDP257" s="98"/>
      <c r="TDQ257" s="98"/>
      <c r="TDR257" s="98"/>
      <c r="TDS257" s="98"/>
      <c r="TDV257" s="98"/>
      <c r="TDY257" s="98"/>
      <c r="TEB257" s="98"/>
      <c r="TEE257" s="98"/>
      <c r="TGS257" s="98"/>
      <c r="TGU257" s="98"/>
      <c r="TGX257" s="98"/>
      <c r="THA257" s="98"/>
      <c r="THD257" s="98"/>
      <c r="THG257" s="98"/>
      <c r="THJ257" s="98"/>
      <c r="THL257" s="98"/>
      <c r="THN257" s="98"/>
      <c r="THQ257" s="98"/>
      <c r="THT257" s="98"/>
      <c r="THW257" s="98"/>
      <c r="THZ257" s="98"/>
      <c r="TIC257" s="98"/>
      <c r="TIF257" s="98"/>
      <c r="TII257" s="98"/>
      <c r="TIK257" s="98"/>
      <c r="TJF257" s="98"/>
      <c r="TJG257" s="98"/>
      <c r="TJJ257" s="98"/>
      <c r="TJM257" s="98"/>
      <c r="TJP257" s="98"/>
      <c r="TJS257" s="98"/>
      <c r="TJT257" s="98"/>
      <c r="TJU257" s="98"/>
      <c r="TJX257" s="98"/>
      <c r="TKA257" s="98"/>
      <c r="TKD257" s="98"/>
      <c r="TKG257" s="98"/>
      <c r="TKI257" s="98"/>
      <c r="TMA257" s="98"/>
      <c r="TMB257" s="98"/>
      <c r="TMC257" s="98"/>
      <c r="TMD257" s="98"/>
      <c r="TME257" s="98"/>
      <c r="TMF257" s="98"/>
      <c r="TMG257" s="98"/>
      <c r="TMH257" s="98"/>
      <c r="TMI257" s="98"/>
      <c r="TMJ257" s="98"/>
      <c r="TMK257" s="98"/>
      <c r="TML257" s="98"/>
      <c r="TMM257" s="98"/>
      <c r="TMN257" s="98"/>
      <c r="TMO257" s="98"/>
      <c r="TMP257" s="98"/>
      <c r="TMQ257" s="98"/>
      <c r="TMR257" s="98"/>
      <c r="TMS257" s="98"/>
      <c r="TNF257" s="98"/>
      <c r="TNG257" s="98"/>
      <c r="TNH257" s="98"/>
      <c r="TNI257" s="98"/>
      <c r="TNJ257" s="98"/>
      <c r="TNK257" s="98"/>
      <c r="TNL257" s="98"/>
      <c r="TNM257" s="98"/>
      <c r="TNN257" s="98"/>
      <c r="TNO257" s="98"/>
      <c r="TNR257" s="98"/>
      <c r="TNU257" s="98"/>
      <c r="TNX257" s="98"/>
      <c r="TOA257" s="98"/>
      <c r="TQO257" s="98"/>
      <c r="TQQ257" s="98"/>
      <c r="TQT257" s="98"/>
      <c r="TQW257" s="98"/>
      <c r="TQZ257" s="98"/>
      <c r="TRC257" s="98"/>
      <c r="TRF257" s="98"/>
      <c r="TRH257" s="98"/>
      <c r="TRJ257" s="98"/>
      <c r="TRM257" s="98"/>
      <c r="TRP257" s="98"/>
      <c r="TRS257" s="98"/>
      <c r="TRV257" s="98"/>
      <c r="TRY257" s="98"/>
      <c r="TSB257" s="98"/>
      <c r="TSE257" s="98"/>
      <c r="TSG257" s="98"/>
      <c r="TTB257" s="98"/>
      <c r="TTC257" s="98"/>
      <c r="TTF257" s="98"/>
      <c r="TTI257" s="98"/>
      <c r="TTL257" s="98"/>
      <c r="TTO257" s="98"/>
      <c r="TTP257" s="98"/>
      <c r="TTQ257" s="98"/>
      <c r="TTT257" s="98"/>
      <c r="TTW257" s="98"/>
      <c r="TTZ257" s="98"/>
      <c r="TUC257" s="98"/>
      <c r="TUE257" s="98"/>
      <c r="TVW257" s="98"/>
      <c r="TVX257" s="98"/>
      <c r="TVY257" s="98"/>
      <c r="TVZ257" s="98"/>
      <c r="TWA257" s="98"/>
      <c r="TWB257" s="98"/>
      <c r="TWC257" s="98"/>
      <c r="TWD257" s="98"/>
      <c r="TWE257" s="98"/>
      <c r="TWF257" s="98"/>
      <c r="TWG257" s="98"/>
      <c r="TWH257" s="98"/>
      <c r="TWI257" s="98"/>
      <c r="TWJ257" s="98"/>
      <c r="TWK257" s="98"/>
      <c r="TWL257" s="98"/>
      <c r="TWM257" s="98"/>
      <c r="TWN257" s="98"/>
      <c r="TWO257" s="98"/>
      <c r="TXB257" s="98"/>
      <c r="TXC257" s="98"/>
      <c r="TXD257" s="98"/>
      <c r="TXE257" s="98"/>
      <c r="TXF257" s="98"/>
      <c r="TXG257" s="98"/>
      <c r="TXH257" s="98"/>
      <c r="TXI257" s="98"/>
      <c r="TXJ257" s="98"/>
      <c r="TXK257" s="98"/>
      <c r="TXN257" s="98"/>
      <c r="TXQ257" s="98"/>
      <c r="TXT257" s="98"/>
      <c r="TXW257" s="98"/>
      <c r="UAK257" s="98"/>
      <c r="UAM257" s="98"/>
      <c r="UAP257" s="98"/>
      <c r="UAS257" s="98"/>
      <c r="UAV257" s="98"/>
      <c r="UAY257" s="98"/>
      <c r="UBB257" s="98"/>
      <c r="UBD257" s="98"/>
      <c r="UBF257" s="98"/>
      <c r="UBI257" s="98"/>
      <c r="UBL257" s="98"/>
      <c r="UBO257" s="98"/>
      <c r="UBR257" s="98"/>
      <c r="UBU257" s="98"/>
      <c r="UBX257" s="98"/>
      <c r="UCA257" s="98"/>
      <c r="UCC257" s="98"/>
      <c r="UCX257" s="98"/>
      <c r="UCY257" s="98"/>
      <c r="UDB257" s="98"/>
      <c r="UDE257" s="98"/>
      <c r="UDH257" s="98"/>
      <c r="UDK257" s="98"/>
      <c r="UDL257" s="98"/>
      <c r="UDM257" s="98"/>
      <c r="UDP257" s="98"/>
      <c r="UDS257" s="98"/>
      <c r="UDV257" s="98"/>
      <c r="UDY257" s="98"/>
      <c r="UEA257" s="98"/>
      <c r="UFS257" s="98"/>
      <c r="UFT257" s="98"/>
      <c r="UFU257" s="98"/>
      <c r="UFV257" s="98"/>
      <c r="UFW257" s="98"/>
      <c r="UFX257" s="98"/>
      <c r="UFY257" s="98"/>
      <c r="UFZ257" s="98"/>
      <c r="UGA257" s="98"/>
      <c r="UGB257" s="98"/>
      <c r="UGC257" s="98"/>
      <c r="UGD257" s="98"/>
      <c r="UGE257" s="98"/>
      <c r="UGF257" s="98"/>
      <c r="UGG257" s="98"/>
      <c r="UGH257" s="98"/>
      <c r="UGI257" s="98"/>
      <c r="UGJ257" s="98"/>
      <c r="UGK257" s="98"/>
      <c r="UGX257" s="98"/>
      <c r="UGY257" s="98"/>
      <c r="UGZ257" s="98"/>
      <c r="UHA257" s="98"/>
      <c r="UHB257" s="98"/>
      <c r="UHC257" s="98"/>
      <c r="UHD257" s="98"/>
      <c r="UHE257" s="98"/>
      <c r="UHF257" s="98"/>
      <c r="UHG257" s="98"/>
      <c r="UHJ257" s="98"/>
      <c r="UHM257" s="98"/>
      <c r="UHP257" s="98"/>
      <c r="UHS257" s="98"/>
      <c r="UKG257" s="98"/>
      <c r="UKI257" s="98"/>
      <c r="UKL257" s="98"/>
      <c r="UKO257" s="98"/>
      <c r="UKR257" s="98"/>
      <c r="UKU257" s="98"/>
      <c r="UKX257" s="98"/>
      <c r="UKZ257" s="98"/>
      <c r="ULB257" s="98"/>
      <c r="ULE257" s="98"/>
      <c r="ULH257" s="98"/>
      <c r="ULK257" s="98"/>
      <c r="ULN257" s="98"/>
      <c r="ULQ257" s="98"/>
      <c r="ULT257" s="98"/>
      <c r="ULW257" s="98"/>
      <c r="ULY257" s="98"/>
      <c r="UMT257" s="98"/>
      <c r="UMU257" s="98"/>
      <c r="UMX257" s="98"/>
      <c r="UNA257" s="98"/>
      <c r="UND257" s="98"/>
      <c r="UNG257" s="98"/>
      <c r="UNH257" s="98"/>
      <c r="UNI257" s="98"/>
      <c r="UNL257" s="98"/>
      <c r="UNO257" s="98"/>
      <c r="UNR257" s="98"/>
      <c r="UNU257" s="98"/>
      <c r="UNW257" s="98"/>
      <c r="UPO257" s="98"/>
      <c r="UPP257" s="98"/>
      <c r="UPQ257" s="98"/>
      <c r="UPR257" s="98"/>
      <c r="UPS257" s="98"/>
      <c r="UPT257" s="98"/>
      <c r="UPU257" s="98"/>
      <c r="UPV257" s="98"/>
      <c r="UPW257" s="98"/>
      <c r="UPX257" s="98"/>
      <c r="UPY257" s="98"/>
      <c r="UPZ257" s="98"/>
      <c r="UQA257" s="98"/>
      <c r="UQB257" s="98"/>
      <c r="UQC257" s="98"/>
      <c r="UQD257" s="98"/>
      <c r="UQE257" s="98"/>
      <c r="UQF257" s="98"/>
      <c r="UQG257" s="98"/>
      <c r="UQT257" s="98"/>
      <c r="UQU257" s="98"/>
      <c r="UQV257" s="98"/>
      <c r="UQW257" s="98"/>
      <c r="UQX257" s="98"/>
      <c r="UQY257" s="98"/>
      <c r="UQZ257" s="98"/>
      <c r="URA257" s="98"/>
      <c r="URB257" s="98"/>
      <c r="URC257" s="98"/>
      <c r="URF257" s="98"/>
      <c r="URI257" s="98"/>
      <c r="URL257" s="98"/>
      <c r="URO257" s="98"/>
      <c r="UUC257" s="98"/>
      <c r="UUE257" s="98"/>
      <c r="UUH257" s="98"/>
      <c r="UUK257" s="98"/>
      <c r="UUN257" s="98"/>
      <c r="UUQ257" s="98"/>
      <c r="UUT257" s="98"/>
      <c r="UUV257" s="98"/>
      <c r="UUX257" s="98"/>
      <c r="UVA257" s="98"/>
      <c r="UVD257" s="98"/>
      <c r="UVG257" s="98"/>
      <c r="UVJ257" s="98"/>
      <c r="UVM257" s="98"/>
      <c r="UVP257" s="98"/>
      <c r="UVS257" s="98"/>
      <c r="UVU257" s="98"/>
      <c r="UWP257" s="98"/>
      <c r="UWQ257" s="98"/>
      <c r="UWT257" s="98"/>
      <c r="UWW257" s="98"/>
      <c r="UWZ257" s="98"/>
      <c r="UXC257" s="98"/>
      <c r="UXD257" s="98"/>
      <c r="UXE257" s="98"/>
      <c r="UXH257" s="98"/>
      <c r="UXK257" s="98"/>
      <c r="UXN257" s="98"/>
      <c r="UXQ257" s="98"/>
      <c r="UXS257" s="98"/>
      <c r="UZK257" s="98"/>
      <c r="UZL257" s="98"/>
      <c r="UZM257" s="98"/>
      <c r="UZN257" s="98"/>
      <c r="UZO257" s="98"/>
      <c r="UZP257" s="98"/>
      <c r="UZQ257" s="98"/>
      <c r="UZR257" s="98"/>
      <c r="UZS257" s="98"/>
      <c r="UZT257" s="98"/>
      <c r="UZU257" s="98"/>
      <c r="UZV257" s="98"/>
      <c r="UZW257" s="98"/>
      <c r="UZX257" s="98"/>
      <c r="UZY257" s="98"/>
      <c r="UZZ257" s="98"/>
      <c r="VAA257" s="98"/>
      <c r="VAB257" s="98"/>
      <c r="VAC257" s="98"/>
      <c r="VAP257" s="98"/>
      <c r="VAQ257" s="98"/>
      <c r="VAR257" s="98"/>
      <c r="VAS257" s="98"/>
      <c r="VAT257" s="98"/>
      <c r="VAU257" s="98"/>
      <c r="VAV257" s="98"/>
      <c r="VAW257" s="98"/>
      <c r="VAX257" s="98"/>
      <c r="VAY257" s="98"/>
      <c r="VBB257" s="98"/>
      <c r="VBE257" s="98"/>
      <c r="VBH257" s="98"/>
      <c r="VBK257" s="98"/>
      <c r="VDY257" s="98"/>
      <c r="VEA257" s="98"/>
      <c r="VED257" s="98"/>
      <c r="VEG257" s="98"/>
      <c r="VEJ257" s="98"/>
      <c r="VEM257" s="98"/>
      <c r="VEP257" s="98"/>
      <c r="VER257" s="98"/>
      <c r="VET257" s="98"/>
      <c r="VEW257" s="98"/>
      <c r="VEZ257" s="98"/>
      <c r="VFC257" s="98"/>
      <c r="VFF257" s="98"/>
      <c r="VFI257" s="98"/>
      <c r="VFL257" s="98"/>
      <c r="VFO257" s="98"/>
      <c r="VFQ257" s="98"/>
      <c r="VGL257" s="98"/>
      <c r="VGM257" s="98"/>
      <c r="VGP257" s="98"/>
      <c r="VGS257" s="98"/>
      <c r="VGV257" s="98"/>
      <c r="VGY257" s="98"/>
      <c r="VGZ257" s="98"/>
      <c r="VHA257" s="98"/>
      <c r="VHD257" s="98"/>
      <c r="VHG257" s="98"/>
      <c r="VHJ257" s="98"/>
      <c r="VHM257" s="98"/>
      <c r="VHO257" s="98"/>
      <c r="VJG257" s="98"/>
      <c r="VJH257" s="98"/>
      <c r="VJI257" s="98"/>
      <c r="VJJ257" s="98"/>
      <c r="VJK257" s="98"/>
      <c r="VJL257" s="98"/>
      <c r="VJM257" s="98"/>
      <c r="VJN257" s="98"/>
      <c r="VJO257" s="98"/>
      <c r="VJP257" s="98"/>
      <c r="VJQ257" s="98"/>
      <c r="VJR257" s="98"/>
      <c r="VJS257" s="98"/>
      <c r="VJT257" s="98"/>
      <c r="VJU257" s="98"/>
      <c r="VJV257" s="98"/>
      <c r="VJW257" s="98"/>
      <c r="VJX257" s="98"/>
      <c r="VJY257" s="98"/>
      <c r="VKL257" s="98"/>
      <c r="VKM257" s="98"/>
      <c r="VKN257" s="98"/>
      <c r="VKO257" s="98"/>
      <c r="VKP257" s="98"/>
      <c r="VKQ257" s="98"/>
      <c r="VKR257" s="98"/>
      <c r="VKS257" s="98"/>
      <c r="VKT257" s="98"/>
      <c r="VKU257" s="98"/>
      <c r="VKX257" s="98"/>
      <c r="VLA257" s="98"/>
      <c r="VLD257" s="98"/>
      <c r="VLG257" s="98"/>
      <c r="VNU257" s="98"/>
      <c r="VNW257" s="98"/>
      <c r="VNZ257" s="98"/>
      <c r="VOC257" s="98"/>
      <c r="VOF257" s="98"/>
      <c r="VOI257" s="98"/>
      <c r="VOL257" s="98"/>
      <c r="VON257" s="98"/>
      <c r="VOP257" s="98"/>
      <c r="VOS257" s="98"/>
      <c r="VOV257" s="98"/>
      <c r="VOY257" s="98"/>
      <c r="VPB257" s="98"/>
      <c r="VPE257" s="98"/>
      <c r="VPH257" s="98"/>
      <c r="VPK257" s="98"/>
      <c r="VPM257" s="98"/>
      <c r="VQH257" s="98"/>
      <c r="VQI257" s="98"/>
      <c r="VQL257" s="98"/>
      <c r="VQO257" s="98"/>
      <c r="VQR257" s="98"/>
      <c r="VQU257" s="98"/>
      <c r="VQV257" s="98"/>
      <c r="VQW257" s="98"/>
      <c r="VQZ257" s="98"/>
      <c r="VRC257" s="98"/>
      <c r="VRF257" s="98"/>
      <c r="VRI257" s="98"/>
      <c r="VRK257" s="98"/>
      <c r="VTC257" s="98"/>
      <c r="VTD257" s="98"/>
      <c r="VTE257" s="98"/>
      <c r="VTF257" s="98"/>
      <c r="VTG257" s="98"/>
      <c r="VTH257" s="98"/>
      <c r="VTI257" s="98"/>
      <c r="VTJ257" s="98"/>
      <c r="VTK257" s="98"/>
      <c r="VTL257" s="98"/>
      <c r="VTM257" s="98"/>
      <c r="VTN257" s="98"/>
      <c r="VTO257" s="98"/>
      <c r="VTP257" s="98"/>
      <c r="VTQ257" s="98"/>
      <c r="VTR257" s="98"/>
      <c r="VTS257" s="98"/>
      <c r="VTT257" s="98"/>
      <c r="VTU257" s="98"/>
      <c r="VUH257" s="98"/>
      <c r="VUI257" s="98"/>
      <c r="VUJ257" s="98"/>
      <c r="VUK257" s="98"/>
      <c r="VUL257" s="98"/>
      <c r="VUM257" s="98"/>
      <c r="VUN257" s="98"/>
      <c r="VUO257" s="98"/>
      <c r="VUP257" s="98"/>
      <c r="VUQ257" s="98"/>
      <c r="VUT257" s="98"/>
      <c r="VUW257" s="98"/>
      <c r="VUZ257" s="98"/>
      <c r="VVC257" s="98"/>
      <c r="VXQ257" s="98"/>
      <c r="VXS257" s="98"/>
      <c r="VXV257" s="98"/>
      <c r="VXY257" s="98"/>
      <c r="VYB257" s="98"/>
      <c r="VYE257" s="98"/>
      <c r="VYH257" s="98"/>
      <c r="VYJ257" s="98"/>
      <c r="VYL257" s="98"/>
      <c r="VYO257" s="98"/>
      <c r="VYR257" s="98"/>
      <c r="VYU257" s="98"/>
      <c r="VYX257" s="98"/>
      <c r="VZA257" s="98"/>
      <c r="VZD257" s="98"/>
      <c r="VZG257" s="98"/>
      <c r="VZI257" s="98"/>
      <c r="WAD257" s="98"/>
      <c r="WAE257" s="98"/>
      <c r="WAH257" s="98"/>
      <c r="WAK257" s="98"/>
      <c r="WAN257" s="98"/>
      <c r="WAQ257" s="98"/>
      <c r="WAR257" s="98"/>
      <c r="WAS257" s="98"/>
      <c r="WAV257" s="98"/>
      <c r="WAY257" s="98"/>
      <c r="WBB257" s="98"/>
      <c r="WBE257" s="98"/>
      <c r="WBG257" s="98"/>
      <c r="WCY257" s="98"/>
      <c r="WCZ257" s="98"/>
      <c r="WDA257" s="98"/>
      <c r="WDB257" s="98"/>
      <c r="WDC257" s="98"/>
      <c r="WDD257" s="98"/>
      <c r="WDE257" s="98"/>
      <c r="WDF257" s="98"/>
      <c r="WDG257" s="98"/>
      <c r="WDH257" s="98"/>
      <c r="WDI257" s="98"/>
      <c r="WDJ257" s="98"/>
      <c r="WDK257" s="98"/>
      <c r="WDL257" s="98"/>
      <c r="WDM257" s="98"/>
      <c r="WDN257" s="98"/>
      <c r="WDO257" s="98"/>
      <c r="WDP257" s="98"/>
      <c r="WDQ257" s="98"/>
      <c r="WED257" s="98"/>
      <c r="WEE257" s="98"/>
      <c r="WEF257" s="98"/>
      <c r="WEG257" s="98"/>
      <c r="WEH257" s="98"/>
      <c r="WEI257" s="98"/>
      <c r="WEJ257" s="98"/>
      <c r="WEK257" s="98"/>
      <c r="WEL257" s="98"/>
      <c r="WEM257" s="98"/>
      <c r="WEP257" s="98"/>
      <c r="WES257" s="98"/>
      <c r="WEV257" s="98"/>
      <c r="WEY257" s="98"/>
      <c r="WHM257" s="98"/>
      <c r="WHO257" s="98"/>
      <c r="WHR257" s="98"/>
      <c r="WHU257" s="98"/>
      <c r="WHX257" s="98"/>
      <c r="WIA257" s="98"/>
      <c r="WID257" s="98"/>
      <c r="WIF257" s="98"/>
      <c r="WIH257" s="98"/>
      <c r="WIK257" s="98"/>
      <c r="WIN257" s="98"/>
      <c r="WIQ257" s="98"/>
      <c r="WIT257" s="98"/>
      <c r="WIW257" s="98"/>
      <c r="WIZ257" s="98"/>
      <c r="WJC257" s="98"/>
      <c r="WJE257" s="98"/>
      <c r="WJZ257" s="98"/>
      <c r="WKA257" s="98"/>
      <c r="WKD257" s="98"/>
      <c r="WKG257" s="98"/>
      <c r="WKJ257" s="98"/>
      <c r="WKM257" s="98"/>
      <c r="WKN257" s="98"/>
      <c r="WKO257" s="98"/>
      <c r="WKR257" s="98"/>
      <c r="WKU257" s="98"/>
      <c r="WKX257" s="98"/>
      <c r="WLA257" s="98"/>
      <c r="WLC257" s="98"/>
      <c r="WMU257" s="98"/>
      <c r="WMV257" s="98"/>
      <c r="WMW257" s="98"/>
      <c r="WMX257" s="98"/>
      <c r="WMY257" s="98"/>
      <c r="WMZ257" s="98"/>
      <c r="WNA257" s="98"/>
      <c r="WNB257" s="98"/>
      <c r="WNC257" s="98"/>
      <c r="WND257" s="98"/>
      <c r="WNE257" s="98"/>
      <c r="WNF257" s="98"/>
      <c r="WNG257" s="98"/>
      <c r="WNH257" s="98"/>
      <c r="WNI257" s="98"/>
      <c r="WNJ257" s="98"/>
      <c r="WNK257" s="98"/>
      <c r="WNL257" s="98"/>
      <c r="WNM257" s="98"/>
      <c r="WNZ257" s="98"/>
      <c r="WOA257" s="98"/>
      <c r="WOB257" s="98"/>
      <c r="WOC257" s="98"/>
      <c r="WOD257" s="98"/>
      <c r="WOE257" s="98"/>
      <c r="WOF257" s="98"/>
      <c r="WOG257" s="98"/>
      <c r="WOH257" s="98"/>
      <c r="WOI257" s="98"/>
      <c r="WOL257" s="98"/>
      <c r="WOO257" s="98"/>
      <c r="WOR257" s="98"/>
      <c r="WOU257" s="98"/>
      <c r="WRI257" s="98"/>
      <c r="WRK257" s="98"/>
      <c r="WRN257" s="98"/>
      <c r="WRQ257" s="98"/>
      <c r="WRT257" s="98"/>
      <c r="WRW257" s="98"/>
      <c r="WRZ257" s="98"/>
      <c r="WSB257" s="98"/>
      <c r="WSD257" s="98"/>
      <c r="WSG257" s="98"/>
      <c r="WSJ257" s="98"/>
      <c r="WSM257" s="98"/>
      <c r="WSP257" s="98"/>
      <c r="WSS257" s="98"/>
      <c r="WSV257" s="98"/>
      <c r="WSY257" s="98"/>
      <c r="WTA257" s="98"/>
      <c r="WTV257" s="98"/>
      <c r="WTW257" s="98"/>
      <c r="WTZ257" s="98"/>
      <c r="WUC257" s="98"/>
      <c r="WUF257" s="98"/>
      <c r="WUI257" s="98"/>
      <c r="WUJ257" s="98"/>
      <c r="WUK257" s="98"/>
      <c r="WUN257" s="98"/>
      <c r="WUQ257" s="98"/>
      <c r="WUT257" s="98"/>
      <c r="WUW257" s="98"/>
      <c r="WUY257" s="98"/>
    </row>
    <row r="258" spans="1:1015 1059:2039 2083:3063 3107:4087 4131:5111 5155:6135 6179:7159 7203:8183 8227:9207 9251:10231 10275:11255 11299:12279 12323:13303 13347:14327 14371:15351 15395:16119" s="94" customFormat="1" ht="21" hidden="1" customHeight="1" x14ac:dyDescent="0.3">
      <c r="A258" s="10" t="s">
        <v>34</v>
      </c>
      <c r="B258" s="93" t="s">
        <v>412</v>
      </c>
      <c r="C258" s="7"/>
      <c r="D258" s="126"/>
      <c r="E258" s="126"/>
    </row>
    <row r="259" spans="1:1015 1059:2039 2083:3063 3107:4087 4131:5111 5155:6135 6179:7159 7203:8183 8227:9207 9251:10231 10275:11255 11299:12279 12323:13303 13347:14327 14371:15351 15395:16119" s="94" customFormat="1" ht="21" hidden="1" customHeight="1" x14ac:dyDescent="0.3">
      <c r="A259" s="10" t="s">
        <v>35</v>
      </c>
      <c r="B259" s="93" t="s">
        <v>415</v>
      </c>
      <c r="C259" s="7"/>
      <c r="D259" s="126"/>
      <c r="E259" s="126"/>
    </row>
    <row r="260" spans="1:1015 1059:2039 2083:3063 3107:4087 4131:5111 5155:6135 6179:7159 7203:8183 8227:9207 9251:10231 10275:11255 11299:12279 12323:13303 13347:14327 14371:15351 15395:16119" s="94" customFormat="1" ht="21" hidden="1" customHeight="1" x14ac:dyDescent="0.3">
      <c r="A260" s="10" t="s">
        <v>91</v>
      </c>
      <c r="B260" s="93" t="s">
        <v>412</v>
      </c>
      <c r="C260" s="12"/>
      <c r="D260" s="126"/>
      <c r="E260" s="126"/>
    </row>
    <row r="261" spans="1:1015 1059:2039 2083:3063 3107:4087 4131:5111 5155:6135 6179:7159 7203:8183 8227:9207 9251:10231 10275:11255 11299:12279 12323:13303 13347:14327 14371:15351 15395:16119" s="94" customFormat="1" ht="21" hidden="1" customHeight="1" x14ac:dyDescent="0.3">
      <c r="A261" s="24" t="s">
        <v>92</v>
      </c>
      <c r="B261" s="93" t="s">
        <v>412</v>
      </c>
      <c r="C261" s="7"/>
      <c r="D261" s="126"/>
      <c r="E261" s="126"/>
    </row>
    <row r="262" spans="1:1015 1059:2039 2083:3063 3107:4087 4131:5111 5155:6135 6179:7159 7203:8183 8227:9207 9251:10231 10275:11255 11299:12279 12323:13303 13347:14327 14371:15351 15395:16119" s="94" customFormat="1" ht="21" hidden="1" customHeight="1" x14ac:dyDescent="0.3">
      <c r="A262" s="10" t="s">
        <v>222</v>
      </c>
      <c r="B262" s="93" t="s">
        <v>412</v>
      </c>
      <c r="C262" s="7"/>
      <c r="D262" s="126"/>
      <c r="E262" s="126"/>
    </row>
    <row r="263" spans="1:1015 1059:2039 2083:3063 3107:4087 4131:5111 5155:6135 6179:7159 7203:8183 8227:9207 9251:10231 10275:11255 11299:12279 12323:13303 13347:14327 14371:15351 15395:16119" s="94" customFormat="1" ht="21" hidden="1" customHeight="1" x14ac:dyDescent="0.3">
      <c r="A263" s="8" t="s">
        <v>235</v>
      </c>
      <c r="B263" s="93" t="s">
        <v>412</v>
      </c>
      <c r="C263" s="7"/>
      <c r="D263" s="126"/>
      <c r="E263" s="126"/>
    </row>
    <row r="264" spans="1:1015 1059:2039 2083:3063 3107:4087 4131:5111 5155:6135 6179:7159 7203:8183 8227:9207 9251:10231 10275:11255 11299:12279 12323:13303 13347:14327 14371:15351 15395:16119" s="94" customFormat="1" ht="21" hidden="1" customHeight="1" x14ac:dyDescent="0.3">
      <c r="A264" s="8" t="s">
        <v>236</v>
      </c>
      <c r="B264" s="93" t="s">
        <v>412</v>
      </c>
      <c r="C264" s="7"/>
      <c r="D264" s="126"/>
      <c r="E264" s="126"/>
    </row>
    <row r="265" spans="1:1015 1059:2039 2083:3063 3107:4087 4131:5111 5155:6135 6179:7159 7203:8183 8227:9207 9251:10231 10275:11255 11299:12279 12323:13303 13347:14327 14371:15351 15395:16119" s="94" customFormat="1" ht="21" hidden="1" customHeight="1" x14ac:dyDescent="0.3">
      <c r="A265" s="10" t="s">
        <v>237</v>
      </c>
      <c r="B265" s="93" t="s">
        <v>416</v>
      </c>
      <c r="C265" s="7"/>
      <c r="D265" s="126"/>
      <c r="E265" s="126"/>
    </row>
    <row r="266" spans="1:1015 1059:2039 2083:3063 3107:4087 4131:5111 5155:6135 6179:7159 7203:8183 8227:9207 9251:10231 10275:11255 11299:12279 12323:13303 13347:14327 14371:15351 15395:16119" s="94" customFormat="1" ht="21" hidden="1" customHeight="1" x14ac:dyDescent="0.3">
      <c r="A266" s="10" t="s">
        <v>223</v>
      </c>
      <c r="B266" s="93" t="s">
        <v>412</v>
      </c>
      <c r="C266" s="7"/>
      <c r="D266" s="126"/>
      <c r="E266" s="126"/>
    </row>
    <row r="267" spans="1:1015 1059:2039 2083:3063 3107:4087 4131:5111 5155:6135 6179:7159 7203:8183 8227:9207 9251:10231 10275:11255 11299:12279 12323:13303 13347:14327 14371:15351 15395:16119" s="94" customFormat="1" ht="21" hidden="1" customHeight="1" x14ac:dyDescent="0.3">
      <c r="A267" s="10" t="s">
        <v>118</v>
      </c>
      <c r="B267" s="93"/>
      <c r="C267" s="7"/>
      <c r="D267" s="126"/>
      <c r="E267" s="126"/>
    </row>
    <row r="268" spans="1:1015 1059:2039 2083:3063 3107:4087 4131:5111 5155:6135 6179:7159 7203:8183 8227:9207 9251:10231 10275:11255 11299:12279 12323:13303 13347:14327 14371:15351 15395:16119" s="94" customFormat="1" ht="21" hidden="1" customHeight="1" x14ac:dyDescent="0.3">
      <c r="A268" s="10" t="s">
        <v>238</v>
      </c>
      <c r="B268" s="93" t="s">
        <v>419</v>
      </c>
      <c r="C268" s="7"/>
      <c r="D268" s="126"/>
      <c r="E268" s="126"/>
    </row>
    <row r="269" spans="1:1015 1059:2039 2083:3063 3107:4087 4131:5111 5155:6135 6179:7159 7203:8183 8227:9207 9251:10231 10275:11255 11299:12279 12323:13303 13347:14327 14371:15351 15395:16119" s="94" customFormat="1" ht="21" hidden="1" customHeight="1" x14ac:dyDescent="0.3">
      <c r="A269" s="10" t="s">
        <v>71</v>
      </c>
      <c r="B269" s="93" t="s">
        <v>412</v>
      </c>
      <c r="C269" s="7"/>
      <c r="D269" s="126"/>
      <c r="E269" s="126"/>
    </row>
    <row r="270" spans="1:1015 1059:2039 2083:3063 3107:4087 4131:5111 5155:6135 6179:7159 7203:8183 8227:9207 9251:10231 10275:11255 11299:12279 12323:13303 13347:14327 14371:15351 15395:16119" s="94" customFormat="1" ht="21" hidden="1" customHeight="1" x14ac:dyDescent="0.3">
      <c r="A270" s="10" t="s">
        <v>72</v>
      </c>
      <c r="B270" s="93" t="s">
        <v>418</v>
      </c>
      <c r="C270" s="7"/>
      <c r="D270" s="126"/>
      <c r="E270" s="126"/>
    </row>
    <row r="271" spans="1:1015 1059:2039 2083:3063 3107:4087 4131:5111 5155:6135 6179:7159 7203:8183 8227:9207 9251:10231 10275:11255 11299:12279 12323:13303 13347:14327 14371:15351 15395:16119" s="94" customFormat="1" ht="21" hidden="1" customHeight="1" x14ac:dyDescent="0.3">
      <c r="A271" s="10" t="s">
        <v>352</v>
      </c>
      <c r="B271" s="93" t="s">
        <v>412</v>
      </c>
      <c r="C271" s="7"/>
      <c r="D271" s="126"/>
      <c r="E271" s="126"/>
    </row>
    <row r="272" spans="1:1015 1059:2039 2083:3063 3107:4087 4131:5111 5155:6135 6179:7159 7203:8183 8227:9207 9251:10231 10275:11255 11299:12279 12323:13303 13347:14327 14371:15351 15395:16119" s="94" customFormat="1" ht="21" hidden="1" customHeight="1" x14ac:dyDescent="0.3">
      <c r="A272" s="36" t="s">
        <v>325</v>
      </c>
      <c r="B272" s="93" t="s">
        <v>416</v>
      </c>
      <c r="C272" s="7"/>
      <c r="D272" s="126"/>
      <c r="E272" s="126"/>
    </row>
    <row r="273" spans="1:1015 1059:2039 2083:3063 3107:4087 4131:5111 5155:6135 6179:7159 7203:8183 8227:9207 9251:10231 10275:11255 11299:12279 12323:13303 13347:14327 14371:15351 15395:16119" s="94" customFormat="1" ht="21" hidden="1" customHeight="1" x14ac:dyDescent="0.3">
      <c r="A273" s="10" t="s">
        <v>150</v>
      </c>
      <c r="B273" s="93" t="s">
        <v>416</v>
      </c>
      <c r="C273" s="7"/>
      <c r="D273" s="126"/>
      <c r="E273" s="126"/>
    </row>
    <row r="274" spans="1:1015 1059:2039 2083:3063 3107:4087 4131:5111 5155:6135 6179:7159 7203:8183 8227:9207 9251:10231 10275:11255 11299:12279 12323:13303 13347:14327 14371:15351 15395:16119" s="94" customFormat="1" ht="21" hidden="1" customHeight="1" x14ac:dyDescent="0.3">
      <c r="A274" s="36" t="s">
        <v>326</v>
      </c>
      <c r="B274" s="93" t="s">
        <v>416</v>
      </c>
      <c r="C274" s="7"/>
      <c r="D274" s="126"/>
      <c r="E274" s="126"/>
    </row>
    <row r="275" spans="1:1015 1059:2039 2083:3063 3107:4087 4131:5111 5155:6135 6179:7159 7203:8183 8227:9207 9251:10231 10275:11255 11299:12279 12323:13303 13347:14327 14371:15351 15395:16119" s="94" customFormat="1" ht="21" hidden="1" customHeight="1" x14ac:dyDescent="0.3">
      <c r="A275" s="36" t="s">
        <v>327</v>
      </c>
      <c r="B275" s="93" t="s">
        <v>416</v>
      </c>
      <c r="C275" s="7"/>
      <c r="D275" s="126"/>
      <c r="E275" s="126"/>
    </row>
    <row r="276" spans="1:1015 1059:2039 2083:3063 3107:4087 4131:5111 5155:6135 6179:7159 7203:8183 8227:9207 9251:10231 10275:11255 11299:12279 12323:13303 13347:14327 14371:15351 15395:16119" s="94" customFormat="1" ht="21" hidden="1" customHeight="1" x14ac:dyDescent="0.3">
      <c r="A276" s="5" t="s">
        <v>141</v>
      </c>
      <c r="B276" s="93" t="s">
        <v>412</v>
      </c>
      <c r="C276" s="12"/>
      <c r="D276" s="126"/>
      <c r="E276" s="126"/>
    </row>
    <row r="277" spans="1:1015 1059:2039 2083:3063 3107:4087 4131:5111 5155:6135 6179:7159 7203:8183 8227:9207 9251:10231 10275:11255 11299:12279 12323:13303 13347:14327 14371:15351 15395:16119" s="94" customFormat="1" ht="21" hidden="1" customHeight="1" x14ac:dyDescent="0.3">
      <c r="A277" s="5" t="s">
        <v>142</v>
      </c>
      <c r="B277" s="93" t="s">
        <v>416</v>
      </c>
      <c r="C277" s="7"/>
      <c r="D277" s="126"/>
      <c r="E277" s="126"/>
    </row>
    <row r="278" spans="1:1015 1059:2039 2083:3063 3107:4087 4131:5111 5155:6135 6179:7159 7203:8183 8227:9207 9251:10231 10275:11255 11299:12279 12323:13303 13347:14327 14371:15351 15395:16119" s="94" customFormat="1" ht="21" hidden="1" customHeight="1" x14ac:dyDescent="0.3">
      <c r="A278" s="8" t="s">
        <v>224</v>
      </c>
      <c r="B278" s="93" t="s">
        <v>412</v>
      </c>
      <c r="C278" s="7"/>
      <c r="D278" s="126"/>
      <c r="E278" s="126"/>
    </row>
    <row r="279" spans="1:1015 1059:2039 2083:3063 3107:4087 4131:5111 5155:6135 6179:7159 7203:8183 8227:9207 9251:10231 10275:11255 11299:12279 12323:13303 13347:14327 14371:15351 15395:16119" s="94" customFormat="1" ht="21" hidden="1" customHeight="1" x14ac:dyDescent="0.3">
      <c r="A279" s="14" t="s">
        <v>239</v>
      </c>
      <c r="B279" s="93" t="s">
        <v>419</v>
      </c>
      <c r="C279" s="7"/>
      <c r="D279" s="126"/>
      <c r="E279" s="126"/>
    </row>
    <row r="280" spans="1:1015 1059:2039 2083:3063 3107:4087 4131:5111 5155:6135 6179:7159 7203:8183 8227:9207 9251:10231 10275:11255 11299:12279 12323:13303 13347:14327 14371:15351 15395:16119" s="94" customFormat="1" ht="21" hidden="1" customHeight="1" x14ac:dyDescent="0.3">
      <c r="A280" s="14" t="s">
        <v>99</v>
      </c>
      <c r="B280" s="93" t="s">
        <v>417</v>
      </c>
      <c r="C280" s="7"/>
      <c r="D280" s="126"/>
      <c r="E280" s="126"/>
    </row>
    <row r="281" spans="1:1015 1059:2039 2083:3063 3107:4087 4131:5111 5155:6135 6179:7159 7203:8183 8227:9207 9251:10231 10275:11255 11299:12279 12323:13303 13347:14327 14371:15351 15395:16119" s="94" customFormat="1" ht="21" hidden="1" customHeight="1" x14ac:dyDescent="0.3">
      <c r="A281" s="14" t="s">
        <v>100</v>
      </c>
      <c r="B281" s="93" t="s">
        <v>417</v>
      </c>
      <c r="C281" s="7"/>
      <c r="D281" s="126"/>
      <c r="E281" s="126"/>
    </row>
    <row r="282" spans="1:1015 1059:2039 2083:3063 3107:4087 4131:5111 5155:6135 6179:7159 7203:8183 8227:9207 9251:10231 10275:11255 11299:12279 12323:13303 13347:14327 14371:15351 15395:16119" s="94" customFormat="1" ht="21" hidden="1" customHeight="1" x14ac:dyDescent="0.3">
      <c r="A282" s="10" t="s">
        <v>267</v>
      </c>
      <c r="B282" s="93" t="s">
        <v>412</v>
      </c>
      <c r="C282" s="7"/>
      <c r="D282" s="126"/>
      <c r="E282" s="126"/>
    </row>
    <row r="283" spans="1:1015 1059:2039 2083:3063 3107:4087 4131:5111 5155:6135 6179:7159 7203:8183 8227:9207 9251:10231 10275:11255 11299:12279 12323:13303 13347:14327 14371:15351 15395:16119" s="94" customFormat="1" ht="21" hidden="1" customHeight="1" x14ac:dyDescent="0.3">
      <c r="A283" s="14" t="s">
        <v>268</v>
      </c>
      <c r="B283" s="93" t="s">
        <v>416</v>
      </c>
      <c r="C283" s="7"/>
      <c r="D283" s="126"/>
      <c r="E283" s="126"/>
    </row>
    <row r="284" spans="1:1015 1059:2039 2083:3063 3107:4087 4131:5111 5155:6135 6179:7159 7203:8183 8227:9207 9251:10231 10275:11255 11299:12279 12323:13303 13347:14327 14371:15351 15395:16119" s="94" customFormat="1" ht="21" hidden="1" customHeight="1" x14ac:dyDescent="0.3">
      <c r="A284" s="10" t="s">
        <v>269</v>
      </c>
      <c r="B284" s="93" t="s">
        <v>412</v>
      </c>
      <c r="C284" s="7"/>
      <c r="D284" s="126"/>
      <c r="E284" s="126"/>
    </row>
    <row r="285" spans="1:1015 1059:2039 2083:3063 3107:4087 4131:5111 5155:6135 6179:7159 7203:8183 8227:9207 9251:10231 10275:11255 11299:12279 12323:13303 13347:14327 14371:15351 15395:16119" s="94" customFormat="1" ht="21" hidden="1" customHeight="1" x14ac:dyDescent="0.3">
      <c r="A285" s="10" t="s">
        <v>284</v>
      </c>
      <c r="B285" s="93" t="s">
        <v>412</v>
      </c>
      <c r="C285" s="7"/>
      <c r="D285" s="126"/>
      <c r="E285" s="126"/>
    </row>
    <row r="286" spans="1:1015 1059:2039 2083:3063 3107:4087 4131:5111 5155:6135 6179:7159 7203:8183 8227:9207 9251:10231 10275:11255 11299:12279 12323:13303 13347:14327 14371:15351 15395:16119" s="94" customFormat="1" ht="21" hidden="1" customHeight="1" x14ac:dyDescent="0.3">
      <c r="A286" s="14" t="s">
        <v>285</v>
      </c>
      <c r="B286" s="93" t="s">
        <v>417</v>
      </c>
      <c r="C286" s="7"/>
      <c r="D286" s="126"/>
      <c r="E286" s="126"/>
    </row>
    <row r="287" spans="1:1015 1059:2039 2083:3063 3107:4087 4131:5111 5155:6135 6179:7159 7203:8183 8227:9207 9251:10231 10275:11255 11299:12279 12323:13303 13347:14327 14371:15351 15395:16119" s="94" customFormat="1" ht="21" hidden="1" customHeight="1" x14ac:dyDescent="0.3">
      <c r="A287" s="35" t="s">
        <v>328</v>
      </c>
      <c r="B287" s="93" t="s">
        <v>412</v>
      </c>
      <c r="C287" s="7"/>
      <c r="D287" s="126"/>
      <c r="E287" s="126"/>
    </row>
    <row r="288" spans="1:1015 1059:2039 2083:3063 3107:4087 4131:5111 5155:6135 6179:7159 7203:8183 8227:9207 9251:10231 10275:11255 11299:12279 12323:13303 13347:14327 14371:15351 15395:16119" s="94" customFormat="1" ht="21" customHeight="1" x14ac:dyDescent="0.3">
      <c r="A288" s="13" t="s">
        <v>143</v>
      </c>
      <c r="B288" s="169" t="s">
        <v>412</v>
      </c>
      <c r="C288" s="170">
        <v>30</v>
      </c>
      <c r="D288" s="185">
        <v>12000</v>
      </c>
      <c r="E288" s="169">
        <v>360000</v>
      </c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Z288" s="98"/>
      <c r="CC288" s="98"/>
      <c r="CF288" s="98"/>
      <c r="CI288" s="98"/>
      <c r="EW288" s="98"/>
      <c r="EY288" s="98"/>
      <c r="FB288" s="98"/>
      <c r="FE288" s="98"/>
      <c r="FH288" s="98"/>
      <c r="FK288" s="98"/>
      <c r="FN288" s="98"/>
      <c r="FP288" s="98"/>
      <c r="FR288" s="98"/>
      <c r="FU288" s="98"/>
      <c r="FX288" s="98"/>
      <c r="GA288" s="98"/>
      <c r="GD288" s="98"/>
      <c r="GG288" s="98"/>
      <c r="GJ288" s="98"/>
      <c r="GM288" s="98"/>
      <c r="GO288" s="98"/>
      <c r="HJ288" s="98"/>
      <c r="HK288" s="98"/>
      <c r="HN288" s="98"/>
      <c r="HQ288" s="98"/>
      <c r="HT288" s="98"/>
      <c r="HW288" s="98"/>
      <c r="HX288" s="98"/>
      <c r="HY288" s="98"/>
      <c r="IB288" s="98"/>
      <c r="IE288" s="98"/>
      <c r="IH288" s="98"/>
      <c r="IK288" s="98"/>
      <c r="IM288" s="98"/>
      <c r="KE288" s="98"/>
      <c r="KF288" s="98"/>
      <c r="KG288" s="98"/>
      <c r="KH288" s="98"/>
      <c r="KI288" s="98"/>
      <c r="KJ288" s="98"/>
      <c r="KK288" s="98"/>
      <c r="KL288" s="98"/>
      <c r="KM288" s="98"/>
      <c r="KN288" s="98"/>
      <c r="KO288" s="98"/>
      <c r="KP288" s="98"/>
      <c r="KQ288" s="98"/>
      <c r="KR288" s="98"/>
      <c r="KS288" s="98"/>
      <c r="KT288" s="98"/>
      <c r="KU288" s="98"/>
      <c r="KV288" s="98"/>
      <c r="KW288" s="98"/>
      <c r="LJ288" s="98"/>
      <c r="LK288" s="98"/>
      <c r="LL288" s="98"/>
      <c r="LM288" s="98"/>
      <c r="LN288" s="98"/>
      <c r="LO288" s="98"/>
      <c r="LP288" s="98"/>
      <c r="LQ288" s="98"/>
      <c r="LR288" s="98"/>
      <c r="LS288" s="98"/>
      <c r="LV288" s="98"/>
      <c r="LY288" s="98"/>
      <c r="MB288" s="98"/>
      <c r="ME288" s="98"/>
      <c r="OS288" s="98"/>
      <c r="OU288" s="98"/>
      <c r="OX288" s="98"/>
      <c r="PA288" s="98"/>
      <c r="PD288" s="98"/>
      <c r="PG288" s="98"/>
      <c r="PJ288" s="98"/>
      <c r="PL288" s="98"/>
      <c r="PN288" s="98"/>
      <c r="PQ288" s="98"/>
      <c r="PT288" s="98"/>
      <c r="PW288" s="98"/>
      <c r="PZ288" s="98"/>
      <c r="QC288" s="98"/>
      <c r="QF288" s="98"/>
      <c r="QI288" s="98"/>
      <c r="QK288" s="98"/>
      <c r="RF288" s="98"/>
      <c r="RG288" s="98"/>
      <c r="RJ288" s="98"/>
      <c r="RM288" s="98"/>
      <c r="RP288" s="98"/>
      <c r="RS288" s="98"/>
      <c r="RT288" s="98"/>
      <c r="RU288" s="98"/>
      <c r="RX288" s="98"/>
      <c r="SA288" s="98"/>
      <c r="SD288" s="98"/>
      <c r="SG288" s="98"/>
      <c r="SI288" s="98"/>
      <c r="UA288" s="98"/>
      <c r="UB288" s="98"/>
      <c r="UC288" s="98"/>
      <c r="UD288" s="98"/>
      <c r="UE288" s="98"/>
      <c r="UF288" s="98"/>
      <c r="UG288" s="98"/>
      <c r="UH288" s="98"/>
      <c r="UI288" s="98"/>
      <c r="UJ288" s="98"/>
      <c r="UK288" s="98"/>
      <c r="UL288" s="98"/>
      <c r="UM288" s="98"/>
      <c r="UN288" s="98"/>
      <c r="UO288" s="98"/>
      <c r="UP288" s="98"/>
      <c r="UQ288" s="98"/>
      <c r="UR288" s="98"/>
      <c r="US288" s="98"/>
      <c r="VF288" s="98"/>
      <c r="VG288" s="98"/>
      <c r="VH288" s="98"/>
      <c r="VI288" s="98"/>
      <c r="VJ288" s="98"/>
      <c r="VK288" s="98"/>
      <c r="VL288" s="98"/>
      <c r="VM288" s="98"/>
      <c r="VN288" s="98"/>
      <c r="VO288" s="98"/>
      <c r="VR288" s="98"/>
      <c r="VU288" s="98"/>
      <c r="VX288" s="98"/>
      <c r="WA288" s="98"/>
      <c r="YO288" s="98"/>
      <c r="YQ288" s="98"/>
      <c r="YT288" s="98"/>
      <c r="YW288" s="98"/>
      <c r="YZ288" s="98"/>
      <c r="ZC288" s="98"/>
      <c r="ZF288" s="98"/>
      <c r="ZH288" s="98"/>
      <c r="ZJ288" s="98"/>
      <c r="ZM288" s="98"/>
      <c r="ZP288" s="98"/>
      <c r="ZS288" s="98"/>
      <c r="ZV288" s="98"/>
      <c r="ZY288" s="98"/>
      <c r="AAB288" s="98"/>
      <c r="AAE288" s="98"/>
      <c r="AAG288" s="98"/>
      <c r="ABB288" s="98"/>
      <c r="ABC288" s="98"/>
      <c r="ABF288" s="98"/>
      <c r="ABI288" s="98"/>
      <c r="ABL288" s="98"/>
      <c r="ABO288" s="98"/>
      <c r="ABP288" s="98"/>
      <c r="ABQ288" s="98"/>
      <c r="ABT288" s="98"/>
      <c r="ABW288" s="98"/>
      <c r="ABZ288" s="98"/>
      <c r="ACC288" s="98"/>
      <c r="ACE288" s="98"/>
      <c r="ADW288" s="98"/>
      <c r="ADX288" s="98"/>
      <c r="ADY288" s="98"/>
      <c r="ADZ288" s="98"/>
      <c r="AEA288" s="98"/>
      <c r="AEB288" s="98"/>
      <c r="AEC288" s="98"/>
      <c r="AED288" s="98"/>
      <c r="AEE288" s="98"/>
      <c r="AEF288" s="98"/>
      <c r="AEG288" s="98"/>
      <c r="AEH288" s="98"/>
      <c r="AEI288" s="98"/>
      <c r="AEJ288" s="98"/>
      <c r="AEK288" s="98"/>
      <c r="AEL288" s="98"/>
      <c r="AEM288" s="98"/>
      <c r="AEN288" s="98"/>
      <c r="AEO288" s="98"/>
      <c r="AFB288" s="98"/>
      <c r="AFC288" s="98"/>
      <c r="AFD288" s="98"/>
      <c r="AFE288" s="98"/>
      <c r="AFF288" s="98"/>
      <c r="AFG288" s="98"/>
      <c r="AFH288" s="98"/>
      <c r="AFI288" s="98"/>
      <c r="AFJ288" s="98"/>
      <c r="AFK288" s="98"/>
      <c r="AFN288" s="98"/>
      <c r="AFQ288" s="98"/>
      <c r="AFT288" s="98"/>
      <c r="AFW288" s="98"/>
      <c r="AIK288" s="98"/>
      <c r="AIM288" s="98"/>
      <c r="AIP288" s="98"/>
      <c r="AIS288" s="98"/>
      <c r="AIV288" s="98"/>
      <c r="AIY288" s="98"/>
      <c r="AJB288" s="98"/>
      <c r="AJD288" s="98"/>
      <c r="AJF288" s="98"/>
      <c r="AJI288" s="98"/>
      <c r="AJL288" s="98"/>
      <c r="AJO288" s="98"/>
      <c r="AJR288" s="98"/>
      <c r="AJU288" s="98"/>
      <c r="AJX288" s="98"/>
      <c r="AKA288" s="98"/>
      <c r="AKC288" s="98"/>
      <c r="AKX288" s="98"/>
      <c r="AKY288" s="98"/>
      <c r="ALB288" s="98"/>
      <c r="ALE288" s="98"/>
      <c r="ALH288" s="98"/>
      <c r="ALK288" s="98"/>
      <c r="ALL288" s="98"/>
      <c r="ALM288" s="98"/>
      <c r="ALP288" s="98"/>
      <c r="ALS288" s="98"/>
      <c r="ALV288" s="98"/>
      <c r="ALY288" s="98"/>
      <c r="AMA288" s="98"/>
      <c r="ANS288" s="98"/>
      <c r="ANT288" s="98"/>
      <c r="ANU288" s="98"/>
      <c r="ANV288" s="98"/>
      <c r="ANW288" s="98"/>
      <c r="ANX288" s="98"/>
      <c r="ANY288" s="98"/>
      <c r="ANZ288" s="98"/>
      <c r="AOA288" s="98"/>
      <c r="AOB288" s="98"/>
      <c r="AOC288" s="98"/>
      <c r="AOD288" s="98"/>
      <c r="AOE288" s="98"/>
      <c r="AOF288" s="98"/>
      <c r="AOG288" s="98"/>
      <c r="AOH288" s="98"/>
      <c r="AOI288" s="98"/>
      <c r="AOJ288" s="98"/>
      <c r="AOK288" s="98"/>
      <c r="AOX288" s="98"/>
      <c r="AOY288" s="98"/>
      <c r="AOZ288" s="98"/>
      <c r="APA288" s="98"/>
      <c r="APB288" s="98"/>
      <c r="APC288" s="98"/>
      <c r="APD288" s="98"/>
      <c r="APE288" s="98"/>
      <c r="APF288" s="98"/>
      <c r="APG288" s="98"/>
      <c r="APJ288" s="98"/>
      <c r="APM288" s="98"/>
      <c r="APP288" s="98"/>
      <c r="APS288" s="98"/>
      <c r="ASG288" s="98"/>
      <c r="ASI288" s="98"/>
      <c r="ASL288" s="98"/>
      <c r="ASO288" s="98"/>
      <c r="ASR288" s="98"/>
      <c r="ASU288" s="98"/>
      <c r="ASX288" s="98"/>
      <c r="ASZ288" s="98"/>
      <c r="ATB288" s="98"/>
      <c r="ATE288" s="98"/>
      <c r="ATH288" s="98"/>
      <c r="ATK288" s="98"/>
      <c r="ATN288" s="98"/>
      <c r="ATQ288" s="98"/>
      <c r="ATT288" s="98"/>
      <c r="ATW288" s="98"/>
      <c r="ATY288" s="98"/>
      <c r="AUT288" s="98"/>
      <c r="AUU288" s="98"/>
      <c r="AUX288" s="98"/>
      <c r="AVA288" s="98"/>
      <c r="AVD288" s="98"/>
      <c r="AVG288" s="98"/>
      <c r="AVH288" s="98"/>
      <c r="AVI288" s="98"/>
      <c r="AVL288" s="98"/>
      <c r="AVO288" s="98"/>
      <c r="AVR288" s="98"/>
      <c r="AVU288" s="98"/>
      <c r="AVW288" s="98"/>
      <c r="AXO288" s="98"/>
      <c r="AXP288" s="98"/>
      <c r="AXQ288" s="98"/>
      <c r="AXR288" s="98"/>
      <c r="AXS288" s="98"/>
      <c r="AXT288" s="98"/>
      <c r="AXU288" s="98"/>
      <c r="AXV288" s="98"/>
      <c r="AXW288" s="98"/>
      <c r="AXX288" s="98"/>
      <c r="AXY288" s="98"/>
      <c r="AXZ288" s="98"/>
      <c r="AYA288" s="98"/>
      <c r="AYB288" s="98"/>
      <c r="AYC288" s="98"/>
      <c r="AYD288" s="98"/>
      <c r="AYE288" s="98"/>
      <c r="AYF288" s="98"/>
      <c r="AYG288" s="98"/>
      <c r="AYT288" s="98"/>
      <c r="AYU288" s="98"/>
      <c r="AYV288" s="98"/>
      <c r="AYW288" s="98"/>
      <c r="AYX288" s="98"/>
      <c r="AYY288" s="98"/>
      <c r="AYZ288" s="98"/>
      <c r="AZA288" s="98"/>
      <c r="AZB288" s="98"/>
      <c r="AZC288" s="98"/>
      <c r="AZF288" s="98"/>
      <c r="AZI288" s="98"/>
      <c r="AZL288" s="98"/>
      <c r="AZO288" s="98"/>
      <c r="BCC288" s="98"/>
      <c r="BCE288" s="98"/>
      <c r="BCH288" s="98"/>
      <c r="BCK288" s="98"/>
      <c r="BCN288" s="98"/>
      <c r="BCQ288" s="98"/>
      <c r="BCT288" s="98"/>
      <c r="BCV288" s="98"/>
      <c r="BCX288" s="98"/>
      <c r="BDA288" s="98"/>
      <c r="BDD288" s="98"/>
      <c r="BDG288" s="98"/>
      <c r="BDJ288" s="98"/>
      <c r="BDM288" s="98"/>
      <c r="BDP288" s="98"/>
      <c r="BDS288" s="98"/>
      <c r="BDU288" s="98"/>
      <c r="BEP288" s="98"/>
      <c r="BEQ288" s="98"/>
      <c r="BET288" s="98"/>
      <c r="BEW288" s="98"/>
      <c r="BEZ288" s="98"/>
      <c r="BFC288" s="98"/>
      <c r="BFD288" s="98"/>
      <c r="BFE288" s="98"/>
      <c r="BFH288" s="98"/>
      <c r="BFK288" s="98"/>
      <c r="BFN288" s="98"/>
      <c r="BFQ288" s="98"/>
      <c r="BFS288" s="98"/>
      <c r="BHK288" s="98"/>
      <c r="BHL288" s="98"/>
      <c r="BHM288" s="98"/>
      <c r="BHN288" s="98"/>
      <c r="BHO288" s="98"/>
      <c r="BHP288" s="98"/>
      <c r="BHQ288" s="98"/>
      <c r="BHR288" s="98"/>
      <c r="BHS288" s="98"/>
      <c r="BHT288" s="98"/>
      <c r="BHU288" s="98"/>
      <c r="BHV288" s="98"/>
      <c r="BHW288" s="98"/>
      <c r="BHX288" s="98"/>
      <c r="BHY288" s="98"/>
      <c r="BHZ288" s="98"/>
      <c r="BIA288" s="98"/>
      <c r="BIB288" s="98"/>
      <c r="BIC288" s="98"/>
      <c r="BIP288" s="98"/>
      <c r="BIQ288" s="98"/>
      <c r="BIR288" s="98"/>
      <c r="BIS288" s="98"/>
      <c r="BIT288" s="98"/>
      <c r="BIU288" s="98"/>
      <c r="BIV288" s="98"/>
      <c r="BIW288" s="98"/>
      <c r="BIX288" s="98"/>
      <c r="BIY288" s="98"/>
      <c r="BJB288" s="98"/>
      <c r="BJE288" s="98"/>
      <c r="BJH288" s="98"/>
      <c r="BJK288" s="98"/>
      <c r="BLY288" s="98"/>
      <c r="BMA288" s="98"/>
      <c r="BMD288" s="98"/>
      <c r="BMG288" s="98"/>
      <c r="BMJ288" s="98"/>
      <c r="BMM288" s="98"/>
      <c r="BMP288" s="98"/>
      <c r="BMR288" s="98"/>
      <c r="BMT288" s="98"/>
      <c r="BMW288" s="98"/>
      <c r="BMZ288" s="98"/>
      <c r="BNC288" s="98"/>
      <c r="BNF288" s="98"/>
      <c r="BNI288" s="98"/>
      <c r="BNL288" s="98"/>
      <c r="BNO288" s="98"/>
      <c r="BNQ288" s="98"/>
      <c r="BOL288" s="98"/>
      <c r="BOM288" s="98"/>
      <c r="BOP288" s="98"/>
      <c r="BOS288" s="98"/>
      <c r="BOV288" s="98"/>
      <c r="BOY288" s="98"/>
      <c r="BOZ288" s="98"/>
      <c r="BPA288" s="98"/>
      <c r="BPD288" s="98"/>
      <c r="BPG288" s="98"/>
      <c r="BPJ288" s="98"/>
      <c r="BPM288" s="98"/>
      <c r="BPO288" s="98"/>
      <c r="BRG288" s="98"/>
      <c r="BRH288" s="98"/>
      <c r="BRI288" s="98"/>
      <c r="BRJ288" s="98"/>
      <c r="BRK288" s="98"/>
      <c r="BRL288" s="98"/>
      <c r="BRM288" s="98"/>
      <c r="BRN288" s="98"/>
      <c r="BRO288" s="98"/>
      <c r="BRP288" s="98"/>
      <c r="BRQ288" s="98"/>
      <c r="BRR288" s="98"/>
      <c r="BRS288" s="98"/>
      <c r="BRT288" s="98"/>
      <c r="BRU288" s="98"/>
      <c r="BRV288" s="98"/>
      <c r="BRW288" s="98"/>
      <c r="BRX288" s="98"/>
      <c r="BRY288" s="98"/>
      <c r="BSL288" s="98"/>
      <c r="BSM288" s="98"/>
      <c r="BSN288" s="98"/>
      <c r="BSO288" s="98"/>
      <c r="BSP288" s="98"/>
      <c r="BSQ288" s="98"/>
      <c r="BSR288" s="98"/>
      <c r="BSS288" s="98"/>
      <c r="BST288" s="98"/>
      <c r="BSU288" s="98"/>
      <c r="BSX288" s="98"/>
      <c r="BTA288" s="98"/>
      <c r="BTD288" s="98"/>
      <c r="BTG288" s="98"/>
      <c r="BVU288" s="98"/>
      <c r="BVW288" s="98"/>
      <c r="BVZ288" s="98"/>
      <c r="BWC288" s="98"/>
      <c r="BWF288" s="98"/>
      <c r="BWI288" s="98"/>
      <c r="BWL288" s="98"/>
      <c r="BWN288" s="98"/>
      <c r="BWP288" s="98"/>
      <c r="BWS288" s="98"/>
      <c r="BWV288" s="98"/>
      <c r="BWY288" s="98"/>
      <c r="BXB288" s="98"/>
      <c r="BXE288" s="98"/>
      <c r="BXH288" s="98"/>
      <c r="BXK288" s="98"/>
      <c r="BXM288" s="98"/>
      <c r="BYH288" s="98"/>
      <c r="BYI288" s="98"/>
      <c r="BYL288" s="98"/>
      <c r="BYO288" s="98"/>
      <c r="BYR288" s="98"/>
      <c r="BYU288" s="98"/>
      <c r="BYV288" s="98"/>
      <c r="BYW288" s="98"/>
      <c r="BYZ288" s="98"/>
      <c r="BZC288" s="98"/>
      <c r="BZF288" s="98"/>
      <c r="BZI288" s="98"/>
      <c r="BZK288" s="98"/>
      <c r="CBC288" s="98"/>
      <c r="CBD288" s="98"/>
      <c r="CBE288" s="98"/>
      <c r="CBF288" s="98"/>
      <c r="CBG288" s="98"/>
      <c r="CBH288" s="98"/>
      <c r="CBI288" s="98"/>
      <c r="CBJ288" s="98"/>
      <c r="CBK288" s="98"/>
      <c r="CBL288" s="98"/>
      <c r="CBM288" s="98"/>
      <c r="CBN288" s="98"/>
      <c r="CBO288" s="98"/>
      <c r="CBP288" s="98"/>
      <c r="CBQ288" s="98"/>
      <c r="CBR288" s="98"/>
      <c r="CBS288" s="98"/>
      <c r="CBT288" s="98"/>
      <c r="CBU288" s="98"/>
      <c r="CCH288" s="98"/>
      <c r="CCI288" s="98"/>
      <c r="CCJ288" s="98"/>
      <c r="CCK288" s="98"/>
      <c r="CCL288" s="98"/>
      <c r="CCM288" s="98"/>
      <c r="CCN288" s="98"/>
      <c r="CCO288" s="98"/>
      <c r="CCP288" s="98"/>
      <c r="CCQ288" s="98"/>
      <c r="CCT288" s="98"/>
      <c r="CCW288" s="98"/>
      <c r="CCZ288" s="98"/>
      <c r="CDC288" s="98"/>
      <c r="CFQ288" s="98"/>
      <c r="CFS288" s="98"/>
      <c r="CFV288" s="98"/>
      <c r="CFY288" s="98"/>
      <c r="CGB288" s="98"/>
      <c r="CGE288" s="98"/>
      <c r="CGH288" s="98"/>
      <c r="CGJ288" s="98"/>
      <c r="CGL288" s="98"/>
      <c r="CGO288" s="98"/>
      <c r="CGR288" s="98"/>
      <c r="CGU288" s="98"/>
      <c r="CGX288" s="98"/>
      <c r="CHA288" s="98"/>
      <c r="CHD288" s="98"/>
      <c r="CHG288" s="98"/>
      <c r="CHI288" s="98"/>
      <c r="CID288" s="98"/>
      <c r="CIE288" s="98"/>
      <c r="CIH288" s="98"/>
      <c r="CIK288" s="98"/>
      <c r="CIN288" s="98"/>
      <c r="CIQ288" s="98"/>
      <c r="CIR288" s="98"/>
      <c r="CIS288" s="98"/>
      <c r="CIV288" s="98"/>
      <c r="CIY288" s="98"/>
      <c r="CJB288" s="98"/>
      <c r="CJE288" s="98"/>
      <c r="CJG288" s="98"/>
      <c r="CKY288" s="98"/>
      <c r="CKZ288" s="98"/>
      <c r="CLA288" s="98"/>
      <c r="CLB288" s="98"/>
      <c r="CLC288" s="98"/>
      <c r="CLD288" s="98"/>
      <c r="CLE288" s="98"/>
      <c r="CLF288" s="98"/>
      <c r="CLG288" s="98"/>
      <c r="CLH288" s="98"/>
      <c r="CLI288" s="98"/>
      <c r="CLJ288" s="98"/>
      <c r="CLK288" s="98"/>
      <c r="CLL288" s="98"/>
      <c r="CLM288" s="98"/>
      <c r="CLN288" s="98"/>
      <c r="CLO288" s="98"/>
      <c r="CLP288" s="98"/>
      <c r="CLQ288" s="98"/>
      <c r="CMD288" s="98"/>
      <c r="CME288" s="98"/>
      <c r="CMF288" s="98"/>
      <c r="CMG288" s="98"/>
      <c r="CMH288" s="98"/>
      <c r="CMI288" s="98"/>
      <c r="CMJ288" s="98"/>
      <c r="CMK288" s="98"/>
      <c r="CML288" s="98"/>
      <c r="CMM288" s="98"/>
      <c r="CMP288" s="98"/>
      <c r="CMS288" s="98"/>
      <c r="CMV288" s="98"/>
      <c r="CMY288" s="98"/>
      <c r="CPM288" s="98"/>
      <c r="CPO288" s="98"/>
      <c r="CPR288" s="98"/>
      <c r="CPU288" s="98"/>
      <c r="CPX288" s="98"/>
      <c r="CQA288" s="98"/>
      <c r="CQD288" s="98"/>
      <c r="CQF288" s="98"/>
      <c r="CQH288" s="98"/>
      <c r="CQK288" s="98"/>
      <c r="CQN288" s="98"/>
      <c r="CQQ288" s="98"/>
      <c r="CQT288" s="98"/>
      <c r="CQW288" s="98"/>
      <c r="CQZ288" s="98"/>
      <c r="CRC288" s="98"/>
      <c r="CRE288" s="98"/>
      <c r="CRZ288" s="98"/>
      <c r="CSA288" s="98"/>
      <c r="CSD288" s="98"/>
      <c r="CSG288" s="98"/>
      <c r="CSJ288" s="98"/>
      <c r="CSM288" s="98"/>
      <c r="CSN288" s="98"/>
      <c r="CSO288" s="98"/>
      <c r="CSR288" s="98"/>
      <c r="CSU288" s="98"/>
      <c r="CSX288" s="98"/>
      <c r="CTA288" s="98"/>
      <c r="CTC288" s="98"/>
      <c r="CUU288" s="98"/>
      <c r="CUV288" s="98"/>
      <c r="CUW288" s="98"/>
      <c r="CUX288" s="98"/>
      <c r="CUY288" s="98"/>
      <c r="CUZ288" s="98"/>
      <c r="CVA288" s="98"/>
      <c r="CVB288" s="98"/>
      <c r="CVC288" s="98"/>
      <c r="CVD288" s="98"/>
      <c r="CVE288" s="98"/>
      <c r="CVF288" s="98"/>
      <c r="CVG288" s="98"/>
      <c r="CVH288" s="98"/>
      <c r="CVI288" s="98"/>
      <c r="CVJ288" s="98"/>
      <c r="CVK288" s="98"/>
      <c r="CVL288" s="98"/>
      <c r="CVM288" s="98"/>
      <c r="CVZ288" s="98"/>
      <c r="CWA288" s="98"/>
      <c r="CWB288" s="98"/>
      <c r="CWC288" s="98"/>
      <c r="CWD288" s="98"/>
      <c r="CWE288" s="98"/>
      <c r="CWF288" s="98"/>
      <c r="CWG288" s="98"/>
      <c r="CWH288" s="98"/>
      <c r="CWI288" s="98"/>
      <c r="CWL288" s="98"/>
      <c r="CWO288" s="98"/>
      <c r="CWR288" s="98"/>
      <c r="CWU288" s="98"/>
      <c r="CZI288" s="98"/>
      <c r="CZK288" s="98"/>
      <c r="CZN288" s="98"/>
      <c r="CZQ288" s="98"/>
      <c r="CZT288" s="98"/>
      <c r="CZW288" s="98"/>
      <c r="CZZ288" s="98"/>
      <c r="DAB288" s="98"/>
      <c r="DAD288" s="98"/>
      <c r="DAG288" s="98"/>
      <c r="DAJ288" s="98"/>
      <c r="DAM288" s="98"/>
      <c r="DAP288" s="98"/>
      <c r="DAS288" s="98"/>
      <c r="DAV288" s="98"/>
      <c r="DAY288" s="98"/>
      <c r="DBA288" s="98"/>
      <c r="DBV288" s="98"/>
      <c r="DBW288" s="98"/>
      <c r="DBZ288" s="98"/>
      <c r="DCC288" s="98"/>
      <c r="DCF288" s="98"/>
      <c r="DCI288" s="98"/>
      <c r="DCJ288" s="98"/>
      <c r="DCK288" s="98"/>
      <c r="DCN288" s="98"/>
      <c r="DCQ288" s="98"/>
      <c r="DCT288" s="98"/>
      <c r="DCW288" s="98"/>
      <c r="DCY288" s="98"/>
      <c r="DEQ288" s="98"/>
      <c r="DER288" s="98"/>
      <c r="DES288" s="98"/>
      <c r="DET288" s="98"/>
      <c r="DEU288" s="98"/>
      <c r="DEV288" s="98"/>
      <c r="DEW288" s="98"/>
      <c r="DEX288" s="98"/>
      <c r="DEY288" s="98"/>
      <c r="DEZ288" s="98"/>
      <c r="DFA288" s="98"/>
      <c r="DFB288" s="98"/>
      <c r="DFC288" s="98"/>
      <c r="DFD288" s="98"/>
      <c r="DFE288" s="98"/>
      <c r="DFF288" s="98"/>
      <c r="DFG288" s="98"/>
      <c r="DFH288" s="98"/>
      <c r="DFI288" s="98"/>
      <c r="DFV288" s="98"/>
      <c r="DFW288" s="98"/>
      <c r="DFX288" s="98"/>
      <c r="DFY288" s="98"/>
      <c r="DFZ288" s="98"/>
      <c r="DGA288" s="98"/>
      <c r="DGB288" s="98"/>
      <c r="DGC288" s="98"/>
      <c r="DGD288" s="98"/>
      <c r="DGE288" s="98"/>
      <c r="DGH288" s="98"/>
      <c r="DGK288" s="98"/>
      <c r="DGN288" s="98"/>
      <c r="DGQ288" s="98"/>
      <c r="DJE288" s="98"/>
      <c r="DJG288" s="98"/>
      <c r="DJJ288" s="98"/>
      <c r="DJM288" s="98"/>
      <c r="DJP288" s="98"/>
      <c r="DJS288" s="98"/>
      <c r="DJV288" s="98"/>
      <c r="DJX288" s="98"/>
      <c r="DJZ288" s="98"/>
      <c r="DKC288" s="98"/>
      <c r="DKF288" s="98"/>
      <c r="DKI288" s="98"/>
      <c r="DKL288" s="98"/>
      <c r="DKO288" s="98"/>
      <c r="DKR288" s="98"/>
      <c r="DKU288" s="98"/>
      <c r="DKW288" s="98"/>
      <c r="DLR288" s="98"/>
      <c r="DLS288" s="98"/>
      <c r="DLV288" s="98"/>
      <c r="DLY288" s="98"/>
      <c r="DMB288" s="98"/>
      <c r="DME288" s="98"/>
      <c r="DMF288" s="98"/>
      <c r="DMG288" s="98"/>
      <c r="DMJ288" s="98"/>
      <c r="DMM288" s="98"/>
      <c r="DMP288" s="98"/>
      <c r="DMS288" s="98"/>
      <c r="DMU288" s="98"/>
      <c r="DOM288" s="98"/>
      <c r="DON288" s="98"/>
      <c r="DOO288" s="98"/>
      <c r="DOP288" s="98"/>
      <c r="DOQ288" s="98"/>
      <c r="DOR288" s="98"/>
      <c r="DOS288" s="98"/>
      <c r="DOT288" s="98"/>
      <c r="DOU288" s="98"/>
      <c r="DOV288" s="98"/>
      <c r="DOW288" s="98"/>
      <c r="DOX288" s="98"/>
      <c r="DOY288" s="98"/>
      <c r="DOZ288" s="98"/>
      <c r="DPA288" s="98"/>
      <c r="DPB288" s="98"/>
      <c r="DPC288" s="98"/>
      <c r="DPD288" s="98"/>
      <c r="DPE288" s="98"/>
      <c r="DPR288" s="98"/>
      <c r="DPS288" s="98"/>
      <c r="DPT288" s="98"/>
      <c r="DPU288" s="98"/>
      <c r="DPV288" s="98"/>
      <c r="DPW288" s="98"/>
      <c r="DPX288" s="98"/>
      <c r="DPY288" s="98"/>
      <c r="DPZ288" s="98"/>
      <c r="DQA288" s="98"/>
      <c r="DQD288" s="98"/>
      <c r="DQG288" s="98"/>
      <c r="DQJ288" s="98"/>
      <c r="DQM288" s="98"/>
      <c r="DTA288" s="98"/>
      <c r="DTC288" s="98"/>
      <c r="DTF288" s="98"/>
      <c r="DTI288" s="98"/>
      <c r="DTL288" s="98"/>
      <c r="DTO288" s="98"/>
      <c r="DTR288" s="98"/>
      <c r="DTT288" s="98"/>
      <c r="DTV288" s="98"/>
      <c r="DTY288" s="98"/>
      <c r="DUB288" s="98"/>
      <c r="DUE288" s="98"/>
      <c r="DUH288" s="98"/>
      <c r="DUK288" s="98"/>
      <c r="DUN288" s="98"/>
      <c r="DUQ288" s="98"/>
      <c r="DUS288" s="98"/>
      <c r="DVN288" s="98"/>
      <c r="DVO288" s="98"/>
      <c r="DVR288" s="98"/>
      <c r="DVU288" s="98"/>
      <c r="DVX288" s="98"/>
      <c r="DWA288" s="98"/>
      <c r="DWB288" s="98"/>
      <c r="DWC288" s="98"/>
      <c r="DWF288" s="98"/>
      <c r="DWI288" s="98"/>
      <c r="DWL288" s="98"/>
      <c r="DWO288" s="98"/>
      <c r="DWQ288" s="98"/>
      <c r="DYI288" s="98"/>
      <c r="DYJ288" s="98"/>
      <c r="DYK288" s="98"/>
      <c r="DYL288" s="98"/>
      <c r="DYM288" s="98"/>
      <c r="DYN288" s="98"/>
      <c r="DYO288" s="98"/>
      <c r="DYP288" s="98"/>
      <c r="DYQ288" s="98"/>
      <c r="DYR288" s="98"/>
      <c r="DYS288" s="98"/>
      <c r="DYT288" s="98"/>
      <c r="DYU288" s="98"/>
      <c r="DYV288" s="98"/>
      <c r="DYW288" s="98"/>
      <c r="DYX288" s="98"/>
      <c r="DYY288" s="98"/>
      <c r="DYZ288" s="98"/>
      <c r="DZA288" s="98"/>
      <c r="DZN288" s="98"/>
      <c r="DZO288" s="98"/>
      <c r="DZP288" s="98"/>
      <c r="DZQ288" s="98"/>
      <c r="DZR288" s="98"/>
      <c r="DZS288" s="98"/>
      <c r="DZT288" s="98"/>
      <c r="DZU288" s="98"/>
      <c r="DZV288" s="98"/>
      <c r="DZW288" s="98"/>
      <c r="DZZ288" s="98"/>
      <c r="EAC288" s="98"/>
      <c r="EAF288" s="98"/>
      <c r="EAI288" s="98"/>
      <c r="ECW288" s="98"/>
      <c r="ECY288" s="98"/>
      <c r="EDB288" s="98"/>
      <c r="EDE288" s="98"/>
      <c r="EDH288" s="98"/>
      <c r="EDK288" s="98"/>
      <c r="EDN288" s="98"/>
      <c r="EDP288" s="98"/>
      <c r="EDR288" s="98"/>
      <c r="EDU288" s="98"/>
      <c r="EDX288" s="98"/>
      <c r="EEA288" s="98"/>
      <c r="EED288" s="98"/>
      <c r="EEG288" s="98"/>
      <c r="EEJ288" s="98"/>
      <c r="EEM288" s="98"/>
      <c r="EEO288" s="98"/>
      <c r="EFJ288" s="98"/>
      <c r="EFK288" s="98"/>
      <c r="EFN288" s="98"/>
      <c r="EFQ288" s="98"/>
      <c r="EFT288" s="98"/>
      <c r="EFW288" s="98"/>
      <c r="EFX288" s="98"/>
      <c r="EFY288" s="98"/>
      <c r="EGB288" s="98"/>
      <c r="EGE288" s="98"/>
      <c r="EGH288" s="98"/>
      <c r="EGK288" s="98"/>
      <c r="EGM288" s="98"/>
      <c r="EIE288" s="98"/>
      <c r="EIF288" s="98"/>
      <c r="EIG288" s="98"/>
      <c r="EIH288" s="98"/>
      <c r="EII288" s="98"/>
      <c r="EIJ288" s="98"/>
      <c r="EIK288" s="98"/>
      <c r="EIL288" s="98"/>
      <c r="EIM288" s="98"/>
      <c r="EIN288" s="98"/>
      <c r="EIO288" s="98"/>
      <c r="EIP288" s="98"/>
      <c r="EIQ288" s="98"/>
      <c r="EIR288" s="98"/>
      <c r="EIS288" s="98"/>
      <c r="EIT288" s="98"/>
      <c r="EIU288" s="98"/>
      <c r="EIV288" s="98"/>
      <c r="EIW288" s="98"/>
      <c r="EJJ288" s="98"/>
      <c r="EJK288" s="98"/>
      <c r="EJL288" s="98"/>
      <c r="EJM288" s="98"/>
      <c r="EJN288" s="98"/>
      <c r="EJO288" s="98"/>
      <c r="EJP288" s="98"/>
      <c r="EJQ288" s="98"/>
      <c r="EJR288" s="98"/>
      <c r="EJS288" s="98"/>
      <c r="EJV288" s="98"/>
      <c r="EJY288" s="98"/>
      <c r="EKB288" s="98"/>
      <c r="EKE288" s="98"/>
      <c r="EMS288" s="98"/>
      <c r="EMU288" s="98"/>
      <c r="EMX288" s="98"/>
      <c r="ENA288" s="98"/>
      <c r="END288" s="98"/>
      <c r="ENG288" s="98"/>
      <c r="ENJ288" s="98"/>
      <c r="ENL288" s="98"/>
      <c r="ENN288" s="98"/>
      <c r="ENQ288" s="98"/>
      <c r="ENT288" s="98"/>
      <c r="ENW288" s="98"/>
      <c r="ENZ288" s="98"/>
      <c r="EOC288" s="98"/>
      <c r="EOF288" s="98"/>
      <c r="EOI288" s="98"/>
      <c r="EOK288" s="98"/>
      <c r="EPF288" s="98"/>
      <c r="EPG288" s="98"/>
      <c r="EPJ288" s="98"/>
      <c r="EPM288" s="98"/>
      <c r="EPP288" s="98"/>
      <c r="EPS288" s="98"/>
      <c r="EPT288" s="98"/>
      <c r="EPU288" s="98"/>
      <c r="EPX288" s="98"/>
      <c r="EQA288" s="98"/>
      <c r="EQD288" s="98"/>
      <c r="EQG288" s="98"/>
      <c r="EQI288" s="98"/>
      <c r="ESA288" s="98"/>
      <c r="ESB288" s="98"/>
      <c r="ESC288" s="98"/>
      <c r="ESD288" s="98"/>
      <c r="ESE288" s="98"/>
      <c r="ESF288" s="98"/>
      <c r="ESG288" s="98"/>
      <c r="ESH288" s="98"/>
      <c r="ESI288" s="98"/>
      <c r="ESJ288" s="98"/>
      <c r="ESK288" s="98"/>
      <c r="ESL288" s="98"/>
      <c r="ESM288" s="98"/>
      <c r="ESN288" s="98"/>
      <c r="ESO288" s="98"/>
      <c r="ESP288" s="98"/>
      <c r="ESQ288" s="98"/>
      <c r="ESR288" s="98"/>
      <c r="ESS288" s="98"/>
      <c r="ETF288" s="98"/>
      <c r="ETG288" s="98"/>
      <c r="ETH288" s="98"/>
      <c r="ETI288" s="98"/>
      <c r="ETJ288" s="98"/>
      <c r="ETK288" s="98"/>
      <c r="ETL288" s="98"/>
      <c r="ETM288" s="98"/>
      <c r="ETN288" s="98"/>
      <c r="ETO288" s="98"/>
      <c r="ETR288" s="98"/>
      <c r="ETU288" s="98"/>
      <c r="ETX288" s="98"/>
      <c r="EUA288" s="98"/>
      <c r="EWO288" s="98"/>
      <c r="EWQ288" s="98"/>
      <c r="EWT288" s="98"/>
      <c r="EWW288" s="98"/>
      <c r="EWZ288" s="98"/>
      <c r="EXC288" s="98"/>
      <c r="EXF288" s="98"/>
      <c r="EXH288" s="98"/>
      <c r="EXJ288" s="98"/>
      <c r="EXM288" s="98"/>
      <c r="EXP288" s="98"/>
      <c r="EXS288" s="98"/>
      <c r="EXV288" s="98"/>
      <c r="EXY288" s="98"/>
      <c r="EYB288" s="98"/>
      <c r="EYE288" s="98"/>
      <c r="EYG288" s="98"/>
      <c r="EZB288" s="98"/>
      <c r="EZC288" s="98"/>
      <c r="EZF288" s="98"/>
      <c r="EZI288" s="98"/>
      <c r="EZL288" s="98"/>
      <c r="EZO288" s="98"/>
      <c r="EZP288" s="98"/>
      <c r="EZQ288" s="98"/>
      <c r="EZT288" s="98"/>
      <c r="EZW288" s="98"/>
      <c r="EZZ288" s="98"/>
      <c r="FAC288" s="98"/>
      <c r="FAE288" s="98"/>
      <c r="FBW288" s="98"/>
      <c r="FBX288" s="98"/>
      <c r="FBY288" s="98"/>
      <c r="FBZ288" s="98"/>
      <c r="FCA288" s="98"/>
      <c r="FCB288" s="98"/>
      <c r="FCC288" s="98"/>
      <c r="FCD288" s="98"/>
      <c r="FCE288" s="98"/>
      <c r="FCF288" s="98"/>
      <c r="FCG288" s="98"/>
      <c r="FCH288" s="98"/>
      <c r="FCI288" s="98"/>
      <c r="FCJ288" s="98"/>
      <c r="FCK288" s="98"/>
      <c r="FCL288" s="98"/>
      <c r="FCM288" s="98"/>
      <c r="FCN288" s="98"/>
      <c r="FCO288" s="98"/>
      <c r="FDB288" s="98"/>
      <c r="FDC288" s="98"/>
      <c r="FDD288" s="98"/>
      <c r="FDE288" s="98"/>
      <c r="FDF288" s="98"/>
      <c r="FDG288" s="98"/>
      <c r="FDH288" s="98"/>
      <c r="FDI288" s="98"/>
      <c r="FDJ288" s="98"/>
      <c r="FDK288" s="98"/>
      <c r="FDN288" s="98"/>
      <c r="FDQ288" s="98"/>
      <c r="FDT288" s="98"/>
      <c r="FDW288" s="98"/>
      <c r="FGK288" s="98"/>
      <c r="FGM288" s="98"/>
      <c r="FGP288" s="98"/>
      <c r="FGS288" s="98"/>
      <c r="FGV288" s="98"/>
      <c r="FGY288" s="98"/>
      <c r="FHB288" s="98"/>
      <c r="FHD288" s="98"/>
      <c r="FHF288" s="98"/>
      <c r="FHI288" s="98"/>
      <c r="FHL288" s="98"/>
      <c r="FHO288" s="98"/>
      <c r="FHR288" s="98"/>
      <c r="FHU288" s="98"/>
      <c r="FHX288" s="98"/>
      <c r="FIA288" s="98"/>
      <c r="FIC288" s="98"/>
      <c r="FIX288" s="98"/>
      <c r="FIY288" s="98"/>
      <c r="FJB288" s="98"/>
      <c r="FJE288" s="98"/>
      <c r="FJH288" s="98"/>
      <c r="FJK288" s="98"/>
      <c r="FJL288" s="98"/>
      <c r="FJM288" s="98"/>
      <c r="FJP288" s="98"/>
      <c r="FJS288" s="98"/>
      <c r="FJV288" s="98"/>
      <c r="FJY288" s="98"/>
      <c r="FKA288" s="98"/>
      <c r="FLS288" s="98"/>
      <c r="FLT288" s="98"/>
      <c r="FLU288" s="98"/>
      <c r="FLV288" s="98"/>
      <c r="FLW288" s="98"/>
      <c r="FLX288" s="98"/>
      <c r="FLY288" s="98"/>
      <c r="FLZ288" s="98"/>
      <c r="FMA288" s="98"/>
      <c r="FMB288" s="98"/>
      <c r="FMC288" s="98"/>
      <c r="FMD288" s="98"/>
      <c r="FME288" s="98"/>
      <c r="FMF288" s="98"/>
      <c r="FMG288" s="98"/>
      <c r="FMH288" s="98"/>
      <c r="FMI288" s="98"/>
      <c r="FMJ288" s="98"/>
      <c r="FMK288" s="98"/>
      <c r="FMX288" s="98"/>
      <c r="FMY288" s="98"/>
      <c r="FMZ288" s="98"/>
      <c r="FNA288" s="98"/>
      <c r="FNB288" s="98"/>
      <c r="FNC288" s="98"/>
      <c r="FND288" s="98"/>
      <c r="FNE288" s="98"/>
      <c r="FNF288" s="98"/>
      <c r="FNG288" s="98"/>
      <c r="FNJ288" s="98"/>
      <c r="FNM288" s="98"/>
      <c r="FNP288" s="98"/>
      <c r="FNS288" s="98"/>
      <c r="FQG288" s="98"/>
      <c r="FQI288" s="98"/>
      <c r="FQL288" s="98"/>
      <c r="FQO288" s="98"/>
      <c r="FQR288" s="98"/>
      <c r="FQU288" s="98"/>
      <c r="FQX288" s="98"/>
      <c r="FQZ288" s="98"/>
      <c r="FRB288" s="98"/>
      <c r="FRE288" s="98"/>
      <c r="FRH288" s="98"/>
      <c r="FRK288" s="98"/>
      <c r="FRN288" s="98"/>
      <c r="FRQ288" s="98"/>
      <c r="FRT288" s="98"/>
      <c r="FRW288" s="98"/>
      <c r="FRY288" s="98"/>
      <c r="FST288" s="98"/>
      <c r="FSU288" s="98"/>
      <c r="FSX288" s="98"/>
      <c r="FTA288" s="98"/>
      <c r="FTD288" s="98"/>
      <c r="FTG288" s="98"/>
      <c r="FTH288" s="98"/>
      <c r="FTI288" s="98"/>
      <c r="FTL288" s="98"/>
      <c r="FTO288" s="98"/>
      <c r="FTR288" s="98"/>
      <c r="FTU288" s="98"/>
      <c r="FTW288" s="98"/>
      <c r="FVO288" s="98"/>
      <c r="FVP288" s="98"/>
      <c r="FVQ288" s="98"/>
      <c r="FVR288" s="98"/>
      <c r="FVS288" s="98"/>
      <c r="FVT288" s="98"/>
      <c r="FVU288" s="98"/>
      <c r="FVV288" s="98"/>
      <c r="FVW288" s="98"/>
      <c r="FVX288" s="98"/>
      <c r="FVY288" s="98"/>
      <c r="FVZ288" s="98"/>
      <c r="FWA288" s="98"/>
      <c r="FWB288" s="98"/>
      <c r="FWC288" s="98"/>
      <c r="FWD288" s="98"/>
      <c r="FWE288" s="98"/>
      <c r="FWF288" s="98"/>
      <c r="FWG288" s="98"/>
      <c r="FWT288" s="98"/>
      <c r="FWU288" s="98"/>
      <c r="FWV288" s="98"/>
      <c r="FWW288" s="98"/>
      <c r="FWX288" s="98"/>
      <c r="FWY288" s="98"/>
      <c r="FWZ288" s="98"/>
      <c r="FXA288" s="98"/>
      <c r="FXB288" s="98"/>
      <c r="FXC288" s="98"/>
      <c r="FXF288" s="98"/>
      <c r="FXI288" s="98"/>
      <c r="FXL288" s="98"/>
      <c r="FXO288" s="98"/>
      <c r="GAC288" s="98"/>
      <c r="GAE288" s="98"/>
      <c r="GAH288" s="98"/>
      <c r="GAK288" s="98"/>
      <c r="GAN288" s="98"/>
      <c r="GAQ288" s="98"/>
      <c r="GAT288" s="98"/>
      <c r="GAV288" s="98"/>
      <c r="GAX288" s="98"/>
      <c r="GBA288" s="98"/>
      <c r="GBD288" s="98"/>
      <c r="GBG288" s="98"/>
      <c r="GBJ288" s="98"/>
      <c r="GBM288" s="98"/>
      <c r="GBP288" s="98"/>
      <c r="GBS288" s="98"/>
      <c r="GBU288" s="98"/>
      <c r="GCP288" s="98"/>
      <c r="GCQ288" s="98"/>
      <c r="GCT288" s="98"/>
      <c r="GCW288" s="98"/>
      <c r="GCZ288" s="98"/>
      <c r="GDC288" s="98"/>
      <c r="GDD288" s="98"/>
      <c r="GDE288" s="98"/>
      <c r="GDH288" s="98"/>
      <c r="GDK288" s="98"/>
      <c r="GDN288" s="98"/>
      <c r="GDQ288" s="98"/>
      <c r="GDS288" s="98"/>
      <c r="GFK288" s="98"/>
      <c r="GFL288" s="98"/>
      <c r="GFM288" s="98"/>
      <c r="GFN288" s="98"/>
      <c r="GFO288" s="98"/>
      <c r="GFP288" s="98"/>
      <c r="GFQ288" s="98"/>
      <c r="GFR288" s="98"/>
      <c r="GFS288" s="98"/>
      <c r="GFT288" s="98"/>
      <c r="GFU288" s="98"/>
      <c r="GFV288" s="98"/>
      <c r="GFW288" s="98"/>
      <c r="GFX288" s="98"/>
      <c r="GFY288" s="98"/>
      <c r="GFZ288" s="98"/>
      <c r="GGA288" s="98"/>
      <c r="GGB288" s="98"/>
      <c r="GGC288" s="98"/>
      <c r="GGP288" s="98"/>
      <c r="GGQ288" s="98"/>
      <c r="GGR288" s="98"/>
      <c r="GGS288" s="98"/>
      <c r="GGT288" s="98"/>
      <c r="GGU288" s="98"/>
      <c r="GGV288" s="98"/>
      <c r="GGW288" s="98"/>
      <c r="GGX288" s="98"/>
      <c r="GGY288" s="98"/>
      <c r="GHB288" s="98"/>
      <c r="GHE288" s="98"/>
      <c r="GHH288" s="98"/>
      <c r="GHK288" s="98"/>
      <c r="GJY288" s="98"/>
      <c r="GKA288" s="98"/>
      <c r="GKD288" s="98"/>
      <c r="GKG288" s="98"/>
      <c r="GKJ288" s="98"/>
      <c r="GKM288" s="98"/>
      <c r="GKP288" s="98"/>
      <c r="GKR288" s="98"/>
      <c r="GKT288" s="98"/>
      <c r="GKW288" s="98"/>
      <c r="GKZ288" s="98"/>
      <c r="GLC288" s="98"/>
      <c r="GLF288" s="98"/>
      <c r="GLI288" s="98"/>
      <c r="GLL288" s="98"/>
      <c r="GLO288" s="98"/>
      <c r="GLQ288" s="98"/>
      <c r="GML288" s="98"/>
      <c r="GMM288" s="98"/>
      <c r="GMP288" s="98"/>
      <c r="GMS288" s="98"/>
      <c r="GMV288" s="98"/>
      <c r="GMY288" s="98"/>
      <c r="GMZ288" s="98"/>
      <c r="GNA288" s="98"/>
      <c r="GND288" s="98"/>
      <c r="GNG288" s="98"/>
      <c r="GNJ288" s="98"/>
      <c r="GNM288" s="98"/>
      <c r="GNO288" s="98"/>
      <c r="GPG288" s="98"/>
      <c r="GPH288" s="98"/>
      <c r="GPI288" s="98"/>
      <c r="GPJ288" s="98"/>
      <c r="GPK288" s="98"/>
      <c r="GPL288" s="98"/>
      <c r="GPM288" s="98"/>
      <c r="GPN288" s="98"/>
      <c r="GPO288" s="98"/>
      <c r="GPP288" s="98"/>
      <c r="GPQ288" s="98"/>
      <c r="GPR288" s="98"/>
      <c r="GPS288" s="98"/>
      <c r="GPT288" s="98"/>
      <c r="GPU288" s="98"/>
      <c r="GPV288" s="98"/>
      <c r="GPW288" s="98"/>
      <c r="GPX288" s="98"/>
      <c r="GPY288" s="98"/>
      <c r="GQL288" s="98"/>
      <c r="GQM288" s="98"/>
      <c r="GQN288" s="98"/>
      <c r="GQO288" s="98"/>
      <c r="GQP288" s="98"/>
      <c r="GQQ288" s="98"/>
      <c r="GQR288" s="98"/>
      <c r="GQS288" s="98"/>
      <c r="GQT288" s="98"/>
      <c r="GQU288" s="98"/>
      <c r="GQX288" s="98"/>
      <c r="GRA288" s="98"/>
      <c r="GRD288" s="98"/>
      <c r="GRG288" s="98"/>
      <c r="GTU288" s="98"/>
      <c r="GTW288" s="98"/>
      <c r="GTZ288" s="98"/>
      <c r="GUC288" s="98"/>
      <c r="GUF288" s="98"/>
      <c r="GUI288" s="98"/>
      <c r="GUL288" s="98"/>
      <c r="GUN288" s="98"/>
      <c r="GUP288" s="98"/>
      <c r="GUS288" s="98"/>
      <c r="GUV288" s="98"/>
      <c r="GUY288" s="98"/>
      <c r="GVB288" s="98"/>
      <c r="GVE288" s="98"/>
      <c r="GVH288" s="98"/>
      <c r="GVK288" s="98"/>
      <c r="GVM288" s="98"/>
      <c r="GWH288" s="98"/>
      <c r="GWI288" s="98"/>
      <c r="GWL288" s="98"/>
      <c r="GWO288" s="98"/>
      <c r="GWR288" s="98"/>
      <c r="GWU288" s="98"/>
      <c r="GWV288" s="98"/>
      <c r="GWW288" s="98"/>
      <c r="GWZ288" s="98"/>
      <c r="GXC288" s="98"/>
      <c r="GXF288" s="98"/>
      <c r="GXI288" s="98"/>
      <c r="GXK288" s="98"/>
      <c r="GZC288" s="98"/>
      <c r="GZD288" s="98"/>
      <c r="GZE288" s="98"/>
      <c r="GZF288" s="98"/>
      <c r="GZG288" s="98"/>
      <c r="GZH288" s="98"/>
      <c r="GZI288" s="98"/>
      <c r="GZJ288" s="98"/>
      <c r="GZK288" s="98"/>
      <c r="GZL288" s="98"/>
      <c r="GZM288" s="98"/>
      <c r="GZN288" s="98"/>
      <c r="GZO288" s="98"/>
      <c r="GZP288" s="98"/>
      <c r="GZQ288" s="98"/>
      <c r="GZR288" s="98"/>
      <c r="GZS288" s="98"/>
      <c r="GZT288" s="98"/>
      <c r="GZU288" s="98"/>
      <c r="HAH288" s="98"/>
      <c r="HAI288" s="98"/>
      <c r="HAJ288" s="98"/>
      <c r="HAK288" s="98"/>
      <c r="HAL288" s="98"/>
      <c r="HAM288" s="98"/>
      <c r="HAN288" s="98"/>
      <c r="HAO288" s="98"/>
      <c r="HAP288" s="98"/>
      <c r="HAQ288" s="98"/>
      <c r="HAT288" s="98"/>
      <c r="HAW288" s="98"/>
      <c r="HAZ288" s="98"/>
      <c r="HBC288" s="98"/>
      <c r="HDQ288" s="98"/>
      <c r="HDS288" s="98"/>
      <c r="HDV288" s="98"/>
      <c r="HDY288" s="98"/>
      <c r="HEB288" s="98"/>
      <c r="HEE288" s="98"/>
      <c r="HEH288" s="98"/>
      <c r="HEJ288" s="98"/>
      <c r="HEL288" s="98"/>
      <c r="HEO288" s="98"/>
      <c r="HER288" s="98"/>
      <c r="HEU288" s="98"/>
      <c r="HEX288" s="98"/>
      <c r="HFA288" s="98"/>
      <c r="HFD288" s="98"/>
      <c r="HFG288" s="98"/>
      <c r="HFI288" s="98"/>
      <c r="HGD288" s="98"/>
      <c r="HGE288" s="98"/>
      <c r="HGH288" s="98"/>
      <c r="HGK288" s="98"/>
      <c r="HGN288" s="98"/>
      <c r="HGQ288" s="98"/>
      <c r="HGR288" s="98"/>
      <c r="HGS288" s="98"/>
      <c r="HGV288" s="98"/>
      <c r="HGY288" s="98"/>
      <c r="HHB288" s="98"/>
      <c r="HHE288" s="98"/>
      <c r="HHG288" s="98"/>
      <c r="HIY288" s="98"/>
      <c r="HIZ288" s="98"/>
      <c r="HJA288" s="98"/>
      <c r="HJB288" s="98"/>
      <c r="HJC288" s="98"/>
      <c r="HJD288" s="98"/>
      <c r="HJE288" s="98"/>
      <c r="HJF288" s="98"/>
      <c r="HJG288" s="98"/>
      <c r="HJH288" s="98"/>
      <c r="HJI288" s="98"/>
      <c r="HJJ288" s="98"/>
      <c r="HJK288" s="98"/>
      <c r="HJL288" s="98"/>
      <c r="HJM288" s="98"/>
      <c r="HJN288" s="98"/>
      <c r="HJO288" s="98"/>
      <c r="HJP288" s="98"/>
      <c r="HJQ288" s="98"/>
      <c r="HKD288" s="98"/>
      <c r="HKE288" s="98"/>
      <c r="HKF288" s="98"/>
      <c r="HKG288" s="98"/>
      <c r="HKH288" s="98"/>
      <c r="HKI288" s="98"/>
      <c r="HKJ288" s="98"/>
      <c r="HKK288" s="98"/>
      <c r="HKL288" s="98"/>
      <c r="HKM288" s="98"/>
      <c r="HKP288" s="98"/>
      <c r="HKS288" s="98"/>
      <c r="HKV288" s="98"/>
      <c r="HKY288" s="98"/>
      <c r="HNM288" s="98"/>
      <c r="HNO288" s="98"/>
      <c r="HNR288" s="98"/>
      <c r="HNU288" s="98"/>
      <c r="HNX288" s="98"/>
      <c r="HOA288" s="98"/>
      <c r="HOD288" s="98"/>
      <c r="HOF288" s="98"/>
      <c r="HOH288" s="98"/>
      <c r="HOK288" s="98"/>
      <c r="HON288" s="98"/>
      <c r="HOQ288" s="98"/>
      <c r="HOT288" s="98"/>
      <c r="HOW288" s="98"/>
      <c r="HOZ288" s="98"/>
      <c r="HPC288" s="98"/>
      <c r="HPE288" s="98"/>
      <c r="HPZ288" s="98"/>
      <c r="HQA288" s="98"/>
      <c r="HQD288" s="98"/>
      <c r="HQG288" s="98"/>
      <c r="HQJ288" s="98"/>
      <c r="HQM288" s="98"/>
      <c r="HQN288" s="98"/>
      <c r="HQO288" s="98"/>
      <c r="HQR288" s="98"/>
      <c r="HQU288" s="98"/>
      <c r="HQX288" s="98"/>
      <c r="HRA288" s="98"/>
      <c r="HRC288" s="98"/>
      <c r="HSU288" s="98"/>
      <c r="HSV288" s="98"/>
      <c r="HSW288" s="98"/>
      <c r="HSX288" s="98"/>
      <c r="HSY288" s="98"/>
      <c r="HSZ288" s="98"/>
      <c r="HTA288" s="98"/>
      <c r="HTB288" s="98"/>
      <c r="HTC288" s="98"/>
      <c r="HTD288" s="98"/>
      <c r="HTE288" s="98"/>
      <c r="HTF288" s="98"/>
      <c r="HTG288" s="98"/>
      <c r="HTH288" s="98"/>
      <c r="HTI288" s="98"/>
      <c r="HTJ288" s="98"/>
      <c r="HTK288" s="98"/>
      <c r="HTL288" s="98"/>
      <c r="HTM288" s="98"/>
      <c r="HTZ288" s="98"/>
      <c r="HUA288" s="98"/>
      <c r="HUB288" s="98"/>
      <c r="HUC288" s="98"/>
      <c r="HUD288" s="98"/>
      <c r="HUE288" s="98"/>
      <c r="HUF288" s="98"/>
      <c r="HUG288" s="98"/>
      <c r="HUH288" s="98"/>
      <c r="HUI288" s="98"/>
      <c r="HUL288" s="98"/>
      <c r="HUO288" s="98"/>
      <c r="HUR288" s="98"/>
      <c r="HUU288" s="98"/>
      <c r="HXI288" s="98"/>
      <c r="HXK288" s="98"/>
      <c r="HXN288" s="98"/>
      <c r="HXQ288" s="98"/>
      <c r="HXT288" s="98"/>
      <c r="HXW288" s="98"/>
      <c r="HXZ288" s="98"/>
      <c r="HYB288" s="98"/>
      <c r="HYD288" s="98"/>
      <c r="HYG288" s="98"/>
      <c r="HYJ288" s="98"/>
      <c r="HYM288" s="98"/>
      <c r="HYP288" s="98"/>
      <c r="HYS288" s="98"/>
      <c r="HYV288" s="98"/>
      <c r="HYY288" s="98"/>
      <c r="HZA288" s="98"/>
      <c r="HZV288" s="98"/>
      <c r="HZW288" s="98"/>
      <c r="HZZ288" s="98"/>
      <c r="IAC288" s="98"/>
      <c r="IAF288" s="98"/>
      <c r="IAI288" s="98"/>
      <c r="IAJ288" s="98"/>
      <c r="IAK288" s="98"/>
      <c r="IAN288" s="98"/>
      <c r="IAQ288" s="98"/>
      <c r="IAT288" s="98"/>
      <c r="IAW288" s="98"/>
      <c r="IAY288" s="98"/>
      <c r="ICQ288" s="98"/>
      <c r="ICR288" s="98"/>
      <c r="ICS288" s="98"/>
      <c r="ICT288" s="98"/>
      <c r="ICU288" s="98"/>
      <c r="ICV288" s="98"/>
      <c r="ICW288" s="98"/>
      <c r="ICX288" s="98"/>
      <c r="ICY288" s="98"/>
      <c r="ICZ288" s="98"/>
      <c r="IDA288" s="98"/>
      <c r="IDB288" s="98"/>
      <c r="IDC288" s="98"/>
      <c r="IDD288" s="98"/>
      <c r="IDE288" s="98"/>
      <c r="IDF288" s="98"/>
      <c r="IDG288" s="98"/>
      <c r="IDH288" s="98"/>
      <c r="IDI288" s="98"/>
      <c r="IDV288" s="98"/>
      <c r="IDW288" s="98"/>
      <c r="IDX288" s="98"/>
      <c r="IDY288" s="98"/>
      <c r="IDZ288" s="98"/>
      <c r="IEA288" s="98"/>
      <c r="IEB288" s="98"/>
      <c r="IEC288" s="98"/>
      <c r="IED288" s="98"/>
      <c r="IEE288" s="98"/>
      <c r="IEH288" s="98"/>
      <c r="IEK288" s="98"/>
      <c r="IEN288" s="98"/>
      <c r="IEQ288" s="98"/>
      <c r="IHE288" s="98"/>
      <c r="IHG288" s="98"/>
      <c r="IHJ288" s="98"/>
      <c r="IHM288" s="98"/>
      <c r="IHP288" s="98"/>
      <c r="IHS288" s="98"/>
      <c r="IHV288" s="98"/>
      <c r="IHX288" s="98"/>
      <c r="IHZ288" s="98"/>
      <c r="IIC288" s="98"/>
      <c r="IIF288" s="98"/>
      <c r="III288" s="98"/>
      <c r="IIL288" s="98"/>
      <c r="IIO288" s="98"/>
      <c r="IIR288" s="98"/>
      <c r="IIU288" s="98"/>
      <c r="IIW288" s="98"/>
      <c r="IJR288" s="98"/>
      <c r="IJS288" s="98"/>
      <c r="IJV288" s="98"/>
      <c r="IJY288" s="98"/>
      <c r="IKB288" s="98"/>
      <c r="IKE288" s="98"/>
      <c r="IKF288" s="98"/>
      <c r="IKG288" s="98"/>
      <c r="IKJ288" s="98"/>
      <c r="IKM288" s="98"/>
      <c r="IKP288" s="98"/>
      <c r="IKS288" s="98"/>
      <c r="IKU288" s="98"/>
      <c r="IMM288" s="98"/>
      <c r="IMN288" s="98"/>
      <c r="IMO288" s="98"/>
      <c r="IMP288" s="98"/>
      <c r="IMQ288" s="98"/>
      <c r="IMR288" s="98"/>
      <c r="IMS288" s="98"/>
      <c r="IMT288" s="98"/>
      <c r="IMU288" s="98"/>
      <c r="IMV288" s="98"/>
      <c r="IMW288" s="98"/>
      <c r="IMX288" s="98"/>
      <c r="IMY288" s="98"/>
      <c r="IMZ288" s="98"/>
      <c r="INA288" s="98"/>
      <c r="INB288" s="98"/>
      <c r="INC288" s="98"/>
      <c r="IND288" s="98"/>
      <c r="INE288" s="98"/>
      <c r="INR288" s="98"/>
      <c r="INS288" s="98"/>
      <c r="INT288" s="98"/>
      <c r="INU288" s="98"/>
      <c r="INV288" s="98"/>
      <c r="INW288" s="98"/>
      <c r="INX288" s="98"/>
      <c r="INY288" s="98"/>
      <c r="INZ288" s="98"/>
      <c r="IOA288" s="98"/>
      <c r="IOD288" s="98"/>
      <c r="IOG288" s="98"/>
      <c r="IOJ288" s="98"/>
      <c r="IOM288" s="98"/>
      <c r="IRA288" s="98"/>
      <c r="IRC288" s="98"/>
      <c r="IRF288" s="98"/>
      <c r="IRI288" s="98"/>
      <c r="IRL288" s="98"/>
      <c r="IRO288" s="98"/>
      <c r="IRR288" s="98"/>
      <c r="IRT288" s="98"/>
      <c r="IRV288" s="98"/>
      <c r="IRY288" s="98"/>
      <c r="ISB288" s="98"/>
      <c r="ISE288" s="98"/>
      <c r="ISH288" s="98"/>
      <c r="ISK288" s="98"/>
      <c r="ISN288" s="98"/>
      <c r="ISQ288" s="98"/>
      <c r="ISS288" s="98"/>
      <c r="ITN288" s="98"/>
      <c r="ITO288" s="98"/>
      <c r="ITR288" s="98"/>
      <c r="ITU288" s="98"/>
      <c r="ITX288" s="98"/>
      <c r="IUA288" s="98"/>
      <c r="IUB288" s="98"/>
      <c r="IUC288" s="98"/>
      <c r="IUF288" s="98"/>
      <c r="IUI288" s="98"/>
      <c r="IUL288" s="98"/>
      <c r="IUO288" s="98"/>
      <c r="IUQ288" s="98"/>
      <c r="IWI288" s="98"/>
      <c r="IWJ288" s="98"/>
      <c r="IWK288" s="98"/>
      <c r="IWL288" s="98"/>
      <c r="IWM288" s="98"/>
      <c r="IWN288" s="98"/>
      <c r="IWO288" s="98"/>
      <c r="IWP288" s="98"/>
      <c r="IWQ288" s="98"/>
      <c r="IWR288" s="98"/>
      <c r="IWS288" s="98"/>
      <c r="IWT288" s="98"/>
      <c r="IWU288" s="98"/>
      <c r="IWV288" s="98"/>
      <c r="IWW288" s="98"/>
      <c r="IWX288" s="98"/>
      <c r="IWY288" s="98"/>
      <c r="IWZ288" s="98"/>
      <c r="IXA288" s="98"/>
      <c r="IXN288" s="98"/>
      <c r="IXO288" s="98"/>
      <c r="IXP288" s="98"/>
      <c r="IXQ288" s="98"/>
      <c r="IXR288" s="98"/>
      <c r="IXS288" s="98"/>
      <c r="IXT288" s="98"/>
      <c r="IXU288" s="98"/>
      <c r="IXV288" s="98"/>
      <c r="IXW288" s="98"/>
      <c r="IXZ288" s="98"/>
      <c r="IYC288" s="98"/>
      <c r="IYF288" s="98"/>
      <c r="IYI288" s="98"/>
      <c r="JAW288" s="98"/>
      <c r="JAY288" s="98"/>
      <c r="JBB288" s="98"/>
      <c r="JBE288" s="98"/>
      <c r="JBH288" s="98"/>
      <c r="JBK288" s="98"/>
      <c r="JBN288" s="98"/>
      <c r="JBP288" s="98"/>
      <c r="JBR288" s="98"/>
      <c r="JBU288" s="98"/>
      <c r="JBX288" s="98"/>
      <c r="JCA288" s="98"/>
      <c r="JCD288" s="98"/>
      <c r="JCG288" s="98"/>
      <c r="JCJ288" s="98"/>
      <c r="JCM288" s="98"/>
      <c r="JCO288" s="98"/>
      <c r="JDJ288" s="98"/>
      <c r="JDK288" s="98"/>
      <c r="JDN288" s="98"/>
      <c r="JDQ288" s="98"/>
      <c r="JDT288" s="98"/>
      <c r="JDW288" s="98"/>
      <c r="JDX288" s="98"/>
      <c r="JDY288" s="98"/>
      <c r="JEB288" s="98"/>
      <c r="JEE288" s="98"/>
      <c r="JEH288" s="98"/>
      <c r="JEK288" s="98"/>
      <c r="JEM288" s="98"/>
      <c r="JGE288" s="98"/>
      <c r="JGF288" s="98"/>
      <c r="JGG288" s="98"/>
      <c r="JGH288" s="98"/>
      <c r="JGI288" s="98"/>
      <c r="JGJ288" s="98"/>
      <c r="JGK288" s="98"/>
      <c r="JGL288" s="98"/>
      <c r="JGM288" s="98"/>
      <c r="JGN288" s="98"/>
      <c r="JGO288" s="98"/>
      <c r="JGP288" s="98"/>
      <c r="JGQ288" s="98"/>
      <c r="JGR288" s="98"/>
      <c r="JGS288" s="98"/>
      <c r="JGT288" s="98"/>
      <c r="JGU288" s="98"/>
      <c r="JGV288" s="98"/>
      <c r="JGW288" s="98"/>
      <c r="JHJ288" s="98"/>
      <c r="JHK288" s="98"/>
      <c r="JHL288" s="98"/>
      <c r="JHM288" s="98"/>
      <c r="JHN288" s="98"/>
      <c r="JHO288" s="98"/>
      <c r="JHP288" s="98"/>
      <c r="JHQ288" s="98"/>
      <c r="JHR288" s="98"/>
      <c r="JHS288" s="98"/>
      <c r="JHV288" s="98"/>
      <c r="JHY288" s="98"/>
      <c r="JIB288" s="98"/>
      <c r="JIE288" s="98"/>
      <c r="JKS288" s="98"/>
      <c r="JKU288" s="98"/>
      <c r="JKX288" s="98"/>
      <c r="JLA288" s="98"/>
      <c r="JLD288" s="98"/>
      <c r="JLG288" s="98"/>
      <c r="JLJ288" s="98"/>
      <c r="JLL288" s="98"/>
      <c r="JLN288" s="98"/>
      <c r="JLQ288" s="98"/>
      <c r="JLT288" s="98"/>
      <c r="JLW288" s="98"/>
      <c r="JLZ288" s="98"/>
      <c r="JMC288" s="98"/>
      <c r="JMF288" s="98"/>
      <c r="JMI288" s="98"/>
      <c r="JMK288" s="98"/>
      <c r="JNF288" s="98"/>
      <c r="JNG288" s="98"/>
      <c r="JNJ288" s="98"/>
      <c r="JNM288" s="98"/>
      <c r="JNP288" s="98"/>
      <c r="JNS288" s="98"/>
      <c r="JNT288" s="98"/>
      <c r="JNU288" s="98"/>
      <c r="JNX288" s="98"/>
      <c r="JOA288" s="98"/>
      <c r="JOD288" s="98"/>
      <c r="JOG288" s="98"/>
      <c r="JOI288" s="98"/>
      <c r="JQA288" s="98"/>
      <c r="JQB288" s="98"/>
      <c r="JQC288" s="98"/>
      <c r="JQD288" s="98"/>
      <c r="JQE288" s="98"/>
      <c r="JQF288" s="98"/>
      <c r="JQG288" s="98"/>
      <c r="JQH288" s="98"/>
      <c r="JQI288" s="98"/>
      <c r="JQJ288" s="98"/>
      <c r="JQK288" s="98"/>
      <c r="JQL288" s="98"/>
      <c r="JQM288" s="98"/>
      <c r="JQN288" s="98"/>
      <c r="JQO288" s="98"/>
      <c r="JQP288" s="98"/>
      <c r="JQQ288" s="98"/>
      <c r="JQR288" s="98"/>
      <c r="JQS288" s="98"/>
      <c r="JRF288" s="98"/>
      <c r="JRG288" s="98"/>
      <c r="JRH288" s="98"/>
      <c r="JRI288" s="98"/>
      <c r="JRJ288" s="98"/>
      <c r="JRK288" s="98"/>
      <c r="JRL288" s="98"/>
      <c r="JRM288" s="98"/>
      <c r="JRN288" s="98"/>
      <c r="JRO288" s="98"/>
      <c r="JRR288" s="98"/>
      <c r="JRU288" s="98"/>
      <c r="JRX288" s="98"/>
      <c r="JSA288" s="98"/>
      <c r="JUO288" s="98"/>
      <c r="JUQ288" s="98"/>
      <c r="JUT288" s="98"/>
      <c r="JUW288" s="98"/>
      <c r="JUZ288" s="98"/>
      <c r="JVC288" s="98"/>
      <c r="JVF288" s="98"/>
      <c r="JVH288" s="98"/>
      <c r="JVJ288" s="98"/>
      <c r="JVM288" s="98"/>
      <c r="JVP288" s="98"/>
      <c r="JVS288" s="98"/>
      <c r="JVV288" s="98"/>
      <c r="JVY288" s="98"/>
      <c r="JWB288" s="98"/>
      <c r="JWE288" s="98"/>
      <c r="JWG288" s="98"/>
      <c r="JXB288" s="98"/>
      <c r="JXC288" s="98"/>
      <c r="JXF288" s="98"/>
      <c r="JXI288" s="98"/>
      <c r="JXL288" s="98"/>
      <c r="JXO288" s="98"/>
      <c r="JXP288" s="98"/>
      <c r="JXQ288" s="98"/>
      <c r="JXT288" s="98"/>
      <c r="JXW288" s="98"/>
      <c r="JXZ288" s="98"/>
      <c r="JYC288" s="98"/>
      <c r="JYE288" s="98"/>
      <c r="JZW288" s="98"/>
      <c r="JZX288" s="98"/>
      <c r="JZY288" s="98"/>
      <c r="JZZ288" s="98"/>
      <c r="KAA288" s="98"/>
      <c r="KAB288" s="98"/>
      <c r="KAC288" s="98"/>
      <c r="KAD288" s="98"/>
      <c r="KAE288" s="98"/>
      <c r="KAF288" s="98"/>
      <c r="KAG288" s="98"/>
      <c r="KAH288" s="98"/>
      <c r="KAI288" s="98"/>
      <c r="KAJ288" s="98"/>
      <c r="KAK288" s="98"/>
      <c r="KAL288" s="98"/>
      <c r="KAM288" s="98"/>
      <c r="KAN288" s="98"/>
      <c r="KAO288" s="98"/>
      <c r="KBB288" s="98"/>
      <c r="KBC288" s="98"/>
      <c r="KBD288" s="98"/>
      <c r="KBE288" s="98"/>
      <c r="KBF288" s="98"/>
      <c r="KBG288" s="98"/>
      <c r="KBH288" s="98"/>
      <c r="KBI288" s="98"/>
      <c r="KBJ288" s="98"/>
      <c r="KBK288" s="98"/>
      <c r="KBN288" s="98"/>
      <c r="KBQ288" s="98"/>
      <c r="KBT288" s="98"/>
      <c r="KBW288" s="98"/>
      <c r="KEK288" s="98"/>
      <c r="KEM288" s="98"/>
      <c r="KEP288" s="98"/>
      <c r="KES288" s="98"/>
      <c r="KEV288" s="98"/>
      <c r="KEY288" s="98"/>
      <c r="KFB288" s="98"/>
      <c r="KFD288" s="98"/>
      <c r="KFF288" s="98"/>
      <c r="KFI288" s="98"/>
      <c r="KFL288" s="98"/>
      <c r="KFO288" s="98"/>
      <c r="KFR288" s="98"/>
      <c r="KFU288" s="98"/>
      <c r="KFX288" s="98"/>
      <c r="KGA288" s="98"/>
      <c r="KGC288" s="98"/>
      <c r="KGX288" s="98"/>
      <c r="KGY288" s="98"/>
      <c r="KHB288" s="98"/>
      <c r="KHE288" s="98"/>
      <c r="KHH288" s="98"/>
      <c r="KHK288" s="98"/>
      <c r="KHL288" s="98"/>
      <c r="KHM288" s="98"/>
      <c r="KHP288" s="98"/>
      <c r="KHS288" s="98"/>
      <c r="KHV288" s="98"/>
      <c r="KHY288" s="98"/>
      <c r="KIA288" s="98"/>
      <c r="KJS288" s="98"/>
      <c r="KJT288" s="98"/>
      <c r="KJU288" s="98"/>
      <c r="KJV288" s="98"/>
      <c r="KJW288" s="98"/>
      <c r="KJX288" s="98"/>
      <c r="KJY288" s="98"/>
      <c r="KJZ288" s="98"/>
      <c r="KKA288" s="98"/>
      <c r="KKB288" s="98"/>
      <c r="KKC288" s="98"/>
      <c r="KKD288" s="98"/>
      <c r="KKE288" s="98"/>
      <c r="KKF288" s="98"/>
      <c r="KKG288" s="98"/>
      <c r="KKH288" s="98"/>
      <c r="KKI288" s="98"/>
      <c r="KKJ288" s="98"/>
      <c r="KKK288" s="98"/>
      <c r="KKX288" s="98"/>
      <c r="KKY288" s="98"/>
      <c r="KKZ288" s="98"/>
      <c r="KLA288" s="98"/>
      <c r="KLB288" s="98"/>
      <c r="KLC288" s="98"/>
      <c r="KLD288" s="98"/>
      <c r="KLE288" s="98"/>
      <c r="KLF288" s="98"/>
      <c r="KLG288" s="98"/>
      <c r="KLJ288" s="98"/>
      <c r="KLM288" s="98"/>
      <c r="KLP288" s="98"/>
      <c r="KLS288" s="98"/>
      <c r="KOG288" s="98"/>
      <c r="KOI288" s="98"/>
      <c r="KOL288" s="98"/>
      <c r="KOO288" s="98"/>
      <c r="KOR288" s="98"/>
      <c r="KOU288" s="98"/>
      <c r="KOX288" s="98"/>
      <c r="KOZ288" s="98"/>
      <c r="KPB288" s="98"/>
      <c r="KPE288" s="98"/>
      <c r="KPH288" s="98"/>
      <c r="KPK288" s="98"/>
      <c r="KPN288" s="98"/>
      <c r="KPQ288" s="98"/>
      <c r="KPT288" s="98"/>
      <c r="KPW288" s="98"/>
      <c r="KPY288" s="98"/>
      <c r="KQT288" s="98"/>
      <c r="KQU288" s="98"/>
      <c r="KQX288" s="98"/>
      <c r="KRA288" s="98"/>
      <c r="KRD288" s="98"/>
      <c r="KRG288" s="98"/>
      <c r="KRH288" s="98"/>
      <c r="KRI288" s="98"/>
      <c r="KRL288" s="98"/>
      <c r="KRO288" s="98"/>
      <c r="KRR288" s="98"/>
      <c r="KRU288" s="98"/>
      <c r="KRW288" s="98"/>
      <c r="KTO288" s="98"/>
      <c r="KTP288" s="98"/>
      <c r="KTQ288" s="98"/>
      <c r="KTR288" s="98"/>
      <c r="KTS288" s="98"/>
      <c r="KTT288" s="98"/>
      <c r="KTU288" s="98"/>
      <c r="KTV288" s="98"/>
      <c r="KTW288" s="98"/>
      <c r="KTX288" s="98"/>
      <c r="KTY288" s="98"/>
      <c r="KTZ288" s="98"/>
      <c r="KUA288" s="98"/>
      <c r="KUB288" s="98"/>
      <c r="KUC288" s="98"/>
      <c r="KUD288" s="98"/>
      <c r="KUE288" s="98"/>
      <c r="KUF288" s="98"/>
      <c r="KUG288" s="98"/>
      <c r="KUT288" s="98"/>
      <c r="KUU288" s="98"/>
      <c r="KUV288" s="98"/>
      <c r="KUW288" s="98"/>
      <c r="KUX288" s="98"/>
      <c r="KUY288" s="98"/>
      <c r="KUZ288" s="98"/>
      <c r="KVA288" s="98"/>
      <c r="KVB288" s="98"/>
      <c r="KVC288" s="98"/>
      <c r="KVF288" s="98"/>
      <c r="KVI288" s="98"/>
      <c r="KVL288" s="98"/>
      <c r="KVO288" s="98"/>
      <c r="KYC288" s="98"/>
      <c r="KYE288" s="98"/>
      <c r="KYH288" s="98"/>
      <c r="KYK288" s="98"/>
      <c r="KYN288" s="98"/>
      <c r="KYQ288" s="98"/>
      <c r="KYT288" s="98"/>
      <c r="KYV288" s="98"/>
      <c r="KYX288" s="98"/>
      <c r="KZA288" s="98"/>
      <c r="KZD288" s="98"/>
      <c r="KZG288" s="98"/>
      <c r="KZJ288" s="98"/>
      <c r="KZM288" s="98"/>
      <c r="KZP288" s="98"/>
      <c r="KZS288" s="98"/>
      <c r="KZU288" s="98"/>
      <c r="LAP288" s="98"/>
      <c r="LAQ288" s="98"/>
      <c r="LAT288" s="98"/>
      <c r="LAW288" s="98"/>
      <c r="LAZ288" s="98"/>
      <c r="LBC288" s="98"/>
      <c r="LBD288" s="98"/>
      <c r="LBE288" s="98"/>
      <c r="LBH288" s="98"/>
      <c r="LBK288" s="98"/>
      <c r="LBN288" s="98"/>
      <c r="LBQ288" s="98"/>
      <c r="LBS288" s="98"/>
      <c r="LDK288" s="98"/>
      <c r="LDL288" s="98"/>
      <c r="LDM288" s="98"/>
      <c r="LDN288" s="98"/>
      <c r="LDO288" s="98"/>
      <c r="LDP288" s="98"/>
      <c r="LDQ288" s="98"/>
      <c r="LDR288" s="98"/>
      <c r="LDS288" s="98"/>
      <c r="LDT288" s="98"/>
      <c r="LDU288" s="98"/>
      <c r="LDV288" s="98"/>
      <c r="LDW288" s="98"/>
      <c r="LDX288" s="98"/>
      <c r="LDY288" s="98"/>
      <c r="LDZ288" s="98"/>
      <c r="LEA288" s="98"/>
      <c r="LEB288" s="98"/>
      <c r="LEC288" s="98"/>
      <c r="LEP288" s="98"/>
      <c r="LEQ288" s="98"/>
      <c r="LER288" s="98"/>
      <c r="LES288" s="98"/>
      <c r="LET288" s="98"/>
      <c r="LEU288" s="98"/>
      <c r="LEV288" s="98"/>
      <c r="LEW288" s="98"/>
      <c r="LEX288" s="98"/>
      <c r="LEY288" s="98"/>
      <c r="LFB288" s="98"/>
      <c r="LFE288" s="98"/>
      <c r="LFH288" s="98"/>
      <c r="LFK288" s="98"/>
      <c r="LHY288" s="98"/>
      <c r="LIA288" s="98"/>
      <c r="LID288" s="98"/>
      <c r="LIG288" s="98"/>
      <c r="LIJ288" s="98"/>
      <c r="LIM288" s="98"/>
      <c r="LIP288" s="98"/>
      <c r="LIR288" s="98"/>
      <c r="LIT288" s="98"/>
      <c r="LIW288" s="98"/>
      <c r="LIZ288" s="98"/>
      <c r="LJC288" s="98"/>
      <c r="LJF288" s="98"/>
      <c r="LJI288" s="98"/>
      <c r="LJL288" s="98"/>
      <c r="LJO288" s="98"/>
      <c r="LJQ288" s="98"/>
      <c r="LKL288" s="98"/>
      <c r="LKM288" s="98"/>
      <c r="LKP288" s="98"/>
      <c r="LKS288" s="98"/>
      <c r="LKV288" s="98"/>
      <c r="LKY288" s="98"/>
      <c r="LKZ288" s="98"/>
      <c r="LLA288" s="98"/>
      <c r="LLD288" s="98"/>
      <c r="LLG288" s="98"/>
      <c r="LLJ288" s="98"/>
      <c r="LLM288" s="98"/>
      <c r="LLO288" s="98"/>
      <c r="LNG288" s="98"/>
      <c r="LNH288" s="98"/>
      <c r="LNI288" s="98"/>
      <c r="LNJ288" s="98"/>
      <c r="LNK288" s="98"/>
      <c r="LNL288" s="98"/>
      <c r="LNM288" s="98"/>
      <c r="LNN288" s="98"/>
      <c r="LNO288" s="98"/>
      <c r="LNP288" s="98"/>
      <c r="LNQ288" s="98"/>
      <c r="LNR288" s="98"/>
      <c r="LNS288" s="98"/>
      <c r="LNT288" s="98"/>
      <c r="LNU288" s="98"/>
      <c r="LNV288" s="98"/>
      <c r="LNW288" s="98"/>
      <c r="LNX288" s="98"/>
      <c r="LNY288" s="98"/>
      <c r="LOL288" s="98"/>
      <c r="LOM288" s="98"/>
      <c r="LON288" s="98"/>
      <c r="LOO288" s="98"/>
      <c r="LOP288" s="98"/>
      <c r="LOQ288" s="98"/>
      <c r="LOR288" s="98"/>
      <c r="LOS288" s="98"/>
      <c r="LOT288" s="98"/>
      <c r="LOU288" s="98"/>
      <c r="LOX288" s="98"/>
      <c r="LPA288" s="98"/>
      <c r="LPD288" s="98"/>
      <c r="LPG288" s="98"/>
      <c r="LRU288" s="98"/>
      <c r="LRW288" s="98"/>
      <c r="LRZ288" s="98"/>
      <c r="LSC288" s="98"/>
      <c r="LSF288" s="98"/>
      <c r="LSI288" s="98"/>
      <c r="LSL288" s="98"/>
      <c r="LSN288" s="98"/>
      <c r="LSP288" s="98"/>
      <c r="LSS288" s="98"/>
      <c r="LSV288" s="98"/>
      <c r="LSY288" s="98"/>
      <c r="LTB288" s="98"/>
      <c r="LTE288" s="98"/>
      <c r="LTH288" s="98"/>
      <c r="LTK288" s="98"/>
      <c r="LTM288" s="98"/>
      <c r="LUH288" s="98"/>
      <c r="LUI288" s="98"/>
      <c r="LUL288" s="98"/>
      <c r="LUO288" s="98"/>
      <c r="LUR288" s="98"/>
      <c r="LUU288" s="98"/>
      <c r="LUV288" s="98"/>
      <c r="LUW288" s="98"/>
      <c r="LUZ288" s="98"/>
      <c r="LVC288" s="98"/>
      <c r="LVF288" s="98"/>
      <c r="LVI288" s="98"/>
      <c r="LVK288" s="98"/>
      <c r="LXC288" s="98"/>
      <c r="LXD288" s="98"/>
      <c r="LXE288" s="98"/>
      <c r="LXF288" s="98"/>
      <c r="LXG288" s="98"/>
      <c r="LXH288" s="98"/>
      <c r="LXI288" s="98"/>
      <c r="LXJ288" s="98"/>
      <c r="LXK288" s="98"/>
      <c r="LXL288" s="98"/>
      <c r="LXM288" s="98"/>
      <c r="LXN288" s="98"/>
      <c r="LXO288" s="98"/>
      <c r="LXP288" s="98"/>
      <c r="LXQ288" s="98"/>
      <c r="LXR288" s="98"/>
      <c r="LXS288" s="98"/>
      <c r="LXT288" s="98"/>
      <c r="LXU288" s="98"/>
      <c r="LYH288" s="98"/>
      <c r="LYI288" s="98"/>
      <c r="LYJ288" s="98"/>
      <c r="LYK288" s="98"/>
      <c r="LYL288" s="98"/>
      <c r="LYM288" s="98"/>
      <c r="LYN288" s="98"/>
      <c r="LYO288" s="98"/>
      <c r="LYP288" s="98"/>
      <c r="LYQ288" s="98"/>
      <c r="LYT288" s="98"/>
      <c r="LYW288" s="98"/>
      <c r="LYZ288" s="98"/>
      <c r="LZC288" s="98"/>
      <c r="MBQ288" s="98"/>
      <c r="MBS288" s="98"/>
      <c r="MBV288" s="98"/>
      <c r="MBY288" s="98"/>
      <c r="MCB288" s="98"/>
      <c r="MCE288" s="98"/>
      <c r="MCH288" s="98"/>
      <c r="MCJ288" s="98"/>
      <c r="MCL288" s="98"/>
      <c r="MCO288" s="98"/>
      <c r="MCR288" s="98"/>
      <c r="MCU288" s="98"/>
      <c r="MCX288" s="98"/>
      <c r="MDA288" s="98"/>
      <c r="MDD288" s="98"/>
      <c r="MDG288" s="98"/>
      <c r="MDI288" s="98"/>
      <c r="MED288" s="98"/>
      <c r="MEE288" s="98"/>
      <c r="MEH288" s="98"/>
      <c r="MEK288" s="98"/>
      <c r="MEN288" s="98"/>
      <c r="MEQ288" s="98"/>
      <c r="MER288" s="98"/>
      <c r="MES288" s="98"/>
      <c r="MEV288" s="98"/>
      <c r="MEY288" s="98"/>
      <c r="MFB288" s="98"/>
      <c r="MFE288" s="98"/>
      <c r="MFG288" s="98"/>
      <c r="MGY288" s="98"/>
      <c r="MGZ288" s="98"/>
      <c r="MHA288" s="98"/>
      <c r="MHB288" s="98"/>
      <c r="MHC288" s="98"/>
      <c r="MHD288" s="98"/>
      <c r="MHE288" s="98"/>
      <c r="MHF288" s="98"/>
      <c r="MHG288" s="98"/>
      <c r="MHH288" s="98"/>
      <c r="MHI288" s="98"/>
      <c r="MHJ288" s="98"/>
      <c r="MHK288" s="98"/>
      <c r="MHL288" s="98"/>
      <c r="MHM288" s="98"/>
      <c r="MHN288" s="98"/>
      <c r="MHO288" s="98"/>
      <c r="MHP288" s="98"/>
      <c r="MHQ288" s="98"/>
      <c r="MID288" s="98"/>
      <c r="MIE288" s="98"/>
      <c r="MIF288" s="98"/>
      <c r="MIG288" s="98"/>
      <c r="MIH288" s="98"/>
      <c r="MII288" s="98"/>
      <c r="MIJ288" s="98"/>
      <c r="MIK288" s="98"/>
      <c r="MIL288" s="98"/>
      <c r="MIM288" s="98"/>
      <c r="MIP288" s="98"/>
      <c r="MIS288" s="98"/>
      <c r="MIV288" s="98"/>
      <c r="MIY288" s="98"/>
      <c r="MLM288" s="98"/>
      <c r="MLO288" s="98"/>
      <c r="MLR288" s="98"/>
      <c r="MLU288" s="98"/>
      <c r="MLX288" s="98"/>
      <c r="MMA288" s="98"/>
      <c r="MMD288" s="98"/>
      <c r="MMF288" s="98"/>
      <c r="MMH288" s="98"/>
      <c r="MMK288" s="98"/>
      <c r="MMN288" s="98"/>
      <c r="MMQ288" s="98"/>
      <c r="MMT288" s="98"/>
      <c r="MMW288" s="98"/>
      <c r="MMZ288" s="98"/>
      <c r="MNC288" s="98"/>
      <c r="MNE288" s="98"/>
      <c r="MNZ288" s="98"/>
      <c r="MOA288" s="98"/>
      <c r="MOD288" s="98"/>
      <c r="MOG288" s="98"/>
      <c r="MOJ288" s="98"/>
      <c r="MOM288" s="98"/>
      <c r="MON288" s="98"/>
      <c r="MOO288" s="98"/>
      <c r="MOR288" s="98"/>
      <c r="MOU288" s="98"/>
      <c r="MOX288" s="98"/>
      <c r="MPA288" s="98"/>
      <c r="MPC288" s="98"/>
      <c r="MQU288" s="98"/>
      <c r="MQV288" s="98"/>
      <c r="MQW288" s="98"/>
      <c r="MQX288" s="98"/>
      <c r="MQY288" s="98"/>
      <c r="MQZ288" s="98"/>
      <c r="MRA288" s="98"/>
      <c r="MRB288" s="98"/>
      <c r="MRC288" s="98"/>
      <c r="MRD288" s="98"/>
      <c r="MRE288" s="98"/>
      <c r="MRF288" s="98"/>
      <c r="MRG288" s="98"/>
      <c r="MRH288" s="98"/>
      <c r="MRI288" s="98"/>
      <c r="MRJ288" s="98"/>
      <c r="MRK288" s="98"/>
      <c r="MRL288" s="98"/>
      <c r="MRM288" s="98"/>
      <c r="MRZ288" s="98"/>
      <c r="MSA288" s="98"/>
      <c r="MSB288" s="98"/>
      <c r="MSC288" s="98"/>
      <c r="MSD288" s="98"/>
      <c r="MSE288" s="98"/>
      <c r="MSF288" s="98"/>
      <c r="MSG288" s="98"/>
      <c r="MSH288" s="98"/>
      <c r="MSI288" s="98"/>
      <c r="MSL288" s="98"/>
      <c r="MSO288" s="98"/>
      <c r="MSR288" s="98"/>
      <c r="MSU288" s="98"/>
      <c r="MVI288" s="98"/>
      <c r="MVK288" s="98"/>
      <c r="MVN288" s="98"/>
      <c r="MVQ288" s="98"/>
      <c r="MVT288" s="98"/>
      <c r="MVW288" s="98"/>
      <c r="MVZ288" s="98"/>
      <c r="MWB288" s="98"/>
      <c r="MWD288" s="98"/>
      <c r="MWG288" s="98"/>
      <c r="MWJ288" s="98"/>
      <c r="MWM288" s="98"/>
      <c r="MWP288" s="98"/>
      <c r="MWS288" s="98"/>
      <c r="MWV288" s="98"/>
      <c r="MWY288" s="98"/>
      <c r="MXA288" s="98"/>
      <c r="MXV288" s="98"/>
      <c r="MXW288" s="98"/>
      <c r="MXZ288" s="98"/>
      <c r="MYC288" s="98"/>
      <c r="MYF288" s="98"/>
      <c r="MYI288" s="98"/>
      <c r="MYJ288" s="98"/>
      <c r="MYK288" s="98"/>
      <c r="MYN288" s="98"/>
      <c r="MYQ288" s="98"/>
      <c r="MYT288" s="98"/>
      <c r="MYW288" s="98"/>
      <c r="MYY288" s="98"/>
      <c r="NAQ288" s="98"/>
      <c r="NAR288" s="98"/>
      <c r="NAS288" s="98"/>
      <c r="NAT288" s="98"/>
      <c r="NAU288" s="98"/>
      <c r="NAV288" s="98"/>
      <c r="NAW288" s="98"/>
      <c r="NAX288" s="98"/>
      <c r="NAY288" s="98"/>
      <c r="NAZ288" s="98"/>
      <c r="NBA288" s="98"/>
      <c r="NBB288" s="98"/>
      <c r="NBC288" s="98"/>
      <c r="NBD288" s="98"/>
      <c r="NBE288" s="98"/>
      <c r="NBF288" s="98"/>
      <c r="NBG288" s="98"/>
      <c r="NBH288" s="98"/>
      <c r="NBI288" s="98"/>
      <c r="NBV288" s="98"/>
      <c r="NBW288" s="98"/>
      <c r="NBX288" s="98"/>
      <c r="NBY288" s="98"/>
      <c r="NBZ288" s="98"/>
      <c r="NCA288" s="98"/>
      <c r="NCB288" s="98"/>
      <c r="NCC288" s="98"/>
      <c r="NCD288" s="98"/>
      <c r="NCE288" s="98"/>
      <c r="NCH288" s="98"/>
      <c r="NCK288" s="98"/>
      <c r="NCN288" s="98"/>
      <c r="NCQ288" s="98"/>
      <c r="NFE288" s="98"/>
      <c r="NFG288" s="98"/>
      <c r="NFJ288" s="98"/>
      <c r="NFM288" s="98"/>
      <c r="NFP288" s="98"/>
      <c r="NFS288" s="98"/>
      <c r="NFV288" s="98"/>
      <c r="NFX288" s="98"/>
      <c r="NFZ288" s="98"/>
      <c r="NGC288" s="98"/>
      <c r="NGF288" s="98"/>
      <c r="NGI288" s="98"/>
      <c r="NGL288" s="98"/>
      <c r="NGO288" s="98"/>
      <c r="NGR288" s="98"/>
      <c r="NGU288" s="98"/>
      <c r="NGW288" s="98"/>
      <c r="NHR288" s="98"/>
      <c r="NHS288" s="98"/>
      <c r="NHV288" s="98"/>
      <c r="NHY288" s="98"/>
      <c r="NIB288" s="98"/>
      <c r="NIE288" s="98"/>
      <c r="NIF288" s="98"/>
      <c r="NIG288" s="98"/>
      <c r="NIJ288" s="98"/>
      <c r="NIM288" s="98"/>
      <c r="NIP288" s="98"/>
      <c r="NIS288" s="98"/>
      <c r="NIU288" s="98"/>
      <c r="NKM288" s="98"/>
      <c r="NKN288" s="98"/>
      <c r="NKO288" s="98"/>
      <c r="NKP288" s="98"/>
      <c r="NKQ288" s="98"/>
      <c r="NKR288" s="98"/>
      <c r="NKS288" s="98"/>
      <c r="NKT288" s="98"/>
      <c r="NKU288" s="98"/>
      <c r="NKV288" s="98"/>
      <c r="NKW288" s="98"/>
      <c r="NKX288" s="98"/>
      <c r="NKY288" s="98"/>
      <c r="NKZ288" s="98"/>
      <c r="NLA288" s="98"/>
      <c r="NLB288" s="98"/>
      <c r="NLC288" s="98"/>
      <c r="NLD288" s="98"/>
      <c r="NLE288" s="98"/>
      <c r="NLR288" s="98"/>
      <c r="NLS288" s="98"/>
      <c r="NLT288" s="98"/>
      <c r="NLU288" s="98"/>
      <c r="NLV288" s="98"/>
      <c r="NLW288" s="98"/>
      <c r="NLX288" s="98"/>
      <c r="NLY288" s="98"/>
      <c r="NLZ288" s="98"/>
      <c r="NMA288" s="98"/>
      <c r="NMD288" s="98"/>
      <c r="NMG288" s="98"/>
      <c r="NMJ288" s="98"/>
      <c r="NMM288" s="98"/>
      <c r="NPA288" s="98"/>
      <c r="NPC288" s="98"/>
      <c r="NPF288" s="98"/>
      <c r="NPI288" s="98"/>
      <c r="NPL288" s="98"/>
      <c r="NPO288" s="98"/>
      <c r="NPR288" s="98"/>
      <c r="NPT288" s="98"/>
      <c r="NPV288" s="98"/>
      <c r="NPY288" s="98"/>
      <c r="NQB288" s="98"/>
      <c r="NQE288" s="98"/>
      <c r="NQH288" s="98"/>
      <c r="NQK288" s="98"/>
      <c r="NQN288" s="98"/>
      <c r="NQQ288" s="98"/>
      <c r="NQS288" s="98"/>
      <c r="NRN288" s="98"/>
      <c r="NRO288" s="98"/>
      <c r="NRR288" s="98"/>
      <c r="NRU288" s="98"/>
      <c r="NRX288" s="98"/>
      <c r="NSA288" s="98"/>
      <c r="NSB288" s="98"/>
      <c r="NSC288" s="98"/>
      <c r="NSF288" s="98"/>
      <c r="NSI288" s="98"/>
      <c r="NSL288" s="98"/>
      <c r="NSO288" s="98"/>
      <c r="NSQ288" s="98"/>
      <c r="NUI288" s="98"/>
      <c r="NUJ288" s="98"/>
      <c r="NUK288" s="98"/>
      <c r="NUL288" s="98"/>
      <c r="NUM288" s="98"/>
      <c r="NUN288" s="98"/>
      <c r="NUO288" s="98"/>
      <c r="NUP288" s="98"/>
      <c r="NUQ288" s="98"/>
      <c r="NUR288" s="98"/>
      <c r="NUS288" s="98"/>
      <c r="NUT288" s="98"/>
      <c r="NUU288" s="98"/>
      <c r="NUV288" s="98"/>
      <c r="NUW288" s="98"/>
      <c r="NUX288" s="98"/>
      <c r="NUY288" s="98"/>
      <c r="NUZ288" s="98"/>
      <c r="NVA288" s="98"/>
      <c r="NVN288" s="98"/>
      <c r="NVO288" s="98"/>
      <c r="NVP288" s="98"/>
      <c r="NVQ288" s="98"/>
      <c r="NVR288" s="98"/>
      <c r="NVS288" s="98"/>
      <c r="NVT288" s="98"/>
      <c r="NVU288" s="98"/>
      <c r="NVV288" s="98"/>
      <c r="NVW288" s="98"/>
      <c r="NVZ288" s="98"/>
      <c r="NWC288" s="98"/>
      <c r="NWF288" s="98"/>
      <c r="NWI288" s="98"/>
      <c r="NYW288" s="98"/>
      <c r="NYY288" s="98"/>
      <c r="NZB288" s="98"/>
      <c r="NZE288" s="98"/>
      <c r="NZH288" s="98"/>
      <c r="NZK288" s="98"/>
      <c r="NZN288" s="98"/>
      <c r="NZP288" s="98"/>
      <c r="NZR288" s="98"/>
      <c r="NZU288" s="98"/>
      <c r="NZX288" s="98"/>
      <c r="OAA288" s="98"/>
      <c r="OAD288" s="98"/>
      <c r="OAG288" s="98"/>
      <c r="OAJ288" s="98"/>
      <c r="OAM288" s="98"/>
      <c r="OAO288" s="98"/>
      <c r="OBJ288" s="98"/>
      <c r="OBK288" s="98"/>
      <c r="OBN288" s="98"/>
      <c r="OBQ288" s="98"/>
      <c r="OBT288" s="98"/>
      <c r="OBW288" s="98"/>
      <c r="OBX288" s="98"/>
      <c r="OBY288" s="98"/>
      <c r="OCB288" s="98"/>
      <c r="OCE288" s="98"/>
      <c r="OCH288" s="98"/>
      <c r="OCK288" s="98"/>
      <c r="OCM288" s="98"/>
      <c r="OEE288" s="98"/>
      <c r="OEF288" s="98"/>
      <c r="OEG288" s="98"/>
      <c r="OEH288" s="98"/>
      <c r="OEI288" s="98"/>
      <c r="OEJ288" s="98"/>
      <c r="OEK288" s="98"/>
      <c r="OEL288" s="98"/>
      <c r="OEM288" s="98"/>
      <c r="OEN288" s="98"/>
      <c r="OEO288" s="98"/>
      <c r="OEP288" s="98"/>
      <c r="OEQ288" s="98"/>
      <c r="OER288" s="98"/>
      <c r="OES288" s="98"/>
      <c r="OET288" s="98"/>
      <c r="OEU288" s="98"/>
      <c r="OEV288" s="98"/>
      <c r="OEW288" s="98"/>
      <c r="OFJ288" s="98"/>
      <c r="OFK288" s="98"/>
      <c r="OFL288" s="98"/>
      <c r="OFM288" s="98"/>
      <c r="OFN288" s="98"/>
      <c r="OFO288" s="98"/>
      <c r="OFP288" s="98"/>
      <c r="OFQ288" s="98"/>
      <c r="OFR288" s="98"/>
      <c r="OFS288" s="98"/>
      <c r="OFV288" s="98"/>
      <c r="OFY288" s="98"/>
      <c r="OGB288" s="98"/>
      <c r="OGE288" s="98"/>
      <c r="OIS288" s="98"/>
      <c r="OIU288" s="98"/>
      <c r="OIX288" s="98"/>
      <c r="OJA288" s="98"/>
      <c r="OJD288" s="98"/>
      <c r="OJG288" s="98"/>
      <c r="OJJ288" s="98"/>
      <c r="OJL288" s="98"/>
      <c r="OJN288" s="98"/>
      <c r="OJQ288" s="98"/>
      <c r="OJT288" s="98"/>
      <c r="OJW288" s="98"/>
      <c r="OJZ288" s="98"/>
      <c r="OKC288" s="98"/>
      <c r="OKF288" s="98"/>
      <c r="OKI288" s="98"/>
      <c r="OKK288" s="98"/>
      <c r="OLF288" s="98"/>
      <c r="OLG288" s="98"/>
      <c r="OLJ288" s="98"/>
      <c r="OLM288" s="98"/>
      <c r="OLP288" s="98"/>
      <c r="OLS288" s="98"/>
      <c r="OLT288" s="98"/>
      <c r="OLU288" s="98"/>
      <c r="OLX288" s="98"/>
      <c r="OMA288" s="98"/>
      <c r="OMD288" s="98"/>
      <c r="OMG288" s="98"/>
      <c r="OMI288" s="98"/>
      <c r="OOA288" s="98"/>
      <c r="OOB288" s="98"/>
      <c r="OOC288" s="98"/>
      <c r="OOD288" s="98"/>
      <c r="OOE288" s="98"/>
      <c r="OOF288" s="98"/>
      <c r="OOG288" s="98"/>
      <c r="OOH288" s="98"/>
      <c r="OOI288" s="98"/>
      <c r="OOJ288" s="98"/>
      <c r="OOK288" s="98"/>
      <c r="OOL288" s="98"/>
      <c r="OOM288" s="98"/>
      <c r="OON288" s="98"/>
      <c r="OOO288" s="98"/>
      <c r="OOP288" s="98"/>
      <c r="OOQ288" s="98"/>
      <c r="OOR288" s="98"/>
      <c r="OOS288" s="98"/>
      <c r="OPF288" s="98"/>
      <c r="OPG288" s="98"/>
      <c r="OPH288" s="98"/>
      <c r="OPI288" s="98"/>
      <c r="OPJ288" s="98"/>
      <c r="OPK288" s="98"/>
      <c r="OPL288" s="98"/>
      <c r="OPM288" s="98"/>
      <c r="OPN288" s="98"/>
      <c r="OPO288" s="98"/>
      <c r="OPR288" s="98"/>
      <c r="OPU288" s="98"/>
      <c r="OPX288" s="98"/>
      <c r="OQA288" s="98"/>
      <c r="OSO288" s="98"/>
      <c r="OSQ288" s="98"/>
      <c r="OST288" s="98"/>
      <c r="OSW288" s="98"/>
      <c r="OSZ288" s="98"/>
      <c r="OTC288" s="98"/>
      <c r="OTF288" s="98"/>
      <c r="OTH288" s="98"/>
      <c r="OTJ288" s="98"/>
      <c r="OTM288" s="98"/>
      <c r="OTP288" s="98"/>
      <c r="OTS288" s="98"/>
      <c r="OTV288" s="98"/>
      <c r="OTY288" s="98"/>
      <c r="OUB288" s="98"/>
      <c r="OUE288" s="98"/>
      <c r="OUG288" s="98"/>
      <c r="OVB288" s="98"/>
      <c r="OVC288" s="98"/>
      <c r="OVF288" s="98"/>
      <c r="OVI288" s="98"/>
      <c r="OVL288" s="98"/>
      <c r="OVO288" s="98"/>
      <c r="OVP288" s="98"/>
      <c r="OVQ288" s="98"/>
      <c r="OVT288" s="98"/>
      <c r="OVW288" s="98"/>
      <c r="OVZ288" s="98"/>
      <c r="OWC288" s="98"/>
      <c r="OWE288" s="98"/>
      <c r="OXW288" s="98"/>
      <c r="OXX288" s="98"/>
      <c r="OXY288" s="98"/>
      <c r="OXZ288" s="98"/>
      <c r="OYA288" s="98"/>
      <c r="OYB288" s="98"/>
      <c r="OYC288" s="98"/>
      <c r="OYD288" s="98"/>
      <c r="OYE288" s="98"/>
      <c r="OYF288" s="98"/>
      <c r="OYG288" s="98"/>
      <c r="OYH288" s="98"/>
      <c r="OYI288" s="98"/>
      <c r="OYJ288" s="98"/>
      <c r="OYK288" s="98"/>
      <c r="OYL288" s="98"/>
      <c r="OYM288" s="98"/>
      <c r="OYN288" s="98"/>
      <c r="OYO288" s="98"/>
      <c r="OZB288" s="98"/>
      <c r="OZC288" s="98"/>
      <c r="OZD288" s="98"/>
      <c r="OZE288" s="98"/>
      <c r="OZF288" s="98"/>
      <c r="OZG288" s="98"/>
      <c r="OZH288" s="98"/>
      <c r="OZI288" s="98"/>
      <c r="OZJ288" s="98"/>
      <c r="OZK288" s="98"/>
      <c r="OZN288" s="98"/>
      <c r="OZQ288" s="98"/>
      <c r="OZT288" s="98"/>
      <c r="OZW288" s="98"/>
      <c r="PCK288" s="98"/>
      <c r="PCM288" s="98"/>
      <c r="PCP288" s="98"/>
      <c r="PCS288" s="98"/>
      <c r="PCV288" s="98"/>
      <c r="PCY288" s="98"/>
      <c r="PDB288" s="98"/>
      <c r="PDD288" s="98"/>
      <c r="PDF288" s="98"/>
      <c r="PDI288" s="98"/>
      <c r="PDL288" s="98"/>
      <c r="PDO288" s="98"/>
      <c r="PDR288" s="98"/>
      <c r="PDU288" s="98"/>
      <c r="PDX288" s="98"/>
      <c r="PEA288" s="98"/>
      <c r="PEC288" s="98"/>
      <c r="PEX288" s="98"/>
      <c r="PEY288" s="98"/>
      <c r="PFB288" s="98"/>
      <c r="PFE288" s="98"/>
      <c r="PFH288" s="98"/>
      <c r="PFK288" s="98"/>
      <c r="PFL288" s="98"/>
      <c r="PFM288" s="98"/>
      <c r="PFP288" s="98"/>
      <c r="PFS288" s="98"/>
      <c r="PFV288" s="98"/>
      <c r="PFY288" s="98"/>
      <c r="PGA288" s="98"/>
      <c r="PHS288" s="98"/>
      <c r="PHT288" s="98"/>
      <c r="PHU288" s="98"/>
      <c r="PHV288" s="98"/>
      <c r="PHW288" s="98"/>
      <c r="PHX288" s="98"/>
      <c r="PHY288" s="98"/>
      <c r="PHZ288" s="98"/>
      <c r="PIA288" s="98"/>
      <c r="PIB288" s="98"/>
      <c r="PIC288" s="98"/>
      <c r="PID288" s="98"/>
      <c r="PIE288" s="98"/>
      <c r="PIF288" s="98"/>
      <c r="PIG288" s="98"/>
      <c r="PIH288" s="98"/>
      <c r="PII288" s="98"/>
      <c r="PIJ288" s="98"/>
      <c r="PIK288" s="98"/>
      <c r="PIX288" s="98"/>
      <c r="PIY288" s="98"/>
      <c r="PIZ288" s="98"/>
      <c r="PJA288" s="98"/>
      <c r="PJB288" s="98"/>
      <c r="PJC288" s="98"/>
      <c r="PJD288" s="98"/>
      <c r="PJE288" s="98"/>
      <c r="PJF288" s="98"/>
      <c r="PJG288" s="98"/>
      <c r="PJJ288" s="98"/>
      <c r="PJM288" s="98"/>
      <c r="PJP288" s="98"/>
      <c r="PJS288" s="98"/>
      <c r="PMG288" s="98"/>
      <c r="PMI288" s="98"/>
      <c r="PML288" s="98"/>
      <c r="PMO288" s="98"/>
      <c r="PMR288" s="98"/>
      <c r="PMU288" s="98"/>
      <c r="PMX288" s="98"/>
      <c r="PMZ288" s="98"/>
      <c r="PNB288" s="98"/>
      <c r="PNE288" s="98"/>
      <c r="PNH288" s="98"/>
      <c r="PNK288" s="98"/>
      <c r="PNN288" s="98"/>
      <c r="PNQ288" s="98"/>
      <c r="PNT288" s="98"/>
      <c r="PNW288" s="98"/>
      <c r="PNY288" s="98"/>
      <c r="POT288" s="98"/>
      <c r="POU288" s="98"/>
      <c r="POX288" s="98"/>
      <c r="PPA288" s="98"/>
      <c r="PPD288" s="98"/>
      <c r="PPG288" s="98"/>
      <c r="PPH288" s="98"/>
      <c r="PPI288" s="98"/>
      <c r="PPL288" s="98"/>
      <c r="PPO288" s="98"/>
      <c r="PPR288" s="98"/>
      <c r="PPU288" s="98"/>
      <c r="PPW288" s="98"/>
      <c r="PRO288" s="98"/>
      <c r="PRP288" s="98"/>
      <c r="PRQ288" s="98"/>
      <c r="PRR288" s="98"/>
      <c r="PRS288" s="98"/>
      <c r="PRT288" s="98"/>
      <c r="PRU288" s="98"/>
      <c r="PRV288" s="98"/>
      <c r="PRW288" s="98"/>
      <c r="PRX288" s="98"/>
      <c r="PRY288" s="98"/>
      <c r="PRZ288" s="98"/>
      <c r="PSA288" s="98"/>
      <c r="PSB288" s="98"/>
      <c r="PSC288" s="98"/>
      <c r="PSD288" s="98"/>
      <c r="PSE288" s="98"/>
      <c r="PSF288" s="98"/>
      <c r="PSG288" s="98"/>
      <c r="PST288" s="98"/>
      <c r="PSU288" s="98"/>
      <c r="PSV288" s="98"/>
      <c r="PSW288" s="98"/>
      <c r="PSX288" s="98"/>
      <c r="PSY288" s="98"/>
      <c r="PSZ288" s="98"/>
      <c r="PTA288" s="98"/>
      <c r="PTB288" s="98"/>
      <c r="PTC288" s="98"/>
      <c r="PTF288" s="98"/>
      <c r="PTI288" s="98"/>
      <c r="PTL288" s="98"/>
      <c r="PTO288" s="98"/>
      <c r="PWC288" s="98"/>
      <c r="PWE288" s="98"/>
      <c r="PWH288" s="98"/>
      <c r="PWK288" s="98"/>
      <c r="PWN288" s="98"/>
      <c r="PWQ288" s="98"/>
      <c r="PWT288" s="98"/>
      <c r="PWV288" s="98"/>
      <c r="PWX288" s="98"/>
      <c r="PXA288" s="98"/>
      <c r="PXD288" s="98"/>
      <c r="PXG288" s="98"/>
      <c r="PXJ288" s="98"/>
      <c r="PXM288" s="98"/>
      <c r="PXP288" s="98"/>
      <c r="PXS288" s="98"/>
      <c r="PXU288" s="98"/>
      <c r="PYP288" s="98"/>
      <c r="PYQ288" s="98"/>
      <c r="PYT288" s="98"/>
      <c r="PYW288" s="98"/>
      <c r="PYZ288" s="98"/>
      <c r="PZC288" s="98"/>
      <c r="PZD288" s="98"/>
      <c r="PZE288" s="98"/>
      <c r="PZH288" s="98"/>
      <c r="PZK288" s="98"/>
      <c r="PZN288" s="98"/>
      <c r="PZQ288" s="98"/>
      <c r="PZS288" s="98"/>
      <c r="QBK288" s="98"/>
      <c r="QBL288" s="98"/>
      <c r="QBM288" s="98"/>
      <c r="QBN288" s="98"/>
      <c r="QBO288" s="98"/>
      <c r="QBP288" s="98"/>
      <c r="QBQ288" s="98"/>
      <c r="QBR288" s="98"/>
      <c r="QBS288" s="98"/>
      <c r="QBT288" s="98"/>
      <c r="QBU288" s="98"/>
      <c r="QBV288" s="98"/>
      <c r="QBW288" s="98"/>
      <c r="QBX288" s="98"/>
      <c r="QBY288" s="98"/>
      <c r="QBZ288" s="98"/>
      <c r="QCA288" s="98"/>
      <c r="QCB288" s="98"/>
      <c r="QCC288" s="98"/>
      <c r="QCP288" s="98"/>
      <c r="QCQ288" s="98"/>
      <c r="QCR288" s="98"/>
      <c r="QCS288" s="98"/>
      <c r="QCT288" s="98"/>
      <c r="QCU288" s="98"/>
      <c r="QCV288" s="98"/>
      <c r="QCW288" s="98"/>
      <c r="QCX288" s="98"/>
      <c r="QCY288" s="98"/>
      <c r="QDB288" s="98"/>
      <c r="QDE288" s="98"/>
      <c r="QDH288" s="98"/>
      <c r="QDK288" s="98"/>
      <c r="QFY288" s="98"/>
      <c r="QGA288" s="98"/>
      <c r="QGD288" s="98"/>
      <c r="QGG288" s="98"/>
      <c r="QGJ288" s="98"/>
      <c r="QGM288" s="98"/>
      <c r="QGP288" s="98"/>
      <c r="QGR288" s="98"/>
      <c r="QGT288" s="98"/>
      <c r="QGW288" s="98"/>
      <c r="QGZ288" s="98"/>
      <c r="QHC288" s="98"/>
      <c r="QHF288" s="98"/>
      <c r="QHI288" s="98"/>
      <c r="QHL288" s="98"/>
      <c r="QHO288" s="98"/>
      <c r="QHQ288" s="98"/>
      <c r="QIL288" s="98"/>
      <c r="QIM288" s="98"/>
      <c r="QIP288" s="98"/>
      <c r="QIS288" s="98"/>
      <c r="QIV288" s="98"/>
      <c r="QIY288" s="98"/>
      <c r="QIZ288" s="98"/>
      <c r="QJA288" s="98"/>
      <c r="QJD288" s="98"/>
      <c r="QJG288" s="98"/>
      <c r="QJJ288" s="98"/>
      <c r="QJM288" s="98"/>
      <c r="QJO288" s="98"/>
      <c r="QLG288" s="98"/>
      <c r="QLH288" s="98"/>
      <c r="QLI288" s="98"/>
      <c r="QLJ288" s="98"/>
      <c r="QLK288" s="98"/>
      <c r="QLL288" s="98"/>
      <c r="QLM288" s="98"/>
      <c r="QLN288" s="98"/>
      <c r="QLO288" s="98"/>
      <c r="QLP288" s="98"/>
      <c r="QLQ288" s="98"/>
      <c r="QLR288" s="98"/>
      <c r="QLS288" s="98"/>
      <c r="QLT288" s="98"/>
      <c r="QLU288" s="98"/>
      <c r="QLV288" s="98"/>
      <c r="QLW288" s="98"/>
      <c r="QLX288" s="98"/>
      <c r="QLY288" s="98"/>
      <c r="QML288" s="98"/>
      <c r="QMM288" s="98"/>
      <c r="QMN288" s="98"/>
      <c r="QMO288" s="98"/>
      <c r="QMP288" s="98"/>
      <c r="QMQ288" s="98"/>
      <c r="QMR288" s="98"/>
      <c r="QMS288" s="98"/>
      <c r="QMT288" s="98"/>
      <c r="QMU288" s="98"/>
      <c r="QMX288" s="98"/>
      <c r="QNA288" s="98"/>
      <c r="QND288" s="98"/>
      <c r="QNG288" s="98"/>
      <c r="QPU288" s="98"/>
      <c r="QPW288" s="98"/>
      <c r="QPZ288" s="98"/>
      <c r="QQC288" s="98"/>
      <c r="QQF288" s="98"/>
      <c r="QQI288" s="98"/>
      <c r="QQL288" s="98"/>
      <c r="QQN288" s="98"/>
      <c r="QQP288" s="98"/>
      <c r="QQS288" s="98"/>
      <c r="QQV288" s="98"/>
      <c r="QQY288" s="98"/>
      <c r="QRB288" s="98"/>
      <c r="QRE288" s="98"/>
      <c r="QRH288" s="98"/>
      <c r="QRK288" s="98"/>
      <c r="QRM288" s="98"/>
      <c r="QSH288" s="98"/>
      <c r="QSI288" s="98"/>
      <c r="QSL288" s="98"/>
      <c r="QSO288" s="98"/>
      <c r="QSR288" s="98"/>
      <c r="QSU288" s="98"/>
      <c r="QSV288" s="98"/>
      <c r="QSW288" s="98"/>
      <c r="QSZ288" s="98"/>
      <c r="QTC288" s="98"/>
      <c r="QTF288" s="98"/>
      <c r="QTI288" s="98"/>
      <c r="QTK288" s="98"/>
      <c r="QVC288" s="98"/>
      <c r="QVD288" s="98"/>
      <c r="QVE288" s="98"/>
      <c r="QVF288" s="98"/>
      <c r="QVG288" s="98"/>
      <c r="QVH288" s="98"/>
      <c r="QVI288" s="98"/>
      <c r="QVJ288" s="98"/>
      <c r="QVK288" s="98"/>
      <c r="QVL288" s="98"/>
      <c r="QVM288" s="98"/>
      <c r="QVN288" s="98"/>
      <c r="QVO288" s="98"/>
      <c r="QVP288" s="98"/>
      <c r="QVQ288" s="98"/>
      <c r="QVR288" s="98"/>
      <c r="QVS288" s="98"/>
      <c r="QVT288" s="98"/>
      <c r="QVU288" s="98"/>
      <c r="QWH288" s="98"/>
      <c r="QWI288" s="98"/>
      <c r="QWJ288" s="98"/>
      <c r="QWK288" s="98"/>
      <c r="QWL288" s="98"/>
      <c r="QWM288" s="98"/>
      <c r="QWN288" s="98"/>
      <c r="QWO288" s="98"/>
      <c r="QWP288" s="98"/>
      <c r="QWQ288" s="98"/>
      <c r="QWT288" s="98"/>
      <c r="QWW288" s="98"/>
      <c r="QWZ288" s="98"/>
      <c r="QXC288" s="98"/>
      <c r="QZQ288" s="98"/>
      <c r="QZS288" s="98"/>
      <c r="QZV288" s="98"/>
      <c r="QZY288" s="98"/>
      <c r="RAB288" s="98"/>
      <c r="RAE288" s="98"/>
      <c r="RAH288" s="98"/>
      <c r="RAJ288" s="98"/>
      <c r="RAL288" s="98"/>
      <c r="RAO288" s="98"/>
      <c r="RAR288" s="98"/>
      <c r="RAU288" s="98"/>
      <c r="RAX288" s="98"/>
      <c r="RBA288" s="98"/>
      <c r="RBD288" s="98"/>
      <c r="RBG288" s="98"/>
      <c r="RBI288" s="98"/>
      <c r="RCD288" s="98"/>
      <c r="RCE288" s="98"/>
      <c r="RCH288" s="98"/>
      <c r="RCK288" s="98"/>
      <c r="RCN288" s="98"/>
      <c r="RCQ288" s="98"/>
      <c r="RCR288" s="98"/>
      <c r="RCS288" s="98"/>
      <c r="RCV288" s="98"/>
      <c r="RCY288" s="98"/>
      <c r="RDB288" s="98"/>
      <c r="RDE288" s="98"/>
      <c r="RDG288" s="98"/>
      <c r="REY288" s="98"/>
      <c r="REZ288" s="98"/>
      <c r="RFA288" s="98"/>
      <c r="RFB288" s="98"/>
      <c r="RFC288" s="98"/>
      <c r="RFD288" s="98"/>
      <c r="RFE288" s="98"/>
      <c r="RFF288" s="98"/>
      <c r="RFG288" s="98"/>
      <c r="RFH288" s="98"/>
      <c r="RFI288" s="98"/>
      <c r="RFJ288" s="98"/>
      <c r="RFK288" s="98"/>
      <c r="RFL288" s="98"/>
      <c r="RFM288" s="98"/>
      <c r="RFN288" s="98"/>
      <c r="RFO288" s="98"/>
      <c r="RFP288" s="98"/>
      <c r="RFQ288" s="98"/>
      <c r="RGD288" s="98"/>
      <c r="RGE288" s="98"/>
      <c r="RGF288" s="98"/>
      <c r="RGG288" s="98"/>
      <c r="RGH288" s="98"/>
      <c r="RGI288" s="98"/>
      <c r="RGJ288" s="98"/>
      <c r="RGK288" s="98"/>
      <c r="RGL288" s="98"/>
      <c r="RGM288" s="98"/>
      <c r="RGP288" s="98"/>
      <c r="RGS288" s="98"/>
      <c r="RGV288" s="98"/>
      <c r="RGY288" s="98"/>
      <c r="RJM288" s="98"/>
      <c r="RJO288" s="98"/>
      <c r="RJR288" s="98"/>
      <c r="RJU288" s="98"/>
      <c r="RJX288" s="98"/>
      <c r="RKA288" s="98"/>
      <c r="RKD288" s="98"/>
      <c r="RKF288" s="98"/>
      <c r="RKH288" s="98"/>
      <c r="RKK288" s="98"/>
      <c r="RKN288" s="98"/>
      <c r="RKQ288" s="98"/>
      <c r="RKT288" s="98"/>
      <c r="RKW288" s="98"/>
      <c r="RKZ288" s="98"/>
      <c r="RLC288" s="98"/>
      <c r="RLE288" s="98"/>
      <c r="RLZ288" s="98"/>
      <c r="RMA288" s="98"/>
      <c r="RMD288" s="98"/>
      <c r="RMG288" s="98"/>
      <c r="RMJ288" s="98"/>
      <c r="RMM288" s="98"/>
      <c r="RMN288" s="98"/>
      <c r="RMO288" s="98"/>
      <c r="RMR288" s="98"/>
      <c r="RMU288" s="98"/>
      <c r="RMX288" s="98"/>
      <c r="RNA288" s="98"/>
      <c r="RNC288" s="98"/>
      <c r="ROU288" s="98"/>
      <c r="ROV288" s="98"/>
      <c r="ROW288" s="98"/>
      <c r="ROX288" s="98"/>
      <c r="ROY288" s="98"/>
      <c r="ROZ288" s="98"/>
      <c r="RPA288" s="98"/>
      <c r="RPB288" s="98"/>
      <c r="RPC288" s="98"/>
      <c r="RPD288" s="98"/>
      <c r="RPE288" s="98"/>
      <c r="RPF288" s="98"/>
      <c r="RPG288" s="98"/>
      <c r="RPH288" s="98"/>
      <c r="RPI288" s="98"/>
      <c r="RPJ288" s="98"/>
      <c r="RPK288" s="98"/>
      <c r="RPL288" s="98"/>
      <c r="RPM288" s="98"/>
      <c r="RPZ288" s="98"/>
      <c r="RQA288" s="98"/>
      <c r="RQB288" s="98"/>
      <c r="RQC288" s="98"/>
      <c r="RQD288" s="98"/>
      <c r="RQE288" s="98"/>
      <c r="RQF288" s="98"/>
      <c r="RQG288" s="98"/>
      <c r="RQH288" s="98"/>
      <c r="RQI288" s="98"/>
      <c r="RQL288" s="98"/>
      <c r="RQO288" s="98"/>
      <c r="RQR288" s="98"/>
      <c r="RQU288" s="98"/>
      <c r="RTI288" s="98"/>
      <c r="RTK288" s="98"/>
      <c r="RTN288" s="98"/>
      <c r="RTQ288" s="98"/>
      <c r="RTT288" s="98"/>
      <c r="RTW288" s="98"/>
      <c r="RTZ288" s="98"/>
      <c r="RUB288" s="98"/>
      <c r="RUD288" s="98"/>
      <c r="RUG288" s="98"/>
      <c r="RUJ288" s="98"/>
      <c r="RUM288" s="98"/>
      <c r="RUP288" s="98"/>
      <c r="RUS288" s="98"/>
      <c r="RUV288" s="98"/>
      <c r="RUY288" s="98"/>
      <c r="RVA288" s="98"/>
      <c r="RVV288" s="98"/>
      <c r="RVW288" s="98"/>
      <c r="RVZ288" s="98"/>
      <c r="RWC288" s="98"/>
      <c r="RWF288" s="98"/>
      <c r="RWI288" s="98"/>
      <c r="RWJ288" s="98"/>
      <c r="RWK288" s="98"/>
      <c r="RWN288" s="98"/>
      <c r="RWQ288" s="98"/>
      <c r="RWT288" s="98"/>
      <c r="RWW288" s="98"/>
      <c r="RWY288" s="98"/>
      <c r="RYQ288" s="98"/>
      <c r="RYR288" s="98"/>
      <c r="RYS288" s="98"/>
      <c r="RYT288" s="98"/>
      <c r="RYU288" s="98"/>
      <c r="RYV288" s="98"/>
      <c r="RYW288" s="98"/>
      <c r="RYX288" s="98"/>
      <c r="RYY288" s="98"/>
      <c r="RYZ288" s="98"/>
      <c r="RZA288" s="98"/>
      <c r="RZB288" s="98"/>
      <c r="RZC288" s="98"/>
      <c r="RZD288" s="98"/>
      <c r="RZE288" s="98"/>
      <c r="RZF288" s="98"/>
      <c r="RZG288" s="98"/>
      <c r="RZH288" s="98"/>
      <c r="RZI288" s="98"/>
      <c r="RZV288" s="98"/>
      <c r="RZW288" s="98"/>
      <c r="RZX288" s="98"/>
      <c r="RZY288" s="98"/>
      <c r="RZZ288" s="98"/>
      <c r="SAA288" s="98"/>
      <c r="SAB288" s="98"/>
      <c r="SAC288" s="98"/>
      <c r="SAD288" s="98"/>
      <c r="SAE288" s="98"/>
      <c r="SAH288" s="98"/>
      <c r="SAK288" s="98"/>
      <c r="SAN288" s="98"/>
      <c r="SAQ288" s="98"/>
      <c r="SDE288" s="98"/>
      <c r="SDG288" s="98"/>
      <c r="SDJ288" s="98"/>
      <c r="SDM288" s="98"/>
      <c r="SDP288" s="98"/>
      <c r="SDS288" s="98"/>
      <c r="SDV288" s="98"/>
      <c r="SDX288" s="98"/>
      <c r="SDZ288" s="98"/>
      <c r="SEC288" s="98"/>
      <c r="SEF288" s="98"/>
      <c r="SEI288" s="98"/>
      <c r="SEL288" s="98"/>
      <c r="SEO288" s="98"/>
      <c r="SER288" s="98"/>
      <c r="SEU288" s="98"/>
      <c r="SEW288" s="98"/>
      <c r="SFR288" s="98"/>
      <c r="SFS288" s="98"/>
      <c r="SFV288" s="98"/>
      <c r="SFY288" s="98"/>
      <c r="SGB288" s="98"/>
      <c r="SGE288" s="98"/>
      <c r="SGF288" s="98"/>
      <c r="SGG288" s="98"/>
      <c r="SGJ288" s="98"/>
      <c r="SGM288" s="98"/>
      <c r="SGP288" s="98"/>
      <c r="SGS288" s="98"/>
      <c r="SGU288" s="98"/>
      <c r="SIM288" s="98"/>
      <c r="SIN288" s="98"/>
      <c r="SIO288" s="98"/>
      <c r="SIP288" s="98"/>
      <c r="SIQ288" s="98"/>
      <c r="SIR288" s="98"/>
      <c r="SIS288" s="98"/>
      <c r="SIT288" s="98"/>
      <c r="SIU288" s="98"/>
      <c r="SIV288" s="98"/>
      <c r="SIW288" s="98"/>
      <c r="SIX288" s="98"/>
      <c r="SIY288" s="98"/>
      <c r="SIZ288" s="98"/>
      <c r="SJA288" s="98"/>
      <c r="SJB288" s="98"/>
      <c r="SJC288" s="98"/>
      <c r="SJD288" s="98"/>
      <c r="SJE288" s="98"/>
      <c r="SJR288" s="98"/>
      <c r="SJS288" s="98"/>
      <c r="SJT288" s="98"/>
      <c r="SJU288" s="98"/>
      <c r="SJV288" s="98"/>
      <c r="SJW288" s="98"/>
      <c r="SJX288" s="98"/>
      <c r="SJY288" s="98"/>
      <c r="SJZ288" s="98"/>
      <c r="SKA288" s="98"/>
      <c r="SKD288" s="98"/>
      <c r="SKG288" s="98"/>
      <c r="SKJ288" s="98"/>
      <c r="SKM288" s="98"/>
      <c r="SNA288" s="98"/>
      <c r="SNC288" s="98"/>
      <c r="SNF288" s="98"/>
      <c r="SNI288" s="98"/>
      <c r="SNL288" s="98"/>
      <c r="SNO288" s="98"/>
      <c r="SNR288" s="98"/>
      <c r="SNT288" s="98"/>
      <c r="SNV288" s="98"/>
      <c r="SNY288" s="98"/>
      <c r="SOB288" s="98"/>
      <c r="SOE288" s="98"/>
      <c r="SOH288" s="98"/>
      <c r="SOK288" s="98"/>
      <c r="SON288" s="98"/>
      <c r="SOQ288" s="98"/>
      <c r="SOS288" s="98"/>
      <c r="SPN288" s="98"/>
      <c r="SPO288" s="98"/>
      <c r="SPR288" s="98"/>
      <c r="SPU288" s="98"/>
      <c r="SPX288" s="98"/>
      <c r="SQA288" s="98"/>
      <c r="SQB288" s="98"/>
      <c r="SQC288" s="98"/>
      <c r="SQF288" s="98"/>
      <c r="SQI288" s="98"/>
      <c r="SQL288" s="98"/>
      <c r="SQO288" s="98"/>
      <c r="SQQ288" s="98"/>
      <c r="SSI288" s="98"/>
      <c r="SSJ288" s="98"/>
      <c r="SSK288" s="98"/>
      <c r="SSL288" s="98"/>
      <c r="SSM288" s="98"/>
      <c r="SSN288" s="98"/>
      <c r="SSO288" s="98"/>
      <c r="SSP288" s="98"/>
      <c r="SSQ288" s="98"/>
      <c r="SSR288" s="98"/>
      <c r="SSS288" s="98"/>
      <c r="SST288" s="98"/>
      <c r="SSU288" s="98"/>
      <c r="SSV288" s="98"/>
      <c r="SSW288" s="98"/>
      <c r="SSX288" s="98"/>
      <c r="SSY288" s="98"/>
      <c r="SSZ288" s="98"/>
      <c r="STA288" s="98"/>
      <c r="STN288" s="98"/>
      <c r="STO288" s="98"/>
      <c r="STP288" s="98"/>
      <c r="STQ288" s="98"/>
      <c r="STR288" s="98"/>
      <c r="STS288" s="98"/>
      <c r="STT288" s="98"/>
      <c r="STU288" s="98"/>
      <c r="STV288" s="98"/>
      <c r="STW288" s="98"/>
      <c r="STZ288" s="98"/>
      <c r="SUC288" s="98"/>
      <c r="SUF288" s="98"/>
      <c r="SUI288" s="98"/>
      <c r="SWW288" s="98"/>
      <c r="SWY288" s="98"/>
      <c r="SXB288" s="98"/>
      <c r="SXE288" s="98"/>
      <c r="SXH288" s="98"/>
      <c r="SXK288" s="98"/>
      <c r="SXN288" s="98"/>
      <c r="SXP288" s="98"/>
      <c r="SXR288" s="98"/>
      <c r="SXU288" s="98"/>
      <c r="SXX288" s="98"/>
      <c r="SYA288" s="98"/>
      <c r="SYD288" s="98"/>
      <c r="SYG288" s="98"/>
      <c r="SYJ288" s="98"/>
      <c r="SYM288" s="98"/>
      <c r="SYO288" s="98"/>
      <c r="SZJ288" s="98"/>
      <c r="SZK288" s="98"/>
      <c r="SZN288" s="98"/>
      <c r="SZQ288" s="98"/>
      <c r="SZT288" s="98"/>
      <c r="SZW288" s="98"/>
      <c r="SZX288" s="98"/>
      <c r="SZY288" s="98"/>
      <c r="TAB288" s="98"/>
      <c r="TAE288" s="98"/>
      <c r="TAH288" s="98"/>
      <c r="TAK288" s="98"/>
      <c r="TAM288" s="98"/>
      <c r="TCE288" s="98"/>
      <c r="TCF288" s="98"/>
      <c r="TCG288" s="98"/>
      <c r="TCH288" s="98"/>
      <c r="TCI288" s="98"/>
      <c r="TCJ288" s="98"/>
      <c r="TCK288" s="98"/>
      <c r="TCL288" s="98"/>
      <c r="TCM288" s="98"/>
      <c r="TCN288" s="98"/>
      <c r="TCO288" s="98"/>
      <c r="TCP288" s="98"/>
      <c r="TCQ288" s="98"/>
      <c r="TCR288" s="98"/>
      <c r="TCS288" s="98"/>
      <c r="TCT288" s="98"/>
      <c r="TCU288" s="98"/>
      <c r="TCV288" s="98"/>
      <c r="TCW288" s="98"/>
      <c r="TDJ288" s="98"/>
      <c r="TDK288" s="98"/>
      <c r="TDL288" s="98"/>
      <c r="TDM288" s="98"/>
      <c r="TDN288" s="98"/>
      <c r="TDO288" s="98"/>
      <c r="TDP288" s="98"/>
      <c r="TDQ288" s="98"/>
      <c r="TDR288" s="98"/>
      <c r="TDS288" s="98"/>
      <c r="TDV288" s="98"/>
      <c r="TDY288" s="98"/>
      <c r="TEB288" s="98"/>
      <c r="TEE288" s="98"/>
      <c r="TGS288" s="98"/>
      <c r="TGU288" s="98"/>
      <c r="TGX288" s="98"/>
      <c r="THA288" s="98"/>
      <c r="THD288" s="98"/>
      <c r="THG288" s="98"/>
      <c r="THJ288" s="98"/>
      <c r="THL288" s="98"/>
      <c r="THN288" s="98"/>
      <c r="THQ288" s="98"/>
      <c r="THT288" s="98"/>
      <c r="THW288" s="98"/>
      <c r="THZ288" s="98"/>
      <c r="TIC288" s="98"/>
      <c r="TIF288" s="98"/>
      <c r="TII288" s="98"/>
      <c r="TIK288" s="98"/>
      <c r="TJF288" s="98"/>
      <c r="TJG288" s="98"/>
      <c r="TJJ288" s="98"/>
      <c r="TJM288" s="98"/>
      <c r="TJP288" s="98"/>
      <c r="TJS288" s="98"/>
      <c r="TJT288" s="98"/>
      <c r="TJU288" s="98"/>
      <c r="TJX288" s="98"/>
      <c r="TKA288" s="98"/>
      <c r="TKD288" s="98"/>
      <c r="TKG288" s="98"/>
      <c r="TKI288" s="98"/>
      <c r="TMA288" s="98"/>
      <c r="TMB288" s="98"/>
      <c r="TMC288" s="98"/>
      <c r="TMD288" s="98"/>
      <c r="TME288" s="98"/>
      <c r="TMF288" s="98"/>
      <c r="TMG288" s="98"/>
      <c r="TMH288" s="98"/>
      <c r="TMI288" s="98"/>
      <c r="TMJ288" s="98"/>
      <c r="TMK288" s="98"/>
      <c r="TML288" s="98"/>
      <c r="TMM288" s="98"/>
      <c r="TMN288" s="98"/>
      <c r="TMO288" s="98"/>
      <c r="TMP288" s="98"/>
      <c r="TMQ288" s="98"/>
      <c r="TMR288" s="98"/>
      <c r="TMS288" s="98"/>
      <c r="TNF288" s="98"/>
      <c r="TNG288" s="98"/>
      <c r="TNH288" s="98"/>
      <c r="TNI288" s="98"/>
      <c r="TNJ288" s="98"/>
      <c r="TNK288" s="98"/>
      <c r="TNL288" s="98"/>
      <c r="TNM288" s="98"/>
      <c r="TNN288" s="98"/>
      <c r="TNO288" s="98"/>
      <c r="TNR288" s="98"/>
      <c r="TNU288" s="98"/>
      <c r="TNX288" s="98"/>
      <c r="TOA288" s="98"/>
      <c r="TQO288" s="98"/>
      <c r="TQQ288" s="98"/>
      <c r="TQT288" s="98"/>
      <c r="TQW288" s="98"/>
      <c r="TQZ288" s="98"/>
      <c r="TRC288" s="98"/>
      <c r="TRF288" s="98"/>
      <c r="TRH288" s="98"/>
      <c r="TRJ288" s="98"/>
      <c r="TRM288" s="98"/>
      <c r="TRP288" s="98"/>
      <c r="TRS288" s="98"/>
      <c r="TRV288" s="98"/>
      <c r="TRY288" s="98"/>
      <c r="TSB288" s="98"/>
      <c r="TSE288" s="98"/>
      <c r="TSG288" s="98"/>
      <c r="TTB288" s="98"/>
      <c r="TTC288" s="98"/>
      <c r="TTF288" s="98"/>
      <c r="TTI288" s="98"/>
      <c r="TTL288" s="98"/>
      <c r="TTO288" s="98"/>
      <c r="TTP288" s="98"/>
      <c r="TTQ288" s="98"/>
      <c r="TTT288" s="98"/>
      <c r="TTW288" s="98"/>
      <c r="TTZ288" s="98"/>
      <c r="TUC288" s="98"/>
      <c r="TUE288" s="98"/>
      <c r="TVW288" s="98"/>
      <c r="TVX288" s="98"/>
      <c r="TVY288" s="98"/>
      <c r="TVZ288" s="98"/>
      <c r="TWA288" s="98"/>
      <c r="TWB288" s="98"/>
      <c r="TWC288" s="98"/>
      <c r="TWD288" s="98"/>
      <c r="TWE288" s="98"/>
      <c r="TWF288" s="98"/>
      <c r="TWG288" s="98"/>
      <c r="TWH288" s="98"/>
      <c r="TWI288" s="98"/>
      <c r="TWJ288" s="98"/>
      <c r="TWK288" s="98"/>
      <c r="TWL288" s="98"/>
      <c r="TWM288" s="98"/>
      <c r="TWN288" s="98"/>
      <c r="TWO288" s="98"/>
      <c r="TXB288" s="98"/>
      <c r="TXC288" s="98"/>
      <c r="TXD288" s="98"/>
      <c r="TXE288" s="98"/>
      <c r="TXF288" s="98"/>
      <c r="TXG288" s="98"/>
      <c r="TXH288" s="98"/>
      <c r="TXI288" s="98"/>
      <c r="TXJ288" s="98"/>
      <c r="TXK288" s="98"/>
      <c r="TXN288" s="98"/>
      <c r="TXQ288" s="98"/>
      <c r="TXT288" s="98"/>
      <c r="TXW288" s="98"/>
      <c r="UAK288" s="98"/>
      <c r="UAM288" s="98"/>
      <c r="UAP288" s="98"/>
      <c r="UAS288" s="98"/>
      <c r="UAV288" s="98"/>
      <c r="UAY288" s="98"/>
      <c r="UBB288" s="98"/>
      <c r="UBD288" s="98"/>
      <c r="UBF288" s="98"/>
      <c r="UBI288" s="98"/>
      <c r="UBL288" s="98"/>
      <c r="UBO288" s="98"/>
      <c r="UBR288" s="98"/>
      <c r="UBU288" s="98"/>
      <c r="UBX288" s="98"/>
      <c r="UCA288" s="98"/>
      <c r="UCC288" s="98"/>
      <c r="UCX288" s="98"/>
      <c r="UCY288" s="98"/>
      <c r="UDB288" s="98"/>
      <c r="UDE288" s="98"/>
      <c r="UDH288" s="98"/>
      <c r="UDK288" s="98"/>
      <c r="UDL288" s="98"/>
      <c r="UDM288" s="98"/>
      <c r="UDP288" s="98"/>
      <c r="UDS288" s="98"/>
      <c r="UDV288" s="98"/>
      <c r="UDY288" s="98"/>
      <c r="UEA288" s="98"/>
      <c r="UFS288" s="98"/>
      <c r="UFT288" s="98"/>
      <c r="UFU288" s="98"/>
      <c r="UFV288" s="98"/>
      <c r="UFW288" s="98"/>
      <c r="UFX288" s="98"/>
      <c r="UFY288" s="98"/>
      <c r="UFZ288" s="98"/>
      <c r="UGA288" s="98"/>
      <c r="UGB288" s="98"/>
      <c r="UGC288" s="98"/>
      <c r="UGD288" s="98"/>
      <c r="UGE288" s="98"/>
      <c r="UGF288" s="98"/>
      <c r="UGG288" s="98"/>
      <c r="UGH288" s="98"/>
      <c r="UGI288" s="98"/>
      <c r="UGJ288" s="98"/>
      <c r="UGK288" s="98"/>
      <c r="UGX288" s="98"/>
      <c r="UGY288" s="98"/>
      <c r="UGZ288" s="98"/>
      <c r="UHA288" s="98"/>
      <c r="UHB288" s="98"/>
      <c r="UHC288" s="98"/>
      <c r="UHD288" s="98"/>
      <c r="UHE288" s="98"/>
      <c r="UHF288" s="98"/>
      <c r="UHG288" s="98"/>
      <c r="UHJ288" s="98"/>
      <c r="UHM288" s="98"/>
      <c r="UHP288" s="98"/>
      <c r="UHS288" s="98"/>
      <c r="UKG288" s="98"/>
      <c r="UKI288" s="98"/>
      <c r="UKL288" s="98"/>
      <c r="UKO288" s="98"/>
      <c r="UKR288" s="98"/>
      <c r="UKU288" s="98"/>
      <c r="UKX288" s="98"/>
      <c r="UKZ288" s="98"/>
      <c r="ULB288" s="98"/>
      <c r="ULE288" s="98"/>
      <c r="ULH288" s="98"/>
      <c r="ULK288" s="98"/>
      <c r="ULN288" s="98"/>
      <c r="ULQ288" s="98"/>
      <c r="ULT288" s="98"/>
      <c r="ULW288" s="98"/>
      <c r="ULY288" s="98"/>
      <c r="UMT288" s="98"/>
      <c r="UMU288" s="98"/>
      <c r="UMX288" s="98"/>
      <c r="UNA288" s="98"/>
      <c r="UND288" s="98"/>
      <c r="UNG288" s="98"/>
      <c r="UNH288" s="98"/>
      <c r="UNI288" s="98"/>
      <c r="UNL288" s="98"/>
      <c r="UNO288" s="98"/>
      <c r="UNR288" s="98"/>
      <c r="UNU288" s="98"/>
      <c r="UNW288" s="98"/>
      <c r="UPO288" s="98"/>
      <c r="UPP288" s="98"/>
      <c r="UPQ288" s="98"/>
      <c r="UPR288" s="98"/>
      <c r="UPS288" s="98"/>
      <c r="UPT288" s="98"/>
      <c r="UPU288" s="98"/>
      <c r="UPV288" s="98"/>
      <c r="UPW288" s="98"/>
      <c r="UPX288" s="98"/>
      <c r="UPY288" s="98"/>
      <c r="UPZ288" s="98"/>
      <c r="UQA288" s="98"/>
      <c r="UQB288" s="98"/>
      <c r="UQC288" s="98"/>
      <c r="UQD288" s="98"/>
      <c r="UQE288" s="98"/>
      <c r="UQF288" s="98"/>
      <c r="UQG288" s="98"/>
      <c r="UQT288" s="98"/>
      <c r="UQU288" s="98"/>
      <c r="UQV288" s="98"/>
      <c r="UQW288" s="98"/>
      <c r="UQX288" s="98"/>
      <c r="UQY288" s="98"/>
      <c r="UQZ288" s="98"/>
      <c r="URA288" s="98"/>
      <c r="URB288" s="98"/>
      <c r="URC288" s="98"/>
      <c r="URF288" s="98"/>
      <c r="URI288" s="98"/>
      <c r="URL288" s="98"/>
      <c r="URO288" s="98"/>
      <c r="UUC288" s="98"/>
      <c r="UUE288" s="98"/>
      <c r="UUH288" s="98"/>
      <c r="UUK288" s="98"/>
      <c r="UUN288" s="98"/>
      <c r="UUQ288" s="98"/>
      <c r="UUT288" s="98"/>
      <c r="UUV288" s="98"/>
      <c r="UUX288" s="98"/>
      <c r="UVA288" s="98"/>
      <c r="UVD288" s="98"/>
      <c r="UVG288" s="98"/>
      <c r="UVJ288" s="98"/>
      <c r="UVM288" s="98"/>
      <c r="UVP288" s="98"/>
      <c r="UVS288" s="98"/>
      <c r="UVU288" s="98"/>
      <c r="UWP288" s="98"/>
      <c r="UWQ288" s="98"/>
      <c r="UWT288" s="98"/>
      <c r="UWW288" s="98"/>
      <c r="UWZ288" s="98"/>
      <c r="UXC288" s="98"/>
      <c r="UXD288" s="98"/>
      <c r="UXE288" s="98"/>
      <c r="UXH288" s="98"/>
      <c r="UXK288" s="98"/>
      <c r="UXN288" s="98"/>
      <c r="UXQ288" s="98"/>
      <c r="UXS288" s="98"/>
      <c r="UZK288" s="98"/>
      <c r="UZL288" s="98"/>
      <c r="UZM288" s="98"/>
      <c r="UZN288" s="98"/>
      <c r="UZO288" s="98"/>
      <c r="UZP288" s="98"/>
      <c r="UZQ288" s="98"/>
      <c r="UZR288" s="98"/>
      <c r="UZS288" s="98"/>
      <c r="UZT288" s="98"/>
      <c r="UZU288" s="98"/>
      <c r="UZV288" s="98"/>
      <c r="UZW288" s="98"/>
      <c r="UZX288" s="98"/>
      <c r="UZY288" s="98"/>
      <c r="UZZ288" s="98"/>
      <c r="VAA288" s="98"/>
      <c r="VAB288" s="98"/>
      <c r="VAC288" s="98"/>
      <c r="VAP288" s="98"/>
      <c r="VAQ288" s="98"/>
      <c r="VAR288" s="98"/>
      <c r="VAS288" s="98"/>
      <c r="VAT288" s="98"/>
      <c r="VAU288" s="98"/>
      <c r="VAV288" s="98"/>
      <c r="VAW288" s="98"/>
      <c r="VAX288" s="98"/>
      <c r="VAY288" s="98"/>
      <c r="VBB288" s="98"/>
      <c r="VBE288" s="98"/>
      <c r="VBH288" s="98"/>
      <c r="VBK288" s="98"/>
      <c r="VDY288" s="98"/>
      <c r="VEA288" s="98"/>
      <c r="VED288" s="98"/>
      <c r="VEG288" s="98"/>
      <c r="VEJ288" s="98"/>
      <c r="VEM288" s="98"/>
      <c r="VEP288" s="98"/>
      <c r="VER288" s="98"/>
      <c r="VET288" s="98"/>
      <c r="VEW288" s="98"/>
      <c r="VEZ288" s="98"/>
      <c r="VFC288" s="98"/>
      <c r="VFF288" s="98"/>
      <c r="VFI288" s="98"/>
      <c r="VFL288" s="98"/>
      <c r="VFO288" s="98"/>
      <c r="VFQ288" s="98"/>
      <c r="VGL288" s="98"/>
      <c r="VGM288" s="98"/>
      <c r="VGP288" s="98"/>
      <c r="VGS288" s="98"/>
      <c r="VGV288" s="98"/>
      <c r="VGY288" s="98"/>
      <c r="VGZ288" s="98"/>
      <c r="VHA288" s="98"/>
      <c r="VHD288" s="98"/>
      <c r="VHG288" s="98"/>
      <c r="VHJ288" s="98"/>
      <c r="VHM288" s="98"/>
      <c r="VHO288" s="98"/>
      <c r="VJG288" s="98"/>
      <c r="VJH288" s="98"/>
      <c r="VJI288" s="98"/>
      <c r="VJJ288" s="98"/>
      <c r="VJK288" s="98"/>
      <c r="VJL288" s="98"/>
      <c r="VJM288" s="98"/>
      <c r="VJN288" s="98"/>
      <c r="VJO288" s="98"/>
      <c r="VJP288" s="98"/>
      <c r="VJQ288" s="98"/>
      <c r="VJR288" s="98"/>
      <c r="VJS288" s="98"/>
      <c r="VJT288" s="98"/>
      <c r="VJU288" s="98"/>
      <c r="VJV288" s="98"/>
      <c r="VJW288" s="98"/>
      <c r="VJX288" s="98"/>
      <c r="VJY288" s="98"/>
      <c r="VKL288" s="98"/>
      <c r="VKM288" s="98"/>
      <c r="VKN288" s="98"/>
      <c r="VKO288" s="98"/>
      <c r="VKP288" s="98"/>
      <c r="VKQ288" s="98"/>
      <c r="VKR288" s="98"/>
      <c r="VKS288" s="98"/>
      <c r="VKT288" s="98"/>
      <c r="VKU288" s="98"/>
      <c r="VKX288" s="98"/>
      <c r="VLA288" s="98"/>
      <c r="VLD288" s="98"/>
      <c r="VLG288" s="98"/>
      <c r="VNU288" s="98"/>
      <c r="VNW288" s="98"/>
      <c r="VNZ288" s="98"/>
      <c r="VOC288" s="98"/>
      <c r="VOF288" s="98"/>
      <c r="VOI288" s="98"/>
      <c r="VOL288" s="98"/>
      <c r="VON288" s="98"/>
      <c r="VOP288" s="98"/>
      <c r="VOS288" s="98"/>
      <c r="VOV288" s="98"/>
      <c r="VOY288" s="98"/>
      <c r="VPB288" s="98"/>
      <c r="VPE288" s="98"/>
      <c r="VPH288" s="98"/>
      <c r="VPK288" s="98"/>
      <c r="VPM288" s="98"/>
      <c r="VQH288" s="98"/>
      <c r="VQI288" s="98"/>
      <c r="VQL288" s="98"/>
      <c r="VQO288" s="98"/>
      <c r="VQR288" s="98"/>
      <c r="VQU288" s="98"/>
      <c r="VQV288" s="98"/>
      <c r="VQW288" s="98"/>
      <c r="VQZ288" s="98"/>
      <c r="VRC288" s="98"/>
      <c r="VRF288" s="98"/>
      <c r="VRI288" s="98"/>
      <c r="VRK288" s="98"/>
      <c r="VTC288" s="98"/>
      <c r="VTD288" s="98"/>
      <c r="VTE288" s="98"/>
      <c r="VTF288" s="98"/>
      <c r="VTG288" s="98"/>
      <c r="VTH288" s="98"/>
      <c r="VTI288" s="98"/>
      <c r="VTJ288" s="98"/>
      <c r="VTK288" s="98"/>
      <c r="VTL288" s="98"/>
      <c r="VTM288" s="98"/>
      <c r="VTN288" s="98"/>
      <c r="VTO288" s="98"/>
      <c r="VTP288" s="98"/>
      <c r="VTQ288" s="98"/>
      <c r="VTR288" s="98"/>
      <c r="VTS288" s="98"/>
      <c r="VTT288" s="98"/>
      <c r="VTU288" s="98"/>
      <c r="VUH288" s="98"/>
      <c r="VUI288" s="98"/>
      <c r="VUJ288" s="98"/>
      <c r="VUK288" s="98"/>
      <c r="VUL288" s="98"/>
      <c r="VUM288" s="98"/>
      <c r="VUN288" s="98"/>
      <c r="VUO288" s="98"/>
      <c r="VUP288" s="98"/>
      <c r="VUQ288" s="98"/>
      <c r="VUT288" s="98"/>
      <c r="VUW288" s="98"/>
      <c r="VUZ288" s="98"/>
      <c r="VVC288" s="98"/>
      <c r="VXQ288" s="98"/>
      <c r="VXS288" s="98"/>
      <c r="VXV288" s="98"/>
      <c r="VXY288" s="98"/>
      <c r="VYB288" s="98"/>
      <c r="VYE288" s="98"/>
      <c r="VYH288" s="98"/>
      <c r="VYJ288" s="98"/>
      <c r="VYL288" s="98"/>
      <c r="VYO288" s="98"/>
      <c r="VYR288" s="98"/>
      <c r="VYU288" s="98"/>
      <c r="VYX288" s="98"/>
      <c r="VZA288" s="98"/>
      <c r="VZD288" s="98"/>
      <c r="VZG288" s="98"/>
      <c r="VZI288" s="98"/>
      <c r="WAD288" s="98"/>
      <c r="WAE288" s="98"/>
      <c r="WAH288" s="98"/>
      <c r="WAK288" s="98"/>
      <c r="WAN288" s="98"/>
      <c r="WAQ288" s="98"/>
      <c r="WAR288" s="98"/>
      <c r="WAS288" s="98"/>
      <c r="WAV288" s="98"/>
      <c r="WAY288" s="98"/>
      <c r="WBB288" s="98"/>
      <c r="WBE288" s="98"/>
      <c r="WBG288" s="98"/>
      <c r="WCY288" s="98"/>
      <c r="WCZ288" s="98"/>
      <c r="WDA288" s="98"/>
      <c r="WDB288" s="98"/>
      <c r="WDC288" s="98"/>
      <c r="WDD288" s="98"/>
      <c r="WDE288" s="98"/>
      <c r="WDF288" s="98"/>
      <c r="WDG288" s="98"/>
      <c r="WDH288" s="98"/>
      <c r="WDI288" s="98"/>
      <c r="WDJ288" s="98"/>
      <c r="WDK288" s="98"/>
      <c r="WDL288" s="98"/>
      <c r="WDM288" s="98"/>
      <c r="WDN288" s="98"/>
      <c r="WDO288" s="98"/>
      <c r="WDP288" s="98"/>
      <c r="WDQ288" s="98"/>
      <c r="WED288" s="98"/>
      <c r="WEE288" s="98"/>
      <c r="WEF288" s="98"/>
      <c r="WEG288" s="98"/>
      <c r="WEH288" s="98"/>
      <c r="WEI288" s="98"/>
      <c r="WEJ288" s="98"/>
      <c r="WEK288" s="98"/>
      <c r="WEL288" s="98"/>
      <c r="WEM288" s="98"/>
      <c r="WEP288" s="98"/>
      <c r="WES288" s="98"/>
      <c r="WEV288" s="98"/>
      <c r="WEY288" s="98"/>
      <c r="WHM288" s="98"/>
      <c r="WHO288" s="98"/>
      <c r="WHR288" s="98"/>
      <c r="WHU288" s="98"/>
      <c r="WHX288" s="98"/>
      <c r="WIA288" s="98"/>
      <c r="WID288" s="98"/>
      <c r="WIF288" s="98"/>
      <c r="WIH288" s="98"/>
      <c r="WIK288" s="98"/>
      <c r="WIN288" s="98"/>
      <c r="WIQ288" s="98"/>
      <c r="WIT288" s="98"/>
      <c r="WIW288" s="98"/>
      <c r="WIZ288" s="98"/>
      <c r="WJC288" s="98"/>
      <c r="WJE288" s="98"/>
      <c r="WJZ288" s="98"/>
      <c r="WKA288" s="98"/>
      <c r="WKD288" s="98"/>
      <c r="WKG288" s="98"/>
      <c r="WKJ288" s="98"/>
      <c r="WKM288" s="98"/>
      <c r="WKN288" s="98"/>
      <c r="WKO288" s="98"/>
      <c r="WKR288" s="98"/>
      <c r="WKU288" s="98"/>
      <c r="WKX288" s="98"/>
      <c r="WLA288" s="98"/>
      <c r="WLC288" s="98"/>
      <c r="WMU288" s="98"/>
      <c r="WMV288" s="98"/>
      <c r="WMW288" s="98"/>
      <c r="WMX288" s="98"/>
      <c r="WMY288" s="98"/>
      <c r="WMZ288" s="98"/>
      <c r="WNA288" s="98"/>
      <c r="WNB288" s="98"/>
      <c r="WNC288" s="98"/>
      <c r="WND288" s="98"/>
      <c r="WNE288" s="98"/>
      <c r="WNF288" s="98"/>
      <c r="WNG288" s="98"/>
      <c r="WNH288" s="98"/>
      <c r="WNI288" s="98"/>
      <c r="WNJ288" s="98"/>
      <c r="WNK288" s="98"/>
      <c r="WNL288" s="98"/>
      <c r="WNM288" s="98"/>
      <c r="WNZ288" s="98"/>
      <c r="WOA288" s="98"/>
      <c r="WOB288" s="98"/>
      <c r="WOC288" s="98"/>
      <c r="WOD288" s="98"/>
      <c r="WOE288" s="98"/>
      <c r="WOF288" s="98"/>
      <c r="WOG288" s="98"/>
      <c r="WOH288" s="98"/>
      <c r="WOI288" s="98"/>
      <c r="WOL288" s="98"/>
      <c r="WOO288" s="98"/>
      <c r="WOR288" s="98"/>
      <c r="WOU288" s="98"/>
      <c r="WRI288" s="98"/>
      <c r="WRK288" s="98"/>
      <c r="WRN288" s="98"/>
      <c r="WRQ288" s="98"/>
      <c r="WRT288" s="98"/>
      <c r="WRW288" s="98"/>
      <c r="WRZ288" s="98"/>
      <c r="WSB288" s="98"/>
      <c r="WSD288" s="98"/>
      <c r="WSG288" s="98"/>
      <c r="WSJ288" s="98"/>
      <c r="WSM288" s="98"/>
      <c r="WSP288" s="98"/>
      <c r="WSS288" s="98"/>
      <c r="WSV288" s="98"/>
      <c r="WSY288" s="98"/>
      <c r="WTA288" s="98"/>
      <c r="WTV288" s="98"/>
      <c r="WTW288" s="98"/>
      <c r="WTZ288" s="98"/>
      <c r="WUC288" s="98"/>
      <c r="WUF288" s="98"/>
      <c r="WUI288" s="98"/>
      <c r="WUJ288" s="98"/>
      <c r="WUK288" s="98"/>
      <c r="WUN288" s="98"/>
      <c r="WUQ288" s="98"/>
      <c r="WUT288" s="98"/>
      <c r="WUW288" s="98"/>
      <c r="WUY288" s="98"/>
    </row>
    <row r="289" spans="1:5" s="94" customFormat="1" ht="21" hidden="1" customHeight="1" x14ac:dyDescent="0.3">
      <c r="A289" s="24" t="s">
        <v>144</v>
      </c>
      <c r="B289" s="93" t="s">
        <v>413</v>
      </c>
      <c r="C289" s="7"/>
      <c r="D289" s="126"/>
      <c r="E289" s="126"/>
    </row>
    <row r="290" spans="1:5" s="94" customFormat="1" ht="21" hidden="1" customHeight="1" x14ac:dyDescent="0.3">
      <c r="A290" s="24" t="s">
        <v>381</v>
      </c>
      <c r="B290" s="93" t="s">
        <v>419</v>
      </c>
      <c r="C290" s="7"/>
      <c r="D290" s="126"/>
      <c r="E290" s="126"/>
    </row>
    <row r="291" spans="1:5" s="94" customFormat="1" ht="21" hidden="1" customHeight="1" x14ac:dyDescent="0.3">
      <c r="A291" s="5" t="s">
        <v>93</v>
      </c>
      <c r="B291" s="93" t="s">
        <v>412</v>
      </c>
      <c r="C291" s="7"/>
      <c r="D291" s="126"/>
      <c r="E291" s="126"/>
    </row>
    <row r="292" spans="1:5" s="94" customFormat="1" ht="21" hidden="1" customHeight="1" x14ac:dyDescent="0.3">
      <c r="A292" s="14" t="s">
        <v>94</v>
      </c>
      <c r="B292" s="93" t="s">
        <v>416</v>
      </c>
      <c r="C292" s="7"/>
      <c r="D292" s="126"/>
      <c r="E292" s="126"/>
    </row>
    <row r="293" spans="1:5" s="94" customFormat="1" ht="21" hidden="1" customHeight="1" x14ac:dyDescent="0.3">
      <c r="A293" s="24" t="s">
        <v>77</v>
      </c>
      <c r="B293" s="93" t="s">
        <v>416</v>
      </c>
      <c r="C293" s="7"/>
      <c r="D293" s="126"/>
      <c r="E293" s="126"/>
    </row>
    <row r="294" spans="1:5" s="94" customFormat="1" ht="21" hidden="1" customHeight="1" x14ac:dyDescent="0.3">
      <c r="A294" s="10" t="s">
        <v>225</v>
      </c>
      <c r="B294" s="93" t="s">
        <v>412</v>
      </c>
      <c r="C294" s="7"/>
      <c r="D294" s="126"/>
      <c r="E294" s="126"/>
    </row>
    <row r="295" spans="1:5" s="94" customFormat="1" ht="21" hidden="1" customHeight="1" x14ac:dyDescent="0.3">
      <c r="A295" s="14" t="s">
        <v>226</v>
      </c>
      <c r="B295" s="93" t="s">
        <v>419</v>
      </c>
      <c r="C295" s="7"/>
      <c r="D295" s="126"/>
      <c r="E295" s="126"/>
    </row>
    <row r="296" spans="1:5" s="94" customFormat="1" ht="21" hidden="1" customHeight="1" x14ac:dyDescent="0.3">
      <c r="A296" s="10" t="s">
        <v>329</v>
      </c>
      <c r="B296" s="93" t="s">
        <v>412</v>
      </c>
      <c r="C296" s="7"/>
      <c r="D296" s="126"/>
      <c r="E296" s="126"/>
    </row>
    <row r="297" spans="1:5" s="94" customFormat="1" ht="21" hidden="1" customHeight="1" x14ac:dyDescent="0.3">
      <c r="A297" s="10" t="s">
        <v>436</v>
      </c>
      <c r="B297" s="93" t="s">
        <v>412</v>
      </c>
      <c r="C297" s="7"/>
      <c r="D297" s="126"/>
      <c r="E297" s="126"/>
    </row>
    <row r="298" spans="1:5" s="94" customFormat="1" ht="21" hidden="1" customHeight="1" x14ac:dyDescent="0.3">
      <c r="A298" s="8" t="s">
        <v>330</v>
      </c>
      <c r="B298" s="93" t="s">
        <v>412</v>
      </c>
      <c r="C298" s="7"/>
      <c r="D298" s="126"/>
      <c r="E298" s="126"/>
    </row>
    <row r="299" spans="1:5" s="94" customFormat="1" ht="21" hidden="1" customHeight="1" x14ac:dyDescent="0.3">
      <c r="A299" s="5" t="s">
        <v>145</v>
      </c>
      <c r="B299" s="93" t="s">
        <v>412</v>
      </c>
      <c r="C299" s="7"/>
      <c r="D299" s="126"/>
      <c r="E299" s="126"/>
    </row>
    <row r="300" spans="1:5" s="94" customFormat="1" ht="21" hidden="1" customHeight="1" x14ac:dyDescent="0.3">
      <c r="A300" s="5" t="s">
        <v>243</v>
      </c>
      <c r="B300" s="93" t="s">
        <v>412</v>
      </c>
      <c r="C300" s="7"/>
      <c r="D300" s="126"/>
      <c r="E300" s="126"/>
    </row>
    <row r="301" spans="1:5" s="94" customFormat="1" ht="21" hidden="1" customHeight="1" x14ac:dyDescent="0.3">
      <c r="A301" s="10" t="s">
        <v>174</v>
      </c>
      <c r="B301" s="93" t="s">
        <v>412</v>
      </c>
      <c r="C301" s="7"/>
      <c r="D301" s="126"/>
      <c r="E301" s="126"/>
    </row>
    <row r="302" spans="1:5" s="94" customFormat="1" ht="21" hidden="1" customHeight="1" x14ac:dyDescent="0.3">
      <c r="A302" s="10" t="s">
        <v>244</v>
      </c>
      <c r="B302" s="93" t="s">
        <v>420</v>
      </c>
      <c r="C302" s="7"/>
      <c r="D302" s="126"/>
      <c r="E302" s="126"/>
    </row>
    <row r="303" spans="1:5" s="94" customFormat="1" ht="21" hidden="1" customHeight="1" x14ac:dyDescent="0.3">
      <c r="A303" s="10" t="s">
        <v>245</v>
      </c>
      <c r="B303" s="93" t="s">
        <v>416</v>
      </c>
      <c r="C303" s="7"/>
      <c r="D303" s="126"/>
      <c r="E303" s="126"/>
    </row>
    <row r="304" spans="1:5" s="94" customFormat="1" ht="21" hidden="1" customHeight="1" x14ac:dyDescent="0.3">
      <c r="A304" s="24" t="s">
        <v>78</v>
      </c>
      <c r="B304" s="93" t="s">
        <v>412</v>
      </c>
      <c r="C304" s="7"/>
      <c r="D304" s="126"/>
      <c r="E304" s="126"/>
    </row>
    <row r="305" spans="1:5" s="94" customFormat="1" ht="21" hidden="1" customHeight="1" x14ac:dyDescent="0.3">
      <c r="A305" s="24" t="s">
        <v>79</v>
      </c>
      <c r="B305" s="93" t="s">
        <v>412</v>
      </c>
      <c r="C305" s="7"/>
      <c r="D305" s="126"/>
      <c r="E305" s="126"/>
    </row>
    <row r="306" spans="1:5" s="94" customFormat="1" ht="21" hidden="1" customHeight="1" x14ac:dyDescent="0.3">
      <c r="A306" s="13" t="s">
        <v>246</v>
      </c>
      <c r="B306" s="93" t="s">
        <v>412</v>
      </c>
      <c r="C306" s="7"/>
      <c r="D306" s="126"/>
      <c r="E306" s="126"/>
    </row>
    <row r="307" spans="1:5" s="94" customFormat="1" ht="21" hidden="1" customHeight="1" x14ac:dyDescent="0.3">
      <c r="A307" s="24" t="s">
        <v>80</v>
      </c>
      <c r="B307" s="93" t="s">
        <v>416</v>
      </c>
      <c r="C307" s="7"/>
      <c r="D307" s="126"/>
      <c r="E307" s="126"/>
    </row>
    <row r="308" spans="1:5" s="94" customFormat="1" ht="21" hidden="1" customHeight="1" x14ac:dyDescent="0.3">
      <c r="A308" s="10" t="s">
        <v>247</v>
      </c>
      <c r="B308" s="93" t="s">
        <v>418</v>
      </c>
      <c r="C308" s="7"/>
      <c r="D308" s="126"/>
      <c r="E308" s="126"/>
    </row>
    <row r="309" spans="1:5" s="94" customFormat="1" ht="21" hidden="1" customHeight="1" x14ac:dyDescent="0.3">
      <c r="A309" s="10" t="s">
        <v>248</v>
      </c>
      <c r="B309" s="93" t="s">
        <v>418</v>
      </c>
      <c r="C309" s="7"/>
      <c r="D309" s="126"/>
      <c r="E309" s="126"/>
    </row>
    <row r="310" spans="1:5" s="94" customFormat="1" ht="21" hidden="1" customHeight="1" x14ac:dyDescent="0.3">
      <c r="A310" s="10" t="s">
        <v>249</v>
      </c>
      <c r="B310" s="93" t="s">
        <v>420</v>
      </c>
      <c r="C310" s="7"/>
      <c r="D310" s="126"/>
      <c r="E310" s="126"/>
    </row>
    <row r="311" spans="1:5" s="94" customFormat="1" ht="21" hidden="1" customHeight="1" x14ac:dyDescent="0.3">
      <c r="A311" s="10" t="s">
        <v>250</v>
      </c>
      <c r="B311" s="93" t="s">
        <v>412</v>
      </c>
      <c r="C311" s="7"/>
      <c r="D311" s="126"/>
      <c r="E311" s="126"/>
    </row>
    <row r="312" spans="1:5" s="94" customFormat="1" ht="21" hidden="1" customHeight="1" x14ac:dyDescent="0.3">
      <c r="A312" s="13" t="s">
        <v>251</v>
      </c>
      <c r="B312" s="93" t="s">
        <v>412</v>
      </c>
      <c r="C312" s="7"/>
      <c r="D312" s="126"/>
      <c r="E312" s="126"/>
    </row>
    <row r="313" spans="1:5" s="94" customFormat="1" ht="21" hidden="1" customHeight="1" x14ac:dyDescent="0.3">
      <c r="A313" s="10" t="s">
        <v>252</v>
      </c>
      <c r="B313" s="93" t="s">
        <v>418</v>
      </c>
      <c r="C313" s="7"/>
      <c r="D313" s="126"/>
      <c r="E313" s="126"/>
    </row>
    <row r="314" spans="1:5" s="94" customFormat="1" ht="21" hidden="1" customHeight="1" x14ac:dyDescent="0.3">
      <c r="A314" s="10" t="s">
        <v>40</v>
      </c>
      <c r="B314" s="93" t="s">
        <v>412</v>
      </c>
      <c r="C314" s="7"/>
      <c r="D314" s="126"/>
      <c r="E314" s="126"/>
    </row>
    <row r="315" spans="1:5" s="94" customFormat="1" ht="21" hidden="1" customHeight="1" x14ac:dyDescent="0.3">
      <c r="A315" s="5" t="s">
        <v>175</v>
      </c>
      <c r="B315" s="93" t="s">
        <v>412</v>
      </c>
      <c r="C315" s="7"/>
      <c r="D315" s="126"/>
      <c r="E315" s="126"/>
    </row>
    <row r="316" spans="1:5" s="94" customFormat="1" ht="21" hidden="1" customHeight="1" x14ac:dyDescent="0.3">
      <c r="A316" s="10" t="s">
        <v>81</v>
      </c>
      <c r="B316" s="93" t="s">
        <v>412</v>
      </c>
      <c r="C316" s="26"/>
      <c r="D316" s="126"/>
      <c r="E316" s="126"/>
    </row>
    <row r="317" spans="1:5" s="94" customFormat="1" ht="21" hidden="1" customHeight="1" x14ac:dyDescent="0.3">
      <c r="A317" s="10" t="s">
        <v>253</v>
      </c>
      <c r="B317" s="93" t="s">
        <v>418</v>
      </c>
      <c r="C317" s="7"/>
      <c r="D317" s="126"/>
      <c r="E317" s="126"/>
    </row>
    <row r="318" spans="1:5" s="94" customFormat="1" ht="21" hidden="1" customHeight="1" x14ac:dyDescent="0.3">
      <c r="A318" s="10" t="s">
        <v>176</v>
      </c>
      <c r="B318" s="93" t="s">
        <v>416</v>
      </c>
      <c r="C318" s="7"/>
      <c r="D318" s="126"/>
      <c r="E318" s="126"/>
    </row>
    <row r="319" spans="1:5" s="94" customFormat="1" ht="21" hidden="1" customHeight="1" x14ac:dyDescent="0.3">
      <c r="A319" s="13" t="s">
        <v>254</v>
      </c>
      <c r="B319" s="93" t="s">
        <v>412</v>
      </c>
      <c r="C319" s="7"/>
      <c r="D319" s="126"/>
      <c r="E319" s="126"/>
    </row>
    <row r="320" spans="1:5" s="94" customFormat="1" ht="21" hidden="1" customHeight="1" x14ac:dyDescent="0.3">
      <c r="A320" s="13" t="s">
        <v>255</v>
      </c>
      <c r="B320" s="93" t="s">
        <v>412</v>
      </c>
      <c r="C320" s="7"/>
      <c r="D320" s="126"/>
      <c r="E320" s="126"/>
    </row>
    <row r="321" spans="1:1015 1059:2039 2083:3063 3107:4087 4131:5111 5155:6135 6179:7159 7203:8183 8227:9207 9251:10231 10275:11255 11299:12279 12323:13303 13347:14327 14371:15351 15395:16119" s="94" customFormat="1" ht="21" customHeight="1" x14ac:dyDescent="0.3">
      <c r="A321" s="13" t="s">
        <v>256</v>
      </c>
      <c r="B321" s="169" t="s">
        <v>412</v>
      </c>
      <c r="C321" s="170">
        <v>22</v>
      </c>
      <c r="D321" s="185">
        <v>30000</v>
      </c>
      <c r="E321" s="169">
        <v>660000</v>
      </c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  <c r="AF321" s="98"/>
      <c r="AG321" s="98"/>
      <c r="AH321" s="98"/>
      <c r="AI321" s="98"/>
      <c r="AJ321" s="98"/>
      <c r="AK321" s="98"/>
      <c r="AL321" s="98"/>
      <c r="AM321" s="98"/>
      <c r="AN321" s="98"/>
      <c r="AO321" s="98"/>
      <c r="AP321" s="98"/>
      <c r="AQ321" s="98"/>
      <c r="AR321" s="98"/>
      <c r="AS321" s="98"/>
      <c r="AT321" s="98"/>
      <c r="AU321" s="98"/>
      <c r="AV321" s="98"/>
      <c r="AW321" s="98"/>
      <c r="AX321" s="98"/>
      <c r="AY321" s="98"/>
      <c r="AZ321" s="98"/>
      <c r="BA321" s="98"/>
      <c r="BN321" s="98"/>
      <c r="BO321" s="98"/>
      <c r="BP321" s="98"/>
      <c r="BQ321" s="98"/>
      <c r="BR321" s="98"/>
      <c r="BS321" s="98"/>
      <c r="BT321" s="98"/>
      <c r="BU321" s="98"/>
      <c r="BV321" s="98"/>
      <c r="BW321" s="98"/>
      <c r="BZ321" s="98"/>
      <c r="CC321" s="98"/>
      <c r="CF321" s="98"/>
      <c r="CI321" s="98"/>
      <c r="EW321" s="98"/>
      <c r="EY321" s="98"/>
      <c r="FB321" s="98"/>
      <c r="FE321" s="98"/>
      <c r="FH321" s="98"/>
      <c r="FK321" s="98"/>
      <c r="FN321" s="98"/>
      <c r="FP321" s="98"/>
      <c r="FR321" s="98"/>
      <c r="FU321" s="98"/>
      <c r="FX321" s="98"/>
      <c r="GA321" s="98"/>
      <c r="GD321" s="98"/>
      <c r="GG321" s="98"/>
      <c r="GJ321" s="98"/>
      <c r="GM321" s="98"/>
      <c r="GO321" s="98"/>
      <c r="HJ321" s="98"/>
      <c r="HK321" s="98"/>
      <c r="HN321" s="98"/>
      <c r="HQ321" s="98"/>
      <c r="HT321" s="98"/>
      <c r="HW321" s="98"/>
      <c r="HX321" s="98"/>
      <c r="HY321" s="98"/>
      <c r="IB321" s="98"/>
      <c r="IE321" s="98"/>
      <c r="IH321" s="98"/>
      <c r="IK321" s="98"/>
      <c r="IM321" s="98"/>
      <c r="KE321" s="98"/>
      <c r="KF321" s="98"/>
      <c r="KG321" s="98"/>
      <c r="KH321" s="98"/>
      <c r="KI321" s="98"/>
      <c r="KJ321" s="98"/>
      <c r="KK321" s="98"/>
      <c r="KL321" s="98"/>
      <c r="KM321" s="98"/>
      <c r="KN321" s="98"/>
      <c r="KO321" s="98"/>
      <c r="KP321" s="98"/>
      <c r="KQ321" s="98"/>
      <c r="KR321" s="98"/>
      <c r="KS321" s="98"/>
      <c r="KT321" s="98"/>
      <c r="KU321" s="98"/>
      <c r="KV321" s="98"/>
      <c r="KW321" s="98"/>
      <c r="LJ321" s="98"/>
      <c r="LK321" s="98"/>
      <c r="LL321" s="98"/>
      <c r="LM321" s="98"/>
      <c r="LN321" s="98"/>
      <c r="LO321" s="98"/>
      <c r="LP321" s="98"/>
      <c r="LQ321" s="98"/>
      <c r="LR321" s="98"/>
      <c r="LS321" s="98"/>
      <c r="LV321" s="98"/>
      <c r="LY321" s="98"/>
      <c r="MB321" s="98"/>
      <c r="ME321" s="98"/>
      <c r="OS321" s="98"/>
      <c r="OU321" s="98"/>
      <c r="OX321" s="98"/>
      <c r="PA321" s="98"/>
      <c r="PD321" s="98"/>
      <c r="PG321" s="98"/>
      <c r="PJ321" s="98"/>
      <c r="PL321" s="98"/>
      <c r="PN321" s="98"/>
      <c r="PQ321" s="98"/>
      <c r="PT321" s="98"/>
      <c r="PW321" s="98"/>
      <c r="PZ321" s="98"/>
      <c r="QC321" s="98"/>
      <c r="QF321" s="98"/>
      <c r="QI321" s="98"/>
      <c r="QK321" s="98"/>
      <c r="RF321" s="98"/>
      <c r="RG321" s="98"/>
      <c r="RJ321" s="98"/>
      <c r="RM321" s="98"/>
      <c r="RP321" s="98"/>
      <c r="RS321" s="98"/>
      <c r="RT321" s="98"/>
      <c r="RU321" s="98"/>
      <c r="RX321" s="98"/>
      <c r="SA321" s="98"/>
      <c r="SD321" s="98"/>
      <c r="SG321" s="98"/>
      <c r="SI321" s="98"/>
      <c r="UA321" s="98"/>
      <c r="UB321" s="98"/>
      <c r="UC321" s="98"/>
      <c r="UD321" s="98"/>
      <c r="UE321" s="98"/>
      <c r="UF321" s="98"/>
      <c r="UG321" s="98"/>
      <c r="UH321" s="98"/>
      <c r="UI321" s="98"/>
      <c r="UJ321" s="98"/>
      <c r="UK321" s="98"/>
      <c r="UL321" s="98"/>
      <c r="UM321" s="98"/>
      <c r="UN321" s="98"/>
      <c r="UO321" s="98"/>
      <c r="UP321" s="98"/>
      <c r="UQ321" s="98"/>
      <c r="UR321" s="98"/>
      <c r="US321" s="98"/>
      <c r="VF321" s="98"/>
      <c r="VG321" s="98"/>
      <c r="VH321" s="98"/>
      <c r="VI321" s="98"/>
      <c r="VJ321" s="98"/>
      <c r="VK321" s="98"/>
      <c r="VL321" s="98"/>
      <c r="VM321" s="98"/>
      <c r="VN321" s="98"/>
      <c r="VO321" s="98"/>
      <c r="VR321" s="98"/>
      <c r="VU321" s="98"/>
      <c r="VX321" s="98"/>
      <c r="WA321" s="98"/>
      <c r="YO321" s="98"/>
      <c r="YQ321" s="98"/>
      <c r="YT321" s="98"/>
      <c r="YW321" s="98"/>
      <c r="YZ321" s="98"/>
      <c r="ZC321" s="98"/>
      <c r="ZF321" s="98"/>
      <c r="ZH321" s="98"/>
      <c r="ZJ321" s="98"/>
      <c r="ZM321" s="98"/>
      <c r="ZP321" s="98"/>
      <c r="ZS321" s="98"/>
      <c r="ZV321" s="98"/>
      <c r="ZY321" s="98"/>
      <c r="AAB321" s="98"/>
      <c r="AAE321" s="98"/>
      <c r="AAG321" s="98"/>
      <c r="ABB321" s="98"/>
      <c r="ABC321" s="98"/>
      <c r="ABF321" s="98"/>
      <c r="ABI321" s="98"/>
      <c r="ABL321" s="98"/>
      <c r="ABO321" s="98"/>
      <c r="ABP321" s="98"/>
      <c r="ABQ321" s="98"/>
      <c r="ABT321" s="98"/>
      <c r="ABW321" s="98"/>
      <c r="ABZ321" s="98"/>
      <c r="ACC321" s="98"/>
      <c r="ACE321" s="98"/>
      <c r="ADW321" s="98"/>
      <c r="ADX321" s="98"/>
      <c r="ADY321" s="98"/>
      <c r="ADZ321" s="98"/>
      <c r="AEA321" s="98"/>
      <c r="AEB321" s="98"/>
      <c r="AEC321" s="98"/>
      <c r="AED321" s="98"/>
      <c r="AEE321" s="98"/>
      <c r="AEF321" s="98"/>
      <c r="AEG321" s="98"/>
      <c r="AEH321" s="98"/>
      <c r="AEI321" s="98"/>
      <c r="AEJ321" s="98"/>
      <c r="AEK321" s="98"/>
      <c r="AEL321" s="98"/>
      <c r="AEM321" s="98"/>
      <c r="AEN321" s="98"/>
      <c r="AEO321" s="98"/>
      <c r="AFB321" s="98"/>
      <c r="AFC321" s="98"/>
      <c r="AFD321" s="98"/>
      <c r="AFE321" s="98"/>
      <c r="AFF321" s="98"/>
      <c r="AFG321" s="98"/>
      <c r="AFH321" s="98"/>
      <c r="AFI321" s="98"/>
      <c r="AFJ321" s="98"/>
      <c r="AFK321" s="98"/>
      <c r="AFN321" s="98"/>
      <c r="AFQ321" s="98"/>
      <c r="AFT321" s="98"/>
      <c r="AFW321" s="98"/>
      <c r="AIK321" s="98"/>
      <c r="AIM321" s="98"/>
      <c r="AIP321" s="98"/>
      <c r="AIS321" s="98"/>
      <c r="AIV321" s="98"/>
      <c r="AIY321" s="98"/>
      <c r="AJB321" s="98"/>
      <c r="AJD321" s="98"/>
      <c r="AJF321" s="98"/>
      <c r="AJI321" s="98"/>
      <c r="AJL321" s="98"/>
      <c r="AJO321" s="98"/>
      <c r="AJR321" s="98"/>
      <c r="AJU321" s="98"/>
      <c r="AJX321" s="98"/>
      <c r="AKA321" s="98"/>
      <c r="AKC321" s="98"/>
      <c r="AKX321" s="98"/>
      <c r="AKY321" s="98"/>
      <c r="ALB321" s="98"/>
      <c r="ALE321" s="98"/>
      <c r="ALH321" s="98"/>
      <c r="ALK321" s="98"/>
      <c r="ALL321" s="98"/>
      <c r="ALM321" s="98"/>
      <c r="ALP321" s="98"/>
      <c r="ALS321" s="98"/>
      <c r="ALV321" s="98"/>
      <c r="ALY321" s="98"/>
      <c r="AMA321" s="98"/>
      <c r="ANS321" s="98"/>
      <c r="ANT321" s="98"/>
      <c r="ANU321" s="98"/>
      <c r="ANV321" s="98"/>
      <c r="ANW321" s="98"/>
      <c r="ANX321" s="98"/>
      <c r="ANY321" s="98"/>
      <c r="ANZ321" s="98"/>
      <c r="AOA321" s="98"/>
      <c r="AOB321" s="98"/>
      <c r="AOC321" s="98"/>
      <c r="AOD321" s="98"/>
      <c r="AOE321" s="98"/>
      <c r="AOF321" s="98"/>
      <c r="AOG321" s="98"/>
      <c r="AOH321" s="98"/>
      <c r="AOI321" s="98"/>
      <c r="AOJ321" s="98"/>
      <c r="AOK321" s="98"/>
      <c r="AOX321" s="98"/>
      <c r="AOY321" s="98"/>
      <c r="AOZ321" s="98"/>
      <c r="APA321" s="98"/>
      <c r="APB321" s="98"/>
      <c r="APC321" s="98"/>
      <c r="APD321" s="98"/>
      <c r="APE321" s="98"/>
      <c r="APF321" s="98"/>
      <c r="APG321" s="98"/>
      <c r="APJ321" s="98"/>
      <c r="APM321" s="98"/>
      <c r="APP321" s="98"/>
      <c r="APS321" s="98"/>
      <c r="ASG321" s="98"/>
      <c r="ASI321" s="98"/>
      <c r="ASL321" s="98"/>
      <c r="ASO321" s="98"/>
      <c r="ASR321" s="98"/>
      <c r="ASU321" s="98"/>
      <c r="ASX321" s="98"/>
      <c r="ASZ321" s="98"/>
      <c r="ATB321" s="98"/>
      <c r="ATE321" s="98"/>
      <c r="ATH321" s="98"/>
      <c r="ATK321" s="98"/>
      <c r="ATN321" s="98"/>
      <c r="ATQ321" s="98"/>
      <c r="ATT321" s="98"/>
      <c r="ATW321" s="98"/>
      <c r="ATY321" s="98"/>
      <c r="AUT321" s="98"/>
      <c r="AUU321" s="98"/>
      <c r="AUX321" s="98"/>
      <c r="AVA321" s="98"/>
      <c r="AVD321" s="98"/>
      <c r="AVG321" s="98"/>
      <c r="AVH321" s="98"/>
      <c r="AVI321" s="98"/>
      <c r="AVL321" s="98"/>
      <c r="AVO321" s="98"/>
      <c r="AVR321" s="98"/>
      <c r="AVU321" s="98"/>
      <c r="AVW321" s="98"/>
      <c r="AXO321" s="98"/>
      <c r="AXP321" s="98"/>
      <c r="AXQ321" s="98"/>
      <c r="AXR321" s="98"/>
      <c r="AXS321" s="98"/>
      <c r="AXT321" s="98"/>
      <c r="AXU321" s="98"/>
      <c r="AXV321" s="98"/>
      <c r="AXW321" s="98"/>
      <c r="AXX321" s="98"/>
      <c r="AXY321" s="98"/>
      <c r="AXZ321" s="98"/>
      <c r="AYA321" s="98"/>
      <c r="AYB321" s="98"/>
      <c r="AYC321" s="98"/>
      <c r="AYD321" s="98"/>
      <c r="AYE321" s="98"/>
      <c r="AYF321" s="98"/>
      <c r="AYG321" s="98"/>
      <c r="AYT321" s="98"/>
      <c r="AYU321" s="98"/>
      <c r="AYV321" s="98"/>
      <c r="AYW321" s="98"/>
      <c r="AYX321" s="98"/>
      <c r="AYY321" s="98"/>
      <c r="AYZ321" s="98"/>
      <c r="AZA321" s="98"/>
      <c r="AZB321" s="98"/>
      <c r="AZC321" s="98"/>
      <c r="AZF321" s="98"/>
      <c r="AZI321" s="98"/>
      <c r="AZL321" s="98"/>
      <c r="AZO321" s="98"/>
      <c r="BCC321" s="98"/>
      <c r="BCE321" s="98"/>
      <c r="BCH321" s="98"/>
      <c r="BCK321" s="98"/>
      <c r="BCN321" s="98"/>
      <c r="BCQ321" s="98"/>
      <c r="BCT321" s="98"/>
      <c r="BCV321" s="98"/>
      <c r="BCX321" s="98"/>
      <c r="BDA321" s="98"/>
      <c r="BDD321" s="98"/>
      <c r="BDG321" s="98"/>
      <c r="BDJ321" s="98"/>
      <c r="BDM321" s="98"/>
      <c r="BDP321" s="98"/>
      <c r="BDS321" s="98"/>
      <c r="BDU321" s="98"/>
      <c r="BEP321" s="98"/>
      <c r="BEQ321" s="98"/>
      <c r="BET321" s="98"/>
      <c r="BEW321" s="98"/>
      <c r="BEZ321" s="98"/>
      <c r="BFC321" s="98"/>
      <c r="BFD321" s="98"/>
      <c r="BFE321" s="98"/>
      <c r="BFH321" s="98"/>
      <c r="BFK321" s="98"/>
      <c r="BFN321" s="98"/>
      <c r="BFQ321" s="98"/>
      <c r="BFS321" s="98"/>
      <c r="BHK321" s="98"/>
      <c r="BHL321" s="98"/>
      <c r="BHM321" s="98"/>
      <c r="BHN321" s="98"/>
      <c r="BHO321" s="98"/>
      <c r="BHP321" s="98"/>
      <c r="BHQ321" s="98"/>
      <c r="BHR321" s="98"/>
      <c r="BHS321" s="98"/>
      <c r="BHT321" s="98"/>
      <c r="BHU321" s="98"/>
      <c r="BHV321" s="98"/>
      <c r="BHW321" s="98"/>
      <c r="BHX321" s="98"/>
      <c r="BHY321" s="98"/>
      <c r="BHZ321" s="98"/>
      <c r="BIA321" s="98"/>
      <c r="BIB321" s="98"/>
      <c r="BIC321" s="98"/>
      <c r="BIP321" s="98"/>
      <c r="BIQ321" s="98"/>
      <c r="BIR321" s="98"/>
      <c r="BIS321" s="98"/>
      <c r="BIT321" s="98"/>
      <c r="BIU321" s="98"/>
      <c r="BIV321" s="98"/>
      <c r="BIW321" s="98"/>
      <c r="BIX321" s="98"/>
      <c r="BIY321" s="98"/>
      <c r="BJB321" s="98"/>
      <c r="BJE321" s="98"/>
      <c r="BJH321" s="98"/>
      <c r="BJK321" s="98"/>
      <c r="BLY321" s="98"/>
      <c r="BMA321" s="98"/>
      <c r="BMD321" s="98"/>
      <c r="BMG321" s="98"/>
      <c r="BMJ321" s="98"/>
      <c r="BMM321" s="98"/>
      <c r="BMP321" s="98"/>
      <c r="BMR321" s="98"/>
      <c r="BMT321" s="98"/>
      <c r="BMW321" s="98"/>
      <c r="BMZ321" s="98"/>
      <c r="BNC321" s="98"/>
      <c r="BNF321" s="98"/>
      <c r="BNI321" s="98"/>
      <c r="BNL321" s="98"/>
      <c r="BNO321" s="98"/>
      <c r="BNQ321" s="98"/>
      <c r="BOL321" s="98"/>
      <c r="BOM321" s="98"/>
      <c r="BOP321" s="98"/>
      <c r="BOS321" s="98"/>
      <c r="BOV321" s="98"/>
      <c r="BOY321" s="98"/>
      <c r="BOZ321" s="98"/>
      <c r="BPA321" s="98"/>
      <c r="BPD321" s="98"/>
      <c r="BPG321" s="98"/>
      <c r="BPJ321" s="98"/>
      <c r="BPM321" s="98"/>
      <c r="BPO321" s="98"/>
      <c r="BRG321" s="98"/>
      <c r="BRH321" s="98"/>
      <c r="BRI321" s="98"/>
      <c r="BRJ321" s="98"/>
      <c r="BRK321" s="98"/>
      <c r="BRL321" s="98"/>
      <c r="BRM321" s="98"/>
      <c r="BRN321" s="98"/>
      <c r="BRO321" s="98"/>
      <c r="BRP321" s="98"/>
      <c r="BRQ321" s="98"/>
      <c r="BRR321" s="98"/>
      <c r="BRS321" s="98"/>
      <c r="BRT321" s="98"/>
      <c r="BRU321" s="98"/>
      <c r="BRV321" s="98"/>
      <c r="BRW321" s="98"/>
      <c r="BRX321" s="98"/>
      <c r="BRY321" s="98"/>
      <c r="BSL321" s="98"/>
      <c r="BSM321" s="98"/>
      <c r="BSN321" s="98"/>
      <c r="BSO321" s="98"/>
      <c r="BSP321" s="98"/>
      <c r="BSQ321" s="98"/>
      <c r="BSR321" s="98"/>
      <c r="BSS321" s="98"/>
      <c r="BST321" s="98"/>
      <c r="BSU321" s="98"/>
      <c r="BSX321" s="98"/>
      <c r="BTA321" s="98"/>
      <c r="BTD321" s="98"/>
      <c r="BTG321" s="98"/>
      <c r="BVU321" s="98"/>
      <c r="BVW321" s="98"/>
      <c r="BVZ321" s="98"/>
      <c r="BWC321" s="98"/>
      <c r="BWF321" s="98"/>
      <c r="BWI321" s="98"/>
      <c r="BWL321" s="98"/>
      <c r="BWN321" s="98"/>
      <c r="BWP321" s="98"/>
      <c r="BWS321" s="98"/>
      <c r="BWV321" s="98"/>
      <c r="BWY321" s="98"/>
      <c r="BXB321" s="98"/>
      <c r="BXE321" s="98"/>
      <c r="BXH321" s="98"/>
      <c r="BXK321" s="98"/>
      <c r="BXM321" s="98"/>
      <c r="BYH321" s="98"/>
      <c r="BYI321" s="98"/>
      <c r="BYL321" s="98"/>
      <c r="BYO321" s="98"/>
      <c r="BYR321" s="98"/>
      <c r="BYU321" s="98"/>
      <c r="BYV321" s="98"/>
      <c r="BYW321" s="98"/>
      <c r="BYZ321" s="98"/>
      <c r="BZC321" s="98"/>
      <c r="BZF321" s="98"/>
      <c r="BZI321" s="98"/>
      <c r="BZK321" s="98"/>
      <c r="CBC321" s="98"/>
      <c r="CBD321" s="98"/>
      <c r="CBE321" s="98"/>
      <c r="CBF321" s="98"/>
      <c r="CBG321" s="98"/>
      <c r="CBH321" s="98"/>
      <c r="CBI321" s="98"/>
      <c r="CBJ321" s="98"/>
      <c r="CBK321" s="98"/>
      <c r="CBL321" s="98"/>
      <c r="CBM321" s="98"/>
      <c r="CBN321" s="98"/>
      <c r="CBO321" s="98"/>
      <c r="CBP321" s="98"/>
      <c r="CBQ321" s="98"/>
      <c r="CBR321" s="98"/>
      <c r="CBS321" s="98"/>
      <c r="CBT321" s="98"/>
      <c r="CBU321" s="98"/>
      <c r="CCH321" s="98"/>
      <c r="CCI321" s="98"/>
      <c r="CCJ321" s="98"/>
      <c r="CCK321" s="98"/>
      <c r="CCL321" s="98"/>
      <c r="CCM321" s="98"/>
      <c r="CCN321" s="98"/>
      <c r="CCO321" s="98"/>
      <c r="CCP321" s="98"/>
      <c r="CCQ321" s="98"/>
      <c r="CCT321" s="98"/>
      <c r="CCW321" s="98"/>
      <c r="CCZ321" s="98"/>
      <c r="CDC321" s="98"/>
      <c r="CFQ321" s="98"/>
      <c r="CFS321" s="98"/>
      <c r="CFV321" s="98"/>
      <c r="CFY321" s="98"/>
      <c r="CGB321" s="98"/>
      <c r="CGE321" s="98"/>
      <c r="CGH321" s="98"/>
      <c r="CGJ321" s="98"/>
      <c r="CGL321" s="98"/>
      <c r="CGO321" s="98"/>
      <c r="CGR321" s="98"/>
      <c r="CGU321" s="98"/>
      <c r="CGX321" s="98"/>
      <c r="CHA321" s="98"/>
      <c r="CHD321" s="98"/>
      <c r="CHG321" s="98"/>
      <c r="CHI321" s="98"/>
      <c r="CID321" s="98"/>
      <c r="CIE321" s="98"/>
      <c r="CIH321" s="98"/>
      <c r="CIK321" s="98"/>
      <c r="CIN321" s="98"/>
      <c r="CIQ321" s="98"/>
      <c r="CIR321" s="98"/>
      <c r="CIS321" s="98"/>
      <c r="CIV321" s="98"/>
      <c r="CIY321" s="98"/>
      <c r="CJB321" s="98"/>
      <c r="CJE321" s="98"/>
      <c r="CJG321" s="98"/>
      <c r="CKY321" s="98"/>
      <c r="CKZ321" s="98"/>
      <c r="CLA321" s="98"/>
      <c r="CLB321" s="98"/>
      <c r="CLC321" s="98"/>
      <c r="CLD321" s="98"/>
      <c r="CLE321" s="98"/>
      <c r="CLF321" s="98"/>
      <c r="CLG321" s="98"/>
      <c r="CLH321" s="98"/>
      <c r="CLI321" s="98"/>
      <c r="CLJ321" s="98"/>
      <c r="CLK321" s="98"/>
      <c r="CLL321" s="98"/>
      <c r="CLM321" s="98"/>
      <c r="CLN321" s="98"/>
      <c r="CLO321" s="98"/>
      <c r="CLP321" s="98"/>
      <c r="CLQ321" s="98"/>
      <c r="CMD321" s="98"/>
      <c r="CME321" s="98"/>
      <c r="CMF321" s="98"/>
      <c r="CMG321" s="98"/>
      <c r="CMH321" s="98"/>
      <c r="CMI321" s="98"/>
      <c r="CMJ321" s="98"/>
      <c r="CMK321" s="98"/>
      <c r="CML321" s="98"/>
      <c r="CMM321" s="98"/>
      <c r="CMP321" s="98"/>
      <c r="CMS321" s="98"/>
      <c r="CMV321" s="98"/>
      <c r="CMY321" s="98"/>
      <c r="CPM321" s="98"/>
      <c r="CPO321" s="98"/>
      <c r="CPR321" s="98"/>
      <c r="CPU321" s="98"/>
      <c r="CPX321" s="98"/>
      <c r="CQA321" s="98"/>
      <c r="CQD321" s="98"/>
      <c r="CQF321" s="98"/>
      <c r="CQH321" s="98"/>
      <c r="CQK321" s="98"/>
      <c r="CQN321" s="98"/>
      <c r="CQQ321" s="98"/>
      <c r="CQT321" s="98"/>
      <c r="CQW321" s="98"/>
      <c r="CQZ321" s="98"/>
      <c r="CRC321" s="98"/>
      <c r="CRE321" s="98"/>
      <c r="CRZ321" s="98"/>
      <c r="CSA321" s="98"/>
      <c r="CSD321" s="98"/>
      <c r="CSG321" s="98"/>
      <c r="CSJ321" s="98"/>
      <c r="CSM321" s="98"/>
      <c r="CSN321" s="98"/>
      <c r="CSO321" s="98"/>
      <c r="CSR321" s="98"/>
      <c r="CSU321" s="98"/>
      <c r="CSX321" s="98"/>
      <c r="CTA321" s="98"/>
      <c r="CTC321" s="98"/>
      <c r="CUU321" s="98"/>
      <c r="CUV321" s="98"/>
      <c r="CUW321" s="98"/>
      <c r="CUX321" s="98"/>
      <c r="CUY321" s="98"/>
      <c r="CUZ321" s="98"/>
      <c r="CVA321" s="98"/>
      <c r="CVB321" s="98"/>
      <c r="CVC321" s="98"/>
      <c r="CVD321" s="98"/>
      <c r="CVE321" s="98"/>
      <c r="CVF321" s="98"/>
      <c r="CVG321" s="98"/>
      <c r="CVH321" s="98"/>
      <c r="CVI321" s="98"/>
      <c r="CVJ321" s="98"/>
      <c r="CVK321" s="98"/>
      <c r="CVL321" s="98"/>
      <c r="CVM321" s="98"/>
      <c r="CVZ321" s="98"/>
      <c r="CWA321" s="98"/>
      <c r="CWB321" s="98"/>
      <c r="CWC321" s="98"/>
      <c r="CWD321" s="98"/>
      <c r="CWE321" s="98"/>
      <c r="CWF321" s="98"/>
      <c r="CWG321" s="98"/>
      <c r="CWH321" s="98"/>
      <c r="CWI321" s="98"/>
      <c r="CWL321" s="98"/>
      <c r="CWO321" s="98"/>
      <c r="CWR321" s="98"/>
      <c r="CWU321" s="98"/>
      <c r="CZI321" s="98"/>
      <c r="CZK321" s="98"/>
      <c r="CZN321" s="98"/>
      <c r="CZQ321" s="98"/>
      <c r="CZT321" s="98"/>
      <c r="CZW321" s="98"/>
      <c r="CZZ321" s="98"/>
      <c r="DAB321" s="98"/>
      <c r="DAD321" s="98"/>
      <c r="DAG321" s="98"/>
      <c r="DAJ321" s="98"/>
      <c r="DAM321" s="98"/>
      <c r="DAP321" s="98"/>
      <c r="DAS321" s="98"/>
      <c r="DAV321" s="98"/>
      <c r="DAY321" s="98"/>
      <c r="DBA321" s="98"/>
      <c r="DBV321" s="98"/>
      <c r="DBW321" s="98"/>
      <c r="DBZ321" s="98"/>
      <c r="DCC321" s="98"/>
      <c r="DCF321" s="98"/>
      <c r="DCI321" s="98"/>
      <c r="DCJ321" s="98"/>
      <c r="DCK321" s="98"/>
      <c r="DCN321" s="98"/>
      <c r="DCQ321" s="98"/>
      <c r="DCT321" s="98"/>
      <c r="DCW321" s="98"/>
      <c r="DCY321" s="98"/>
      <c r="DEQ321" s="98"/>
      <c r="DER321" s="98"/>
      <c r="DES321" s="98"/>
      <c r="DET321" s="98"/>
      <c r="DEU321" s="98"/>
      <c r="DEV321" s="98"/>
      <c r="DEW321" s="98"/>
      <c r="DEX321" s="98"/>
      <c r="DEY321" s="98"/>
      <c r="DEZ321" s="98"/>
      <c r="DFA321" s="98"/>
      <c r="DFB321" s="98"/>
      <c r="DFC321" s="98"/>
      <c r="DFD321" s="98"/>
      <c r="DFE321" s="98"/>
      <c r="DFF321" s="98"/>
      <c r="DFG321" s="98"/>
      <c r="DFH321" s="98"/>
      <c r="DFI321" s="98"/>
      <c r="DFV321" s="98"/>
      <c r="DFW321" s="98"/>
      <c r="DFX321" s="98"/>
      <c r="DFY321" s="98"/>
      <c r="DFZ321" s="98"/>
      <c r="DGA321" s="98"/>
      <c r="DGB321" s="98"/>
      <c r="DGC321" s="98"/>
      <c r="DGD321" s="98"/>
      <c r="DGE321" s="98"/>
      <c r="DGH321" s="98"/>
      <c r="DGK321" s="98"/>
      <c r="DGN321" s="98"/>
      <c r="DGQ321" s="98"/>
      <c r="DJE321" s="98"/>
      <c r="DJG321" s="98"/>
      <c r="DJJ321" s="98"/>
      <c r="DJM321" s="98"/>
      <c r="DJP321" s="98"/>
      <c r="DJS321" s="98"/>
      <c r="DJV321" s="98"/>
      <c r="DJX321" s="98"/>
      <c r="DJZ321" s="98"/>
      <c r="DKC321" s="98"/>
      <c r="DKF321" s="98"/>
      <c r="DKI321" s="98"/>
      <c r="DKL321" s="98"/>
      <c r="DKO321" s="98"/>
      <c r="DKR321" s="98"/>
      <c r="DKU321" s="98"/>
      <c r="DKW321" s="98"/>
      <c r="DLR321" s="98"/>
      <c r="DLS321" s="98"/>
      <c r="DLV321" s="98"/>
      <c r="DLY321" s="98"/>
      <c r="DMB321" s="98"/>
      <c r="DME321" s="98"/>
      <c r="DMF321" s="98"/>
      <c r="DMG321" s="98"/>
      <c r="DMJ321" s="98"/>
      <c r="DMM321" s="98"/>
      <c r="DMP321" s="98"/>
      <c r="DMS321" s="98"/>
      <c r="DMU321" s="98"/>
      <c r="DOM321" s="98"/>
      <c r="DON321" s="98"/>
      <c r="DOO321" s="98"/>
      <c r="DOP321" s="98"/>
      <c r="DOQ321" s="98"/>
      <c r="DOR321" s="98"/>
      <c r="DOS321" s="98"/>
      <c r="DOT321" s="98"/>
      <c r="DOU321" s="98"/>
      <c r="DOV321" s="98"/>
      <c r="DOW321" s="98"/>
      <c r="DOX321" s="98"/>
      <c r="DOY321" s="98"/>
      <c r="DOZ321" s="98"/>
      <c r="DPA321" s="98"/>
      <c r="DPB321" s="98"/>
      <c r="DPC321" s="98"/>
      <c r="DPD321" s="98"/>
      <c r="DPE321" s="98"/>
      <c r="DPR321" s="98"/>
      <c r="DPS321" s="98"/>
      <c r="DPT321" s="98"/>
      <c r="DPU321" s="98"/>
      <c r="DPV321" s="98"/>
      <c r="DPW321" s="98"/>
      <c r="DPX321" s="98"/>
      <c r="DPY321" s="98"/>
      <c r="DPZ321" s="98"/>
      <c r="DQA321" s="98"/>
      <c r="DQD321" s="98"/>
      <c r="DQG321" s="98"/>
      <c r="DQJ321" s="98"/>
      <c r="DQM321" s="98"/>
      <c r="DTA321" s="98"/>
      <c r="DTC321" s="98"/>
      <c r="DTF321" s="98"/>
      <c r="DTI321" s="98"/>
      <c r="DTL321" s="98"/>
      <c r="DTO321" s="98"/>
      <c r="DTR321" s="98"/>
      <c r="DTT321" s="98"/>
      <c r="DTV321" s="98"/>
      <c r="DTY321" s="98"/>
      <c r="DUB321" s="98"/>
      <c r="DUE321" s="98"/>
      <c r="DUH321" s="98"/>
      <c r="DUK321" s="98"/>
      <c r="DUN321" s="98"/>
      <c r="DUQ321" s="98"/>
      <c r="DUS321" s="98"/>
      <c r="DVN321" s="98"/>
      <c r="DVO321" s="98"/>
      <c r="DVR321" s="98"/>
      <c r="DVU321" s="98"/>
      <c r="DVX321" s="98"/>
      <c r="DWA321" s="98"/>
      <c r="DWB321" s="98"/>
      <c r="DWC321" s="98"/>
      <c r="DWF321" s="98"/>
      <c r="DWI321" s="98"/>
      <c r="DWL321" s="98"/>
      <c r="DWO321" s="98"/>
      <c r="DWQ321" s="98"/>
      <c r="DYI321" s="98"/>
      <c r="DYJ321" s="98"/>
      <c r="DYK321" s="98"/>
      <c r="DYL321" s="98"/>
      <c r="DYM321" s="98"/>
      <c r="DYN321" s="98"/>
      <c r="DYO321" s="98"/>
      <c r="DYP321" s="98"/>
      <c r="DYQ321" s="98"/>
      <c r="DYR321" s="98"/>
      <c r="DYS321" s="98"/>
      <c r="DYT321" s="98"/>
      <c r="DYU321" s="98"/>
      <c r="DYV321" s="98"/>
      <c r="DYW321" s="98"/>
      <c r="DYX321" s="98"/>
      <c r="DYY321" s="98"/>
      <c r="DYZ321" s="98"/>
      <c r="DZA321" s="98"/>
      <c r="DZN321" s="98"/>
      <c r="DZO321" s="98"/>
      <c r="DZP321" s="98"/>
      <c r="DZQ321" s="98"/>
      <c r="DZR321" s="98"/>
      <c r="DZS321" s="98"/>
      <c r="DZT321" s="98"/>
      <c r="DZU321" s="98"/>
      <c r="DZV321" s="98"/>
      <c r="DZW321" s="98"/>
      <c r="DZZ321" s="98"/>
      <c r="EAC321" s="98"/>
      <c r="EAF321" s="98"/>
      <c r="EAI321" s="98"/>
      <c r="ECW321" s="98"/>
      <c r="ECY321" s="98"/>
      <c r="EDB321" s="98"/>
      <c r="EDE321" s="98"/>
      <c r="EDH321" s="98"/>
      <c r="EDK321" s="98"/>
      <c r="EDN321" s="98"/>
      <c r="EDP321" s="98"/>
      <c r="EDR321" s="98"/>
      <c r="EDU321" s="98"/>
      <c r="EDX321" s="98"/>
      <c r="EEA321" s="98"/>
      <c r="EED321" s="98"/>
      <c r="EEG321" s="98"/>
      <c r="EEJ321" s="98"/>
      <c r="EEM321" s="98"/>
      <c r="EEO321" s="98"/>
      <c r="EFJ321" s="98"/>
      <c r="EFK321" s="98"/>
      <c r="EFN321" s="98"/>
      <c r="EFQ321" s="98"/>
      <c r="EFT321" s="98"/>
      <c r="EFW321" s="98"/>
      <c r="EFX321" s="98"/>
      <c r="EFY321" s="98"/>
      <c r="EGB321" s="98"/>
      <c r="EGE321" s="98"/>
      <c r="EGH321" s="98"/>
      <c r="EGK321" s="98"/>
      <c r="EGM321" s="98"/>
      <c r="EIE321" s="98"/>
      <c r="EIF321" s="98"/>
      <c r="EIG321" s="98"/>
      <c r="EIH321" s="98"/>
      <c r="EII321" s="98"/>
      <c r="EIJ321" s="98"/>
      <c r="EIK321" s="98"/>
      <c r="EIL321" s="98"/>
      <c r="EIM321" s="98"/>
      <c r="EIN321" s="98"/>
      <c r="EIO321" s="98"/>
      <c r="EIP321" s="98"/>
      <c r="EIQ321" s="98"/>
      <c r="EIR321" s="98"/>
      <c r="EIS321" s="98"/>
      <c r="EIT321" s="98"/>
      <c r="EIU321" s="98"/>
      <c r="EIV321" s="98"/>
      <c r="EIW321" s="98"/>
      <c r="EJJ321" s="98"/>
      <c r="EJK321" s="98"/>
      <c r="EJL321" s="98"/>
      <c r="EJM321" s="98"/>
      <c r="EJN321" s="98"/>
      <c r="EJO321" s="98"/>
      <c r="EJP321" s="98"/>
      <c r="EJQ321" s="98"/>
      <c r="EJR321" s="98"/>
      <c r="EJS321" s="98"/>
      <c r="EJV321" s="98"/>
      <c r="EJY321" s="98"/>
      <c r="EKB321" s="98"/>
      <c r="EKE321" s="98"/>
      <c r="EMS321" s="98"/>
      <c r="EMU321" s="98"/>
      <c r="EMX321" s="98"/>
      <c r="ENA321" s="98"/>
      <c r="END321" s="98"/>
      <c r="ENG321" s="98"/>
      <c r="ENJ321" s="98"/>
      <c r="ENL321" s="98"/>
      <c r="ENN321" s="98"/>
      <c r="ENQ321" s="98"/>
      <c r="ENT321" s="98"/>
      <c r="ENW321" s="98"/>
      <c r="ENZ321" s="98"/>
      <c r="EOC321" s="98"/>
      <c r="EOF321" s="98"/>
      <c r="EOI321" s="98"/>
      <c r="EOK321" s="98"/>
      <c r="EPF321" s="98"/>
      <c r="EPG321" s="98"/>
      <c r="EPJ321" s="98"/>
      <c r="EPM321" s="98"/>
      <c r="EPP321" s="98"/>
      <c r="EPS321" s="98"/>
      <c r="EPT321" s="98"/>
      <c r="EPU321" s="98"/>
      <c r="EPX321" s="98"/>
      <c r="EQA321" s="98"/>
      <c r="EQD321" s="98"/>
      <c r="EQG321" s="98"/>
      <c r="EQI321" s="98"/>
      <c r="ESA321" s="98"/>
      <c r="ESB321" s="98"/>
      <c r="ESC321" s="98"/>
      <c r="ESD321" s="98"/>
      <c r="ESE321" s="98"/>
      <c r="ESF321" s="98"/>
      <c r="ESG321" s="98"/>
      <c r="ESH321" s="98"/>
      <c r="ESI321" s="98"/>
      <c r="ESJ321" s="98"/>
      <c r="ESK321" s="98"/>
      <c r="ESL321" s="98"/>
      <c r="ESM321" s="98"/>
      <c r="ESN321" s="98"/>
      <c r="ESO321" s="98"/>
      <c r="ESP321" s="98"/>
      <c r="ESQ321" s="98"/>
      <c r="ESR321" s="98"/>
      <c r="ESS321" s="98"/>
      <c r="ETF321" s="98"/>
      <c r="ETG321" s="98"/>
      <c r="ETH321" s="98"/>
      <c r="ETI321" s="98"/>
      <c r="ETJ321" s="98"/>
      <c r="ETK321" s="98"/>
      <c r="ETL321" s="98"/>
      <c r="ETM321" s="98"/>
      <c r="ETN321" s="98"/>
      <c r="ETO321" s="98"/>
      <c r="ETR321" s="98"/>
      <c r="ETU321" s="98"/>
      <c r="ETX321" s="98"/>
      <c r="EUA321" s="98"/>
      <c r="EWO321" s="98"/>
      <c r="EWQ321" s="98"/>
      <c r="EWT321" s="98"/>
      <c r="EWW321" s="98"/>
      <c r="EWZ321" s="98"/>
      <c r="EXC321" s="98"/>
      <c r="EXF321" s="98"/>
      <c r="EXH321" s="98"/>
      <c r="EXJ321" s="98"/>
      <c r="EXM321" s="98"/>
      <c r="EXP321" s="98"/>
      <c r="EXS321" s="98"/>
      <c r="EXV321" s="98"/>
      <c r="EXY321" s="98"/>
      <c r="EYB321" s="98"/>
      <c r="EYE321" s="98"/>
      <c r="EYG321" s="98"/>
      <c r="EZB321" s="98"/>
      <c r="EZC321" s="98"/>
      <c r="EZF321" s="98"/>
      <c r="EZI321" s="98"/>
      <c r="EZL321" s="98"/>
      <c r="EZO321" s="98"/>
      <c r="EZP321" s="98"/>
      <c r="EZQ321" s="98"/>
      <c r="EZT321" s="98"/>
      <c r="EZW321" s="98"/>
      <c r="EZZ321" s="98"/>
      <c r="FAC321" s="98"/>
      <c r="FAE321" s="98"/>
      <c r="FBW321" s="98"/>
      <c r="FBX321" s="98"/>
      <c r="FBY321" s="98"/>
      <c r="FBZ321" s="98"/>
      <c r="FCA321" s="98"/>
      <c r="FCB321" s="98"/>
      <c r="FCC321" s="98"/>
      <c r="FCD321" s="98"/>
      <c r="FCE321" s="98"/>
      <c r="FCF321" s="98"/>
      <c r="FCG321" s="98"/>
      <c r="FCH321" s="98"/>
      <c r="FCI321" s="98"/>
      <c r="FCJ321" s="98"/>
      <c r="FCK321" s="98"/>
      <c r="FCL321" s="98"/>
      <c r="FCM321" s="98"/>
      <c r="FCN321" s="98"/>
      <c r="FCO321" s="98"/>
      <c r="FDB321" s="98"/>
      <c r="FDC321" s="98"/>
      <c r="FDD321" s="98"/>
      <c r="FDE321" s="98"/>
      <c r="FDF321" s="98"/>
      <c r="FDG321" s="98"/>
      <c r="FDH321" s="98"/>
      <c r="FDI321" s="98"/>
      <c r="FDJ321" s="98"/>
      <c r="FDK321" s="98"/>
      <c r="FDN321" s="98"/>
      <c r="FDQ321" s="98"/>
      <c r="FDT321" s="98"/>
      <c r="FDW321" s="98"/>
      <c r="FGK321" s="98"/>
      <c r="FGM321" s="98"/>
      <c r="FGP321" s="98"/>
      <c r="FGS321" s="98"/>
      <c r="FGV321" s="98"/>
      <c r="FGY321" s="98"/>
      <c r="FHB321" s="98"/>
      <c r="FHD321" s="98"/>
      <c r="FHF321" s="98"/>
      <c r="FHI321" s="98"/>
      <c r="FHL321" s="98"/>
      <c r="FHO321" s="98"/>
      <c r="FHR321" s="98"/>
      <c r="FHU321" s="98"/>
      <c r="FHX321" s="98"/>
      <c r="FIA321" s="98"/>
      <c r="FIC321" s="98"/>
      <c r="FIX321" s="98"/>
      <c r="FIY321" s="98"/>
      <c r="FJB321" s="98"/>
      <c r="FJE321" s="98"/>
      <c r="FJH321" s="98"/>
      <c r="FJK321" s="98"/>
      <c r="FJL321" s="98"/>
      <c r="FJM321" s="98"/>
      <c r="FJP321" s="98"/>
      <c r="FJS321" s="98"/>
      <c r="FJV321" s="98"/>
      <c r="FJY321" s="98"/>
      <c r="FKA321" s="98"/>
      <c r="FLS321" s="98"/>
      <c r="FLT321" s="98"/>
      <c r="FLU321" s="98"/>
      <c r="FLV321" s="98"/>
      <c r="FLW321" s="98"/>
      <c r="FLX321" s="98"/>
      <c r="FLY321" s="98"/>
      <c r="FLZ321" s="98"/>
      <c r="FMA321" s="98"/>
      <c r="FMB321" s="98"/>
      <c r="FMC321" s="98"/>
      <c r="FMD321" s="98"/>
      <c r="FME321" s="98"/>
      <c r="FMF321" s="98"/>
      <c r="FMG321" s="98"/>
      <c r="FMH321" s="98"/>
      <c r="FMI321" s="98"/>
      <c r="FMJ321" s="98"/>
      <c r="FMK321" s="98"/>
      <c r="FMX321" s="98"/>
      <c r="FMY321" s="98"/>
      <c r="FMZ321" s="98"/>
      <c r="FNA321" s="98"/>
      <c r="FNB321" s="98"/>
      <c r="FNC321" s="98"/>
      <c r="FND321" s="98"/>
      <c r="FNE321" s="98"/>
      <c r="FNF321" s="98"/>
      <c r="FNG321" s="98"/>
      <c r="FNJ321" s="98"/>
      <c r="FNM321" s="98"/>
      <c r="FNP321" s="98"/>
      <c r="FNS321" s="98"/>
      <c r="FQG321" s="98"/>
      <c r="FQI321" s="98"/>
      <c r="FQL321" s="98"/>
      <c r="FQO321" s="98"/>
      <c r="FQR321" s="98"/>
      <c r="FQU321" s="98"/>
      <c r="FQX321" s="98"/>
      <c r="FQZ321" s="98"/>
      <c r="FRB321" s="98"/>
      <c r="FRE321" s="98"/>
      <c r="FRH321" s="98"/>
      <c r="FRK321" s="98"/>
      <c r="FRN321" s="98"/>
      <c r="FRQ321" s="98"/>
      <c r="FRT321" s="98"/>
      <c r="FRW321" s="98"/>
      <c r="FRY321" s="98"/>
      <c r="FST321" s="98"/>
      <c r="FSU321" s="98"/>
      <c r="FSX321" s="98"/>
      <c r="FTA321" s="98"/>
      <c r="FTD321" s="98"/>
      <c r="FTG321" s="98"/>
      <c r="FTH321" s="98"/>
      <c r="FTI321" s="98"/>
      <c r="FTL321" s="98"/>
      <c r="FTO321" s="98"/>
      <c r="FTR321" s="98"/>
      <c r="FTU321" s="98"/>
      <c r="FTW321" s="98"/>
      <c r="FVO321" s="98"/>
      <c r="FVP321" s="98"/>
      <c r="FVQ321" s="98"/>
      <c r="FVR321" s="98"/>
      <c r="FVS321" s="98"/>
      <c r="FVT321" s="98"/>
      <c r="FVU321" s="98"/>
      <c r="FVV321" s="98"/>
      <c r="FVW321" s="98"/>
      <c r="FVX321" s="98"/>
      <c r="FVY321" s="98"/>
      <c r="FVZ321" s="98"/>
      <c r="FWA321" s="98"/>
      <c r="FWB321" s="98"/>
      <c r="FWC321" s="98"/>
      <c r="FWD321" s="98"/>
      <c r="FWE321" s="98"/>
      <c r="FWF321" s="98"/>
      <c r="FWG321" s="98"/>
      <c r="FWT321" s="98"/>
      <c r="FWU321" s="98"/>
      <c r="FWV321" s="98"/>
      <c r="FWW321" s="98"/>
      <c r="FWX321" s="98"/>
      <c r="FWY321" s="98"/>
      <c r="FWZ321" s="98"/>
      <c r="FXA321" s="98"/>
      <c r="FXB321" s="98"/>
      <c r="FXC321" s="98"/>
      <c r="FXF321" s="98"/>
      <c r="FXI321" s="98"/>
      <c r="FXL321" s="98"/>
      <c r="FXO321" s="98"/>
      <c r="GAC321" s="98"/>
      <c r="GAE321" s="98"/>
      <c r="GAH321" s="98"/>
      <c r="GAK321" s="98"/>
      <c r="GAN321" s="98"/>
      <c r="GAQ321" s="98"/>
      <c r="GAT321" s="98"/>
      <c r="GAV321" s="98"/>
      <c r="GAX321" s="98"/>
      <c r="GBA321" s="98"/>
      <c r="GBD321" s="98"/>
      <c r="GBG321" s="98"/>
      <c r="GBJ321" s="98"/>
      <c r="GBM321" s="98"/>
      <c r="GBP321" s="98"/>
      <c r="GBS321" s="98"/>
      <c r="GBU321" s="98"/>
      <c r="GCP321" s="98"/>
      <c r="GCQ321" s="98"/>
      <c r="GCT321" s="98"/>
      <c r="GCW321" s="98"/>
      <c r="GCZ321" s="98"/>
      <c r="GDC321" s="98"/>
      <c r="GDD321" s="98"/>
      <c r="GDE321" s="98"/>
      <c r="GDH321" s="98"/>
      <c r="GDK321" s="98"/>
      <c r="GDN321" s="98"/>
      <c r="GDQ321" s="98"/>
      <c r="GDS321" s="98"/>
      <c r="GFK321" s="98"/>
      <c r="GFL321" s="98"/>
      <c r="GFM321" s="98"/>
      <c r="GFN321" s="98"/>
      <c r="GFO321" s="98"/>
      <c r="GFP321" s="98"/>
      <c r="GFQ321" s="98"/>
      <c r="GFR321" s="98"/>
      <c r="GFS321" s="98"/>
      <c r="GFT321" s="98"/>
      <c r="GFU321" s="98"/>
      <c r="GFV321" s="98"/>
      <c r="GFW321" s="98"/>
      <c r="GFX321" s="98"/>
      <c r="GFY321" s="98"/>
      <c r="GFZ321" s="98"/>
      <c r="GGA321" s="98"/>
      <c r="GGB321" s="98"/>
      <c r="GGC321" s="98"/>
      <c r="GGP321" s="98"/>
      <c r="GGQ321" s="98"/>
      <c r="GGR321" s="98"/>
      <c r="GGS321" s="98"/>
      <c r="GGT321" s="98"/>
      <c r="GGU321" s="98"/>
      <c r="GGV321" s="98"/>
      <c r="GGW321" s="98"/>
      <c r="GGX321" s="98"/>
      <c r="GGY321" s="98"/>
      <c r="GHB321" s="98"/>
      <c r="GHE321" s="98"/>
      <c r="GHH321" s="98"/>
      <c r="GHK321" s="98"/>
      <c r="GJY321" s="98"/>
      <c r="GKA321" s="98"/>
      <c r="GKD321" s="98"/>
      <c r="GKG321" s="98"/>
      <c r="GKJ321" s="98"/>
      <c r="GKM321" s="98"/>
      <c r="GKP321" s="98"/>
      <c r="GKR321" s="98"/>
      <c r="GKT321" s="98"/>
      <c r="GKW321" s="98"/>
      <c r="GKZ321" s="98"/>
      <c r="GLC321" s="98"/>
      <c r="GLF321" s="98"/>
      <c r="GLI321" s="98"/>
      <c r="GLL321" s="98"/>
      <c r="GLO321" s="98"/>
      <c r="GLQ321" s="98"/>
      <c r="GML321" s="98"/>
      <c r="GMM321" s="98"/>
      <c r="GMP321" s="98"/>
      <c r="GMS321" s="98"/>
      <c r="GMV321" s="98"/>
      <c r="GMY321" s="98"/>
      <c r="GMZ321" s="98"/>
      <c r="GNA321" s="98"/>
      <c r="GND321" s="98"/>
      <c r="GNG321" s="98"/>
      <c r="GNJ321" s="98"/>
      <c r="GNM321" s="98"/>
      <c r="GNO321" s="98"/>
      <c r="GPG321" s="98"/>
      <c r="GPH321" s="98"/>
      <c r="GPI321" s="98"/>
      <c r="GPJ321" s="98"/>
      <c r="GPK321" s="98"/>
      <c r="GPL321" s="98"/>
      <c r="GPM321" s="98"/>
      <c r="GPN321" s="98"/>
      <c r="GPO321" s="98"/>
      <c r="GPP321" s="98"/>
      <c r="GPQ321" s="98"/>
      <c r="GPR321" s="98"/>
      <c r="GPS321" s="98"/>
      <c r="GPT321" s="98"/>
      <c r="GPU321" s="98"/>
      <c r="GPV321" s="98"/>
      <c r="GPW321" s="98"/>
      <c r="GPX321" s="98"/>
      <c r="GPY321" s="98"/>
      <c r="GQL321" s="98"/>
      <c r="GQM321" s="98"/>
      <c r="GQN321" s="98"/>
      <c r="GQO321" s="98"/>
      <c r="GQP321" s="98"/>
      <c r="GQQ321" s="98"/>
      <c r="GQR321" s="98"/>
      <c r="GQS321" s="98"/>
      <c r="GQT321" s="98"/>
      <c r="GQU321" s="98"/>
      <c r="GQX321" s="98"/>
      <c r="GRA321" s="98"/>
      <c r="GRD321" s="98"/>
      <c r="GRG321" s="98"/>
      <c r="GTU321" s="98"/>
      <c r="GTW321" s="98"/>
      <c r="GTZ321" s="98"/>
      <c r="GUC321" s="98"/>
      <c r="GUF321" s="98"/>
      <c r="GUI321" s="98"/>
      <c r="GUL321" s="98"/>
      <c r="GUN321" s="98"/>
      <c r="GUP321" s="98"/>
      <c r="GUS321" s="98"/>
      <c r="GUV321" s="98"/>
      <c r="GUY321" s="98"/>
      <c r="GVB321" s="98"/>
      <c r="GVE321" s="98"/>
      <c r="GVH321" s="98"/>
      <c r="GVK321" s="98"/>
      <c r="GVM321" s="98"/>
      <c r="GWH321" s="98"/>
      <c r="GWI321" s="98"/>
      <c r="GWL321" s="98"/>
      <c r="GWO321" s="98"/>
      <c r="GWR321" s="98"/>
      <c r="GWU321" s="98"/>
      <c r="GWV321" s="98"/>
      <c r="GWW321" s="98"/>
      <c r="GWZ321" s="98"/>
      <c r="GXC321" s="98"/>
      <c r="GXF321" s="98"/>
      <c r="GXI321" s="98"/>
      <c r="GXK321" s="98"/>
      <c r="GZC321" s="98"/>
      <c r="GZD321" s="98"/>
      <c r="GZE321" s="98"/>
      <c r="GZF321" s="98"/>
      <c r="GZG321" s="98"/>
      <c r="GZH321" s="98"/>
      <c r="GZI321" s="98"/>
      <c r="GZJ321" s="98"/>
      <c r="GZK321" s="98"/>
      <c r="GZL321" s="98"/>
      <c r="GZM321" s="98"/>
      <c r="GZN321" s="98"/>
      <c r="GZO321" s="98"/>
      <c r="GZP321" s="98"/>
      <c r="GZQ321" s="98"/>
      <c r="GZR321" s="98"/>
      <c r="GZS321" s="98"/>
      <c r="GZT321" s="98"/>
      <c r="GZU321" s="98"/>
      <c r="HAH321" s="98"/>
      <c r="HAI321" s="98"/>
      <c r="HAJ321" s="98"/>
      <c r="HAK321" s="98"/>
      <c r="HAL321" s="98"/>
      <c r="HAM321" s="98"/>
      <c r="HAN321" s="98"/>
      <c r="HAO321" s="98"/>
      <c r="HAP321" s="98"/>
      <c r="HAQ321" s="98"/>
      <c r="HAT321" s="98"/>
      <c r="HAW321" s="98"/>
      <c r="HAZ321" s="98"/>
      <c r="HBC321" s="98"/>
      <c r="HDQ321" s="98"/>
      <c r="HDS321" s="98"/>
      <c r="HDV321" s="98"/>
      <c r="HDY321" s="98"/>
      <c r="HEB321" s="98"/>
      <c r="HEE321" s="98"/>
      <c r="HEH321" s="98"/>
      <c r="HEJ321" s="98"/>
      <c r="HEL321" s="98"/>
      <c r="HEO321" s="98"/>
      <c r="HER321" s="98"/>
      <c r="HEU321" s="98"/>
      <c r="HEX321" s="98"/>
      <c r="HFA321" s="98"/>
      <c r="HFD321" s="98"/>
      <c r="HFG321" s="98"/>
      <c r="HFI321" s="98"/>
      <c r="HGD321" s="98"/>
      <c r="HGE321" s="98"/>
      <c r="HGH321" s="98"/>
      <c r="HGK321" s="98"/>
      <c r="HGN321" s="98"/>
      <c r="HGQ321" s="98"/>
      <c r="HGR321" s="98"/>
      <c r="HGS321" s="98"/>
      <c r="HGV321" s="98"/>
      <c r="HGY321" s="98"/>
      <c r="HHB321" s="98"/>
      <c r="HHE321" s="98"/>
      <c r="HHG321" s="98"/>
      <c r="HIY321" s="98"/>
      <c r="HIZ321" s="98"/>
      <c r="HJA321" s="98"/>
      <c r="HJB321" s="98"/>
      <c r="HJC321" s="98"/>
      <c r="HJD321" s="98"/>
      <c r="HJE321" s="98"/>
      <c r="HJF321" s="98"/>
      <c r="HJG321" s="98"/>
      <c r="HJH321" s="98"/>
      <c r="HJI321" s="98"/>
      <c r="HJJ321" s="98"/>
      <c r="HJK321" s="98"/>
      <c r="HJL321" s="98"/>
      <c r="HJM321" s="98"/>
      <c r="HJN321" s="98"/>
      <c r="HJO321" s="98"/>
      <c r="HJP321" s="98"/>
      <c r="HJQ321" s="98"/>
      <c r="HKD321" s="98"/>
      <c r="HKE321" s="98"/>
      <c r="HKF321" s="98"/>
      <c r="HKG321" s="98"/>
      <c r="HKH321" s="98"/>
      <c r="HKI321" s="98"/>
      <c r="HKJ321" s="98"/>
      <c r="HKK321" s="98"/>
      <c r="HKL321" s="98"/>
      <c r="HKM321" s="98"/>
      <c r="HKP321" s="98"/>
      <c r="HKS321" s="98"/>
      <c r="HKV321" s="98"/>
      <c r="HKY321" s="98"/>
      <c r="HNM321" s="98"/>
      <c r="HNO321" s="98"/>
      <c r="HNR321" s="98"/>
      <c r="HNU321" s="98"/>
      <c r="HNX321" s="98"/>
      <c r="HOA321" s="98"/>
      <c r="HOD321" s="98"/>
      <c r="HOF321" s="98"/>
      <c r="HOH321" s="98"/>
      <c r="HOK321" s="98"/>
      <c r="HON321" s="98"/>
      <c r="HOQ321" s="98"/>
      <c r="HOT321" s="98"/>
      <c r="HOW321" s="98"/>
      <c r="HOZ321" s="98"/>
      <c r="HPC321" s="98"/>
      <c r="HPE321" s="98"/>
      <c r="HPZ321" s="98"/>
      <c r="HQA321" s="98"/>
      <c r="HQD321" s="98"/>
      <c r="HQG321" s="98"/>
      <c r="HQJ321" s="98"/>
      <c r="HQM321" s="98"/>
      <c r="HQN321" s="98"/>
      <c r="HQO321" s="98"/>
      <c r="HQR321" s="98"/>
      <c r="HQU321" s="98"/>
      <c r="HQX321" s="98"/>
      <c r="HRA321" s="98"/>
      <c r="HRC321" s="98"/>
      <c r="HSU321" s="98"/>
      <c r="HSV321" s="98"/>
      <c r="HSW321" s="98"/>
      <c r="HSX321" s="98"/>
      <c r="HSY321" s="98"/>
      <c r="HSZ321" s="98"/>
      <c r="HTA321" s="98"/>
      <c r="HTB321" s="98"/>
      <c r="HTC321" s="98"/>
      <c r="HTD321" s="98"/>
      <c r="HTE321" s="98"/>
      <c r="HTF321" s="98"/>
      <c r="HTG321" s="98"/>
      <c r="HTH321" s="98"/>
      <c r="HTI321" s="98"/>
      <c r="HTJ321" s="98"/>
      <c r="HTK321" s="98"/>
      <c r="HTL321" s="98"/>
      <c r="HTM321" s="98"/>
      <c r="HTZ321" s="98"/>
      <c r="HUA321" s="98"/>
      <c r="HUB321" s="98"/>
      <c r="HUC321" s="98"/>
      <c r="HUD321" s="98"/>
      <c r="HUE321" s="98"/>
      <c r="HUF321" s="98"/>
      <c r="HUG321" s="98"/>
      <c r="HUH321" s="98"/>
      <c r="HUI321" s="98"/>
      <c r="HUL321" s="98"/>
      <c r="HUO321" s="98"/>
      <c r="HUR321" s="98"/>
      <c r="HUU321" s="98"/>
      <c r="HXI321" s="98"/>
      <c r="HXK321" s="98"/>
      <c r="HXN321" s="98"/>
      <c r="HXQ321" s="98"/>
      <c r="HXT321" s="98"/>
      <c r="HXW321" s="98"/>
      <c r="HXZ321" s="98"/>
      <c r="HYB321" s="98"/>
      <c r="HYD321" s="98"/>
      <c r="HYG321" s="98"/>
      <c r="HYJ321" s="98"/>
      <c r="HYM321" s="98"/>
      <c r="HYP321" s="98"/>
      <c r="HYS321" s="98"/>
      <c r="HYV321" s="98"/>
      <c r="HYY321" s="98"/>
      <c r="HZA321" s="98"/>
      <c r="HZV321" s="98"/>
      <c r="HZW321" s="98"/>
      <c r="HZZ321" s="98"/>
      <c r="IAC321" s="98"/>
      <c r="IAF321" s="98"/>
      <c r="IAI321" s="98"/>
      <c r="IAJ321" s="98"/>
      <c r="IAK321" s="98"/>
      <c r="IAN321" s="98"/>
      <c r="IAQ321" s="98"/>
      <c r="IAT321" s="98"/>
      <c r="IAW321" s="98"/>
      <c r="IAY321" s="98"/>
      <c r="ICQ321" s="98"/>
      <c r="ICR321" s="98"/>
      <c r="ICS321" s="98"/>
      <c r="ICT321" s="98"/>
      <c r="ICU321" s="98"/>
      <c r="ICV321" s="98"/>
      <c r="ICW321" s="98"/>
      <c r="ICX321" s="98"/>
      <c r="ICY321" s="98"/>
      <c r="ICZ321" s="98"/>
      <c r="IDA321" s="98"/>
      <c r="IDB321" s="98"/>
      <c r="IDC321" s="98"/>
      <c r="IDD321" s="98"/>
      <c r="IDE321" s="98"/>
      <c r="IDF321" s="98"/>
      <c r="IDG321" s="98"/>
      <c r="IDH321" s="98"/>
      <c r="IDI321" s="98"/>
      <c r="IDV321" s="98"/>
      <c r="IDW321" s="98"/>
      <c r="IDX321" s="98"/>
      <c r="IDY321" s="98"/>
      <c r="IDZ321" s="98"/>
      <c r="IEA321" s="98"/>
      <c r="IEB321" s="98"/>
      <c r="IEC321" s="98"/>
      <c r="IED321" s="98"/>
      <c r="IEE321" s="98"/>
      <c r="IEH321" s="98"/>
      <c r="IEK321" s="98"/>
      <c r="IEN321" s="98"/>
      <c r="IEQ321" s="98"/>
      <c r="IHE321" s="98"/>
      <c r="IHG321" s="98"/>
      <c r="IHJ321" s="98"/>
      <c r="IHM321" s="98"/>
      <c r="IHP321" s="98"/>
      <c r="IHS321" s="98"/>
      <c r="IHV321" s="98"/>
      <c r="IHX321" s="98"/>
      <c r="IHZ321" s="98"/>
      <c r="IIC321" s="98"/>
      <c r="IIF321" s="98"/>
      <c r="III321" s="98"/>
      <c r="IIL321" s="98"/>
      <c r="IIO321" s="98"/>
      <c r="IIR321" s="98"/>
      <c r="IIU321" s="98"/>
      <c r="IIW321" s="98"/>
      <c r="IJR321" s="98"/>
      <c r="IJS321" s="98"/>
      <c r="IJV321" s="98"/>
      <c r="IJY321" s="98"/>
      <c r="IKB321" s="98"/>
      <c r="IKE321" s="98"/>
      <c r="IKF321" s="98"/>
      <c r="IKG321" s="98"/>
      <c r="IKJ321" s="98"/>
      <c r="IKM321" s="98"/>
      <c r="IKP321" s="98"/>
      <c r="IKS321" s="98"/>
      <c r="IKU321" s="98"/>
      <c r="IMM321" s="98"/>
      <c r="IMN321" s="98"/>
      <c r="IMO321" s="98"/>
      <c r="IMP321" s="98"/>
      <c r="IMQ321" s="98"/>
      <c r="IMR321" s="98"/>
      <c r="IMS321" s="98"/>
      <c r="IMT321" s="98"/>
      <c r="IMU321" s="98"/>
      <c r="IMV321" s="98"/>
      <c r="IMW321" s="98"/>
      <c r="IMX321" s="98"/>
      <c r="IMY321" s="98"/>
      <c r="IMZ321" s="98"/>
      <c r="INA321" s="98"/>
      <c r="INB321" s="98"/>
      <c r="INC321" s="98"/>
      <c r="IND321" s="98"/>
      <c r="INE321" s="98"/>
      <c r="INR321" s="98"/>
      <c r="INS321" s="98"/>
      <c r="INT321" s="98"/>
      <c r="INU321" s="98"/>
      <c r="INV321" s="98"/>
      <c r="INW321" s="98"/>
      <c r="INX321" s="98"/>
      <c r="INY321" s="98"/>
      <c r="INZ321" s="98"/>
      <c r="IOA321" s="98"/>
      <c r="IOD321" s="98"/>
      <c r="IOG321" s="98"/>
      <c r="IOJ321" s="98"/>
      <c r="IOM321" s="98"/>
      <c r="IRA321" s="98"/>
      <c r="IRC321" s="98"/>
      <c r="IRF321" s="98"/>
      <c r="IRI321" s="98"/>
      <c r="IRL321" s="98"/>
      <c r="IRO321" s="98"/>
      <c r="IRR321" s="98"/>
      <c r="IRT321" s="98"/>
      <c r="IRV321" s="98"/>
      <c r="IRY321" s="98"/>
      <c r="ISB321" s="98"/>
      <c r="ISE321" s="98"/>
      <c r="ISH321" s="98"/>
      <c r="ISK321" s="98"/>
      <c r="ISN321" s="98"/>
      <c r="ISQ321" s="98"/>
      <c r="ISS321" s="98"/>
      <c r="ITN321" s="98"/>
      <c r="ITO321" s="98"/>
      <c r="ITR321" s="98"/>
      <c r="ITU321" s="98"/>
      <c r="ITX321" s="98"/>
      <c r="IUA321" s="98"/>
      <c r="IUB321" s="98"/>
      <c r="IUC321" s="98"/>
      <c r="IUF321" s="98"/>
      <c r="IUI321" s="98"/>
      <c r="IUL321" s="98"/>
      <c r="IUO321" s="98"/>
      <c r="IUQ321" s="98"/>
      <c r="IWI321" s="98"/>
      <c r="IWJ321" s="98"/>
      <c r="IWK321" s="98"/>
      <c r="IWL321" s="98"/>
      <c r="IWM321" s="98"/>
      <c r="IWN321" s="98"/>
      <c r="IWO321" s="98"/>
      <c r="IWP321" s="98"/>
      <c r="IWQ321" s="98"/>
      <c r="IWR321" s="98"/>
      <c r="IWS321" s="98"/>
      <c r="IWT321" s="98"/>
      <c r="IWU321" s="98"/>
      <c r="IWV321" s="98"/>
      <c r="IWW321" s="98"/>
      <c r="IWX321" s="98"/>
      <c r="IWY321" s="98"/>
      <c r="IWZ321" s="98"/>
      <c r="IXA321" s="98"/>
      <c r="IXN321" s="98"/>
      <c r="IXO321" s="98"/>
      <c r="IXP321" s="98"/>
      <c r="IXQ321" s="98"/>
      <c r="IXR321" s="98"/>
      <c r="IXS321" s="98"/>
      <c r="IXT321" s="98"/>
      <c r="IXU321" s="98"/>
      <c r="IXV321" s="98"/>
      <c r="IXW321" s="98"/>
      <c r="IXZ321" s="98"/>
      <c r="IYC321" s="98"/>
      <c r="IYF321" s="98"/>
      <c r="IYI321" s="98"/>
      <c r="JAW321" s="98"/>
      <c r="JAY321" s="98"/>
      <c r="JBB321" s="98"/>
      <c r="JBE321" s="98"/>
      <c r="JBH321" s="98"/>
      <c r="JBK321" s="98"/>
      <c r="JBN321" s="98"/>
      <c r="JBP321" s="98"/>
      <c r="JBR321" s="98"/>
      <c r="JBU321" s="98"/>
      <c r="JBX321" s="98"/>
      <c r="JCA321" s="98"/>
      <c r="JCD321" s="98"/>
      <c r="JCG321" s="98"/>
      <c r="JCJ321" s="98"/>
      <c r="JCM321" s="98"/>
      <c r="JCO321" s="98"/>
      <c r="JDJ321" s="98"/>
      <c r="JDK321" s="98"/>
      <c r="JDN321" s="98"/>
      <c r="JDQ321" s="98"/>
      <c r="JDT321" s="98"/>
      <c r="JDW321" s="98"/>
      <c r="JDX321" s="98"/>
      <c r="JDY321" s="98"/>
      <c r="JEB321" s="98"/>
      <c r="JEE321" s="98"/>
      <c r="JEH321" s="98"/>
      <c r="JEK321" s="98"/>
      <c r="JEM321" s="98"/>
      <c r="JGE321" s="98"/>
      <c r="JGF321" s="98"/>
      <c r="JGG321" s="98"/>
      <c r="JGH321" s="98"/>
      <c r="JGI321" s="98"/>
      <c r="JGJ321" s="98"/>
      <c r="JGK321" s="98"/>
      <c r="JGL321" s="98"/>
      <c r="JGM321" s="98"/>
      <c r="JGN321" s="98"/>
      <c r="JGO321" s="98"/>
      <c r="JGP321" s="98"/>
      <c r="JGQ321" s="98"/>
      <c r="JGR321" s="98"/>
      <c r="JGS321" s="98"/>
      <c r="JGT321" s="98"/>
      <c r="JGU321" s="98"/>
      <c r="JGV321" s="98"/>
      <c r="JGW321" s="98"/>
      <c r="JHJ321" s="98"/>
      <c r="JHK321" s="98"/>
      <c r="JHL321" s="98"/>
      <c r="JHM321" s="98"/>
      <c r="JHN321" s="98"/>
      <c r="JHO321" s="98"/>
      <c r="JHP321" s="98"/>
      <c r="JHQ321" s="98"/>
      <c r="JHR321" s="98"/>
      <c r="JHS321" s="98"/>
      <c r="JHV321" s="98"/>
      <c r="JHY321" s="98"/>
      <c r="JIB321" s="98"/>
      <c r="JIE321" s="98"/>
      <c r="JKS321" s="98"/>
      <c r="JKU321" s="98"/>
      <c r="JKX321" s="98"/>
      <c r="JLA321" s="98"/>
      <c r="JLD321" s="98"/>
      <c r="JLG321" s="98"/>
      <c r="JLJ321" s="98"/>
      <c r="JLL321" s="98"/>
      <c r="JLN321" s="98"/>
      <c r="JLQ321" s="98"/>
      <c r="JLT321" s="98"/>
      <c r="JLW321" s="98"/>
      <c r="JLZ321" s="98"/>
      <c r="JMC321" s="98"/>
      <c r="JMF321" s="98"/>
      <c r="JMI321" s="98"/>
      <c r="JMK321" s="98"/>
      <c r="JNF321" s="98"/>
      <c r="JNG321" s="98"/>
      <c r="JNJ321" s="98"/>
      <c r="JNM321" s="98"/>
      <c r="JNP321" s="98"/>
      <c r="JNS321" s="98"/>
      <c r="JNT321" s="98"/>
      <c r="JNU321" s="98"/>
      <c r="JNX321" s="98"/>
      <c r="JOA321" s="98"/>
      <c r="JOD321" s="98"/>
      <c r="JOG321" s="98"/>
      <c r="JOI321" s="98"/>
      <c r="JQA321" s="98"/>
      <c r="JQB321" s="98"/>
      <c r="JQC321" s="98"/>
      <c r="JQD321" s="98"/>
      <c r="JQE321" s="98"/>
      <c r="JQF321" s="98"/>
      <c r="JQG321" s="98"/>
      <c r="JQH321" s="98"/>
      <c r="JQI321" s="98"/>
      <c r="JQJ321" s="98"/>
      <c r="JQK321" s="98"/>
      <c r="JQL321" s="98"/>
      <c r="JQM321" s="98"/>
      <c r="JQN321" s="98"/>
      <c r="JQO321" s="98"/>
      <c r="JQP321" s="98"/>
      <c r="JQQ321" s="98"/>
      <c r="JQR321" s="98"/>
      <c r="JQS321" s="98"/>
      <c r="JRF321" s="98"/>
      <c r="JRG321" s="98"/>
      <c r="JRH321" s="98"/>
      <c r="JRI321" s="98"/>
      <c r="JRJ321" s="98"/>
      <c r="JRK321" s="98"/>
      <c r="JRL321" s="98"/>
      <c r="JRM321" s="98"/>
      <c r="JRN321" s="98"/>
      <c r="JRO321" s="98"/>
      <c r="JRR321" s="98"/>
      <c r="JRU321" s="98"/>
      <c r="JRX321" s="98"/>
      <c r="JSA321" s="98"/>
      <c r="JUO321" s="98"/>
      <c r="JUQ321" s="98"/>
      <c r="JUT321" s="98"/>
      <c r="JUW321" s="98"/>
      <c r="JUZ321" s="98"/>
      <c r="JVC321" s="98"/>
      <c r="JVF321" s="98"/>
      <c r="JVH321" s="98"/>
      <c r="JVJ321" s="98"/>
      <c r="JVM321" s="98"/>
      <c r="JVP321" s="98"/>
      <c r="JVS321" s="98"/>
      <c r="JVV321" s="98"/>
      <c r="JVY321" s="98"/>
      <c r="JWB321" s="98"/>
      <c r="JWE321" s="98"/>
      <c r="JWG321" s="98"/>
      <c r="JXB321" s="98"/>
      <c r="JXC321" s="98"/>
      <c r="JXF321" s="98"/>
      <c r="JXI321" s="98"/>
      <c r="JXL321" s="98"/>
      <c r="JXO321" s="98"/>
      <c r="JXP321" s="98"/>
      <c r="JXQ321" s="98"/>
      <c r="JXT321" s="98"/>
      <c r="JXW321" s="98"/>
      <c r="JXZ321" s="98"/>
      <c r="JYC321" s="98"/>
      <c r="JYE321" s="98"/>
      <c r="JZW321" s="98"/>
      <c r="JZX321" s="98"/>
      <c r="JZY321" s="98"/>
      <c r="JZZ321" s="98"/>
      <c r="KAA321" s="98"/>
      <c r="KAB321" s="98"/>
      <c r="KAC321" s="98"/>
      <c r="KAD321" s="98"/>
      <c r="KAE321" s="98"/>
      <c r="KAF321" s="98"/>
      <c r="KAG321" s="98"/>
      <c r="KAH321" s="98"/>
      <c r="KAI321" s="98"/>
      <c r="KAJ321" s="98"/>
      <c r="KAK321" s="98"/>
      <c r="KAL321" s="98"/>
      <c r="KAM321" s="98"/>
      <c r="KAN321" s="98"/>
      <c r="KAO321" s="98"/>
      <c r="KBB321" s="98"/>
      <c r="KBC321" s="98"/>
      <c r="KBD321" s="98"/>
      <c r="KBE321" s="98"/>
      <c r="KBF321" s="98"/>
      <c r="KBG321" s="98"/>
      <c r="KBH321" s="98"/>
      <c r="KBI321" s="98"/>
      <c r="KBJ321" s="98"/>
      <c r="KBK321" s="98"/>
      <c r="KBN321" s="98"/>
      <c r="KBQ321" s="98"/>
      <c r="KBT321" s="98"/>
      <c r="KBW321" s="98"/>
      <c r="KEK321" s="98"/>
      <c r="KEM321" s="98"/>
      <c r="KEP321" s="98"/>
      <c r="KES321" s="98"/>
      <c r="KEV321" s="98"/>
      <c r="KEY321" s="98"/>
      <c r="KFB321" s="98"/>
      <c r="KFD321" s="98"/>
      <c r="KFF321" s="98"/>
      <c r="KFI321" s="98"/>
      <c r="KFL321" s="98"/>
      <c r="KFO321" s="98"/>
      <c r="KFR321" s="98"/>
      <c r="KFU321" s="98"/>
      <c r="KFX321" s="98"/>
      <c r="KGA321" s="98"/>
      <c r="KGC321" s="98"/>
      <c r="KGX321" s="98"/>
      <c r="KGY321" s="98"/>
      <c r="KHB321" s="98"/>
      <c r="KHE321" s="98"/>
      <c r="KHH321" s="98"/>
      <c r="KHK321" s="98"/>
      <c r="KHL321" s="98"/>
      <c r="KHM321" s="98"/>
      <c r="KHP321" s="98"/>
      <c r="KHS321" s="98"/>
      <c r="KHV321" s="98"/>
      <c r="KHY321" s="98"/>
      <c r="KIA321" s="98"/>
      <c r="KJS321" s="98"/>
      <c r="KJT321" s="98"/>
      <c r="KJU321" s="98"/>
      <c r="KJV321" s="98"/>
      <c r="KJW321" s="98"/>
      <c r="KJX321" s="98"/>
      <c r="KJY321" s="98"/>
      <c r="KJZ321" s="98"/>
      <c r="KKA321" s="98"/>
      <c r="KKB321" s="98"/>
      <c r="KKC321" s="98"/>
      <c r="KKD321" s="98"/>
      <c r="KKE321" s="98"/>
      <c r="KKF321" s="98"/>
      <c r="KKG321" s="98"/>
      <c r="KKH321" s="98"/>
      <c r="KKI321" s="98"/>
      <c r="KKJ321" s="98"/>
      <c r="KKK321" s="98"/>
      <c r="KKX321" s="98"/>
      <c r="KKY321" s="98"/>
      <c r="KKZ321" s="98"/>
      <c r="KLA321" s="98"/>
      <c r="KLB321" s="98"/>
      <c r="KLC321" s="98"/>
      <c r="KLD321" s="98"/>
      <c r="KLE321" s="98"/>
      <c r="KLF321" s="98"/>
      <c r="KLG321" s="98"/>
      <c r="KLJ321" s="98"/>
      <c r="KLM321" s="98"/>
      <c r="KLP321" s="98"/>
      <c r="KLS321" s="98"/>
      <c r="KOG321" s="98"/>
      <c r="KOI321" s="98"/>
      <c r="KOL321" s="98"/>
      <c r="KOO321" s="98"/>
      <c r="KOR321" s="98"/>
      <c r="KOU321" s="98"/>
      <c r="KOX321" s="98"/>
      <c r="KOZ321" s="98"/>
      <c r="KPB321" s="98"/>
      <c r="KPE321" s="98"/>
      <c r="KPH321" s="98"/>
      <c r="KPK321" s="98"/>
      <c r="KPN321" s="98"/>
      <c r="KPQ321" s="98"/>
      <c r="KPT321" s="98"/>
      <c r="KPW321" s="98"/>
      <c r="KPY321" s="98"/>
      <c r="KQT321" s="98"/>
      <c r="KQU321" s="98"/>
      <c r="KQX321" s="98"/>
      <c r="KRA321" s="98"/>
      <c r="KRD321" s="98"/>
      <c r="KRG321" s="98"/>
      <c r="KRH321" s="98"/>
      <c r="KRI321" s="98"/>
      <c r="KRL321" s="98"/>
      <c r="KRO321" s="98"/>
      <c r="KRR321" s="98"/>
      <c r="KRU321" s="98"/>
      <c r="KRW321" s="98"/>
      <c r="KTO321" s="98"/>
      <c r="KTP321" s="98"/>
      <c r="KTQ321" s="98"/>
      <c r="KTR321" s="98"/>
      <c r="KTS321" s="98"/>
      <c r="KTT321" s="98"/>
      <c r="KTU321" s="98"/>
      <c r="KTV321" s="98"/>
      <c r="KTW321" s="98"/>
      <c r="KTX321" s="98"/>
      <c r="KTY321" s="98"/>
      <c r="KTZ321" s="98"/>
      <c r="KUA321" s="98"/>
      <c r="KUB321" s="98"/>
      <c r="KUC321" s="98"/>
      <c r="KUD321" s="98"/>
      <c r="KUE321" s="98"/>
      <c r="KUF321" s="98"/>
      <c r="KUG321" s="98"/>
      <c r="KUT321" s="98"/>
      <c r="KUU321" s="98"/>
      <c r="KUV321" s="98"/>
      <c r="KUW321" s="98"/>
      <c r="KUX321" s="98"/>
      <c r="KUY321" s="98"/>
      <c r="KUZ321" s="98"/>
      <c r="KVA321" s="98"/>
      <c r="KVB321" s="98"/>
      <c r="KVC321" s="98"/>
      <c r="KVF321" s="98"/>
      <c r="KVI321" s="98"/>
      <c r="KVL321" s="98"/>
      <c r="KVO321" s="98"/>
      <c r="KYC321" s="98"/>
      <c r="KYE321" s="98"/>
      <c r="KYH321" s="98"/>
      <c r="KYK321" s="98"/>
      <c r="KYN321" s="98"/>
      <c r="KYQ321" s="98"/>
      <c r="KYT321" s="98"/>
      <c r="KYV321" s="98"/>
      <c r="KYX321" s="98"/>
      <c r="KZA321" s="98"/>
      <c r="KZD321" s="98"/>
      <c r="KZG321" s="98"/>
      <c r="KZJ321" s="98"/>
      <c r="KZM321" s="98"/>
      <c r="KZP321" s="98"/>
      <c r="KZS321" s="98"/>
      <c r="KZU321" s="98"/>
      <c r="LAP321" s="98"/>
      <c r="LAQ321" s="98"/>
      <c r="LAT321" s="98"/>
      <c r="LAW321" s="98"/>
      <c r="LAZ321" s="98"/>
      <c r="LBC321" s="98"/>
      <c r="LBD321" s="98"/>
      <c r="LBE321" s="98"/>
      <c r="LBH321" s="98"/>
      <c r="LBK321" s="98"/>
      <c r="LBN321" s="98"/>
      <c r="LBQ321" s="98"/>
      <c r="LBS321" s="98"/>
      <c r="LDK321" s="98"/>
      <c r="LDL321" s="98"/>
      <c r="LDM321" s="98"/>
      <c r="LDN321" s="98"/>
      <c r="LDO321" s="98"/>
      <c r="LDP321" s="98"/>
      <c r="LDQ321" s="98"/>
      <c r="LDR321" s="98"/>
      <c r="LDS321" s="98"/>
      <c r="LDT321" s="98"/>
      <c r="LDU321" s="98"/>
      <c r="LDV321" s="98"/>
      <c r="LDW321" s="98"/>
      <c r="LDX321" s="98"/>
      <c r="LDY321" s="98"/>
      <c r="LDZ321" s="98"/>
      <c r="LEA321" s="98"/>
      <c r="LEB321" s="98"/>
      <c r="LEC321" s="98"/>
      <c r="LEP321" s="98"/>
      <c r="LEQ321" s="98"/>
      <c r="LER321" s="98"/>
      <c r="LES321" s="98"/>
      <c r="LET321" s="98"/>
      <c r="LEU321" s="98"/>
      <c r="LEV321" s="98"/>
      <c r="LEW321" s="98"/>
      <c r="LEX321" s="98"/>
      <c r="LEY321" s="98"/>
      <c r="LFB321" s="98"/>
      <c r="LFE321" s="98"/>
      <c r="LFH321" s="98"/>
      <c r="LFK321" s="98"/>
      <c r="LHY321" s="98"/>
      <c r="LIA321" s="98"/>
      <c r="LID321" s="98"/>
      <c r="LIG321" s="98"/>
      <c r="LIJ321" s="98"/>
      <c r="LIM321" s="98"/>
      <c r="LIP321" s="98"/>
      <c r="LIR321" s="98"/>
      <c r="LIT321" s="98"/>
      <c r="LIW321" s="98"/>
      <c r="LIZ321" s="98"/>
      <c r="LJC321" s="98"/>
      <c r="LJF321" s="98"/>
      <c r="LJI321" s="98"/>
      <c r="LJL321" s="98"/>
      <c r="LJO321" s="98"/>
      <c r="LJQ321" s="98"/>
      <c r="LKL321" s="98"/>
      <c r="LKM321" s="98"/>
      <c r="LKP321" s="98"/>
      <c r="LKS321" s="98"/>
      <c r="LKV321" s="98"/>
      <c r="LKY321" s="98"/>
      <c r="LKZ321" s="98"/>
      <c r="LLA321" s="98"/>
      <c r="LLD321" s="98"/>
      <c r="LLG321" s="98"/>
      <c r="LLJ321" s="98"/>
      <c r="LLM321" s="98"/>
      <c r="LLO321" s="98"/>
      <c r="LNG321" s="98"/>
      <c r="LNH321" s="98"/>
      <c r="LNI321" s="98"/>
      <c r="LNJ321" s="98"/>
      <c r="LNK321" s="98"/>
      <c r="LNL321" s="98"/>
      <c r="LNM321" s="98"/>
      <c r="LNN321" s="98"/>
      <c r="LNO321" s="98"/>
      <c r="LNP321" s="98"/>
      <c r="LNQ321" s="98"/>
      <c r="LNR321" s="98"/>
      <c r="LNS321" s="98"/>
      <c r="LNT321" s="98"/>
      <c r="LNU321" s="98"/>
      <c r="LNV321" s="98"/>
      <c r="LNW321" s="98"/>
      <c r="LNX321" s="98"/>
      <c r="LNY321" s="98"/>
      <c r="LOL321" s="98"/>
      <c r="LOM321" s="98"/>
      <c r="LON321" s="98"/>
      <c r="LOO321" s="98"/>
      <c r="LOP321" s="98"/>
      <c r="LOQ321" s="98"/>
      <c r="LOR321" s="98"/>
      <c r="LOS321" s="98"/>
      <c r="LOT321" s="98"/>
      <c r="LOU321" s="98"/>
      <c r="LOX321" s="98"/>
      <c r="LPA321" s="98"/>
      <c r="LPD321" s="98"/>
      <c r="LPG321" s="98"/>
      <c r="LRU321" s="98"/>
      <c r="LRW321" s="98"/>
      <c r="LRZ321" s="98"/>
      <c r="LSC321" s="98"/>
      <c r="LSF321" s="98"/>
      <c r="LSI321" s="98"/>
      <c r="LSL321" s="98"/>
      <c r="LSN321" s="98"/>
      <c r="LSP321" s="98"/>
      <c r="LSS321" s="98"/>
      <c r="LSV321" s="98"/>
      <c r="LSY321" s="98"/>
      <c r="LTB321" s="98"/>
      <c r="LTE321" s="98"/>
      <c r="LTH321" s="98"/>
      <c r="LTK321" s="98"/>
      <c r="LTM321" s="98"/>
      <c r="LUH321" s="98"/>
      <c r="LUI321" s="98"/>
      <c r="LUL321" s="98"/>
      <c r="LUO321" s="98"/>
      <c r="LUR321" s="98"/>
      <c r="LUU321" s="98"/>
      <c r="LUV321" s="98"/>
      <c r="LUW321" s="98"/>
      <c r="LUZ321" s="98"/>
      <c r="LVC321" s="98"/>
      <c r="LVF321" s="98"/>
      <c r="LVI321" s="98"/>
      <c r="LVK321" s="98"/>
      <c r="LXC321" s="98"/>
      <c r="LXD321" s="98"/>
      <c r="LXE321" s="98"/>
      <c r="LXF321" s="98"/>
      <c r="LXG321" s="98"/>
      <c r="LXH321" s="98"/>
      <c r="LXI321" s="98"/>
      <c r="LXJ321" s="98"/>
      <c r="LXK321" s="98"/>
      <c r="LXL321" s="98"/>
      <c r="LXM321" s="98"/>
      <c r="LXN321" s="98"/>
      <c r="LXO321" s="98"/>
      <c r="LXP321" s="98"/>
      <c r="LXQ321" s="98"/>
      <c r="LXR321" s="98"/>
      <c r="LXS321" s="98"/>
      <c r="LXT321" s="98"/>
      <c r="LXU321" s="98"/>
      <c r="LYH321" s="98"/>
      <c r="LYI321" s="98"/>
      <c r="LYJ321" s="98"/>
      <c r="LYK321" s="98"/>
      <c r="LYL321" s="98"/>
      <c r="LYM321" s="98"/>
      <c r="LYN321" s="98"/>
      <c r="LYO321" s="98"/>
      <c r="LYP321" s="98"/>
      <c r="LYQ321" s="98"/>
      <c r="LYT321" s="98"/>
      <c r="LYW321" s="98"/>
      <c r="LYZ321" s="98"/>
      <c r="LZC321" s="98"/>
      <c r="MBQ321" s="98"/>
      <c r="MBS321" s="98"/>
      <c r="MBV321" s="98"/>
      <c r="MBY321" s="98"/>
      <c r="MCB321" s="98"/>
      <c r="MCE321" s="98"/>
      <c r="MCH321" s="98"/>
      <c r="MCJ321" s="98"/>
      <c r="MCL321" s="98"/>
      <c r="MCO321" s="98"/>
      <c r="MCR321" s="98"/>
      <c r="MCU321" s="98"/>
      <c r="MCX321" s="98"/>
      <c r="MDA321" s="98"/>
      <c r="MDD321" s="98"/>
      <c r="MDG321" s="98"/>
      <c r="MDI321" s="98"/>
      <c r="MED321" s="98"/>
      <c r="MEE321" s="98"/>
      <c r="MEH321" s="98"/>
      <c r="MEK321" s="98"/>
      <c r="MEN321" s="98"/>
      <c r="MEQ321" s="98"/>
      <c r="MER321" s="98"/>
      <c r="MES321" s="98"/>
      <c r="MEV321" s="98"/>
      <c r="MEY321" s="98"/>
      <c r="MFB321" s="98"/>
      <c r="MFE321" s="98"/>
      <c r="MFG321" s="98"/>
      <c r="MGY321" s="98"/>
      <c r="MGZ321" s="98"/>
      <c r="MHA321" s="98"/>
      <c r="MHB321" s="98"/>
      <c r="MHC321" s="98"/>
      <c r="MHD321" s="98"/>
      <c r="MHE321" s="98"/>
      <c r="MHF321" s="98"/>
      <c r="MHG321" s="98"/>
      <c r="MHH321" s="98"/>
      <c r="MHI321" s="98"/>
      <c r="MHJ321" s="98"/>
      <c r="MHK321" s="98"/>
      <c r="MHL321" s="98"/>
      <c r="MHM321" s="98"/>
      <c r="MHN321" s="98"/>
      <c r="MHO321" s="98"/>
      <c r="MHP321" s="98"/>
      <c r="MHQ321" s="98"/>
      <c r="MID321" s="98"/>
      <c r="MIE321" s="98"/>
      <c r="MIF321" s="98"/>
      <c r="MIG321" s="98"/>
      <c r="MIH321" s="98"/>
      <c r="MII321" s="98"/>
      <c r="MIJ321" s="98"/>
      <c r="MIK321" s="98"/>
      <c r="MIL321" s="98"/>
      <c r="MIM321" s="98"/>
      <c r="MIP321" s="98"/>
      <c r="MIS321" s="98"/>
      <c r="MIV321" s="98"/>
      <c r="MIY321" s="98"/>
      <c r="MLM321" s="98"/>
      <c r="MLO321" s="98"/>
      <c r="MLR321" s="98"/>
      <c r="MLU321" s="98"/>
      <c r="MLX321" s="98"/>
      <c r="MMA321" s="98"/>
      <c r="MMD321" s="98"/>
      <c r="MMF321" s="98"/>
      <c r="MMH321" s="98"/>
      <c r="MMK321" s="98"/>
      <c r="MMN321" s="98"/>
      <c r="MMQ321" s="98"/>
      <c r="MMT321" s="98"/>
      <c r="MMW321" s="98"/>
      <c r="MMZ321" s="98"/>
      <c r="MNC321" s="98"/>
      <c r="MNE321" s="98"/>
      <c r="MNZ321" s="98"/>
      <c r="MOA321" s="98"/>
      <c r="MOD321" s="98"/>
      <c r="MOG321" s="98"/>
      <c r="MOJ321" s="98"/>
      <c r="MOM321" s="98"/>
      <c r="MON321" s="98"/>
      <c r="MOO321" s="98"/>
      <c r="MOR321" s="98"/>
      <c r="MOU321" s="98"/>
      <c r="MOX321" s="98"/>
      <c r="MPA321" s="98"/>
      <c r="MPC321" s="98"/>
      <c r="MQU321" s="98"/>
      <c r="MQV321" s="98"/>
      <c r="MQW321" s="98"/>
      <c r="MQX321" s="98"/>
      <c r="MQY321" s="98"/>
      <c r="MQZ321" s="98"/>
      <c r="MRA321" s="98"/>
      <c r="MRB321" s="98"/>
      <c r="MRC321" s="98"/>
      <c r="MRD321" s="98"/>
      <c r="MRE321" s="98"/>
      <c r="MRF321" s="98"/>
      <c r="MRG321" s="98"/>
      <c r="MRH321" s="98"/>
      <c r="MRI321" s="98"/>
      <c r="MRJ321" s="98"/>
      <c r="MRK321" s="98"/>
      <c r="MRL321" s="98"/>
      <c r="MRM321" s="98"/>
      <c r="MRZ321" s="98"/>
      <c r="MSA321" s="98"/>
      <c r="MSB321" s="98"/>
      <c r="MSC321" s="98"/>
      <c r="MSD321" s="98"/>
      <c r="MSE321" s="98"/>
      <c r="MSF321" s="98"/>
      <c r="MSG321" s="98"/>
      <c r="MSH321" s="98"/>
      <c r="MSI321" s="98"/>
      <c r="MSL321" s="98"/>
      <c r="MSO321" s="98"/>
      <c r="MSR321" s="98"/>
      <c r="MSU321" s="98"/>
      <c r="MVI321" s="98"/>
      <c r="MVK321" s="98"/>
      <c r="MVN321" s="98"/>
      <c r="MVQ321" s="98"/>
      <c r="MVT321" s="98"/>
      <c r="MVW321" s="98"/>
      <c r="MVZ321" s="98"/>
      <c r="MWB321" s="98"/>
      <c r="MWD321" s="98"/>
      <c r="MWG321" s="98"/>
      <c r="MWJ321" s="98"/>
      <c r="MWM321" s="98"/>
      <c r="MWP321" s="98"/>
      <c r="MWS321" s="98"/>
      <c r="MWV321" s="98"/>
      <c r="MWY321" s="98"/>
      <c r="MXA321" s="98"/>
      <c r="MXV321" s="98"/>
      <c r="MXW321" s="98"/>
      <c r="MXZ321" s="98"/>
      <c r="MYC321" s="98"/>
      <c r="MYF321" s="98"/>
      <c r="MYI321" s="98"/>
      <c r="MYJ321" s="98"/>
      <c r="MYK321" s="98"/>
      <c r="MYN321" s="98"/>
      <c r="MYQ321" s="98"/>
      <c r="MYT321" s="98"/>
      <c r="MYW321" s="98"/>
      <c r="MYY321" s="98"/>
      <c r="NAQ321" s="98"/>
      <c r="NAR321" s="98"/>
      <c r="NAS321" s="98"/>
      <c r="NAT321" s="98"/>
      <c r="NAU321" s="98"/>
      <c r="NAV321" s="98"/>
      <c r="NAW321" s="98"/>
      <c r="NAX321" s="98"/>
      <c r="NAY321" s="98"/>
      <c r="NAZ321" s="98"/>
      <c r="NBA321" s="98"/>
      <c r="NBB321" s="98"/>
      <c r="NBC321" s="98"/>
      <c r="NBD321" s="98"/>
      <c r="NBE321" s="98"/>
      <c r="NBF321" s="98"/>
      <c r="NBG321" s="98"/>
      <c r="NBH321" s="98"/>
      <c r="NBI321" s="98"/>
      <c r="NBV321" s="98"/>
      <c r="NBW321" s="98"/>
      <c r="NBX321" s="98"/>
      <c r="NBY321" s="98"/>
      <c r="NBZ321" s="98"/>
      <c r="NCA321" s="98"/>
      <c r="NCB321" s="98"/>
      <c r="NCC321" s="98"/>
      <c r="NCD321" s="98"/>
      <c r="NCE321" s="98"/>
      <c r="NCH321" s="98"/>
      <c r="NCK321" s="98"/>
      <c r="NCN321" s="98"/>
      <c r="NCQ321" s="98"/>
      <c r="NFE321" s="98"/>
      <c r="NFG321" s="98"/>
      <c r="NFJ321" s="98"/>
      <c r="NFM321" s="98"/>
      <c r="NFP321" s="98"/>
      <c r="NFS321" s="98"/>
      <c r="NFV321" s="98"/>
      <c r="NFX321" s="98"/>
      <c r="NFZ321" s="98"/>
      <c r="NGC321" s="98"/>
      <c r="NGF321" s="98"/>
      <c r="NGI321" s="98"/>
      <c r="NGL321" s="98"/>
      <c r="NGO321" s="98"/>
      <c r="NGR321" s="98"/>
      <c r="NGU321" s="98"/>
      <c r="NGW321" s="98"/>
      <c r="NHR321" s="98"/>
      <c r="NHS321" s="98"/>
      <c r="NHV321" s="98"/>
      <c r="NHY321" s="98"/>
      <c r="NIB321" s="98"/>
      <c r="NIE321" s="98"/>
      <c r="NIF321" s="98"/>
      <c r="NIG321" s="98"/>
      <c r="NIJ321" s="98"/>
      <c r="NIM321" s="98"/>
      <c r="NIP321" s="98"/>
      <c r="NIS321" s="98"/>
      <c r="NIU321" s="98"/>
      <c r="NKM321" s="98"/>
      <c r="NKN321" s="98"/>
      <c r="NKO321" s="98"/>
      <c r="NKP321" s="98"/>
      <c r="NKQ321" s="98"/>
      <c r="NKR321" s="98"/>
      <c r="NKS321" s="98"/>
      <c r="NKT321" s="98"/>
      <c r="NKU321" s="98"/>
      <c r="NKV321" s="98"/>
      <c r="NKW321" s="98"/>
      <c r="NKX321" s="98"/>
      <c r="NKY321" s="98"/>
      <c r="NKZ321" s="98"/>
      <c r="NLA321" s="98"/>
      <c r="NLB321" s="98"/>
      <c r="NLC321" s="98"/>
      <c r="NLD321" s="98"/>
      <c r="NLE321" s="98"/>
      <c r="NLR321" s="98"/>
      <c r="NLS321" s="98"/>
      <c r="NLT321" s="98"/>
      <c r="NLU321" s="98"/>
      <c r="NLV321" s="98"/>
      <c r="NLW321" s="98"/>
      <c r="NLX321" s="98"/>
      <c r="NLY321" s="98"/>
      <c r="NLZ321" s="98"/>
      <c r="NMA321" s="98"/>
      <c r="NMD321" s="98"/>
      <c r="NMG321" s="98"/>
      <c r="NMJ321" s="98"/>
      <c r="NMM321" s="98"/>
      <c r="NPA321" s="98"/>
      <c r="NPC321" s="98"/>
      <c r="NPF321" s="98"/>
      <c r="NPI321" s="98"/>
      <c r="NPL321" s="98"/>
      <c r="NPO321" s="98"/>
      <c r="NPR321" s="98"/>
      <c r="NPT321" s="98"/>
      <c r="NPV321" s="98"/>
      <c r="NPY321" s="98"/>
      <c r="NQB321" s="98"/>
      <c r="NQE321" s="98"/>
      <c r="NQH321" s="98"/>
      <c r="NQK321" s="98"/>
      <c r="NQN321" s="98"/>
      <c r="NQQ321" s="98"/>
      <c r="NQS321" s="98"/>
      <c r="NRN321" s="98"/>
      <c r="NRO321" s="98"/>
      <c r="NRR321" s="98"/>
      <c r="NRU321" s="98"/>
      <c r="NRX321" s="98"/>
      <c r="NSA321" s="98"/>
      <c r="NSB321" s="98"/>
      <c r="NSC321" s="98"/>
      <c r="NSF321" s="98"/>
      <c r="NSI321" s="98"/>
      <c r="NSL321" s="98"/>
      <c r="NSO321" s="98"/>
      <c r="NSQ321" s="98"/>
      <c r="NUI321" s="98"/>
      <c r="NUJ321" s="98"/>
      <c r="NUK321" s="98"/>
      <c r="NUL321" s="98"/>
      <c r="NUM321" s="98"/>
      <c r="NUN321" s="98"/>
      <c r="NUO321" s="98"/>
      <c r="NUP321" s="98"/>
      <c r="NUQ321" s="98"/>
      <c r="NUR321" s="98"/>
      <c r="NUS321" s="98"/>
      <c r="NUT321" s="98"/>
      <c r="NUU321" s="98"/>
      <c r="NUV321" s="98"/>
      <c r="NUW321" s="98"/>
      <c r="NUX321" s="98"/>
      <c r="NUY321" s="98"/>
      <c r="NUZ321" s="98"/>
      <c r="NVA321" s="98"/>
      <c r="NVN321" s="98"/>
      <c r="NVO321" s="98"/>
      <c r="NVP321" s="98"/>
      <c r="NVQ321" s="98"/>
      <c r="NVR321" s="98"/>
      <c r="NVS321" s="98"/>
      <c r="NVT321" s="98"/>
      <c r="NVU321" s="98"/>
      <c r="NVV321" s="98"/>
      <c r="NVW321" s="98"/>
      <c r="NVZ321" s="98"/>
      <c r="NWC321" s="98"/>
      <c r="NWF321" s="98"/>
      <c r="NWI321" s="98"/>
      <c r="NYW321" s="98"/>
      <c r="NYY321" s="98"/>
      <c r="NZB321" s="98"/>
      <c r="NZE321" s="98"/>
      <c r="NZH321" s="98"/>
      <c r="NZK321" s="98"/>
      <c r="NZN321" s="98"/>
      <c r="NZP321" s="98"/>
      <c r="NZR321" s="98"/>
      <c r="NZU321" s="98"/>
      <c r="NZX321" s="98"/>
      <c r="OAA321" s="98"/>
      <c r="OAD321" s="98"/>
      <c r="OAG321" s="98"/>
      <c r="OAJ321" s="98"/>
      <c r="OAM321" s="98"/>
      <c r="OAO321" s="98"/>
      <c r="OBJ321" s="98"/>
      <c r="OBK321" s="98"/>
      <c r="OBN321" s="98"/>
      <c r="OBQ321" s="98"/>
      <c r="OBT321" s="98"/>
      <c r="OBW321" s="98"/>
      <c r="OBX321" s="98"/>
      <c r="OBY321" s="98"/>
      <c r="OCB321" s="98"/>
      <c r="OCE321" s="98"/>
      <c r="OCH321" s="98"/>
      <c r="OCK321" s="98"/>
      <c r="OCM321" s="98"/>
      <c r="OEE321" s="98"/>
      <c r="OEF321" s="98"/>
      <c r="OEG321" s="98"/>
      <c r="OEH321" s="98"/>
      <c r="OEI321" s="98"/>
      <c r="OEJ321" s="98"/>
      <c r="OEK321" s="98"/>
      <c r="OEL321" s="98"/>
      <c r="OEM321" s="98"/>
      <c r="OEN321" s="98"/>
      <c r="OEO321" s="98"/>
      <c r="OEP321" s="98"/>
      <c r="OEQ321" s="98"/>
      <c r="OER321" s="98"/>
      <c r="OES321" s="98"/>
      <c r="OET321" s="98"/>
      <c r="OEU321" s="98"/>
      <c r="OEV321" s="98"/>
      <c r="OEW321" s="98"/>
      <c r="OFJ321" s="98"/>
      <c r="OFK321" s="98"/>
      <c r="OFL321" s="98"/>
      <c r="OFM321" s="98"/>
      <c r="OFN321" s="98"/>
      <c r="OFO321" s="98"/>
      <c r="OFP321" s="98"/>
      <c r="OFQ321" s="98"/>
      <c r="OFR321" s="98"/>
      <c r="OFS321" s="98"/>
      <c r="OFV321" s="98"/>
      <c r="OFY321" s="98"/>
      <c r="OGB321" s="98"/>
      <c r="OGE321" s="98"/>
      <c r="OIS321" s="98"/>
      <c r="OIU321" s="98"/>
      <c r="OIX321" s="98"/>
      <c r="OJA321" s="98"/>
      <c r="OJD321" s="98"/>
      <c r="OJG321" s="98"/>
      <c r="OJJ321" s="98"/>
      <c r="OJL321" s="98"/>
      <c r="OJN321" s="98"/>
      <c r="OJQ321" s="98"/>
      <c r="OJT321" s="98"/>
      <c r="OJW321" s="98"/>
      <c r="OJZ321" s="98"/>
      <c r="OKC321" s="98"/>
      <c r="OKF321" s="98"/>
      <c r="OKI321" s="98"/>
      <c r="OKK321" s="98"/>
      <c r="OLF321" s="98"/>
      <c r="OLG321" s="98"/>
      <c r="OLJ321" s="98"/>
      <c r="OLM321" s="98"/>
      <c r="OLP321" s="98"/>
      <c r="OLS321" s="98"/>
      <c r="OLT321" s="98"/>
      <c r="OLU321" s="98"/>
      <c r="OLX321" s="98"/>
      <c r="OMA321" s="98"/>
      <c r="OMD321" s="98"/>
      <c r="OMG321" s="98"/>
      <c r="OMI321" s="98"/>
      <c r="OOA321" s="98"/>
      <c r="OOB321" s="98"/>
      <c r="OOC321" s="98"/>
      <c r="OOD321" s="98"/>
      <c r="OOE321" s="98"/>
      <c r="OOF321" s="98"/>
      <c r="OOG321" s="98"/>
      <c r="OOH321" s="98"/>
      <c r="OOI321" s="98"/>
      <c r="OOJ321" s="98"/>
      <c r="OOK321" s="98"/>
      <c r="OOL321" s="98"/>
      <c r="OOM321" s="98"/>
      <c r="OON321" s="98"/>
      <c r="OOO321" s="98"/>
      <c r="OOP321" s="98"/>
      <c r="OOQ321" s="98"/>
      <c r="OOR321" s="98"/>
      <c r="OOS321" s="98"/>
      <c r="OPF321" s="98"/>
      <c r="OPG321" s="98"/>
      <c r="OPH321" s="98"/>
      <c r="OPI321" s="98"/>
      <c r="OPJ321" s="98"/>
      <c r="OPK321" s="98"/>
      <c r="OPL321" s="98"/>
      <c r="OPM321" s="98"/>
      <c r="OPN321" s="98"/>
      <c r="OPO321" s="98"/>
      <c r="OPR321" s="98"/>
      <c r="OPU321" s="98"/>
      <c r="OPX321" s="98"/>
      <c r="OQA321" s="98"/>
      <c r="OSO321" s="98"/>
      <c r="OSQ321" s="98"/>
      <c r="OST321" s="98"/>
      <c r="OSW321" s="98"/>
      <c r="OSZ321" s="98"/>
      <c r="OTC321" s="98"/>
      <c r="OTF321" s="98"/>
      <c r="OTH321" s="98"/>
      <c r="OTJ321" s="98"/>
      <c r="OTM321" s="98"/>
      <c r="OTP321" s="98"/>
      <c r="OTS321" s="98"/>
      <c r="OTV321" s="98"/>
      <c r="OTY321" s="98"/>
      <c r="OUB321" s="98"/>
      <c r="OUE321" s="98"/>
      <c r="OUG321" s="98"/>
      <c r="OVB321" s="98"/>
      <c r="OVC321" s="98"/>
      <c r="OVF321" s="98"/>
      <c r="OVI321" s="98"/>
      <c r="OVL321" s="98"/>
      <c r="OVO321" s="98"/>
      <c r="OVP321" s="98"/>
      <c r="OVQ321" s="98"/>
      <c r="OVT321" s="98"/>
      <c r="OVW321" s="98"/>
      <c r="OVZ321" s="98"/>
      <c r="OWC321" s="98"/>
      <c r="OWE321" s="98"/>
      <c r="OXW321" s="98"/>
      <c r="OXX321" s="98"/>
      <c r="OXY321" s="98"/>
      <c r="OXZ321" s="98"/>
      <c r="OYA321" s="98"/>
      <c r="OYB321" s="98"/>
      <c r="OYC321" s="98"/>
      <c r="OYD321" s="98"/>
      <c r="OYE321" s="98"/>
      <c r="OYF321" s="98"/>
      <c r="OYG321" s="98"/>
      <c r="OYH321" s="98"/>
      <c r="OYI321" s="98"/>
      <c r="OYJ321" s="98"/>
      <c r="OYK321" s="98"/>
      <c r="OYL321" s="98"/>
      <c r="OYM321" s="98"/>
      <c r="OYN321" s="98"/>
      <c r="OYO321" s="98"/>
      <c r="OZB321" s="98"/>
      <c r="OZC321" s="98"/>
      <c r="OZD321" s="98"/>
      <c r="OZE321" s="98"/>
      <c r="OZF321" s="98"/>
      <c r="OZG321" s="98"/>
      <c r="OZH321" s="98"/>
      <c r="OZI321" s="98"/>
      <c r="OZJ321" s="98"/>
      <c r="OZK321" s="98"/>
      <c r="OZN321" s="98"/>
      <c r="OZQ321" s="98"/>
      <c r="OZT321" s="98"/>
      <c r="OZW321" s="98"/>
      <c r="PCK321" s="98"/>
      <c r="PCM321" s="98"/>
      <c r="PCP321" s="98"/>
      <c r="PCS321" s="98"/>
      <c r="PCV321" s="98"/>
      <c r="PCY321" s="98"/>
      <c r="PDB321" s="98"/>
      <c r="PDD321" s="98"/>
      <c r="PDF321" s="98"/>
      <c r="PDI321" s="98"/>
      <c r="PDL321" s="98"/>
      <c r="PDO321" s="98"/>
      <c r="PDR321" s="98"/>
      <c r="PDU321" s="98"/>
      <c r="PDX321" s="98"/>
      <c r="PEA321" s="98"/>
      <c r="PEC321" s="98"/>
      <c r="PEX321" s="98"/>
      <c r="PEY321" s="98"/>
      <c r="PFB321" s="98"/>
      <c r="PFE321" s="98"/>
      <c r="PFH321" s="98"/>
      <c r="PFK321" s="98"/>
      <c r="PFL321" s="98"/>
      <c r="PFM321" s="98"/>
      <c r="PFP321" s="98"/>
      <c r="PFS321" s="98"/>
      <c r="PFV321" s="98"/>
      <c r="PFY321" s="98"/>
      <c r="PGA321" s="98"/>
      <c r="PHS321" s="98"/>
      <c r="PHT321" s="98"/>
      <c r="PHU321" s="98"/>
      <c r="PHV321" s="98"/>
      <c r="PHW321" s="98"/>
      <c r="PHX321" s="98"/>
      <c r="PHY321" s="98"/>
      <c r="PHZ321" s="98"/>
      <c r="PIA321" s="98"/>
      <c r="PIB321" s="98"/>
      <c r="PIC321" s="98"/>
      <c r="PID321" s="98"/>
      <c r="PIE321" s="98"/>
      <c r="PIF321" s="98"/>
      <c r="PIG321" s="98"/>
      <c r="PIH321" s="98"/>
      <c r="PII321" s="98"/>
      <c r="PIJ321" s="98"/>
      <c r="PIK321" s="98"/>
      <c r="PIX321" s="98"/>
      <c r="PIY321" s="98"/>
      <c r="PIZ321" s="98"/>
      <c r="PJA321" s="98"/>
      <c r="PJB321" s="98"/>
      <c r="PJC321" s="98"/>
      <c r="PJD321" s="98"/>
      <c r="PJE321" s="98"/>
      <c r="PJF321" s="98"/>
      <c r="PJG321" s="98"/>
      <c r="PJJ321" s="98"/>
      <c r="PJM321" s="98"/>
      <c r="PJP321" s="98"/>
      <c r="PJS321" s="98"/>
      <c r="PMG321" s="98"/>
      <c r="PMI321" s="98"/>
      <c r="PML321" s="98"/>
      <c r="PMO321" s="98"/>
      <c r="PMR321" s="98"/>
      <c r="PMU321" s="98"/>
      <c r="PMX321" s="98"/>
      <c r="PMZ321" s="98"/>
      <c r="PNB321" s="98"/>
      <c r="PNE321" s="98"/>
      <c r="PNH321" s="98"/>
      <c r="PNK321" s="98"/>
      <c r="PNN321" s="98"/>
      <c r="PNQ321" s="98"/>
      <c r="PNT321" s="98"/>
      <c r="PNW321" s="98"/>
      <c r="PNY321" s="98"/>
      <c r="POT321" s="98"/>
      <c r="POU321" s="98"/>
      <c r="POX321" s="98"/>
      <c r="PPA321" s="98"/>
      <c r="PPD321" s="98"/>
      <c r="PPG321" s="98"/>
      <c r="PPH321" s="98"/>
      <c r="PPI321" s="98"/>
      <c r="PPL321" s="98"/>
      <c r="PPO321" s="98"/>
      <c r="PPR321" s="98"/>
      <c r="PPU321" s="98"/>
      <c r="PPW321" s="98"/>
      <c r="PRO321" s="98"/>
      <c r="PRP321" s="98"/>
      <c r="PRQ321" s="98"/>
      <c r="PRR321" s="98"/>
      <c r="PRS321" s="98"/>
      <c r="PRT321" s="98"/>
      <c r="PRU321" s="98"/>
      <c r="PRV321" s="98"/>
      <c r="PRW321" s="98"/>
      <c r="PRX321" s="98"/>
      <c r="PRY321" s="98"/>
      <c r="PRZ321" s="98"/>
      <c r="PSA321" s="98"/>
      <c r="PSB321" s="98"/>
      <c r="PSC321" s="98"/>
      <c r="PSD321" s="98"/>
      <c r="PSE321" s="98"/>
      <c r="PSF321" s="98"/>
      <c r="PSG321" s="98"/>
      <c r="PST321" s="98"/>
      <c r="PSU321" s="98"/>
      <c r="PSV321" s="98"/>
      <c r="PSW321" s="98"/>
      <c r="PSX321" s="98"/>
      <c r="PSY321" s="98"/>
      <c r="PSZ321" s="98"/>
      <c r="PTA321" s="98"/>
      <c r="PTB321" s="98"/>
      <c r="PTC321" s="98"/>
      <c r="PTF321" s="98"/>
      <c r="PTI321" s="98"/>
      <c r="PTL321" s="98"/>
      <c r="PTO321" s="98"/>
      <c r="PWC321" s="98"/>
      <c r="PWE321" s="98"/>
      <c r="PWH321" s="98"/>
      <c r="PWK321" s="98"/>
      <c r="PWN321" s="98"/>
      <c r="PWQ321" s="98"/>
      <c r="PWT321" s="98"/>
      <c r="PWV321" s="98"/>
      <c r="PWX321" s="98"/>
      <c r="PXA321" s="98"/>
      <c r="PXD321" s="98"/>
      <c r="PXG321" s="98"/>
      <c r="PXJ321" s="98"/>
      <c r="PXM321" s="98"/>
      <c r="PXP321" s="98"/>
      <c r="PXS321" s="98"/>
      <c r="PXU321" s="98"/>
      <c r="PYP321" s="98"/>
      <c r="PYQ321" s="98"/>
      <c r="PYT321" s="98"/>
      <c r="PYW321" s="98"/>
      <c r="PYZ321" s="98"/>
      <c r="PZC321" s="98"/>
      <c r="PZD321" s="98"/>
      <c r="PZE321" s="98"/>
      <c r="PZH321" s="98"/>
      <c r="PZK321" s="98"/>
      <c r="PZN321" s="98"/>
      <c r="PZQ321" s="98"/>
      <c r="PZS321" s="98"/>
      <c r="QBK321" s="98"/>
      <c r="QBL321" s="98"/>
      <c r="QBM321" s="98"/>
      <c r="QBN321" s="98"/>
      <c r="QBO321" s="98"/>
      <c r="QBP321" s="98"/>
      <c r="QBQ321" s="98"/>
      <c r="QBR321" s="98"/>
      <c r="QBS321" s="98"/>
      <c r="QBT321" s="98"/>
      <c r="QBU321" s="98"/>
      <c r="QBV321" s="98"/>
      <c r="QBW321" s="98"/>
      <c r="QBX321" s="98"/>
      <c r="QBY321" s="98"/>
      <c r="QBZ321" s="98"/>
      <c r="QCA321" s="98"/>
      <c r="QCB321" s="98"/>
      <c r="QCC321" s="98"/>
      <c r="QCP321" s="98"/>
      <c r="QCQ321" s="98"/>
      <c r="QCR321" s="98"/>
      <c r="QCS321" s="98"/>
      <c r="QCT321" s="98"/>
      <c r="QCU321" s="98"/>
      <c r="QCV321" s="98"/>
      <c r="QCW321" s="98"/>
      <c r="QCX321" s="98"/>
      <c r="QCY321" s="98"/>
      <c r="QDB321" s="98"/>
      <c r="QDE321" s="98"/>
      <c r="QDH321" s="98"/>
      <c r="QDK321" s="98"/>
      <c r="QFY321" s="98"/>
      <c r="QGA321" s="98"/>
      <c r="QGD321" s="98"/>
      <c r="QGG321" s="98"/>
      <c r="QGJ321" s="98"/>
      <c r="QGM321" s="98"/>
      <c r="QGP321" s="98"/>
      <c r="QGR321" s="98"/>
      <c r="QGT321" s="98"/>
      <c r="QGW321" s="98"/>
      <c r="QGZ321" s="98"/>
      <c r="QHC321" s="98"/>
      <c r="QHF321" s="98"/>
      <c r="QHI321" s="98"/>
      <c r="QHL321" s="98"/>
      <c r="QHO321" s="98"/>
      <c r="QHQ321" s="98"/>
      <c r="QIL321" s="98"/>
      <c r="QIM321" s="98"/>
      <c r="QIP321" s="98"/>
      <c r="QIS321" s="98"/>
      <c r="QIV321" s="98"/>
      <c r="QIY321" s="98"/>
      <c r="QIZ321" s="98"/>
      <c r="QJA321" s="98"/>
      <c r="QJD321" s="98"/>
      <c r="QJG321" s="98"/>
      <c r="QJJ321" s="98"/>
      <c r="QJM321" s="98"/>
      <c r="QJO321" s="98"/>
      <c r="QLG321" s="98"/>
      <c r="QLH321" s="98"/>
      <c r="QLI321" s="98"/>
      <c r="QLJ321" s="98"/>
      <c r="QLK321" s="98"/>
      <c r="QLL321" s="98"/>
      <c r="QLM321" s="98"/>
      <c r="QLN321" s="98"/>
      <c r="QLO321" s="98"/>
      <c r="QLP321" s="98"/>
      <c r="QLQ321" s="98"/>
      <c r="QLR321" s="98"/>
      <c r="QLS321" s="98"/>
      <c r="QLT321" s="98"/>
      <c r="QLU321" s="98"/>
      <c r="QLV321" s="98"/>
      <c r="QLW321" s="98"/>
      <c r="QLX321" s="98"/>
      <c r="QLY321" s="98"/>
      <c r="QML321" s="98"/>
      <c r="QMM321" s="98"/>
      <c r="QMN321" s="98"/>
      <c r="QMO321" s="98"/>
      <c r="QMP321" s="98"/>
      <c r="QMQ321" s="98"/>
      <c r="QMR321" s="98"/>
      <c r="QMS321" s="98"/>
      <c r="QMT321" s="98"/>
      <c r="QMU321" s="98"/>
      <c r="QMX321" s="98"/>
      <c r="QNA321" s="98"/>
      <c r="QND321" s="98"/>
      <c r="QNG321" s="98"/>
      <c r="QPU321" s="98"/>
      <c r="QPW321" s="98"/>
      <c r="QPZ321" s="98"/>
      <c r="QQC321" s="98"/>
      <c r="QQF321" s="98"/>
      <c r="QQI321" s="98"/>
      <c r="QQL321" s="98"/>
      <c r="QQN321" s="98"/>
      <c r="QQP321" s="98"/>
      <c r="QQS321" s="98"/>
      <c r="QQV321" s="98"/>
      <c r="QQY321" s="98"/>
      <c r="QRB321" s="98"/>
      <c r="QRE321" s="98"/>
      <c r="QRH321" s="98"/>
      <c r="QRK321" s="98"/>
      <c r="QRM321" s="98"/>
      <c r="QSH321" s="98"/>
      <c r="QSI321" s="98"/>
      <c r="QSL321" s="98"/>
      <c r="QSO321" s="98"/>
      <c r="QSR321" s="98"/>
      <c r="QSU321" s="98"/>
      <c r="QSV321" s="98"/>
      <c r="QSW321" s="98"/>
      <c r="QSZ321" s="98"/>
      <c r="QTC321" s="98"/>
      <c r="QTF321" s="98"/>
      <c r="QTI321" s="98"/>
      <c r="QTK321" s="98"/>
      <c r="QVC321" s="98"/>
      <c r="QVD321" s="98"/>
      <c r="QVE321" s="98"/>
      <c r="QVF321" s="98"/>
      <c r="QVG321" s="98"/>
      <c r="QVH321" s="98"/>
      <c r="QVI321" s="98"/>
      <c r="QVJ321" s="98"/>
      <c r="QVK321" s="98"/>
      <c r="QVL321" s="98"/>
      <c r="QVM321" s="98"/>
      <c r="QVN321" s="98"/>
      <c r="QVO321" s="98"/>
      <c r="QVP321" s="98"/>
      <c r="QVQ321" s="98"/>
      <c r="QVR321" s="98"/>
      <c r="QVS321" s="98"/>
      <c r="QVT321" s="98"/>
      <c r="QVU321" s="98"/>
      <c r="QWH321" s="98"/>
      <c r="QWI321" s="98"/>
      <c r="QWJ321" s="98"/>
      <c r="QWK321" s="98"/>
      <c r="QWL321" s="98"/>
      <c r="QWM321" s="98"/>
      <c r="QWN321" s="98"/>
      <c r="QWO321" s="98"/>
      <c r="QWP321" s="98"/>
      <c r="QWQ321" s="98"/>
      <c r="QWT321" s="98"/>
      <c r="QWW321" s="98"/>
      <c r="QWZ321" s="98"/>
      <c r="QXC321" s="98"/>
      <c r="QZQ321" s="98"/>
      <c r="QZS321" s="98"/>
      <c r="QZV321" s="98"/>
      <c r="QZY321" s="98"/>
      <c r="RAB321" s="98"/>
      <c r="RAE321" s="98"/>
      <c r="RAH321" s="98"/>
      <c r="RAJ321" s="98"/>
      <c r="RAL321" s="98"/>
      <c r="RAO321" s="98"/>
      <c r="RAR321" s="98"/>
      <c r="RAU321" s="98"/>
      <c r="RAX321" s="98"/>
      <c r="RBA321" s="98"/>
      <c r="RBD321" s="98"/>
      <c r="RBG321" s="98"/>
      <c r="RBI321" s="98"/>
      <c r="RCD321" s="98"/>
      <c r="RCE321" s="98"/>
      <c r="RCH321" s="98"/>
      <c r="RCK321" s="98"/>
      <c r="RCN321" s="98"/>
      <c r="RCQ321" s="98"/>
      <c r="RCR321" s="98"/>
      <c r="RCS321" s="98"/>
      <c r="RCV321" s="98"/>
      <c r="RCY321" s="98"/>
      <c r="RDB321" s="98"/>
      <c r="RDE321" s="98"/>
      <c r="RDG321" s="98"/>
      <c r="REY321" s="98"/>
      <c r="REZ321" s="98"/>
      <c r="RFA321" s="98"/>
      <c r="RFB321" s="98"/>
      <c r="RFC321" s="98"/>
      <c r="RFD321" s="98"/>
      <c r="RFE321" s="98"/>
      <c r="RFF321" s="98"/>
      <c r="RFG321" s="98"/>
      <c r="RFH321" s="98"/>
      <c r="RFI321" s="98"/>
      <c r="RFJ321" s="98"/>
      <c r="RFK321" s="98"/>
      <c r="RFL321" s="98"/>
      <c r="RFM321" s="98"/>
      <c r="RFN321" s="98"/>
      <c r="RFO321" s="98"/>
      <c r="RFP321" s="98"/>
      <c r="RFQ321" s="98"/>
      <c r="RGD321" s="98"/>
      <c r="RGE321" s="98"/>
      <c r="RGF321" s="98"/>
      <c r="RGG321" s="98"/>
      <c r="RGH321" s="98"/>
      <c r="RGI321" s="98"/>
      <c r="RGJ321" s="98"/>
      <c r="RGK321" s="98"/>
      <c r="RGL321" s="98"/>
      <c r="RGM321" s="98"/>
      <c r="RGP321" s="98"/>
      <c r="RGS321" s="98"/>
      <c r="RGV321" s="98"/>
      <c r="RGY321" s="98"/>
      <c r="RJM321" s="98"/>
      <c r="RJO321" s="98"/>
      <c r="RJR321" s="98"/>
      <c r="RJU321" s="98"/>
      <c r="RJX321" s="98"/>
      <c r="RKA321" s="98"/>
      <c r="RKD321" s="98"/>
      <c r="RKF321" s="98"/>
      <c r="RKH321" s="98"/>
      <c r="RKK321" s="98"/>
      <c r="RKN321" s="98"/>
      <c r="RKQ321" s="98"/>
      <c r="RKT321" s="98"/>
      <c r="RKW321" s="98"/>
      <c r="RKZ321" s="98"/>
      <c r="RLC321" s="98"/>
      <c r="RLE321" s="98"/>
      <c r="RLZ321" s="98"/>
      <c r="RMA321" s="98"/>
      <c r="RMD321" s="98"/>
      <c r="RMG321" s="98"/>
      <c r="RMJ321" s="98"/>
      <c r="RMM321" s="98"/>
      <c r="RMN321" s="98"/>
      <c r="RMO321" s="98"/>
      <c r="RMR321" s="98"/>
      <c r="RMU321" s="98"/>
      <c r="RMX321" s="98"/>
      <c r="RNA321" s="98"/>
      <c r="RNC321" s="98"/>
      <c r="ROU321" s="98"/>
      <c r="ROV321" s="98"/>
      <c r="ROW321" s="98"/>
      <c r="ROX321" s="98"/>
      <c r="ROY321" s="98"/>
      <c r="ROZ321" s="98"/>
      <c r="RPA321" s="98"/>
      <c r="RPB321" s="98"/>
      <c r="RPC321" s="98"/>
      <c r="RPD321" s="98"/>
      <c r="RPE321" s="98"/>
      <c r="RPF321" s="98"/>
      <c r="RPG321" s="98"/>
      <c r="RPH321" s="98"/>
      <c r="RPI321" s="98"/>
      <c r="RPJ321" s="98"/>
      <c r="RPK321" s="98"/>
      <c r="RPL321" s="98"/>
      <c r="RPM321" s="98"/>
      <c r="RPZ321" s="98"/>
      <c r="RQA321" s="98"/>
      <c r="RQB321" s="98"/>
      <c r="RQC321" s="98"/>
      <c r="RQD321" s="98"/>
      <c r="RQE321" s="98"/>
      <c r="RQF321" s="98"/>
      <c r="RQG321" s="98"/>
      <c r="RQH321" s="98"/>
      <c r="RQI321" s="98"/>
      <c r="RQL321" s="98"/>
      <c r="RQO321" s="98"/>
      <c r="RQR321" s="98"/>
      <c r="RQU321" s="98"/>
      <c r="RTI321" s="98"/>
      <c r="RTK321" s="98"/>
      <c r="RTN321" s="98"/>
      <c r="RTQ321" s="98"/>
      <c r="RTT321" s="98"/>
      <c r="RTW321" s="98"/>
      <c r="RTZ321" s="98"/>
      <c r="RUB321" s="98"/>
      <c r="RUD321" s="98"/>
      <c r="RUG321" s="98"/>
      <c r="RUJ321" s="98"/>
      <c r="RUM321" s="98"/>
      <c r="RUP321" s="98"/>
      <c r="RUS321" s="98"/>
      <c r="RUV321" s="98"/>
      <c r="RUY321" s="98"/>
      <c r="RVA321" s="98"/>
      <c r="RVV321" s="98"/>
      <c r="RVW321" s="98"/>
      <c r="RVZ321" s="98"/>
      <c r="RWC321" s="98"/>
      <c r="RWF321" s="98"/>
      <c r="RWI321" s="98"/>
      <c r="RWJ321" s="98"/>
      <c r="RWK321" s="98"/>
      <c r="RWN321" s="98"/>
      <c r="RWQ321" s="98"/>
      <c r="RWT321" s="98"/>
      <c r="RWW321" s="98"/>
      <c r="RWY321" s="98"/>
      <c r="RYQ321" s="98"/>
      <c r="RYR321" s="98"/>
      <c r="RYS321" s="98"/>
      <c r="RYT321" s="98"/>
      <c r="RYU321" s="98"/>
      <c r="RYV321" s="98"/>
      <c r="RYW321" s="98"/>
      <c r="RYX321" s="98"/>
      <c r="RYY321" s="98"/>
      <c r="RYZ321" s="98"/>
      <c r="RZA321" s="98"/>
      <c r="RZB321" s="98"/>
      <c r="RZC321" s="98"/>
      <c r="RZD321" s="98"/>
      <c r="RZE321" s="98"/>
      <c r="RZF321" s="98"/>
      <c r="RZG321" s="98"/>
      <c r="RZH321" s="98"/>
      <c r="RZI321" s="98"/>
      <c r="RZV321" s="98"/>
      <c r="RZW321" s="98"/>
      <c r="RZX321" s="98"/>
      <c r="RZY321" s="98"/>
      <c r="RZZ321" s="98"/>
      <c r="SAA321" s="98"/>
      <c r="SAB321" s="98"/>
      <c r="SAC321" s="98"/>
      <c r="SAD321" s="98"/>
      <c r="SAE321" s="98"/>
      <c r="SAH321" s="98"/>
      <c r="SAK321" s="98"/>
      <c r="SAN321" s="98"/>
      <c r="SAQ321" s="98"/>
      <c r="SDE321" s="98"/>
      <c r="SDG321" s="98"/>
      <c r="SDJ321" s="98"/>
      <c r="SDM321" s="98"/>
      <c r="SDP321" s="98"/>
      <c r="SDS321" s="98"/>
      <c r="SDV321" s="98"/>
      <c r="SDX321" s="98"/>
      <c r="SDZ321" s="98"/>
      <c r="SEC321" s="98"/>
      <c r="SEF321" s="98"/>
      <c r="SEI321" s="98"/>
      <c r="SEL321" s="98"/>
      <c r="SEO321" s="98"/>
      <c r="SER321" s="98"/>
      <c r="SEU321" s="98"/>
      <c r="SEW321" s="98"/>
      <c r="SFR321" s="98"/>
      <c r="SFS321" s="98"/>
      <c r="SFV321" s="98"/>
      <c r="SFY321" s="98"/>
      <c r="SGB321" s="98"/>
      <c r="SGE321" s="98"/>
      <c r="SGF321" s="98"/>
      <c r="SGG321" s="98"/>
      <c r="SGJ321" s="98"/>
      <c r="SGM321" s="98"/>
      <c r="SGP321" s="98"/>
      <c r="SGS321" s="98"/>
      <c r="SGU321" s="98"/>
      <c r="SIM321" s="98"/>
      <c r="SIN321" s="98"/>
      <c r="SIO321" s="98"/>
      <c r="SIP321" s="98"/>
      <c r="SIQ321" s="98"/>
      <c r="SIR321" s="98"/>
      <c r="SIS321" s="98"/>
      <c r="SIT321" s="98"/>
      <c r="SIU321" s="98"/>
      <c r="SIV321" s="98"/>
      <c r="SIW321" s="98"/>
      <c r="SIX321" s="98"/>
      <c r="SIY321" s="98"/>
      <c r="SIZ321" s="98"/>
      <c r="SJA321" s="98"/>
      <c r="SJB321" s="98"/>
      <c r="SJC321" s="98"/>
      <c r="SJD321" s="98"/>
      <c r="SJE321" s="98"/>
      <c r="SJR321" s="98"/>
      <c r="SJS321" s="98"/>
      <c r="SJT321" s="98"/>
      <c r="SJU321" s="98"/>
      <c r="SJV321" s="98"/>
      <c r="SJW321" s="98"/>
      <c r="SJX321" s="98"/>
      <c r="SJY321" s="98"/>
      <c r="SJZ321" s="98"/>
      <c r="SKA321" s="98"/>
      <c r="SKD321" s="98"/>
      <c r="SKG321" s="98"/>
      <c r="SKJ321" s="98"/>
      <c r="SKM321" s="98"/>
      <c r="SNA321" s="98"/>
      <c r="SNC321" s="98"/>
      <c r="SNF321" s="98"/>
      <c r="SNI321" s="98"/>
      <c r="SNL321" s="98"/>
      <c r="SNO321" s="98"/>
      <c r="SNR321" s="98"/>
      <c r="SNT321" s="98"/>
      <c r="SNV321" s="98"/>
      <c r="SNY321" s="98"/>
      <c r="SOB321" s="98"/>
      <c r="SOE321" s="98"/>
      <c r="SOH321" s="98"/>
      <c r="SOK321" s="98"/>
      <c r="SON321" s="98"/>
      <c r="SOQ321" s="98"/>
      <c r="SOS321" s="98"/>
      <c r="SPN321" s="98"/>
      <c r="SPO321" s="98"/>
      <c r="SPR321" s="98"/>
      <c r="SPU321" s="98"/>
      <c r="SPX321" s="98"/>
      <c r="SQA321" s="98"/>
      <c r="SQB321" s="98"/>
      <c r="SQC321" s="98"/>
      <c r="SQF321" s="98"/>
      <c r="SQI321" s="98"/>
      <c r="SQL321" s="98"/>
      <c r="SQO321" s="98"/>
      <c r="SQQ321" s="98"/>
      <c r="SSI321" s="98"/>
      <c r="SSJ321" s="98"/>
      <c r="SSK321" s="98"/>
      <c r="SSL321" s="98"/>
      <c r="SSM321" s="98"/>
      <c r="SSN321" s="98"/>
      <c r="SSO321" s="98"/>
      <c r="SSP321" s="98"/>
      <c r="SSQ321" s="98"/>
      <c r="SSR321" s="98"/>
      <c r="SSS321" s="98"/>
      <c r="SST321" s="98"/>
      <c r="SSU321" s="98"/>
      <c r="SSV321" s="98"/>
      <c r="SSW321" s="98"/>
      <c r="SSX321" s="98"/>
      <c r="SSY321" s="98"/>
      <c r="SSZ321" s="98"/>
      <c r="STA321" s="98"/>
      <c r="STN321" s="98"/>
      <c r="STO321" s="98"/>
      <c r="STP321" s="98"/>
      <c r="STQ321" s="98"/>
      <c r="STR321" s="98"/>
      <c r="STS321" s="98"/>
      <c r="STT321" s="98"/>
      <c r="STU321" s="98"/>
      <c r="STV321" s="98"/>
      <c r="STW321" s="98"/>
      <c r="STZ321" s="98"/>
      <c r="SUC321" s="98"/>
      <c r="SUF321" s="98"/>
      <c r="SUI321" s="98"/>
      <c r="SWW321" s="98"/>
      <c r="SWY321" s="98"/>
      <c r="SXB321" s="98"/>
      <c r="SXE321" s="98"/>
      <c r="SXH321" s="98"/>
      <c r="SXK321" s="98"/>
      <c r="SXN321" s="98"/>
      <c r="SXP321" s="98"/>
      <c r="SXR321" s="98"/>
      <c r="SXU321" s="98"/>
      <c r="SXX321" s="98"/>
      <c r="SYA321" s="98"/>
      <c r="SYD321" s="98"/>
      <c r="SYG321" s="98"/>
      <c r="SYJ321" s="98"/>
      <c r="SYM321" s="98"/>
      <c r="SYO321" s="98"/>
      <c r="SZJ321" s="98"/>
      <c r="SZK321" s="98"/>
      <c r="SZN321" s="98"/>
      <c r="SZQ321" s="98"/>
      <c r="SZT321" s="98"/>
      <c r="SZW321" s="98"/>
      <c r="SZX321" s="98"/>
      <c r="SZY321" s="98"/>
      <c r="TAB321" s="98"/>
      <c r="TAE321" s="98"/>
      <c r="TAH321" s="98"/>
      <c r="TAK321" s="98"/>
      <c r="TAM321" s="98"/>
      <c r="TCE321" s="98"/>
      <c r="TCF321" s="98"/>
      <c r="TCG321" s="98"/>
      <c r="TCH321" s="98"/>
      <c r="TCI321" s="98"/>
      <c r="TCJ321" s="98"/>
      <c r="TCK321" s="98"/>
      <c r="TCL321" s="98"/>
      <c r="TCM321" s="98"/>
      <c r="TCN321" s="98"/>
      <c r="TCO321" s="98"/>
      <c r="TCP321" s="98"/>
      <c r="TCQ321" s="98"/>
      <c r="TCR321" s="98"/>
      <c r="TCS321" s="98"/>
      <c r="TCT321" s="98"/>
      <c r="TCU321" s="98"/>
      <c r="TCV321" s="98"/>
      <c r="TCW321" s="98"/>
      <c r="TDJ321" s="98"/>
      <c r="TDK321" s="98"/>
      <c r="TDL321" s="98"/>
      <c r="TDM321" s="98"/>
      <c r="TDN321" s="98"/>
      <c r="TDO321" s="98"/>
      <c r="TDP321" s="98"/>
      <c r="TDQ321" s="98"/>
      <c r="TDR321" s="98"/>
      <c r="TDS321" s="98"/>
      <c r="TDV321" s="98"/>
      <c r="TDY321" s="98"/>
      <c r="TEB321" s="98"/>
      <c r="TEE321" s="98"/>
      <c r="TGS321" s="98"/>
      <c r="TGU321" s="98"/>
      <c r="TGX321" s="98"/>
      <c r="THA321" s="98"/>
      <c r="THD321" s="98"/>
      <c r="THG321" s="98"/>
      <c r="THJ321" s="98"/>
      <c r="THL321" s="98"/>
      <c r="THN321" s="98"/>
      <c r="THQ321" s="98"/>
      <c r="THT321" s="98"/>
      <c r="THW321" s="98"/>
      <c r="THZ321" s="98"/>
      <c r="TIC321" s="98"/>
      <c r="TIF321" s="98"/>
      <c r="TII321" s="98"/>
      <c r="TIK321" s="98"/>
      <c r="TJF321" s="98"/>
      <c r="TJG321" s="98"/>
      <c r="TJJ321" s="98"/>
      <c r="TJM321" s="98"/>
      <c r="TJP321" s="98"/>
      <c r="TJS321" s="98"/>
      <c r="TJT321" s="98"/>
      <c r="TJU321" s="98"/>
      <c r="TJX321" s="98"/>
      <c r="TKA321" s="98"/>
      <c r="TKD321" s="98"/>
      <c r="TKG321" s="98"/>
      <c r="TKI321" s="98"/>
      <c r="TMA321" s="98"/>
      <c r="TMB321" s="98"/>
      <c r="TMC321" s="98"/>
      <c r="TMD321" s="98"/>
      <c r="TME321" s="98"/>
      <c r="TMF321" s="98"/>
      <c r="TMG321" s="98"/>
      <c r="TMH321" s="98"/>
      <c r="TMI321" s="98"/>
      <c r="TMJ321" s="98"/>
      <c r="TMK321" s="98"/>
      <c r="TML321" s="98"/>
      <c r="TMM321" s="98"/>
      <c r="TMN321" s="98"/>
      <c r="TMO321" s="98"/>
      <c r="TMP321" s="98"/>
      <c r="TMQ321" s="98"/>
      <c r="TMR321" s="98"/>
      <c r="TMS321" s="98"/>
      <c r="TNF321" s="98"/>
      <c r="TNG321" s="98"/>
      <c r="TNH321" s="98"/>
      <c r="TNI321" s="98"/>
      <c r="TNJ321" s="98"/>
      <c r="TNK321" s="98"/>
      <c r="TNL321" s="98"/>
      <c r="TNM321" s="98"/>
      <c r="TNN321" s="98"/>
      <c r="TNO321" s="98"/>
      <c r="TNR321" s="98"/>
      <c r="TNU321" s="98"/>
      <c r="TNX321" s="98"/>
      <c r="TOA321" s="98"/>
      <c r="TQO321" s="98"/>
      <c r="TQQ321" s="98"/>
      <c r="TQT321" s="98"/>
      <c r="TQW321" s="98"/>
      <c r="TQZ321" s="98"/>
      <c r="TRC321" s="98"/>
      <c r="TRF321" s="98"/>
      <c r="TRH321" s="98"/>
      <c r="TRJ321" s="98"/>
      <c r="TRM321" s="98"/>
      <c r="TRP321" s="98"/>
      <c r="TRS321" s="98"/>
      <c r="TRV321" s="98"/>
      <c r="TRY321" s="98"/>
      <c r="TSB321" s="98"/>
      <c r="TSE321" s="98"/>
      <c r="TSG321" s="98"/>
      <c r="TTB321" s="98"/>
      <c r="TTC321" s="98"/>
      <c r="TTF321" s="98"/>
      <c r="TTI321" s="98"/>
      <c r="TTL321" s="98"/>
      <c r="TTO321" s="98"/>
      <c r="TTP321" s="98"/>
      <c r="TTQ321" s="98"/>
      <c r="TTT321" s="98"/>
      <c r="TTW321" s="98"/>
      <c r="TTZ321" s="98"/>
      <c r="TUC321" s="98"/>
      <c r="TUE321" s="98"/>
      <c r="TVW321" s="98"/>
      <c r="TVX321" s="98"/>
      <c r="TVY321" s="98"/>
      <c r="TVZ321" s="98"/>
      <c r="TWA321" s="98"/>
      <c r="TWB321" s="98"/>
      <c r="TWC321" s="98"/>
      <c r="TWD321" s="98"/>
      <c r="TWE321" s="98"/>
      <c r="TWF321" s="98"/>
      <c r="TWG321" s="98"/>
      <c r="TWH321" s="98"/>
      <c r="TWI321" s="98"/>
      <c r="TWJ321" s="98"/>
      <c r="TWK321" s="98"/>
      <c r="TWL321" s="98"/>
      <c r="TWM321" s="98"/>
      <c r="TWN321" s="98"/>
      <c r="TWO321" s="98"/>
      <c r="TXB321" s="98"/>
      <c r="TXC321" s="98"/>
      <c r="TXD321" s="98"/>
      <c r="TXE321" s="98"/>
      <c r="TXF321" s="98"/>
      <c r="TXG321" s="98"/>
      <c r="TXH321" s="98"/>
      <c r="TXI321" s="98"/>
      <c r="TXJ321" s="98"/>
      <c r="TXK321" s="98"/>
      <c r="TXN321" s="98"/>
      <c r="TXQ321" s="98"/>
      <c r="TXT321" s="98"/>
      <c r="TXW321" s="98"/>
      <c r="UAK321" s="98"/>
      <c r="UAM321" s="98"/>
      <c r="UAP321" s="98"/>
      <c r="UAS321" s="98"/>
      <c r="UAV321" s="98"/>
      <c r="UAY321" s="98"/>
      <c r="UBB321" s="98"/>
      <c r="UBD321" s="98"/>
      <c r="UBF321" s="98"/>
      <c r="UBI321" s="98"/>
      <c r="UBL321" s="98"/>
      <c r="UBO321" s="98"/>
      <c r="UBR321" s="98"/>
      <c r="UBU321" s="98"/>
      <c r="UBX321" s="98"/>
      <c r="UCA321" s="98"/>
      <c r="UCC321" s="98"/>
      <c r="UCX321" s="98"/>
      <c r="UCY321" s="98"/>
      <c r="UDB321" s="98"/>
      <c r="UDE321" s="98"/>
      <c r="UDH321" s="98"/>
      <c r="UDK321" s="98"/>
      <c r="UDL321" s="98"/>
      <c r="UDM321" s="98"/>
      <c r="UDP321" s="98"/>
      <c r="UDS321" s="98"/>
      <c r="UDV321" s="98"/>
      <c r="UDY321" s="98"/>
      <c r="UEA321" s="98"/>
      <c r="UFS321" s="98"/>
      <c r="UFT321" s="98"/>
      <c r="UFU321" s="98"/>
      <c r="UFV321" s="98"/>
      <c r="UFW321" s="98"/>
      <c r="UFX321" s="98"/>
      <c r="UFY321" s="98"/>
      <c r="UFZ321" s="98"/>
      <c r="UGA321" s="98"/>
      <c r="UGB321" s="98"/>
      <c r="UGC321" s="98"/>
      <c r="UGD321" s="98"/>
      <c r="UGE321" s="98"/>
      <c r="UGF321" s="98"/>
      <c r="UGG321" s="98"/>
      <c r="UGH321" s="98"/>
      <c r="UGI321" s="98"/>
      <c r="UGJ321" s="98"/>
      <c r="UGK321" s="98"/>
      <c r="UGX321" s="98"/>
      <c r="UGY321" s="98"/>
      <c r="UGZ321" s="98"/>
      <c r="UHA321" s="98"/>
      <c r="UHB321" s="98"/>
      <c r="UHC321" s="98"/>
      <c r="UHD321" s="98"/>
      <c r="UHE321" s="98"/>
      <c r="UHF321" s="98"/>
      <c r="UHG321" s="98"/>
      <c r="UHJ321" s="98"/>
      <c r="UHM321" s="98"/>
      <c r="UHP321" s="98"/>
      <c r="UHS321" s="98"/>
      <c r="UKG321" s="98"/>
      <c r="UKI321" s="98"/>
      <c r="UKL321" s="98"/>
      <c r="UKO321" s="98"/>
      <c r="UKR321" s="98"/>
      <c r="UKU321" s="98"/>
      <c r="UKX321" s="98"/>
      <c r="UKZ321" s="98"/>
      <c r="ULB321" s="98"/>
      <c r="ULE321" s="98"/>
      <c r="ULH321" s="98"/>
      <c r="ULK321" s="98"/>
      <c r="ULN321" s="98"/>
      <c r="ULQ321" s="98"/>
      <c r="ULT321" s="98"/>
      <c r="ULW321" s="98"/>
      <c r="ULY321" s="98"/>
      <c r="UMT321" s="98"/>
      <c r="UMU321" s="98"/>
      <c r="UMX321" s="98"/>
      <c r="UNA321" s="98"/>
      <c r="UND321" s="98"/>
      <c r="UNG321" s="98"/>
      <c r="UNH321" s="98"/>
      <c r="UNI321" s="98"/>
      <c r="UNL321" s="98"/>
      <c r="UNO321" s="98"/>
      <c r="UNR321" s="98"/>
      <c r="UNU321" s="98"/>
      <c r="UNW321" s="98"/>
      <c r="UPO321" s="98"/>
      <c r="UPP321" s="98"/>
      <c r="UPQ321" s="98"/>
      <c r="UPR321" s="98"/>
      <c r="UPS321" s="98"/>
      <c r="UPT321" s="98"/>
      <c r="UPU321" s="98"/>
      <c r="UPV321" s="98"/>
      <c r="UPW321" s="98"/>
      <c r="UPX321" s="98"/>
      <c r="UPY321" s="98"/>
      <c r="UPZ321" s="98"/>
      <c r="UQA321" s="98"/>
      <c r="UQB321" s="98"/>
      <c r="UQC321" s="98"/>
      <c r="UQD321" s="98"/>
      <c r="UQE321" s="98"/>
      <c r="UQF321" s="98"/>
      <c r="UQG321" s="98"/>
      <c r="UQT321" s="98"/>
      <c r="UQU321" s="98"/>
      <c r="UQV321" s="98"/>
      <c r="UQW321" s="98"/>
      <c r="UQX321" s="98"/>
      <c r="UQY321" s="98"/>
      <c r="UQZ321" s="98"/>
      <c r="URA321" s="98"/>
      <c r="URB321" s="98"/>
      <c r="URC321" s="98"/>
      <c r="URF321" s="98"/>
      <c r="URI321" s="98"/>
      <c r="URL321" s="98"/>
      <c r="URO321" s="98"/>
      <c r="UUC321" s="98"/>
      <c r="UUE321" s="98"/>
      <c r="UUH321" s="98"/>
      <c r="UUK321" s="98"/>
      <c r="UUN321" s="98"/>
      <c r="UUQ321" s="98"/>
      <c r="UUT321" s="98"/>
      <c r="UUV321" s="98"/>
      <c r="UUX321" s="98"/>
      <c r="UVA321" s="98"/>
      <c r="UVD321" s="98"/>
      <c r="UVG321" s="98"/>
      <c r="UVJ321" s="98"/>
      <c r="UVM321" s="98"/>
      <c r="UVP321" s="98"/>
      <c r="UVS321" s="98"/>
      <c r="UVU321" s="98"/>
      <c r="UWP321" s="98"/>
      <c r="UWQ321" s="98"/>
      <c r="UWT321" s="98"/>
      <c r="UWW321" s="98"/>
      <c r="UWZ321" s="98"/>
      <c r="UXC321" s="98"/>
      <c r="UXD321" s="98"/>
      <c r="UXE321" s="98"/>
      <c r="UXH321" s="98"/>
      <c r="UXK321" s="98"/>
      <c r="UXN321" s="98"/>
      <c r="UXQ321" s="98"/>
      <c r="UXS321" s="98"/>
      <c r="UZK321" s="98"/>
      <c r="UZL321" s="98"/>
      <c r="UZM321" s="98"/>
      <c r="UZN321" s="98"/>
      <c r="UZO321" s="98"/>
      <c r="UZP321" s="98"/>
      <c r="UZQ321" s="98"/>
      <c r="UZR321" s="98"/>
      <c r="UZS321" s="98"/>
      <c r="UZT321" s="98"/>
      <c r="UZU321" s="98"/>
      <c r="UZV321" s="98"/>
      <c r="UZW321" s="98"/>
      <c r="UZX321" s="98"/>
      <c r="UZY321" s="98"/>
      <c r="UZZ321" s="98"/>
      <c r="VAA321" s="98"/>
      <c r="VAB321" s="98"/>
      <c r="VAC321" s="98"/>
      <c r="VAP321" s="98"/>
      <c r="VAQ321" s="98"/>
      <c r="VAR321" s="98"/>
      <c r="VAS321" s="98"/>
      <c r="VAT321" s="98"/>
      <c r="VAU321" s="98"/>
      <c r="VAV321" s="98"/>
      <c r="VAW321" s="98"/>
      <c r="VAX321" s="98"/>
      <c r="VAY321" s="98"/>
      <c r="VBB321" s="98"/>
      <c r="VBE321" s="98"/>
      <c r="VBH321" s="98"/>
      <c r="VBK321" s="98"/>
      <c r="VDY321" s="98"/>
      <c r="VEA321" s="98"/>
      <c r="VED321" s="98"/>
      <c r="VEG321" s="98"/>
      <c r="VEJ321" s="98"/>
      <c r="VEM321" s="98"/>
      <c r="VEP321" s="98"/>
      <c r="VER321" s="98"/>
      <c r="VET321" s="98"/>
      <c r="VEW321" s="98"/>
      <c r="VEZ321" s="98"/>
      <c r="VFC321" s="98"/>
      <c r="VFF321" s="98"/>
      <c r="VFI321" s="98"/>
      <c r="VFL321" s="98"/>
      <c r="VFO321" s="98"/>
      <c r="VFQ321" s="98"/>
      <c r="VGL321" s="98"/>
      <c r="VGM321" s="98"/>
      <c r="VGP321" s="98"/>
      <c r="VGS321" s="98"/>
      <c r="VGV321" s="98"/>
      <c r="VGY321" s="98"/>
      <c r="VGZ321" s="98"/>
      <c r="VHA321" s="98"/>
      <c r="VHD321" s="98"/>
      <c r="VHG321" s="98"/>
      <c r="VHJ321" s="98"/>
      <c r="VHM321" s="98"/>
      <c r="VHO321" s="98"/>
      <c r="VJG321" s="98"/>
      <c r="VJH321" s="98"/>
      <c r="VJI321" s="98"/>
      <c r="VJJ321" s="98"/>
      <c r="VJK321" s="98"/>
      <c r="VJL321" s="98"/>
      <c r="VJM321" s="98"/>
      <c r="VJN321" s="98"/>
      <c r="VJO321" s="98"/>
      <c r="VJP321" s="98"/>
      <c r="VJQ321" s="98"/>
      <c r="VJR321" s="98"/>
      <c r="VJS321" s="98"/>
      <c r="VJT321" s="98"/>
      <c r="VJU321" s="98"/>
      <c r="VJV321" s="98"/>
      <c r="VJW321" s="98"/>
      <c r="VJX321" s="98"/>
      <c r="VJY321" s="98"/>
      <c r="VKL321" s="98"/>
      <c r="VKM321" s="98"/>
      <c r="VKN321" s="98"/>
      <c r="VKO321" s="98"/>
      <c r="VKP321" s="98"/>
      <c r="VKQ321" s="98"/>
      <c r="VKR321" s="98"/>
      <c r="VKS321" s="98"/>
      <c r="VKT321" s="98"/>
      <c r="VKU321" s="98"/>
      <c r="VKX321" s="98"/>
      <c r="VLA321" s="98"/>
      <c r="VLD321" s="98"/>
      <c r="VLG321" s="98"/>
      <c r="VNU321" s="98"/>
      <c r="VNW321" s="98"/>
      <c r="VNZ321" s="98"/>
      <c r="VOC321" s="98"/>
      <c r="VOF321" s="98"/>
      <c r="VOI321" s="98"/>
      <c r="VOL321" s="98"/>
      <c r="VON321" s="98"/>
      <c r="VOP321" s="98"/>
      <c r="VOS321" s="98"/>
      <c r="VOV321" s="98"/>
      <c r="VOY321" s="98"/>
      <c r="VPB321" s="98"/>
      <c r="VPE321" s="98"/>
      <c r="VPH321" s="98"/>
      <c r="VPK321" s="98"/>
      <c r="VPM321" s="98"/>
      <c r="VQH321" s="98"/>
      <c r="VQI321" s="98"/>
      <c r="VQL321" s="98"/>
      <c r="VQO321" s="98"/>
      <c r="VQR321" s="98"/>
      <c r="VQU321" s="98"/>
      <c r="VQV321" s="98"/>
      <c r="VQW321" s="98"/>
      <c r="VQZ321" s="98"/>
      <c r="VRC321" s="98"/>
      <c r="VRF321" s="98"/>
      <c r="VRI321" s="98"/>
      <c r="VRK321" s="98"/>
      <c r="VTC321" s="98"/>
      <c r="VTD321" s="98"/>
      <c r="VTE321" s="98"/>
      <c r="VTF321" s="98"/>
      <c r="VTG321" s="98"/>
      <c r="VTH321" s="98"/>
      <c r="VTI321" s="98"/>
      <c r="VTJ321" s="98"/>
      <c r="VTK321" s="98"/>
      <c r="VTL321" s="98"/>
      <c r="VTM321" s="98"/>
      <c r="VTN321" s="98"/>
      <c r="VTO321" s="98"/>
      <c r="VTP321" s="98"/>
      <c r="VTQ321" s="98"/>
      <c r="VTR321" s="98"/>
      <c r="VTS321" s="98"/>
      <c r="VTT321" s="98"/>
      <c r="VTU321" s="98"/>
      <c r="VUH321" s="98"/>
      <c r="VUI321" s="98"/>
      <c r="VUJ321" s="98"/>
      <c r="VUK321" s="98"/>
      <c r="VUL321" s="98"/>
      <c r="VUM321" s="98"/>
      <c r="VUN321" s="98"/>
      <c r="VUO321" s="98"/>
      <c r="VUP321" s="98"/>
      <c r="VUQ321" s="98"/>
      <c r="VUT321" s="98"/>
      <c r="VUW321" s="98"/>
      <c r="VUZ321" s="98"/>
      <c r="VVC321" s="98"/>
      <c r="VXQ321" s="98"/>
      <c r="VXS321" s="98"/>
      <c r="VXV321" s="98"/>
      <c r="VXY321" s="98"/>
      <c r="VYB321" s="98"/>
      <c r="VYE321" s="98"/>
      <c r="VYH321" s="98"/>
      <c r="VYJ321" s="98"/>
      <c r="VYL321" s="98"/>
      <c r="VYO321" s="98"/>
      <c r="VYR321" s="98"/>
      <c r="VYU321" s="98"/>
      <c r="VYX321" s="98"/>
      <c r="VZA321" s="98"/>
      <c r="VZD321" s="98"/>
      <c r="VZG321" s="98"/>
      <c r="VZI321" s="98"/>
      <c r="WAD321" s="98"/>
      <c r="WAE321" s="98"/>
      <c r="WAH321" s="98"/>
      <c r="WAK321" s="98"/>
      <c r="WAN321" s="98"/>
      <c r="WAQ321" s="98"/>
      <c r="WAR321" s="98"/>
      <c r="WAS321" s="98"/>
      <c r="WAV321" s="98"/>
      <c r="WAY321" s="98"/>
      <c r="WBB321" s="98"/>
      <c r="WBE321" s="98"/>
      <c r="WBG321" s="98"/>
      <c r="WCY321" s="98"/>
      <c r="WCZ321" s="98"/>
      <c r="WDA321" s="98"/>
      <c r="WDB321" s="98"/>
      <c r="WDC321" s="98"/>
      <c r="WDD321" s="98"/>
      <c r="WDE321" s="98"/>
      <c r="WDF321" s="98"/>
      <c r="WDG321" s="98"/>
      <c r="WDH321" s="98"/>
      <c r="WDI321" s="98"/>
      <c r="WDJ321" s="98"/>
      <c r="WDK321" s="98"/>
      <c r="WDL321" s="98"/>
      <c r="WDM321" s="98"/>
      <c r="WDN321" s="98"/>
      <c r="WDO321" s="98"/>
      <c r="WDP321" s="98"/>
      <c r="WDQ321" s="98"/>
      <c r="WED321" s="98"/>
      <c r="WEE321" s="98"/>
      <c r="WEF321" s="98"/>
      <c r="WEG321" s="98"/>
      <c r="WEH321" s="98"/>
      <c r="WEI321" s="98"/>
      <c r="WEJ321" s="98"/>
      <c r="WEK321" s="98"/>
      <c r="WEL321" s="98"/>
      <c r="WEM321" s="98"/>
      <c r="WEP321" s="98"/>
      <c r="WES321" s="98"/>
      <c r="WEV321" s="98"/>
      <c r="WEY321" s="98"/>
      <c r="WHM321" s="98"/>
      <c r="WHO321" s="98"/>
      <c r="WHR321" s="98"/>
      <c r="WHU321" s="98"/>
      <c r="WHX321" s="98"/>
      <c r="WIA321" s="98"/>
      <c r="WID321" s="98"/>
      <c r="WIF321" s="98"/>
      <c r="WIH321" s="98"/>
      <c r="WIK321" s="98"/>
      <c r="WIN321" s="98"/>
      <c r="WIQ321" s="98"/>
      <c r="WIT321" s="98"/>
      <c r="WIW321" s="98"/>
      <c r="WIZ321" s="98"/>
      <c r="WJC321" s="98"/>
      <c r="WJE321" s="98"/>
      <c r="WJZ321" s="98"/>
      <c r="WKA321" s="98"/>
      <c r="WKD321" s="98"/>
      <c r="WKG321" s="98"/>
      <c r="WKJ321" s="98"/>
      <c r="WKM321" s="98"/>
      <c r="WKN321" s="98"/>
      <c r="WKO321" s="98"/>
      <c r="WKR321" s="98"/>
      <c r="WKU321" s="98"/>
      <c r="WKX321" s="98"/>
      <c r="WLA321" s="98"/>
      <c r="WLC321" s="98"/>
      <c r="WMU321" s="98"/>
      <c r="WMV321" s="98"/>
      <c r="WMW321" s="98"/>
      <c r="WMX321" s="98"/>
      <c r="WMY321" s="98"/>
      <c r="WMZ321" s="98"/>
      <c r="WNA321" s="98"/>
      <c r="WNB321" s="98"/>
      <c r="WNC321" s="98"/>
      <c r="WND321" s="98"/>
      <c r="WNE321" s="98"/>
      <c r="WNF321" s="98"/>
      <c r="WNG321" s="98"/>
      <c r="WNH321" s="98"/>
      <c r="WNI321" s="98"/>
      <c r="WNJ321" s="98"/>
      <c r="WNK321" s="98"/>
      <c r="WNL321" s="98"/>
      <c r="WNM321" s="98"/>
      <c r="WNZ321" s="98"/>
      <c r="WOA321" s="98"/>
      <c r="WOB321" s="98"/>
      <c r="WOC321" s="98"/>
      <c r="WOD321" s="98"/>
      <c r="WOE321" s="98"/>
      <c r="WOF321" s="98"/>
      <c r="WOG321" s="98"/>
      <c r="WOH321" s="98"/>
      <c r="WOI321" s="98"/>
      <c r="WOL321" s="98"/>
      <c r="WOO321" s="98"/>
      <c r="WOR321" s="98"/>
      <c r="WOU321" s="98"/>
      <c r="WRI321" s="98"/>
      <c r="WRK321" s="98"/>
      <c r="WRN321" s="98"/>
      <c r="WRQ321" s="98"/>
      <c r="WRT321" s="98"/>
      <c r="WRW321" s="98"/>
      <c r="WRZ321" s="98"/>
      <c r="WSB321" s="98"/>
      <c r="WSD321" s="98"/>
      <c r="WSG321" s="98"/>
      <c r="WSJ321" s="98"/>
      <c r="WSM321" s="98"/>
      <c r="WSP321" s="98"/>
      <c r="WSS321" s="98"/>
      <c r="WSV321" s="98"/>
      <c r="WSY321" s="98"/>
      <c r="WTA321" s="98"/>
      <c r="WTV321" s="98"/>
      <c r="WTW321" s="98"/>
      <c r="WTZ321" s="98"/>
      <c r="WUC321" s="98"/>
      <c r="WUF321" s="98"/>
      <c r="WUI321" s="98"/>
      <c r="WUJ321" s="98"/>
      <c r="WUK321" s="98"/>
      <c r="WUN321" s="98"/>
      <c r="WUQ321" s="98"/>
      <c r="WUT321" s="98"/>
      <c r="WUW321" s="98"/>
      <c r="WUY321" s="98"/>
    </row>
    <row r="322" spans="1:1015 1059:2039 2083:3063 3107:4087 4131:5111 5155:6135 6179:7159 7203:8183 8227:9207 9251:10231 10275:11255 11299:12279 12323:13303 13347:14327 14371:15351 15395:16119" s="94" customFormat="1" ht="21" hidden="1" customHeight="1" x14ac:dyDescent="0.3">
      <c r="A322" s="10" t="s">
        <v>257</v>
      </c>
      <c r="B322" s="93" t="s">
        <v>412</v>
      </c>
      <c r="C322" s="7"/>
      <c r="D322" s="126"/>
      <c r="E322" s="126"/>
    </row>
    <row r="323" spans="1:1015 1059:2039 2083:3063 3107:4087 4131:5111 5155:6135 6179:7159 7203:8183 8227:9207 9251:10231 10275:11255 11299:12279 12323:13303 13347:14327 14371:15351 15395:16119" s="94" customFormat="1" ht="21" hidden="1" customHeight="1" x14ac:dyDescent="0.3">
      <c r="A323" s="13" t="s">
        <v>258</v>
      </c>
      <c r="B323" s="93" t="s">
        <v>412</v>
      </c>
      <c r="C323" s="7"/>
      <c r="D323" s="126"/>
      <c r="E323" s="126"/>
    </row>
    <row r="324" spans="1:1015 1059:2039 2083:3063 3107:4087 4131:5111 5155:6135 6179:7159 7203:8183 8227:9207 9251:10231 10275:11255 11299:12279 12323:13303 13347:14327 14371:15351 15395:16119" s="94" customFormat="1" ht="21" hidden="1" customHeight="1" x14ac:dyDescent="0.3">
      <c r="A324" s="10" t="s">
        <v>259</v>
      </c>
      <c r="B324" s="93" t="s">
        <v>418</v>
      </c>
      <c r="C324" s="7"/>
      <c r="D324" s="126"/>
      <c r="E324" s="126"/>
    </row>
    <row r="325" spans="1:1015 1059:2039 2083:3063 3107:4087 4131:5111 5155:6135 6179:7159 7203:8183 8227:9207 9251:10231 10275:11255 11299:12279 12323:13303 13347:14327 14371:15351 15395:16119" s="94" customFormat="1" ht="21" customHeight="1" x14ac:dyDescent="0.3">
      <c r="A325" s="13" t="s">
        <v>260</v>
      </c>
      <c r="B325" s="169" t="s">
        <v>418</v>
      </c>
      <c r="C325" s="170">
        <v>48</v>
      </c>
      <c r="D325" s="185">
        <v>6800</v>
      </c>
      <c r="E325" s="169">
        <v>326400</v>
      </c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8"/>
      <c r="AK325" s="98"/>
      <c r="AL325" s="98"/>
      <c r="AM325" s="98"/>
      <c r="AN325" s="98"/>
      <c r="AO325" s="98"/>
      <c r="AP325" s="98"/>
      <c r="AQ325" s="98"/>
      <c r="AR325" s="98"/>
      <c r="AS325" s="98"/>
      <c r="AT325" s="98"/>
      <c r="AU325" s="98"/>
      <c r="AV325" s="98"/>
      <c r="AW325" s="98"/>
      <c r="AX325" s="98"/>
      <c r="AY325" s="98"/>
      <c r="AZ325" s="98"/>
      <c r="BA325" s="98"/>
      <c r="BN325" s="98"/>
      <c r="BO325" s="98"/>
      <c r="BP325" s="98"/>
      <c r="BQ325" s="98"/>
      <c r="BR325" s="98"/>
      <c r="BS325" s="98"/>
      <c r="BT325" s="98"/>
      <c r="BU325" s="98"/>
      <c r="BV325" s="98"/>
      <c r="BW325" s="98"/>
      <c r="BZ325" s="98"/>
      <c r="CC325" s="98"/>
      <c r="CF325" s="98"/>
      <c r="CI325" s="98"/>
      <c r="EW325" s="98"/>
      <c r="EY325" s="98"/>
      <c r="FB325" s="98"/>
      <c r="FE325" s="98"/>
      <c r="FH325" s="98"/>
      <c r="FK325" s="98"/>
      <c r="FN325" s="98"/>
      <c r="FP325" s="98"/>
      <c r="FR325" s="98"/>
      <c r="FU325" s="98"/>
      <c r="FX325" s="98"/>
      <c r="GA325" s="98"/>
      <c r="GD325" s="98"/>
      <c r="GG325" s="98"/>
      <c r="GJ325" s="98"/>
      <c r="GM325" s="98"/>
      <c r="GO325" s="98"/>
      <c r="HJ325" s="98"/>
      <c r="HK325" s="98"/>
      <c r="HN325" s="98"/>
      <c r="HQ325" s="98"/>
      <c r="HT325" s="98"/>
      <c r="HW325" s="98"/>
      <c r="HX325" s="98"/>
      <c r="HY325" s="98"/>
      <c r="IB325" s="98"/>
      <c r="IE325" s="98"/>
      <c r="IH325" s="98"/>
      <c r="IK325" s="98"/>
      <c r="IM325" s="98"/>
      <c r="KE325" s="98"/>
      <c r="KF325" s="98"/>
      <c r="KG325" s="98"/>
      <c r="KH325" s="98"/>
      <c r="KI325" s="98"/>
      <c r="KJ325" s="98"/>
      <c r="KK325" s="98"/>
      <c r="KL325" s="98"/>
      <c r="KM325" s="98"/>
      <c r="KN325" s="98"/>
      <c r="KO325" s="98"/>
      <c r="KP325" s="98"/>
      <c r="KQ325" s="98"/>
      <c r="KR325" s="98"/>
      <c r="KS325" s="98"/>
      <c r="KT325" s="98"/>
      <c r="KU325" s="98"/>
      <c r="KV325" s="98"/>
      <c r="KW325" s="98"/>
      <c r="LJ325" s="98"/>
      <c r="LK325" s="98"/>
      <c r="LL325" s="98"/>
      <c r="LM325" s="98"/>
      <c r="LN325" s="98"/>
      <c r="LO325" s="98"/>
      <c r="LP325" s="98"/>
      <c r="LQ325" s="98"/>
      <c r="LR325" s="98"/>
      <c r="LS325" s="98"/>
      <c r="LV325" s="98"/>
      <c r="LY325" s="98"/>
      <c r="MB325" s="98"/>
      <c r="ME325" s="98"/>
      <c r="OS325" s="98"/>
      <c r="OU325" s="98"/>
      <c r="OX325" s="98"/>
      <c r="PA325" s="98"/>
      <c r="PD325" s="98"/>
      <c r="PG325" s="98"/>
      <c r="PJ325" s="98"/>
      <c r="PL325" s="98"/>
      <c r="PN325" s="98"/>
      <c r="PQ325" s="98"/>
      <c r="PT325" s="98"/>
      <c r="PW325" s="98"/>
      <c r="PZ325" s="98"/>
      <c r="QC325" s="98"/>
      <c r="QF325" s="98"/>
      <c r="QI325" s="98"/>
      <c r="QK325" s="98"/>
      <c r="RF325" s="98"/>
      <c r="RG325" s="98"/>
      <c r="RJ325" s="98"/>
      <c r="RM325" s="98"/>
      <c r="RP325" s="98"/>
      <c r="RS325" s="98"/>
      <c r="RT325" s="98"/>
      <c r="RU325" s="98"/>
      <c r="RX325" s="98"/>
      <c r="SA325" s="98"/>
      <c r="SD325" s="98"/>
      <c r="SG325" s="98"/>
      <c r="SI325" s="98"/>
      <c r="UA325" s="98"/>
      <c r="UB325" s="98"/>
      <c r="UC325" s="98"/>
      <c r="UD325" s="98"/>
      <c r="UE325" s="98"/>
      <c r="UF325" s="98"/>
      <c r="UG325" s="98"/>
      <c r="UH325" s="98"/>
      <c r="UI325" s="98"/>
      <c r="UJ325" s="98"/>
      <c r="UK325" s="98"/>
      <c r="UL325" s="98"/>
      <c r="UM325" s="98"/>
      <c r="UN325" s="98"/>
      <c r="UO325" s="98"/>
      <c r="UP325" s="98"/>
      <c r="UQ325" s="98"/>
      <c r="UR325" s="98"/>
      <c r="US325" s="98"/>
      <c r="VF325" s="98"/>
      <c r="VG325" s="98"/>
      <c r="VH325" s="98"/>
      <c r="VI325" s="98"/>
      <c r="VJ325" s="98"/>
      <c r="VK325" s="98"/>
      <c r="VL325" s="98"/>
      <c r="VM325" s="98"/>
      <c r="VN325" s="98"/>
      <c r="VO325" s="98"/>
      <c r="VR325" s="98"/>
      <c r="VU325" s="98"/>
      <c r="VX325" s="98"/>
      <c r="WA325" s="98"/>
      <c r="YO325" s="98"/>
      <c r="YQ325" s="98"/>
      <c r="YT325" s="98"/>
      <c r="YW325" s="98"/>
      <c r="YZ325" s="98"/>
      <c r="ZC325" s="98"/>
      <c r="ZF325" s="98"/>
      <c r="ZH325" s="98"/>
      <c r="ZJ325" s="98"/>
      <c r="ZM325" s="98"/>
      <c r="ZP325" s="98"/>
      <c r="ZS325" s="98"/>
      <c r="ZV325" s="98"/>
      <c r="ZY325" s="98"/>
      <c r="AAB325" s="98"/>
      <c r="AAE325" s="98"/>
      <c r="AAG325" s="98"/>
      <c r="ABB325" s="98"/>
      <c r="ABC325" s="98"/>
      <c r="ABF325" s="98"/>
      <c r="ABI325" s="98"/>
      <c r="ABL325" s="98"/>
      <c r="ABO325" s="98"/>
      <c r="ABP325" s="98"/>
      <c r="ABQ325" s="98"/>
      <c r="ABT325" s="98"/>
      <c r="ABW325" s="98"/>
      <c r="ABZ325" s="98"/>
      <c r="ACC325" s="98"/>
      <c r="ACE325" s="98"/>
      <c r="ADW325" s="98"/>
      <c r="ADX325" s="98"/>
      <c r="ADY325" s="98"/>
      <c r="ADZ325" s="98"/>
      <c r="AEA325" s="98"/>
      <c r="AEB325" s="98"/>
      <c r="AEC325" s="98"/>
      <c r="AED325" s="98"/>
      <c r="AEE325" s="98"/>
      <c r="AEF325" s="98"/>
      <c r="AEG325" s="98"/>
      <c r="AEH325" s="98"/>
      <c r="AEI325" s="98"/>
      <c r="AEJ325" s="98"/>
      <c r="AEK325" s="98"/>
      <c r="AEL325" s="98"/>
      <c r="AEM325" s="98"/>
      <c r="AEN325" s="98"/>
      <c r="AEO325" s="98"/>
      <c r="AFB325" s="98"/>
      <c r="AFC325" s="98"/>
      <c r="AFD325" s="98"/>
      <c r="AFE325" s="98"/>
      <c r="AFF325" s="98"/>
      <c r="AFG325" s="98"/>
      <c r="AFH325" s="98"/>
      <c r="AFI325" s="98"/>
      <c r="AFJ325" s="98"/>
      <c r="AFK325" s="98"/>
      <c r="AFN325" s="98"/>
      <c r="AFQ325" s="98"/>
      <c r="AFT325" s="98"/>
      <c r="AFW325" s="98"/>
      <c r="AIK325" s="98"/>
      <c r="AIM325" s="98"/>
      <c r="AIP325" s="98"/>
      <c r="AIS325" s="98"/>
      <c r="AIV325" s="98"/>
      <c r="AIY325" s="98"/>
      <c r="AJB325" s="98"/>
      <c r="AJD325" s="98"/>
      <c r="AJF325" s="98"/>
      <c r="AJI325" s="98"/>
      <c r="AJL325" s="98"/>
      <c r="AJO325" s="98"/>
      <c r="AJR325" s="98"/>
      <c r="AJU325" s="98"/>
      <c r="AJX325" s="98"/>
      <c r="AKA325" s="98"/>
      <c r="AKC325" s="98"/>
      <c r="AKX325" s="98"/>
      <c r="AKY325" s="98"/>
      <c r="ALB325" s="98"/>
      <c r="ALE325" s="98"/>
      <c r="ALH325" s="98"/>
      <c r="ALK325" s="98"/>
      <c r="ALL325" s="98"/>
      <c r="ALM325" s="98"/>
      <c r="ALP325" s="98"/>
      <c r="ALS325" s="98"/>
      <c r="ALV325" s="98"/>
      <c r="ALY325" s="98"/>
      <c r="AMA325" s="98"/>
      <c r="ANS325" s="98"/>
      <c r="ANT325" s="98"/>
      <c r="ANU325" s="98"/>
      <c r="ANV325" s="98"/>
      <c r="ANW325" s="98"/>
      <c r="ANX325" s="98"/>
      <c r="ANY325" s="98"/>
      <c r="ANZ325" s="98"/>
      <c r="AOA325" s="98"/>
      <c r="AOB325" s="98"/>
      <c r="AOC325" s="98"/>
      <c r="AOD325" s="98"/>
      <c r="AOE325" s="98"/>
      <c r="AOF325" s="98"/>
      <c r="AOG325" s="98"/>
      <c r="AOH325" s="98"/>
      <c r="AOI325" s="98"/>
      <c r="AOJ325" s="98"/>
      <c r="AOK325" s="98"/>
      <c r="AOX325" s="98"/>
      <c r="AOY325" s="98"/>
      <c r="AOZ325" s="98"/>
      <c r="APA325" s="98"/>
      <c r="APB325" s="98"/>
      <c r="APC325" s="98"/>
      <c r="APD325" s="98"/>
      <c r="APE325" s="98"/>
      <c r="APF325" s="98"/>
      <c r="APG325" s="98"/>
      <c r="APJ325" s="98"/>
      <c r="APM325" s="98"/>
      <c r="APP325" s="98"/>
      <c r="APS325" s="98"/>
      <c r="ASG325" s="98"/>
      <c r="ASI325" s="98"/>
      <c r="ASL325" s="98"/>
      <c r="ASO325" s="98"/>
      <c r="ASR325" s="98"/>
      <c r="ASU325" s="98"/>
      <c r="ASX325" s="98"/>
      <c r="ASZ325" s="98"/>
      <c r="ATB325" s="98"/>
      <c r="ATE325" s="98"/>
      <c r="ATH325" s="98"/>
      <c r="ATK325" s="98"/>
      <c r="ATN325" s="98"/>
      <c r="ATQ325" s="98"/>
      <c r="ATT325" s="98"/>
      <c r="ATW325" s="98"/>
      <c r="ATY325" s="98"/>
      <c r="AUT325" s="98"/>
      <c r="AUU325" s="98"/>
      <c r="AUX325" s="98"/>
      <c r="AVA325" s="98"/>
      <c r="AVD325" s="98"/>
      <c r="AVG325" s="98"/>
      <c r="AVH325" s="98"/>
      <c r="AVI325" s="98"/>
      <c r="AVL325" s="98"/>
      <c r="AVO325" s="98"/>
      <c r="AVR325" s="98"/>
      <c r="AVU325" s="98"/>
      <c r="AVW325" s="98"/>
      <c r="AXO325" s="98"/>
      <c r="AXP325" s="98"/>
      <c r="AXQ325" s="98"/>
      <c r="AXR325" s="98"/>
      <c r="AXS325" s="98"/>
      <c r="AXT325" s="98"/>
      <c r="AXU325" s="98"/>
      <c r="AXV325" s="98"/>
      <c r="AXW325" s="98"/>
      <c r="AXX325" s="98"/>
      <c r="AXY325" s="98"/>
      <c r="AXZ325" s="98"/>
      <c r="AYA325" s="98"/>
      <c r="AYB325" s="98"/>
      <c r="AYC325" s="98"/>
      <c r="AYD325" s="98"/>
      <c r="AYE325" s="98"/>
      <c r="AYF325" s="98"/>
      <c r="AYG325" s="98"/>
      <c r="AYT325" s="98"/>
      <c r="AYU325" s="98"/>
      <c r="AYV325" s="98"/>
      <c r="AYW325" s="98"/>
      <c r="AYX325" s="98"/>
      <c r="AYY325" s="98"/>
      <c r="AYZ325" s="98"/>
      <c r="AZA325" s="98"/>
      <c r="AZB325" s="98"/>
      <c r="AZC325" s="98"/>
      <c r="AZF325" s="98"/>
      <c r="AZI325" s="98"/>
      <c r="AZL325" s="98"/>
      <c r="AZO325" s="98"/>
      <c r="BCC325" s="98"/>
      <c r="BCE325" s="98"/>
      <c r="BCH325" s="98"/>
      <c r="BCK325" s="98"/>
      <c r="BCN325" s="98"/>
      <c r="BCQ325" s="98"/>
      <c r="BCT325" s="98"/>
      <c r="BCV325" s="98"/>
      <c r="BCX325" s="98"/>
      <c r="BDA325" s="98"/>
      <c r="BDD325" s="98"/>
      <c r="BDG325" s="98"/>
      <c r="BDJ325" s="98"/>
      <c r="BDM325" s="98"/>
      <c r="BDP325" s="98"/>
      <c r="BDS325" s="98"/>
      <c r="BDU325" s="98"/>
      <c r="BEP325" s="98"/>
      <c r="BEQ325" s="98"/>
      <c r="BET325" s="98"/>
      <c r="BEW325" s="98"/>
      <c r="BEZ325" s="98"/>
      <c r="BFC325" s="98"/>
      <c r="BFD325" s="98"/>
      <c r="BFE325" s="98"/>
      <c r="BFH325" s="98"/>
      <c r="BFK325" s="98"/>
      <c r="BFN325" s="98"/>
      <c r="BFQ325" s="98"/>
      <c r="BFS325" s="98"/>
      <c r="BHK325" s="98"/>
      <c r="BHL325" s="98"/>
      <c r="BHM325" s="98"/>
      <c r="BHN325" s="98"/>
      <c r="BHO325" s="98"/>
      <c r="BHP325" s="98"/>
      <c r="BHQ325" s="98"/>
      <c r="BHR325" s="98"/>
      <c r="BHS325" s="98"/>
      <c r="BHT325" s="98"/>
      <c r="BHU325" s="98"/>
      <c r="BHV325" s="98"/>
      <c r="BHW325" s="98"/>
      <c r="BHX325" s="98"/>
      <c r="BHY325" s="98"/>
      <c r="BHZ325" s="98"/>
      <c r="BIA325" s="98"/>
      <c r="BIB325" s="98"/>
      <c r="BIC325" s="98"/>
      <c r="BIP325" s="98"/>
      <c r="BIQ325" s="98"/>
      <c r="BIR325" s="98"/>
      <c r="BIS325" s="98"/>
      <c r="BIT325" s="98"/>
      <c r="BIU325" s="98"/>
      <c r="BIV325" s="98"/>
      <c r="BIW325" s="98"/>
      <c r="BIX325" s="98"/>
      <c r="BIY325" s="98"/>
      <c r="BJB325" s="98"/>
      <c r="BJE325" s="98"/>
      <c r="BJH325" s="98"/>
      <c r="BJK325" s="98"/>
      <c r="BLY325" s="98"/>
      <c r="BMA325" s="98"/>
      <c r="BMD325" s="98"/>
      <c r="BMG325" s="98"/>
      <c r="BMJ325" s="98"/>
      <c r="BMM325" s="98"/>
      <c r="BMP325" s="98"/>
      <c r="BMR325" s="98"/>
      <c r="BMT325" s="98"/>
      <c r="BMW325" s="98"/>
      <c r="BMZ325" s="98"/>
      <c r="BNC325" s="98"/>
      <c r="BNF325" s="98"/>
      <c r="BNI325" s="98"/>
      <c r="BNL325" s="98"/>
      <c r="BNO325" s="98"/>
      <c r="BNQ325" s="98"/>
      <c r="BOL325" s="98"/>
      <c r="BOM325" s="98"/>
      <c r="BOP325" s="98"/>
      <c r="BOS325" s="98"/>
      <c r="BOV325" s="98"/>
      <c r="BOY325" s="98"/>
      <c r="BOZ325" s="98"/>
      <c r="BPA325" s="98"/>
      <c r="BPD325" s="98"/>
      <c r="BPG325" s="98"/>
      <c r="BPJ325" s="98"/>
      <c r="BPM325" s="98"/>
      <c r="BPO325" s="98"/>
      <c r="BRG325" s="98"/>
      <c r="BRH325" s="98"/>
      <c r="BRI325" s="98"/>
      <c r="BRJ325" s="98"/>
      <c r="BRK325" s="98"/>
      <c r="BRL325" s="98"/>
      <c r="BRM325" s="98"/>
      <c r="BRN325" s="98"/>
      <c r="BRO325" s="98"/>
      <c r="BRP325" s="98"/>
      <c r="BRQ325" s="98"/>
      <c r="BRR325" s="98"/>
      <c r="BRS325" s="98"/>
      <c r="BRT325" s="98"/>
      <c r="BRU325" s="98"/>
      <c r="BRV325" s="98"/>
      <c r="BRW325" s="98"/>
      <c r="BRX325" s="98"/>
      <c r="BRY325" s="98"/>
      <c r="BSL325" s="98"/>
      <c r="BSM325" s="98"/>
      <c r="BSN325" s="98"/>
      <c r="BSO325" s="98"/>
      <c r="BSP325" s="98"/>
      <c r="BSQ325" s="98"/>
      <c r="BSR325" s="98"/>
      <c r="BSS325" s="98"/>
      <c r="BST325" s="98"/>
      <c r="BSU325" s="98"/>
      <c r="BSX325" s="98"/>
      <c r="BTA325" s="98"/>
      <c r="BTD325" s="98"/>
      <c r="BTG325" s="98"/>
      <c r="BVU325" s="98"/>
      <c r="BVW325" s="98"/>
      <c r="BVZ325" s="98"/>
      <c r="BWC325" s="98"/>
      <c r="BWF325" s="98"/>
      <c r="BWI325" s="98"/>
      <c r="BWL325" s="98"/>
      <c r="BWN325" s="98"/>
      <c r="BWP325" s="98"/>
      <c r="BWS325" s="98"/>
      <c r="BWV325" s="98"/>
      <c r="BWY325" s="98"/>
      <c r="BXB325" s="98"/>
      <c r="BXE325" s="98"/>
      <c r="BXH325" s="98"/>
      <c r="BXK325" s="98"/>
      <c r="BXM325" s="98"/>
      <c r="BYH325" s="98"/>
      <c r="BYI325" s="98"/>
      <c r="BYL325" s="98"/>
      <c r="BYO325" s="98"/>
      <c r="BYR325" s="98"/>
      <c r="BYU325" s="98"/>
      <c r="BYV325" s="98"/>
      <c r="BYW325" s="98"/>
      <c r="BYZ325" s="98"/>
      <c r="BZC325" s="98"/>
      <c r="BZF325" s="98"/>
      <c r="BZI325" s="98"/>
      <c r="BZK325" s="98"/>
      <c r="CBC325" s="98"/>
      <c r="CBD325" s="98"/>
      <c r="CBE325" s="98"/>
      <c r="CBF325" s="98"/>
      <c r="CBG325" s="98"/>
      <c r="CBH325" s="98"/>
      <c r="CBI325" s="98"/>
      <c r="CBJ325" s="98"/>
      <c r="CBK325" s="98"/>
      <c r="CBL325" s="98"/>
      <c r="CBM325" s="98"/>
      <c r="CBN325" s="98"/>
      <c r="CBO325" s="98"/>
      <c r="CBP325" s="98"/>
      <c r="CBQ325" s="98"/>
      <c r="CBR325" s="98"/>
      <c r="CBS325" s="98"/>
      <c r="CBT325" s="98"/>
      <c r="CBU325" s="98"/>
      <c r="CCH325" s="98"/>
      <c r="CCI325" s="98"/>
      <c r="CCJ325" s="98"/>
      <c r="CCK325" s="98"/>
      <c r="CCL325" s="98"/>
      <c r="CCM325" s="98"/>
      <c r="CCN325" s="98"/>
      <c r="CCO325" s="98"/>
      <c r="CCP325" s="98"/>
      <c r="CCQ325" s="98"/>
      <c r="CCT325" s="98"/>
      <c r="CCW325" s="98"/>
      <c r="CCZ325" s="98"/>
      <c r="CDC325" s="98"/>
      <c r="CFQ325" s="98"/>
      <c r="CFS325" s="98"/>
      <c r="CFV325" s="98"/>
      <c r="CFY325" s="98"/>
      <c r="CGB325" s="98"/>
      <c r="CGE325" s="98"/>
      <c r="CGH325" s="98"/>
      <c r="CGJ325" s="98"/>
      <c r="CGL325" s="98"/>
      <c r="CGO325" s="98"/>
      <c r="CGR325" s="98"/>
      <c r="CGU325" s="98"/>
      <c r="CGX325" s="98"/>
      <c r="CHA325" s="98"/>
      <c r="CHD325" s="98"/>
      <c r="CHG325" s="98"/>
      <c r="CHI325" s="98"/>
      <c r="CID325" s="98"/>
      <c r="CIE325" s="98"/>
      <c r="CIH325" s="98"/>
      <c r="CIK325" s="98"/>
      <c r="CIN325" s="98"/>
      <c r="CIQ325" s="98"/>
      <c r="CIR325" s="98"/>
      <c r="CIS325" s="98"/>
      <c r="CIV325" s="98"/>
      <c r="CIY325" s="98"/>
      <c r="CJB325" s="98"/>
      <c r="CJE325" s="98"/>
      <c r="CJG325" s="98"/>
      <c r="CKY325" s="98"/>
      <c r="CKZ325" s="98"/>
      <c r="CLA325" s="98"/>
      <c r="CLB325" s="98"/>
      <c r="CLC325" s="98"/>
      <c r="CLD325" s="98"/>
      <c r="CLE325" s="98"/>
      <c r="CLF325" s="98"/>
      <c r="CLG325" s="98"/>
      <c r="CLH325" s="98"/>
      <c r="CLI325" s="98"/>
      <c r="CLJ325" s="98"/>
      <c r="CLK325" s="98"/>
      <c r="CLL325" s="98"/>
      <c r="CLM325" s="98"/>
      <c r="CLN325" s="98"/>
      <c r="CLO325" s="98"/>
      <c r="CLP325" s="98"/>
      <c r="CLQ325" s="98"/>
      <c r="CMD325" s="98"/>
      <c r="CME325" s="98"/>
      <c r="CMF325" s="98"/>
      <c r="CMG325" s="98"/>
      <c r="CMH325" s="98"/>
      <c r="CMI325" s="98"/>
      <c r="CMJ325" s="98"/>
      <c r="CMK325" s="98"/>
      <c r="CML325" s="98"/>
      <c r="CMM325" s="98"/>
      <c r="CMP325" s="98"/>
      <c r="CMS325" s="98"/>
      <c r="CMV325" s="98"/>
      <c r="CMY325" s="98"/>
      <c r="CPM325" s="98"/>
      <c r="CPO325" s="98"/>
      <c r="CPR325" s="98"/>
      <c r="CPU325" s="98"/>
      <c r="CPX325" s="98"/>
      <c r="CQA325" s="98"/>
      <c r="CQD325" s="98"/>
      <c r="CQF325" s="98"/>
      <c r="CQH325" s="98"/>
      <c r="CQK325" s="98"/>
      <c r="CQN325" s="98"/>
      <c r="CQQ325" s="98"/>
      <c r="CQT325" s="98"/>
      <c r="CQW325" s="98"/>
      <c r="CQZ325" s="98"/>
      <c r="CRC325" s="98"/>
      <c r="CRE325" s="98"/>
      <c r="CRZ325" s="98"/>
      <c r="CSA325" s="98"/>
      <c r="CSD325" s="98"/>
      <c r="CSG325" s="98"/>
      <c r="CSJ325" s="98"/>
      <c r="CSM325" s="98"/>
      <c r="CSN325" s="98"/>
      <c r="CSO325" s="98"/>
      <c r="CSR325" s="98"/>
      <c r="CSU325" s="98"/>
      <c r="CSX325" s="98"/>
      <c r="CTA325" s="98"/>
      <c r="CTC325" s="98"/>
      <c r="CUU325" s="98"/>
      <c r="CUV325" s="98"/>
      <c r="CUW325" s="98"/>
      <c r="CUX325" s="98"/>
      <c r="CUY325" s="98"/>
      <c r="CUZ325" s="98"/>
      <c r="CVA325" s="98"/>
      <c r="CVB325" s="98"/>
      <c r="CVC325" s="98"/>
      <c r="CVD325" s="98"/>
      <c r="CVE325" s="98"/>
      <c r="CVF325" s="98"/>
      <c r="CVG325" s="98"/>
      <c r="CVH325" s="98"/>
      <c r="CVI325" s="98"/>
      <c r="CVJ325" s="98"/>
      <c r="CVK325" s="98"/>
      <c r="CVL325" s="98"/>
      <c r="CVM325" s="98"/>
      <c r="CVZ325" s="98"/>
      <c r="CWA325" s="98"/>
      <c r="CWB325" s="98"/>
      <c r="CWC325" s="98"/>
      <c r="CWD325" s="98"/>
      <c r="CWE325" s="98"/>
      <c r="CWF325" s="98"/>
      <c r="CWG325" s="98"/>
      <c r="CWH325" s="98"/>
      <c r="CWI325" s="98"/>
      <c r="CWL325" s="98"/>
      <c r="CWO325" s="98"/>
      <c r="CWR325" s="98"/>
      <c r="CWU325" s="98"/>
      <c r="CZI325" s="98"/>
      <c r="CZK325" s="98"/>
      <c r="CZN325" s="98"/>
      <c r="CZQ325" s="98"/>
      <c r="CZT325" s="98"/>
      <c r="CZW325" s="98"/>
      <c r="CZZ325" s="98"/>
      <c r="DAB325" s="98"/>
      <c r="DAD325" s="98"/>
      <c r="DAG325" s="98"/>
      <c r="DAJ325" s="98"/>
      <c r="DAM325" s="98"/>
      <c r="DAP325" s="98"/>
      <c r="DAS325" s="98"/>
      <c r="DAV325" s="98"/>
      <c r="DAY325" s="98"/>
      <c r="DBA325" s="98"/>
      <c r="DBV325" s="98"/>
      <c r="DBW325" s="98"/>
      <c r="DBZ325" s="98"/>
      <c r="DCC325" s="98"/>
      <c r="DCF325" s="98"/>
      <c r="DCI325" s="98"/>
      <c r="DCJ325" s="98"/>
      <c r="DCK325" s="98"/>
      <c r="DCN325" s="98"/>
      <c r="DCQ325" s="98"/>
      <c r="DCT325" s="98"/>
      <c r="DCW325" s="98"/>
      <c r="DCY325" s="98"/>
      <c r="DEQ325" s="98"/>
      <c r="DER325" s="98"/>
      <c r="DES325" s="98"/>
      <c r="DET325" s="98"/>
      <c r="DEU325" s="98"/>
      <c r="DEV325" s="98"/>
      <c r="DEW325" s="98"/>
      <c r="DEX325" s="98"/>
      <c r="DEY325" s="98"/>
      <c r="DEZ325" s="98"/>
      <c r="DFA325" s="98"/>
      <c r="DFB325" s="98"/>
      <c r="DFC325" s="98"/>
      <c r="DFD325" s="98"/>
      <c r="DFE325" s="98"/>
      <c r="DFF325" s="98"/>
      <c r="DFG325" s="98"/>
      <c r="DFH325" s="98"/>
      <c r="DFI325" s="98"/>
      <c r="DFV325" s="98"/>
      <c r="DFW325" s="98"/>
      <c r="DFX325" s="98"/>
      <c r="DFY325" s="98"/>
      <c r="DFZ325" s="98"/>
      <c r="DGA325" s="98"/>
      <c r="DGB325" s="98"/>
      <c r="DGC325" s="98"/>
      <c r="DGD325" s="98"/>
      <c r="DGE325" s="98"/>
      <c r="DGH325" s="98"/>
      <c r="DGK325" s="98"/>
      <c r="DGN325" s="98"/>
      <c r="DGQ325" s="98"/>
      <c r="DJE325" s="98"/>
      <c r="DJG325" s="98"/>
      <c r="DJJ325" s="98"/>
      <c r="DJM325" s="98"/>
      <c r="DJP325" s="98"/>
      <c r="DJS325" s="98"/>
      <c r="DJV325" s="98"/>
      <c r="DJX325" s="98"/>
      <c r="DJZ325" s="98"/>
      <c r="DKC325" s="98"/>
      <c r="DKF325" s="98"/>
      <c r="DKI325" s="98"/>
      <c r="DKL325" s="98"/>
      <c r="DKO325" s="98"/>
      <c r="DKR325" s="98"/>
      <c r="DKU325" s="98"/>
      <c r="DKW325" s="98"/>
      <c r="DLR325" s="98"/>
      <c r="DLS325" s="98"/>
      <c r="DLV325" s="98"/>
      <c r="DLY325" s="98"/>
      <c r="DMB325" s="98"/>
      <c r="DME325" s="98"/>
      <c r="DMF325" s="98"/>
      <c r="DMG325" s="98"/>
      <c r="DMJ325" s="98"/>
      <c r="DMM325" s="98"/>
      <c r="DMP325" s="98"/>
      <c r="DMS325" s="98"/>
      <c r="DMU325" s="98"/>
      <c r="DOM325" s="98"/>
      <c r="DON325" s="98"/>
      <c r="DOO325" s="98"/>
      <c r="DOP325" s="98"/>
      <c r="DOQ325" s="98"/>
      <c r="DOR325" s="98"/>
      <c r="DOS325" s="98"/>
      <c r="DOT325" s="98"/>
      <c r="DOU325" s="98"/>
      <c r="DOV325" s="98"/>
      <c r="DOW325" s="98"/>
      <c r="DOX325" s="98"/>
      <c r="DOY325" s="98"/>
      <c r="DOZ325" s="98"/>
      <c r="DPA325" s="98"/>
      <c r="DPB325" s="98"/>
      <c r="DPC325" s="98"/>
      <c r="DPD325" s="98"/>
      <c r="DPE325" s="98"/>
      <c r="DPR325" s="98"/>
      <c r="DPS325" s="98"/>
      <c r="DPT325" s="98"/>
      <c r="DPU325" s="98"/>
      <c r="DPV325" s="98"/>
      <c r="DPW325" s="98"/>
      <c r="DPX325" s="98"/>
      <c r="DPY325" s="98"/>
      <c r="DPZ325" s="98"/>
      <c r="DQA325" s="98"/>
      <c r="DQD325" s="98"/>
      <c r="DQG325" s="98"/>
      <c r="DQJ325" s="98"/>
      <c r="DQM325" s="98"/>
      <c r="DTA325" s="98"/>
      <c r="DTC325" s="98"/>
      <c r="DTF325" s="98"/>
      <c r="DTI325" s="98"/>
      <c r="DTL325" s="98"/>
      <c r="DTO325" s="98"/>
      <c r="DTR325" s="98"/>
      <c r="DTT325" s="98"/>
      <c r="DTV325" s="98"/>
      <c r="DTY325" s="98"/>
      <c r="DUB325" s="98"/>
      <c r="DUE325" s="98"/>
      <c r="DUH325" s="98"/>
      <c r="DUK325" s="98"/>
      <c r="DUN325" s="98"/>
      <c r="DUQ325" s="98"/>
      <c r="DUS325" s="98"/>
      <c r="DVN325" s="98"/>
      <c r="DVO325" s="98"/>
      <c r="DVR325" s="98"/>
      <c r="DVU325" s="98"/>
      <c r="DVX325" s="98"/>
      <c r="DWA325" s="98"/>
      <c r="DWB325" s="98"/>
      <c r="DWC325" s="98"/>
      <c r="DWF325" s="98"/>
      <c r="DWI325" s="98"/>
      <c r="DWL325" s="98"/>
      <c r="DWO325" s="98"/>
      <c r="DWQ325" s="98"/>
      <c r="DYI325" s="98"/>
      <c r="DYJ325" s="98"/>
      <c r="DYK325" s="98"/>
      <c r="DYL325" s="98"/>
      <c r="DYM325" s="98"/>
      <c r="DYN325" s="98"/>
      <c r="DYO325" s="98"/>
      <c r="DYP325" s="98"/>
      <c r="DYQ325" s="98"/>
      <c r="DYR325" s="98"/>
      <c r="DYS325" s="98"/>
      <c r="DYT325" s="98"/>
      <c r="DYU325" s="98"/>
      <c r="DYV325" s="98"/>
      <c r="DYW325" s="98"/>
      <c r="DYX325" s="98"/>
      <c r="DYY325" s="98"/>
      <c r="DYZ325" s="98"/>
      <c r="DZA325" s="98"/>
      <c r="DZN325" s="98"/>
      <c r="DZO325" s="98"/>
      <c r="DZP325" s="98"/>
      <c r="DZQ325" s="98"/>
      <c r="DZR325" s="98"/>
      <c r="DZS325" s="98"/>
      <c r="DZT325" s="98"/>
      <c r="DZU325" s="98"/>
      <c r="DZV325" s="98"/>
      <c r="DZW325" s="98"/>
      <c r="DZZ325" s="98"/>
      <c r="EAC325" s="98"/>
      <c r="EAF325" s="98"/>
      <c r="EAI325" s="98"/>
      <c r="ECW325" s="98"/>
      <c r="ECY325" s="98"/>
      <c r="EDB325" s="98"/>
      <c r="EDE325" s="98"/>
      <c r="EDH325" s="98"/>
      <c r="EDK325" s="98"/>
      <c r="EDN325" s="98"/>
      <c r="EDP325" s="98"/>
      <c r="EDR325" s="98"/>
      <c r="EDU325" s="98"/>
      <c r="EDX325" s="98"/>
      <c r="EEA325" s="98"/>
      <c r="EED325" s="98"/>
      <c r="EEG325" s="98"/>
      <c r="EEJ325" s="98"/>
      <c r="EEM325" s="98"/>
      <c r="EEO325" s="98"/>
      <c r="EFJ325" s="98"/>
      <c r="EFK325" s="98"/>
      <c r="EFN325" s="98"/>
      <c r="EFQ325" s="98"/>
      <c r="EFT325" s="98"/>
      <c r="EFW325" s="98"/>
      <c r="EFX325" s="98"/>
      <c r="EFY325" s="98"/>
      <c r="EGB325" s="98"/>
      <c r="EGE325" s="98"/>
      <c r="EGH325" s="98"/>
      <c r="EGK325" s="98"/>
      <c r="EGM325" s="98"/>
      <c r="EIE325" s="98"/>
      <c r="EIF325" s="98"/>
      <c r="EIG325" s="98"/>
      <c r="EIH325" s="98"/>
      <c r="EII325" s="98"/>
      <c r="EIJ325" s="98"/>
      <c r="EIK325" s="98"/>
      <c r="EIL325" s="98"/>
      <c r="EIM325" s="98"/>
      <c r="EIN325" s="98"/>
      <c r="EIO325" s="98"/>
      <c r="EIP325" s="98"/>
      <c r="EIQ325" s="98"/>
      <c r="EIR325" s="98"/>
      <c r="EIS325" s="98"/>
      <c r="EIT325" s="98"/>
      <c r="EIU325" s="98"/>
      <c r="EIV325" s="98"/>
      <c r="EIW325" s="98"/>
      <c r="EJJ325" s="98"/>
      <c r="EJK325" s="98"/>
      <c r="EJL325" s="98"/>
      <c r="EJM325" s="98"/>
      <c r="EJN325" s="98"/>
      <c r="EJO325" s="98"/>
      <c r="EJP325" s="98"/>
      <c r="EJQ325" s="98"/>
      <c r="EJR325" s="98"/>
      <c r="EJS325" s="98"/>
      <c r="EJV325" s="98"/>
      <c r="EJY325" s="98"/>
      <c r="EKB325" s="98"/>
      <c r="EKE325" s="98"/>
      <c r="EMS325" s="98"/>
      <c r="EMU325" s="98"/>
      <c r="EMX325" s="98"/>
      <c r="ENA325" s="98"/>
      <c r="END325" s="98"/>
      <c r="ENG325" s="98"/>
      <c r="ENJ325" s="98"/>
      <c r="ENL325" s="98"/>
      <c r="ENN325" s="98"/>
      <c r="ENQ325" s="98"/>
      <c r="ENT325" s="98"/>
      <c r="ENW325" s="98"/>
      <c r="ENZ325" s="98"/>
      <c r="EOC325" s="98"/>
      <c r="EOF325" s="98"/>
      <c r="EOI325" s="98"/>
      <c r="EOK325" s="98"/>
      <c r="EPF325" s="98"/>
      <c r="EPG325" s="98"/>
      <c r="EPJ325" s="98"/>
      <c r="EPM325" s="98"/>
      <c r="EPP325" s="98"/>
      <c r="EPS325" s="98"/>
      <c r="EPT325" s="98"/>
      <c r="EPU325" s="98"/>
      <c r="EPX325" s="98"/>
      <c r="EQA325" s="98"/>
      <c r="EQD325" s="98"/>
      <c r="EQG325" s="98"/>
      <c r="EQI325" s="98"/>
      <c r="ESA325" s="98"/>
      <c r="ESB325" s="98"/>
      <c r="ESC325" s="98"/>
      <c r="ESD325" s="98"/>
      <c r="ESE325" s="98"/>
      <c r="ESF325" s="98"/>
      <c r="ESG325" s="98"/>
      <c r="ESH325" s="98"/>
      <c r="ESI325" s="98"/>
      <c r="ESJ325" s="98"/>
      <c r="ESK325" s="98"/>
      <c r="ESL325" s="98"/>
      <c r="ESM325" s="98"/>
      <c r="ESN325" s="98"/>
      <c r="ESO325" s="98"/>
      <c r="ESP325" s="98"/>
      <c r="ESQ325" s="98"/>
      <c r="ESR325" s="98"/>
      <c r="ESS325" s="98"/>
      <c r="ETF325" s="98"/>
      <c r="ETG325" s="98"/>
      <c r="ETH325" s="98"/>
      <c r="ETI325" s="98"/>
      <c r="ETJ325" s="98"/>
      <c r="ETK325" s="98"/>
      <c r="ETL325" s="98"/>
      <c r="ETM325" s="98"/>
      <c r="ETN325" s="98"/>
      <c r="ETO325" s="98"/>
      <c r="ETR325" s="98"/>
      <c r="ETU325" s="98"/>
      <c r="ETX325" s="98"/>
      <c r="EUA325" s="98"/>
      <c r="EWO325" s="98"/>
      <c r="EWQ325" s="98"/>
      <c r="EWT325" s="98"/>
      <c r="EWW325" s="98"/>
      <c r="EWZ325" s="98"/>
      <c r="EXC325" s="98"/>
      <c r="EXF325" s="98"/>
      <c r="EXH325" s="98"/>
      <c r="EXJ325" s="98"/>
      <c r="EXM325" s="98"/>
      <c r="EXP325" s="98"/>
      <c r="EXS325" s="98"/>
      <c r="EXV325" s="98"/>
      <c r="EXY325" s="98"/>
      <c r="EYB325" s="98"/>
      <c r="EYE325" s="98"/>
      <c r="EYG325" s="98"/>
      <c r="EZB325" s="98"/>
      <c r="EZC325" s="98"/>
      <c r="EZF325" s="98"/>
      <c r="EZI325" s="98"/>
      <c r="EZL325" s="98"/>
      <c r="EZO325" s="98"/>
      <c r="EZP325" s="98"/>
      <c r="EZQ325" s="98"/>
      <c r="EZT325" s="98"/>
      <c r="EZW325" s="98"/>
      <c r="EZZ325" s="98"/>
      <c r="FAC325" s="98"/>
      <c r="FAE325" s="98"/>
      <c r="FBW325" s="98"/>
      <c r="FBX325" s="98"/>
      <c r="FBY325" s="98"/>
      <c r="FBZ325" s="98"/>
      <c r="FCA325" s="98"/>
      <c r="FCB325" s="98"/>
      <c r="FCC325" s="98"/>
      <c r="FCD325" s="98"/>
      <c r="FCE325" s="98"/>
      <c r="FCF325" s="98"/>
      <c r="FCG325" s="98"/>
      <c r="FCH325" s="98"/>
      <c r="FCI325" s="98"/>
      <c r="FCJ325" s="98"/>
      <c r="FCK325" s="98"/>
      <c r="FCL325" s="98"/>
      <c r="FCM325" s="98"/>
      <c r="FCN325" s="98"/>
      <c r="FCO325" s="98"/>
      <c r="FDB325" s="98"/>
      <c r="FDC325" s="98"/>
      <c r="FDD325" s="98"/>
      <c r="FDE325" s="98"/>
      <c r="FDF325" s="98"/>
      <c r="FDG325" s="98"/>
      <c r="FDH325" s="98"/>
      <c r="FDI325" s="98"/>
      <c r="FDJ325" s="98"/>
      <c r="FDK325" s="98"/>
      <c r="FDN325" s="98"/>
      <c r="FDQ325" s="98"/>
      <c r="FDT325" s="98"/>
      <c r="FDW325" s="98"/>
      <c r="FGK325" s="98"/>
      <c r="FGM325" s="98"/>
      <c r="FGP325" s="98"/>
      <c r="FGS325" s="98"/>
      <c r="FGV325" s="98"/>
      <c r="FGY325" s="98"/>
      <c r="FHB325" s="98"/>
      <c r="FHD325" s="98"/>
      <c r="FHF325" s="98"/>
      <c r="FHI325" s="98"/>
      <c r="FHL325" s="98"/>
      <c r="FHO325" s="98"/>
      <c r="FHR325" s="98"/>
      <c r="FHU325" s="98"/>
      <c r="FHX325" s="98"/>
      <c r="FIA325" s="98"/>
      <c r="FIC325" s="98"/>
      <c r="FIX325" s="98"/>
      <c r="FIY325" s="98"/>
      <c r="FJB325" s="98"/>
      <c r="FJE325" s="98"/>
      <c r="FJH325" s="98"/>
      <c r="FJK325" s="98"/>
      <c r="FJL325" s="98"/>
      <c r="FJM325" s="98"/>
      <c r="FJP325" s="98"/>
      <c r="FJS325" s="98"/>
      <c r="FJV325" s="98"/>
      <c r="FJY325" s="98"/>
      <c r="FKA325" s="98"/>
      <c r="FLS325" s="98"/>
      <c r="FLT325" s="98"/>
      <c r="FLU325" s="98"/>
      <c r="FLV325" s="98"/>
      <c r="FLW325" s="98"/>
      <c r="FLX325" s="98"/>
      <c r="FLY325" s="98"/>
      <c r="FLZ325" s="98"/>
      <c r="FMA325" s="98"/>
      <c r="FMB325" s="98"/>
      <c r="FMC325" s="98"/>
      <c r="FMD325" s="98"/>
      <c r="FME325" s="98"/>
      <c r="FMF325" s="98"/>
      <c r="FMG325" s="98"/>
      <c r="FMH325" s="98"/>
      <c r="FMI325" s="98"/>
      <c r="FMJ325" s="98"/>
      <c r="FMK325" s="98"/>
      <c r="FMX325" s="98"/>
      <c r="FMY325" s="98"/>
      <c r="FMZ325" s="98"/>
      <c r="FNA325" s="98"/>
      <c r="FNB325" s="98"/>
      <c r="FNC325" s="98"/>
      <c r="FND325" s="98"/>
      <c r="FNE325" s="98"/>
      <c r="FNF325" s="98"/>
      <c r="FNG325" s="98"/>
      <c r="FNJ325" s="98"/>
      <c r="FNM325" s="98"/>
      <c r="FNP325" s="98"/>
      <c r="FNS325" s="98"/>
      <c r="FQG325" s="98"/>
      <c r="FQI325" s="98"/>
      <c r="FQL325" s="98"/>
      <c r="FQO325" s="98"/>
      <c r="FQR325" s="98"/>
      <c r="FQU325" s="98"/>
      <c r="FQX325" s="98"/>
      <c r="FQZ325" s="98"/>
      <c r="FRB325" s="98"/>
      <c r="FRE325" s="98"/>
      <c r="FRH325" s="98"/>
      <c r="FRK325" s="98"/>
      <c r="FRN325" s="98"/>
      <c r="FRQ325" s="98"/>
      <c r="FRT325" s="98"/>
      <c r="FRW325" s="98"/>
      <c r="FRY325" s="98"/>
      <c r="FST325" s="98"/>
      <c r="FSU325" s="98"/>
      <c r="FSX325" s="98"/>
      <c r="FTA325" s="98"/>
      <c r="FTD325" s="98"/>
      <c r="FTG325" s="98"/>
      <c r="FTH325" s="98"/>
      <c r="FTI325" s="98"/>
      <c r="FTL325" s="98"/>
      <c r="FTO325" s="98"/>
      <c r="FTR325" s="98"/>
      <c r="FTU325" s="98"/>
      <c r="FTW325" s="98"/>
      <c r="FVO325" s="98"/>
      <c r="FVP325" s="98"/>
      <c r="FVQ325" s="98"/>
      <c r="FVR325" s="98"/>
      <c r="FVS325" s="98"/>
      <c r="FVT325" s="98"/>
      <c r="FVU325" s="98"/>
      <c r="FVV325" s="98"/>
      <c r="FVW325" s="98"/>
      <c r="FVX325" s="98"/>
      <c r="FVY325" s="98"/>
      <c r="FVZ325" s="98"/>
      <c r="FWA325" s="98"/>
      <c r="FWB325" s="98"/>
      <c r="FWC325" s="98"/>
      <c r="FWD325" s="98"/>
      <c r="FWE325" s="98"/>
      <c r="FWF325" s="98"/>
      <c r="FWG325" s="98"/>
      <c r="FWT325" s="98"/>
      <c r="FWU325" s="98"/>
      <c r="FWV325" s="98"/>
      <c r="FWW325" s="98"/>
      <c r="FWX325" s="98"/>
      <c r="FWY325" s="98"/>
      <c r="FWZ325" s="98"/>
      <c r="FXA325" s="98"/>
      <c r="FXB325" s="98"/>
      <c r="FXC325" s="98"/>
      <c r="FXF325" s="98"/>
      <c r="FXI325" s="98"/>
      <c r="FXL325" s="98"/>
      <c r="FXO325" s="98"/>
      <c r="GAC325" s="98"/>
      <c r="GAE325" s="98"/>
      <c r="GAH325" s="98"/>
      <c r="GAK325" s="98"/>
      <c r="GAN325" s="98"/>
      <c r="GAQ325" s="98"/>
      <c r="GAT325" s="98"/>
      <c r="GAV325" s="98"/>
      <c r="GAX325" s="98"/>
      <c r="GBA325" s="98"/>
      <c r="GBD325" s="98"/>
      <c r="GBG325" s="98"/>
      <c r="GBJ325" s="98"/>
      <c r="GBM325" s="98"/>
      <c r="GBP325" s="98"/>
      <c r="GBS325" s="98"/>
      <c r="GBU325" s="98"/>
      <c r="GCP325" s="98"/>
      <c r="GCQ325" s="98"/>
      <c r="GCT325" s="98"/>
      <c r="GCW325" s="98"/>
      <c r="GCZ325" s="98"/>
      <c r="GDC325" s="98"/>
      <c r="GDD325" s="98"/>
      <c r="GDE325" s="98"/>
      <c r="GDH325" s="98"/>
      <c r="GDK325" s="98"/>
      <c r="GDN325" s="98"/>
      <c r="GDQ325" s="98"/>
      <c r="GDS325" s="98"/>
      <c r="GFK325" s="98"/>
      <c r="GFL325" s="98"/>
      <c r="GFM325" s="98"/>
      <c r="GFN325" s="98"/>
      <c r="GFO325" s="98"/>
      <c r="GFP325" s="98"/>
      <c r="GFQ325" s="98"/>
      <c r="GFR325" s="98"/>
      <c r="GFS325" s="98"/>
      <c r="GFT325" s="98"/>
      <c r="GFU325" s="98"/>
      <c r="GFV325" s="98"/>
      <c r="GFW325" s="98"/>
      <c r="GFX325" s="98"/>
      <c r="GFY325" s="98"/>
      <c r="GFZ325" s="98"/>
      <c r="GGA325" s="98"/>
      <c r="GGB325" s="98"/>
      <c r="GGC325" s="98"/>
      <c r="GGP325" s="98"/>
      <c r="GGQ325" s="98"/>
      <c r="GGR325" s="98"/>
      <c r="GGS325" s="98"/>
      <c r="GGT325" s="98"/>
      <c r="GGU325" s="98"/>
      <c r="GGV325" s="98"/>
      <c r="GGW325" s="98"/>
      <c r="GGX325" s="98"/>
      <c r="GGY325" s="98"/>
      <c r="GHB325" s="98"/>
      <c r="GHE325" s="98"/>
      <c r="GHH325" s="98"/>
      <c r="GHK325" s="98"/>
      <c r="GJY325" s="98"/>
      <c r="GKA325" s="98"/>
      <c r="GKD325" s="98"/>
      <c r="GKG325" s="98"/>
      <c r="GKJ325" s="98"/>
      <c r="GKM325" s="98"/>
      <c r="GKP325" s="98"/>
      <c r="GKR325" s="98"/>
      <c r="GKT325" s="98"/>
      <c r="GKW325" s="98"/>
      <c r="GKZ325" s="98"/>
      <c r="GLC325" s="98"/>
      <c r="GLF325" s="98"/>
      <c r="GLI325" s="98"/>
      <c r="GLL325" s="98"/>
      <c r="GLO325" s="98"/>
      <c r="GLQ325" s="98"/>
      <c r="GML325" s="98"/>
      <c r="GMM325" s="98"/>
      <c r="GMP325" s="98"/>
      <c r="GMS325" s="98"/>
      <c r="GMV325" s="98"/>
      <c r="GMY325" s="98"/>
      <c r="GMZ325" s="98"/>
      <c r="GNA325" s="98"/>
      <c r="GND325" s="98"/>
      <c r="GNG325" s="98"/>
      <c r="GNJ325" s="98"/>
      <c r="GNM325" s="98"/>
      <c r="GNO325" s="98"/>
      <c r="GPG325" s="98"/>
      <c r="GPH325" s="98"/>
      <c r="GPI325" s="98"/>
      <c r="GPJ325" s="98"/>
      <c r="GPK325" s="98"/>
      <c r="GPL325" s="98"/>
      <c r="GPM325" s="98"/>
      <c r="GPN325" s="98"/>
      <c r="GPO325" s="98"/>
      <c r="GPP325" s="98"/>
      <c r="GPQ325" s="98"/>
      <c r="GPR325" s="98"/>
      <c r="GPS325" s="98"/>
      <c r="GPT325" s="98"/>
      <c r="GPU325" s="98"/>
      <c r="GPV325" s="98"/>
      <c r="GPW325" s="98"/>
      <c r="GPX325" s="98"/>
      <c r="GPY325" s="98"/>
      <c r="GQL325" s="98"/>
      <c r="GQM325" s="98"/>
      <c r="GQN325" s="98"/>
      <c r="GQO325" s="98"/>
      <c r="GQP325" s="98"/>
      <c r="GQQ325" s="98"/>
      <c r="GQR325" s="98"/>
      <c r="GQS325" s="98"/>
      <c r="GQT325" s="98"/>
      <c r="GQU325" s="98"/>
      <c r="GQX325" s="98"/>
      <c r="GRA325" s="98"/>
      <c r="GRD325" s="98"/>
      <c r="GRG325" s="98"/>
      <c r="GTU325" s="98"/>
      <c r="GTW325" s="98"/>
      <c r="GTZ325" s="98"/>
      <c r="GUC325" s="98"/>
      <c r="GUF325" s="98"/>
      <c r="GUI325" s="98"/>
      <c r="GUL325" s="98"/>
      <c r="GUN325" s="98"/>
      <c r="GUP325" s="98"/>
      <c r="GUS325" s="98"/>
      <c r="GUV325" s="98"/>
      <c r="GUY325" s="98"/>
      <c r="GVB325" s="98"/>
      <c r="GVE325" s="98"/>
      <c r="GVH325" s="98"/>
      <c r="GVK325" s="98"/>
      <c r="GVM325" s="98"/>
      <c r="GWH325" s="98"/>
      <c r="GWI325" s="98"/>
      <c r="GWL325" s="98"/>
      <c r="GWO325" s="98"/>
      <c r="GWR325" s="98"/>
      <c r="GWU325" s="98"/>
      <c r="GWV325" s="98"/>
      <c r="GWW325" s="98"/>
      <c r="GWZ325" s="98"/>
      <c r="GXC325" s="98"/>
      <c r="GXF325" s="98"/>
      <c r="GXI325" s="98"/>
      <c r="GXK325" s="98"/>
      <c r="GZC325" s="98"/>
      <c r="GZD325" s="98"/>
      <c r="GZE325" s="98"/>
      <c r="GZF325" s="98"/>
      <c r="GZG325" s="98"/>
      <c r="GZH325" s="98"/>
      <c r="GZI325" s="98"/>
      <c r="GZJ325" s="98"/>
      <c r="GZK325" s="98"/>
      <c r="GZL325" s="98"/>
      <c r="GZM325" s="98"/>
      <c r="GZN325" s="98"/>
      <c r="GZO325" s="98"/>
      <c r="GZP325" s="98"/>
      <c r="GZQ325" s="98"/>
      <c r="GZR325" s="98"/>
      <c r="GZS325" s="98"/>
      <c r="GZT325" s="98"/>
      <c r="GZU325" s="98"/>
      <c r="HAH325" s="98"/>
      <c r="HAI325" s="98"/>
      <c r="HAJ325" s="98"/>
      <c r="HAK325" s="98"/>
      <c r="HAL325" s="98"/>
      <c r="HAM325" s="98"/>
      <c r="HAN325" s="98"/>
      <c r="HAO325" s="98"/>
      <c r="HAP325" s="98"/>
      <c r="HAQ325" s="98"/>
      <c r="HAT325" s="98"/>
      <c r="HAW325" s="98"/>
      <c r="HAZ325" s="98"/>
      <c r="HBC325" s="98"/>
      <c r="HDQ325" s="98"/>
      <c r="HDS325" s="98"/>
      <c r="HDV325" s="98"/>
      <c r="HDY325" s="98"/>
      <c r="HEB325" s="98"/>
      <c r="HEE325" s="98"/>
      <c r="HEH325" s="98"/>
      <c r="HEJ325" s="98"/>
      <c r="HEL325" s="98"/>
      <c r="HEO325" s="98"/>
      <c r="HER325" s="98"/>
      <c r="HEU325" s="98"/>
      <c r="HEX325" s="98"/>
      <c r="HFA325" s="98"/>
      <c r="HFD325" s="98"/>
      <c r="HFG325" s="98"/>
      <c r="HFI325" s="98"/>
      <c r="HGD325" s="98"/>
      <c r="HGE325" s="98"/>
      <c r="HGH325" s="98"/>
      <c r="HGK325" s="98"/>
      <c r="HGN325" s="98"/>
      <c r="HGQ325" s="98"/>
      <c r="HGR325" s="98"/>
      <c r="HGS325" s="98"/>
      <c r="HGV325" s="98"/>
      <c r="HGY325" s="98"/>
      <c r="HHB325" s="98"/>
      <c r="HHE325" s="98"/>
      <c r="HHG325" s="98"/>
      <c r="HIY325" s="98"/>
      <c r="HIZ325" s="98"/>
      <c r="HJA325" s="98"/>
      <c r="HJB325" s="98"/>
      <c r="HJC325" s="98"/>
      <c r="HJD325" s="98"/>
      <c r="HJE325" s="98"/>
      <c r="HJF325" s="98"/>
      <c r="HJG325" s="98"/>
      <c r="HJH325" s="98"/>
      <c r="HJI325" s="98"/>
      <c r="HJJ325" s="98"/>
      <c r="HJK325" s="98"/>
      <c r="HJL325" s="98"/>
      <c r="HJM325" s="98"/>
      <c r="HJN325" s="98"/>
      <c r="HJO325" s="98"/>
      <c r="HJP325" s="98"/>
      <c r="HJQ325" s="98"/>
      <c r="HKD325" s="98"/>
      <c r="HKE325" s="98"/>
      <c r="HKF325" s="98"/>
      <c r="HKG325" s="98"/>
      <c r="HKH325" s="98"/>
      <c r="HKI325" s="98"/>
      <c r="HKJ325" s="98"/>
      <c r="HKK325" s="98"/>
      <c r="HKL325" s="98"/>
      <c r="HKM325" s="98"/>
      <c r="HKP325" s="98"/>
      <c r="HKS325" s="98"/>
      <c r="HKV325" s="98"/>
      <c r="HKY325" s="98"/>
      <c r="HNM325" s="98"/>
      <c r="HNO325" s="98"/>
      <c r="HNR325" s="98"/>
      <c r="HNU325" s="98"/>
      <c r="HNX325" s="98"/>
      <c r="HOA325" s="98"/>
      <c r="HOD325" s="98"/>
      <c r="HOF325" s="98"/>
      <c r="HOH325" s="98"/>
      <c r="HOK325" s="98"/>
      <c r="HON325" s="98"/>
      <c r="HOQ325" s="98"/>
      <c r="HOT325" s="98"/>
      <c r="HOW325" s="98"/>
      <c r="HOZ325" s="98"/>
      <c r="HPC325" s="98"/>
      <c r="HPE325" s="98"/>
      <c r="HPZ325" s="98"/>
      <c r="HQA325" s="98"/>
      <c r="HQD325" s="98"/>
      <c r="HQG325" s="98"/>
      <c r="HQJ325" s="98"/>
      <c r="HQM325" s="98"/>
      <c r="HQN325" s="98"/>
      <c r="HQO325" s="98"/>
      <c r="HQR325" s="98"/>
      <c r="HQU325" s="98"/>
      <c r="HQX325" s="98"/>
      <c r="HRA325" s="98"/>
      <c r="HRC325" s="98"/>
      <c r="HSU325" s="98"/>
      <c r="HSV325" s="98"/>
      <c r="HSW325" s="98"/>
      <c r="HSX325" s="98"/>
      <c r="HSY325" s="98"/>
      <c r="HSZ325" s="98"/>
      <c r="HTA325" s="98"/>
      <c r="HTB325" s="98"/>
      <c r="HTC325" s="98"/>
      <c r="HTD325" s="98"/>
      <c r="HTE325" s="98"/>
      <c r="HTF325" s="98"/>
      <c r="HTG325" s="98"/>
      <c r="HTH325" s="98"/>
      <c r="HTI325" s="98"/>
      <c r="HTJ325" s="98"/>
      <c r="HTK325" s="98"/>
      <c r="HTL325" s="98"/>
      <c r="HTM325" s="98"/>
      <c r="HTZ325" s="98"/>
      <c r="HUA325" s="98"/>
      <c r="HUB325" s="98"/>
      <c r="HUC325" s="98"/>
      <c r="HUD325" s="98"/>
      <c r="HUE325" s="98"/>
      <c r="HUF325" s="98"/>
      <c r="HUG325" s="98"/>
      <c r="HUH325" s="98"/>
      <c r="HUI325" s="98"/>
      <c r="HUL325" s="98"/>
      <c r="HUO325" s="98"/>
      <c r="HUR325" s="98"/>
      <c r="HUU325" s="98"/>
      <c r="HXI325" s="98"/>
      <c r="HXK325" s="98"/>
      <c r="HXN325" s="98"/>
      <c r="HXQ325" s="98"/>
      <c r="HXT325" s="98"/>
      <c r="HXW325" s="98"/>
      <c r="HXZ325" s="98"/>
      <c r="HYB325" s="98"/>
      <c r="HYD325" s="98"/>
      <c r="HYG325" s="98"/>
      <c r="HYJ325" s="98"/>
      <c r="HYM325" s="98"/>
      <c r="HYP325" s="98"/>
      <c r="HYS325" s="98"/>
      <c r="HYV325" s="98"/>
      <c r="HYY325" s="98"/>
      <c r="HZA325" s="98"/>
      <c r="HZV325" s="98"/>
      <c r="HZW325" s="98"/>
      <c r="HZZ325" s="98"/>
      <c r="IAC325" s="98"/>
      <c r="IAF325" s="98"/>
      <c r="IAI325" s="98"/>
      <c r="IAJ325" s="98"/>
      <c r="IAK325" s="98"/>
      <c r="IAN325" s="98"/>
      <c r="IAQ325" s="98"/>
      <c r="IAT325" s="98"/>
      <c r="IAW325" s="98"/>
      <c r="IAY325" s="98"/>
      <c r="ICQ325" s="98"/>
      <c r="ICR325" s="98"/>
      <c r="ICS325" s="98"/>
      <c r="ICT325" s="98"/>
      <c r="ICU325" s="98"/>
      <c r="ICV325" s="98"/>
      <c r="ICW325" s="98"/>
      <c r="ICX325" s="98"/>
      <c r="ICY325" s="98"/>
      <c r="ICZ325" s="98"/>
      <c r="IDA325" s="98"/>
      <c r="IDB325" s="98"/>
      <c r="IDC325" s="98"/>
      <c r="IDD325" s="98"/>
      <c r="IDE325" s="98"/>
      <c r="IDF325" s="98"/>
      <c r="IDG325" s="98"/>
      <c r="IDH325" s="98"/>
      <c r="IDI325" s="98"/>
      <c r="IDV325" s="98"/>
      <c r="IDW325" s="98"/>
      <c r="IDX325" s="98"/>
      <c r="IDY325" s="98"/>
      <c r="IDZ325" s="98"/>
      <c r="IEA325" s="98"/>
      <c r="IEB325" s="98"/>
      <c r="IEC325" s="98"/>
      <c r="IED325" s="98"/>
      <c r="IEE325" s="98"/>
      <c r="IEH325" s="98"/>
      <c r="IEK325" s="98"/>
      <c r="IEN325" s="98"/>
      <c r="IEQ325" s="98"/>
      <c r="IHE325" s="98"/>
      <c r="IHG325" s="98"/>
      <c r="IHJ325" s="98"/>
      <c r="IHM325" s="98"/>
      <c r="IHP325" s="98"/>
      <c r="IHS325" s="98"/>
      <c r="IHV325" s="98"/>
      <c r="IHX325" s="98"/>
      <c r="IHZ325" s="98"/>
      <c r="IIC325" s="98"/>
      <c r="IIF325" s="98"/>
      <c r="III325" s="98"/>
      <c r="IIL325" s="98"/>
      <c r="IIO325" s="98"/>
      <c r="IIR325" s="98"/>
      <c r="IIU325" s="98"/>
      <c r="IIW325" s="98"/>
      <c r="IJR325" s="98"/>
      <c r="IJS325" s="98"/>
      <c r="IJV325" s="98"/>
      <c r="IJY325" s="98"/>
      <c r="IKB325" s="98"/>
      <c r="IKE325" s="98"/>
      <c r="IKF325" s="98"/>
      <c r="IKG325" s="98"/>
      <c r="IKJ325" s="98"/>
      <c r="IKM325" s="98"/>
      <c r="IKP325" s="98"/>
      <c r="IKS325" s="98"/>
      <c r="IKU325" s="98"/>
      <c r="IMM325" s="98"/>
      <c r="IMN325" s="98"/>
      <c r="IMO325" s="98"/>
      <c r="IMP325" s="98"/>
      <c r="IMQ325" s="98"/>
      <c r="IMR325" s="98"/>
      <c r="IMS325" s="98"/>
      <c r="IMT325" s="98"/>
      <c r="IMU325" s="98"/>
      <c r="IMV325" s="98"/>
      <c r="IMW325" s="98"/>
      <c r="IMX325" s="98"/>
      <c r="IMY325" s="98"/>
      <c r="IMZ325" s="98"/>
      <c r="INA325" s="98"/>
      <c r="INB325" s="98"/>
      <c r="INC325" s="98"/>
      <c r="IND325" s="98"/>
      <c r="INE325" s="98"/>
      <c r="INR325" s="98"/>
      <c r="INS325" s="98"/>
      <c r="INT325" s="98"/>
      <c r="INU325" s="98"/>
      <c r="INV325" s="98"/>
      <c r="INW325" s="98"/>
      <c r="INX325" s="98"/>
      <c r="INY325" s="98"/>
      <c r="INZ325" s="98"/>
      <c r="IOA325" s="98"/>
      <c r="IOD325" s="98"/>
      <c r="IOG325" s="98"/>
      <c r="IOJ325" s="98"/>
      <c r="IOM325" s="98"/>
      <c r="IRA325" s="98"/>
      <c r="IRC325" s="98"/>
      <c r="IRF325" s="98"/>
      <c r="IRI325" s="98"/>
      <c r="IRL325" s="98"/>
      <c r="IRO325" s="98"/>
      <c r="IRR325" s="98"/>
      <c r="IRT325" s="98"/>
      <c r="IRV325" s="98"/>
      <c r="IRY325" s="98"/>
      <c r="ISB325" s="98"/>
      <c r="ISE325" s="98"/>
      <c r="ISH325" s="98"/>
      <c r="ISK325" s="98"/>
      <c r="ISN325" s="98"/>
      <c r="ISQ325" s="98"/>
      <c r="ISS325" s="98"/>
      <c r="ITN325" s="98"/>
      <c r="ITO325" s="98"/>
      <c r="ITR325" s="98"/>
      <c r="ITU325" s="98"/>
      <c r="ITX325" s="98"/>
      <c r="IUA325" s="98"/>
      <c r="IUB325" s="98"/>
      <c r="IUC325" s="98"/>
      <c r="IUF325" s="98"/>
      <c r="IUI325" s="98"/>
      <c r="IUL325" s="98"/>
      <c r="IUO325" s="98"/>
      <c r="IUQ325" s="98"/>
      <c r="IWI325" s="98"/>
      <c r="IWJ325" s="98"/>
      <c r="IWK325" s="98"/>
      <c r="IWL325" s="98"/>
      <c r="IWM325" s="98"/>
      <c r="IWN325" s="98"/>
      <c r="IWO325" s="98"/>
      <c r="IWP325" s="98"/>
      <c r="IWQ325" s="98"/>
      <c r="IWR325" s="98"/>
      <c r="IWS325" s="98"/>
      <c r="IWT325" s="98"/>
      <c r="IWU325" s="98"/>
      <c r="IWV325" s="98"/>
      <c r="IWW325" s="98"/>
      <c r="IWX325" s="98"/>
      <c r="IWY325" s="98"/>
      <c r="IWZ325" s="98"/>
      <c r="IXA325" s="98"/>
      <c r="IXN325" s="98"/>
      <c r="IXO325" s="98"/>
      <c r="IXP325" s="98"/>
      <c r="IXQ325" s="98"/>
      <c r="IXR325" s="98"/>
      <c r="IXS325" s="98"/>
      <c r="IXT325" s="98"/>
      <c r="IXU325" s="98"/>
      <c r="IXV325" s="98"/>
      <c r="IXW325" s="98"/>
      <c r="IXZ325" s="98"/>
      <c r="IYC325" s="98"/>
      <c r="IYF325" s="98"/>
      <c r="IYI325" s="98"/>
      <c r="JAW325" s="98"/>
      <c r="JAY325" s="98"/>
      <c r="JBB325" s="98"/>
      <c r="JBE325" s="98"/>
      <c r="JBH325" s="98"/>
      <c r="JBK325" s="98"/>
      <c r="JBN325" s="98"/>
      <c r="JBP325" s="98"/>
      <c r="JBR325" s="98"/>
      <c r="JBU325" s="98"/>
      <c r="JBX325" s="98"/>
      <c r="JCA325" s="98"/>
      <c r="JCD325" s="98"/>
      <c r="JCG325" s="98"/>
      <c r="JCJ325" s="98"/>
      <c r="JCM325" s="98"/>
      <c r="JCO325" s="98"/>
      <c r="JDJ325" s="98"/>
      <c r="JDK325" s="98"/>
      <c r="JDN325" s="98"/>
      <c r="JDQ325" s="98"/>
      <c r="JDT325" s="98"/>
      <c r="JDW325" s="98"/>
      <c r="JDX325" s="98"/>
      <c r="JDY325" s="98"/>
      <c r="JEB325" s="98"/>
      <c r="JEE325" s="98"/>
      <c r="JEH325" s="98"/>
      <c r="JEK325" s="98"/>
      <c r="JEM325" s="98"/>
      <c r="JGE325" s="98"/>
      <c r="JGF325" s="98"/>
      <c r="JGG325" s="98"/>
      <c r="JGH325" s="98"/>
      <c r="JGI325" s="98"/>
      <c r="JGJ325" s="98"/>
      <c r="JGK325" s="98"/>
      <c r="JGL325" s="98"/>
      <c r="JGM325" s="98"/>
      <c r="JGN325" s="98"/>
      <c r="JGO325" s="98"/>
      <c r="JGP325" s="98"/>
      <c r="JGQ325" s="98"/>
      <c r="JGR325" s="98"/>
      <c r="JGS325" s="98"/>
      <c r="JGT325" s="98"/>
      <c r="JGU325" s="98"/>
      <c r="JGV325" s="98"/>
      <c r="JGW325" s="98"/>
      <c r="JHJ325" s="98"/>
      <c r="JHK325" s="98"/>
      <c r="JHL325" s="98"/>
      <c r="JHM325" s="98"/>
      <c r="JHN325" s="98"/>
      <c r="JHO325" s="98"/>
      <c r="JHP325" s="98"/>
      <c r="JHQ325" s="98"/>
      <c r="JHR325" s="98"/>
      <c r="JHS325" s="98"/>
      <c r="JHV325" s="98"/>
      <c r="JHY325" s="98"/>
      <c r="JIB325" s="98"/>
      <c r="JIE325" s="98"/>
      <c r="JKS325" s="98"/>
      <c r="JKU325" s="98"/>
      <c r="JKX325" s="98"/>
      <c r="JLA325" s="98"/>
      <c r="JLD325" s="98"/>
      <c r="JLG325" s="98"/>
      <c r="JLJ325" s="98"/>
      <c r="JLL325" s="98"/>
      <c r="JLN325" s="98"/>
      <c r="JLQ325" s="98"/>
      <c r="JLT325" s="98"/>
      <c r="JLW325" s="98"/>
      <c r="JLZ325" s="98"/>
      <c r="JMC325" s="98"/>
      <c r="JMF325" s="98"/>
      <c r="JMI325" s="98"/>
      <c r="JMK325" s="98"/>
      <c r="JNF325" s="98"/>
      <c r="JNG325" s="98"/>
      <c r="JNJ325" s="98"/>
      <c r="JNM325" s="98"/>
      <c r="JNP325" s="98"/>
      <c r="JNS325" s="98"/>
      <c r="JNT325" s="98"/>
      <c r="JNU325" s="98"/>
      <c r="JNX325" s="98"/>
      <c r="JOA325" s="98"/>
      <c r="JOD325" s="98"/>
      <c r="JOG325" s="98"/>
      <c r="JOI325" s="98"/>
      <c r="JQA325" s="98"/>
      <c r="JQB325" s="98"/>
      <c r="JQC325" s="98"/>
      <c r="JQD325" s="98"/>
      <c r="JQE325" s="98"/>
      <c r="JQF325" s="98"/>
      <c r="JQG325" s="98"/>
      <c r="JQH325" s="98"/>
      <c r="JQI325" s="98"/>
      <c r="JQJ325" s="98"/>
      <c r="JQK325" s="98"/>
      <c r="JQL325" s="98"/>
      <c r="JQM325" s="98"/>
      <c r="JQN325" s="98"/>
      <c r="JQO325" s="98"/>
      <c r="JQP325" s="98"/>
      <c r="JQQ325" s="98"/>
      <c r="JQR325" s="98"/>
      <c r="JQS325" s="98"/>
      <c r="JRF325" s="98"/>
      <c r="JRG325" s="98"/>
      <c r="JRH325" s="98"/>
      <c r="JRI325" s="98"/>
      <c r="JRJ325" s="98"/>
      <c r="JRK325" s="98"/>
      <c r="JRL325" s="98"/>
      <c r="JRM325" s="98"/>
      <c r="JRN325" s="98"/>
      <c r="JRO325" s="98"/>
      <c r="JRR325" s="98"/>
      <c r="JRU325" s="98"/>
      <c r="JRX325" s="98"/>
      <c r="JSA325" s="98"/>
      <c r="JUO325" s="98"/>
      <c r="JUQ325" s="98"/>
      <c r="JUT325" s="98"/>
      <c r="JUW325" s="98"/>
      <c r="JUZ325" s="98"/>
      <c r="JVC325" s="98"/>
      <c r="JVF325" s="98"/>
      <c r="JVH325" s="98"/>
      <c r="JVJ325" s="98"/>
      <c r="JVM325" s="98"/>
      <c r="JVP325" s="98"/>
      <c r="JVS325" s="98"/>
      <c r="JVV325" s="98"/>
      <c r="JVY325" s="98"/>
      <c r="JWB325" s="98"/>
      <c r="JWE325" s="98"/>
      <c r="JWG325" s="98"/>
      <c r="JXB325" s="98"/>
      <c r="JXC325" s="98"/>
      <c r="JXF325" s="98"/>
      <c r="JXI325" s="98"/>
      <c r="JXL325" s="98"/>
      <c r="JXO325" s="98"/>
      <c r="JXP325" s="98"/>
      <c r="JXQ325" s="98"/>
      <c r="JXT325" s="98"/>
      <c r="JXW325" s="98"/>
      <c r="JXZ325" s="98"/>
      <c r="JYC325" s="98"/>
      <c r="JYE325" s="98"/>
      <c r="JZW325" s="98"/>
      <c r="JZX325" s="98"/>
      <c r="JZY325" s="98"/>
      <c r="JZZ325" s="98"/>
      <c r="KAA325" s="98"/>
      <c r="KAB325" s="98"/>
      <c r="KAC325" s="98"/>
      <c r="KAD325" s="98"/>
      <c r="KAE325" s="98"/>
      <c r="KAF325" s="98"/>
      <c r="KAG325" s="98"/>
      <c r="KAH325" s="98"/>
      <c r="KAI325" s="98"/>
      <c r="KAJ325" s="98"/>
      <c r="KAK325" s="98"/>
      <c r="KAL325" s="98"/>
      <c r="KAM325" s="98"/>
      <c r="KAN325" s="98"/>
      <c r="KAO325" s="98"/>
      <c r="KBB325" s="98"/>
      <c r="KBC325" s="98"/>
      <c r="KBD325" s="98"/>
      <c r="KBE325" s="98"/>
      <c r="KBF325" s="98"/>
      <c r="KBG325" s="98"/>
      <c r="KBH325" s="98"/>
      <c r="KBI325" s="98"/>
      <c r="KBJ325" s="98"/>
      <c r="KBK325" s="98"/>
      <c r="KBN325" s="98"/>
      <c r="KBQ325" s="98"/>
      <c r="KBT325" s="98"/>
      <c r="KBW325" s="98"/>
      <c r="KEK325" s="98"/>
      <c r="KEM325" s="98"/>
      <c r="KEP325" s="98"/>
      <c r="KES325" s="98"/>
      <c r="KEV325" s="98"/>
      <c r="KEY325" s="98"/>
      <c r="KFB325" s="98"/>
      <c r="KFD325" s="98"/>
      <c r="KFF325" s="98"/>
      <c r="KFI325" s="98"/>
      <c r="KFL325" s="98"/>
      <c r="KFO325" s="98"/>
      <c r="KFR325" s="98"/>
      <c r="KFU325" s="98"/>
      <c r="KFX325" s="98"/>
      <c r="KGA325" s="98"/>
      <c r="KGC325" s="98"/>
      <c r="KGX325" s="98"/>
      <c r="KGY325" s="98"/>
      <c r="KHB325" s="98"/>
      <c r="KHE325" s="98"/>
      <c r="KHH325" s="98"/>
      <c r="KHK325" s="98"/>
      <c r="KHL325" s="98"/>
      <c r="KHM325" s="98"/>
      <c r="KHP325" s="98"/>
      <c r="KHS325" s="98"/>
      <c r="KHV325" s="98"/>
      <c r="KHY325" s="98"/>
      <c r="KIA325" s="98"/>
      <c r="KJS325" s="98"/>
      <c r="KJT325" s="98"/>
      <c r="KJU325" s="98"/>
      <c r="KJV325" s="98"/>
      <c r="KJW325" s="98"/>
      <c r="KJX325" s="98"/>
      <c r="KJY325" s="98"/>
      <c r="KJZ325" s="98"/>
      <c r="KKA325" s="98"/>
      <c r="KKB325" s="98"/>
      <c r="KKC325" s="98"/>
      <c r="KKD325" s="98"/>
      <c r="KKE325" s="98"/>
      <c r="KKF325" s="98"/>
      <c r="KKG325" s="98"/>
      <c r="KKH325" s="98"/>
      <c r="KKI325" s="98"/>
      <c r="KKJ325" s="98"/>
      <c r="KKK325" s="98"/>
      <c r="KKX325" s="98"/>
      <c r="KKY325" s="98"/>
      <c r="KKZ325" s="98"/>
      <c r="KLA325" s="98"/>
      <c r="KLB325" s="98"/>
      <c r="KLC325" s="98"/>
      <c r="KLD325" s="98"/>
      <c r="KLE325" s="98"/>
      <c r="KLF325" s="98"/>
      <c r="KLG325" s="98"/>
      <c r="KLJ325" s="98"/>
      <c r="KLM325" s="98"/>
      <c r="KLP325" s="98"/>
      <c r="KLS325" s="98"/>
      <c r="KOG325" s="98"/>
      <c r="KOI325" s="98"/>
      <c r="KOL325" s="98"/>
      <c r="KOO325" s="98"/>
      <c r="KOR325" s="98"/>
      <c r="KOU325" s="98"/>
      <c r="KOX325" s="98"/>
      <c r="KOZ325" s="98"/>
      <c r="KPB325" s="98"/>
      <c r="KPE325" s="98"/>
      <c r="KPH325" s="98"/>
      <c r="KPK325" s="98"/>
      <c r="KPN325" s="98"/>
      <c r="KPQ325" s="98"/>
      <c r="KPT325" s="98"/>
      <c r="KPW325" s="98"/>
      <c r="KPY325" s="98"/>
      <c r="KQT325" s="98"/>
      <c r="KQU325" s="98"/>
      <c r="KQX325" s="98"/>
      <c r="KRA325" s="98"/>
      <c r="KRD325" s="98"/>
      <c r="KRG325" s="98"/>
      <c r="KRH325" s="98"/>
      <c r="KRI325" s="98"/>
      <c r="KRL325" s="98"/>
      <c r="KRO325" s="98"/>
      <c r="KRR325" s="98"/>
      <c r="KRU325" s="98"/>
      <c r="KRW325" s="98"/>
      <c r="KTO325" s="98"/>
      <c r="KTP325" s="98"/>
      <c r="KTQ325" s="98"/>
      <c r="KTR325" s="98"/>
      <c r="KTS325" s="98"/>
      <c r="KTT325" s="98"/>
      <c r="KTU325" s="98"/>
      <c r="KTV325" s="98"/>
      <c r="KTW325" s="98"/>
      <c r="KTX325" s="98"/>
      <c r="KTY325" s="98"/>
      <c r="KTZ325" s="98"/>
      <c r="KUA325" s="98"/>
      <c r="KUB325" s="98"/>
      <c r="KUC325" s="98"/>
      <c r="KUD325" s="98"/>
      <c r="KUE325" s="98"/>
      <c r="KUF325" s="98"/>
      <c r="KUG325" s="98"/>
      <c r="KUT325" s="98"/>
      <c r="KUU325" s="98"/>
      <c r="KUV325" s="98"/>
      <c r="KUW325" s="98"/>
      <c r="KUX325" s="98"/>
      <c r="KUY325" s="98"/>
      <c r="KUZ325" s="98"/>
      <c r="KVA325" s="98"/>
      <c r="KVB325" s="98"/>
      <c r="KVC325" s="98"/>
      <c r="KVF325" s="98"/>
      <c r="KVI325" s="98"/>
      <c r="KVL325" s="98"/>
      <c r="KVO325" s="98"/>
      <c r="KYC325" s="98"/>
      <c r="KYE325" s="98"/>
      <c r="KYH325" s="98"/>
      <c r="KYK325" s="98"/>
      <c r="KYN325" s="98"/>
      <c r="KYQ325" s="98"/>
      <c r="KYT325" s="98"/>
      <c r="KYV325" s="98"/>
      <c r="KYX325" s="98"/>
      <c r="KZA325" s="98"/>
      <c r="KZD325" s="98"/>
      <c r="KZG325" s="98"/>
      <c r="KZJ325" s="98"/>
      <c r="KZM325" s="98"/>
      <c r="KZP325" s="98"/>
      <c r="KZS325" s="98"/>
      <c r="KZU325" s="98"/>
      <c r="LAP325" s="98"/>
      <c r="LAQ325" s="98"/>
      <c r="LAT325" s="98"/>
      <c r="LAW325" s="98"/>
      <c r="LAZ325" s="98"/>
      <c r="LBC325" s="98"/>
      <c r="LBD325" s="98"/>
      <c r="LBE325" s="98"/>
      <c r="LBH325" s="98"/>
      <c r="LBK325" s="98"/>
      <c r="LBN325" s="98"/>
      <c r="LBQ325" s="98"/>
      <c r="LBS325" s="98"/>
      <c r="LDK325" s="98"/>
      <c r="LDL325" s="98"/>
      <c r="LDM325" s="98"/>
      <c r="LDN325" s="98"/>
      <c r="LDO325" s="98"/>
      <c r="LDP325" s="98"/>
      <c r="LDQ325" s="98"/>
      <c r="LDR325" s="98"/>
      <c r="LDS325" s="98"/>
      <c r="LDT325" s="98"/>
      <c r="LDU325" s="98"/>
      <c r="LDV325" s="98"/>
      <c r="LDW325" s="98"/>
      <c r="LDX325" s="98"/>
      <c r="LDY325" s="98"/>
      <c r="LDZ325" s="98"/>
      <c r="LEA325" s="98"/>
      <c r="LEB325" s="98"/>
      <c r="LEC325" s="98"/>
      <c r="LEP325" s="98"/>
      <c r="LEQ325" s="98"/>
      <c r="LER325" s="98"/>
      <c r="LES325" s="98"/>
      <c r="LET325" s="98"/>
      <c r="LEU325" s="98"/>
      <c r="LEV325" s="98"/>
      <c r="LEW325" s="98"/>
      <c r="LEX325" s="98"/>
      <c r="LEY325" s="98"/>
      <c r="LFB325" s="98"/>
      <c r="LFE325" s="98"/>
      <c r="LFH325" s="98"/>
      <c r="LFK325" s="98"/>
      <c r="LHY325" s="98"/>
      <c r="LIA325" s="98"/>
      <c r="LID325" s="98"/>
      <c r="LIG325" s="98"/>
      <c r="LIJ325" s="98"/>
      <c r="LIM325" s="98"/>
      <c r="LIP325" s="98"/>
      <c r="LIR325" s="98"/>
      <c r="LIT325" s="98"/>
      <c r="LIW325" s="98"/>
      <c r="LIZ325" s="98"/>
      <c r="LJC325" s="98"/>
      <c r="LJF325" s="98"/>
      <c r="LJI325" s="98"/>
      <c r="LJL325" s="98"/>
      <c r="LJO325" s="98"/>
      <c r="LJQ325" s="98"/>
      <c r="LKL325" s="98"/>
      <c r="LKM325" s="98"/>
      <c r="LKP325" s="98"/>
      <c r="LKS325" s="98"/>
      <c r="LKV325" s="98"/>
      <c r="LKY325" s="98"/>
      <c r="LKZ325" s="98"/>
      <c r="LLA325" s="98"/>
      <c r="LLD325" s="98"/>
      <c r="LLG325" s="98"/>
      <c r="LLJ325" s="98"/>
      <c r="LLM325" s="98"/>
      <c r="LLO325" s="98"/>
      <c r="LNG325" s="98"/>
      <c r="LNH325" s="98"/>
      <c r="LNI325" s="98"/>
      <c r="LNJ325" s="98"/>
      <c r="LNK325" s="98"/>
      <c r="LNL325" s="98"/>
      <c r="LNM325" s="98"/>
      <c r="LNN325" s="98"/>
      <c r="LNO325" s="98"/>
      <c r="LNP325" s="98"/>
      <c r="LNQ325" s="98"/>
      <c r="LNR325" s="98"/>
      <c r="LNS325" s="98"/>
      <c r="LNT325" s="98"/>
      <c r="LNU325" s="98"/>
      <c r="LNV325" s="98"/>
      <c r="LNW325" s="98"/>
      <c r="LNX325" s="98"/>
      <c r="LNY325" s="98"/>
      <c r="LOL325" s="98"/>
      <c r="LOM325" s="98"/>
      <c r="LON325" s="98"/>
      <c r="LOO325" s="98"/>
      <c r="LOP325" s="98"/>
      <c r="LOQ325" s="98"/>
      <c r="LOR325" s="98"/>
      <c r="LOS325" s="98"/>
      <c r="LOT325" s="98"/>
      <c r="LOU325" s="98"/>
      <c r="LOX325" s="98"/>
      <c r="LPA325" s="98"/>
      <c r="LPD325" s="98"/>
      <c r="LPG325" s="98"/>
      <c r="LRU325" s="98"/>
      <c r="LRW325" s="98"/>
      <c r="LRZ325" s="98"/>
      <c r="LSC325" s="98"/>
      <c r="LSF325" s="98"/>
      <c r="LSI325" s="98"/>
      <c r="LSL325" s="98"/>
      <c r="LSN325" s="98"/>
      <c r="LSP325" s="98"/>
      <c r="LSS325" s="98"/>
      <c r="LSV325" s="98"/>
      <c r="LSY325" s="98"/>
      <c r="LTB325" s="98"/>
      <c r="LTE325" s="98"/>
      <c r="LTH325" s="98"/>
      <c r="LTK325" s="98"/>
      <c r="LTM325" s="98"/>
      <c r="LUH325" s="98"/>
      <c r="LUI325" s="98"/>
      <c r="LUL325" s="98"/>
      <c r="LUO325" s="98"/>
      <c r="LUR325" s="98"/>
      <c r="LUU325" s="98"/>
      <c r="LUV325" s="98"/>
      <c r="LUW325" s="98"/>
      <c r="LUZ325" s="98"/>
      <c r="LVC325" s="98"/>
      <c r="LVF325" s="98"/>
      <c r="LVI325" s="98"/>
      <c r="LVK325" s="98"/>
      <c r="LXC325" s="98"/>
      <c r="LXD325" s="98"/>
      <c r="LXE325" s="98"/>
      <c r="LXF325" s="98"/>
      <c r="LXG325" s="98"/>
      <c r="LXH325" s="98"/>
      <c r="LXI325" s="98"/>
      <c r="LXJ325" s="98"/>
      <c r="LXK325" s="98"/>
      <c r="LXL325" s="98"/>
      <c r="LXM325" s="98"/>
      <c r="LXN325" s="98"/>
      <c r="LXO325" s="98"/>
      <c r="LXP325" s="98"/>
      <c r="LXQ325" s="98"/>
      <c r="LXR325" s="98"/>
      <c r="LXS325" s="98"/>
      <c r="LXT325" s="98"/>
      <c r="LXU325" s="98"/>
      <c r="LYH325" s="98"/>
      <c r="LYI325" s="98"/>
      <c r="LYJ325" s="98"/>
      <c r="LYK325" s="98"/>
      <c r="LYL325" s="98"/>
      <c r="LYM325" s="98"/>
      <c r="LYN325" s="98"/>
      <c r="LYO325" s="98"/>
      <c r="LYP325" s="98"/>
      <c r="LYQ325" s="98"/>
      <c r="LYT325" s="98"/>
      <c r="LYW325" s="98"/>
      <c r="LYZ325" s="98"/>
      <c r="LZC325" s="98"/>
      <c r="MBQ325" s="98"/>
      <c r="MBS325" s="98"/>
      <c r="MBV325" s="98"/>
      <c r="MBY325" s="98"/>
      <c r="MCB325" s="98"/>
      <c r="MCE325" s="98"/>
      <c r="MCH325" s="98"/>
      <c r="MCJ325" s="98"/>
      <c r="MCL325" s="98"/>
      <c r="MCO325" s="98"/>
      <c r="MCR325" s="98"/>
      <c r="MCU325" s="98"/>
      <c r="MCX325" s="98"/>
      <c r="MDA325" s="98"/>
      <c r="MDD325" s="98"/>
      <c r="MDG325" s="98"/>
      <c r="MDI325" s="98"/>
      <c r="MED325" s="98"/>
      <c r="MEE325" s="98"/>
      <c r="MEH325" s="98"/>
      <c r="MEK325" s="98"/>
      <c r="MEN325" s="98"/>
      <c r="MEQ325" s="98"/>
      <c r="MER325" s="98"/>
      <c r="MES325" s="98"/>
      <c r="MEV325" s="98"/>
      <c r="MEY325" s="98"/>
      <c r="MFB325" s="98"/>
      <c r="MFE325" s="98"/>
      <c r="MFG325" s="98"/>
      <c r="MGY325" s="98"/>
      <c r="MGZ325" s="98"/>
      <c r="MHA325" s="98"/>
      <c r="MHB325" s="98"/>
      <c r="MHC325" s="98"/>
      <c r="MHD325" s="98"/>
      <c r="MHE325" s="98"/>
      <c r="MHF325" s="98"/>
      <c r="MHG325" s="98"/>
      <c r="MHH325" s="98"/>
      <c r="MHI325" s="98"/>
      <c r="MHJ325" s="98"/>
      <c r="MHK325" s="98"/>
      <c r="MHL325" s="98"/>
      <c r="MHM325" s="98"/>
      <c r="MHN325" s="98"/>
      <c r="MHO325" s="98"/>
      <c r="MHP325" s="98"/>
      <c r="MHQ325" s="98"/>
      <c r="MID325" s="98"/>
      <c r="MIE325" s="98"/>
      <c r="MIF325" s="98"/>
      <c r="MIG325" s="98"/>
      <c r="MIH325" s="98"/>
      <c r="MII325" s="98"/>
      <c r="MIJ325" s="98"/>
      <c r="MIK325" s="98"/>
      <c r="MIL325" s="98"/>
      <c r="MIM325" s="98"/>
      <c r="MIP325" s="98"/>
      <c r="MIS325" s="98"/>
      <c r="MIV325" s="98"/>
      <c r="MIY325" s="98"/>
      <c r="MLM325" s="98"/>
      <c r="MLO325" s="98"/>
      <c r="MLR325" s="98"/>
      <c r="MLU325" s="98"/>
      <c r="MLX325" s="98"/>
      <c r="MMA325" s="98"/>
      <c r="MMD325" s="98"/>
      <c r="MMF325" s="98"/>
      <c r="MMH325" s="98"/>
      <c r="MMK325" s="98"/>
      <c r="MMN325" s="98"/>
      <c r="MMQ325" s="98"/>
      <c r="MMT325" s="98"/>
      <c r="MMW325" s="98"/>
      <c r="MMZ325" s="98"/>
      <c r="MNC325" s="98"/>
      <c r="MNE325" s="98"/>
      <c r="MNZ325" s="98"/>
      <c r="MOA325" s="98"/>
      <c r="MOD325" s="98"/>
      <c r="MOG325" s="98"/>
      <c r="MOJ325" s="98"/>
      <c r="MOM325" s="98"/>
      <c r="MON325" s="98"/>
      <c r="MOO325" s="98"/>
      <c r="MOR325" s="98"/>
      <c r="MOU325" s="98"/>
      <c r="MOX325" s="98"/>
      <c r="MPA325" s="98"/>
      <c r="MPC325" s="98"/>
      <c r="MQU325" s="98"/>
      <c r="MQV325" s="98"/>
      <c r="MQW325" s="98"/>
      <c r="MQX325" s="98"/>
      <c r="MQY325" s="98"/>
      <c r="MQZ325" s="98"/>
      <c r="MRA325" s="98"/>
      <c r="MRB325" s="98"/>
      <c r="MRC325" s="98"/>
      <c r="MRD325" s="98"/>
      <c r="MRE325" s="98"/>
      <c r="MRF325" s="98"/>
      <c r="MRG325" s="98"/>
      <c r="MRH325" s="98"/>
      <c r="MRI325" s="98"/>
      <c r="MRJ325" s="98"/>
      <c r="MRK325" s="98"/>
      <c r="MRL325" s="98"/>
      <c r="MRM325" s="98"/>
      <c r="MRZ325" s="98"/>
      <c r="MSA325" s="98"/>
      <c r="MSB325" s="98"/>
      <c r="MSC325" s="98"/>
      <c r="MSD325" s="98"/>
      <c r="MSE325" s="98"/>
      <c r="MSF325" s="98"/>
      <c r="MSG325" s="98"/>
      <c r="MSH325" s="98"/>
      <c r="MSI325" s="98"/>
      <c r="MSL325" s="98"/>
      <c r="MSO325" s="98"/>
      <c r="MSR325" s="98"/>
      <c r="MSU325" s="98"/>
      <c r="MVI325" s="98"/>
      <c r="MVK325" s="98"/>
      <c r="MVN325" s="98"/>
      <c r="MVQ325" s="98"/>
      <c r="MVT325" s="98"/>
      <c r="MVW325" s="98"/>
      <c r="MVZ325" s="98"/>
      <c r="MWB325" s="98"/>
      <c r="MWD325" s="98"/>
      <c r="MWG325" s="98"/>
      <c r="MWJ325" s="98"/>
      <c r="MWM325" s="98"/>
      <c r="MWP325" s="98"/>
      <c r="MWS325" s="98"/>
      <c r="MWV325" s="98"/>
      <c r="MWY325" s="98"/>
      <c r="MXA325" s="98"/>
      <c r="MXV325" s="98"/>
      <c r="MXW325" s="98"/>
      <c r="MXZ325" s="98"/>
      <c r="MYC325" s="98"/>
      <c r="MYF325" s="98"/>
      <c r="MYI325" s="98"/>
      <c r="MYJ325" s="98"/>
      <c r="MYK325" s="98"/>
      <c r="MYN325" s="98"/>
      <c r="MYQ325" s="98"/>
      <c r="MYT325" s="98"/>
      <c r="MYW325" s="98"/>
      <c r="MYY325" s="98"/>
      <c r="NAQ325" s="98"/>
      <c r="NAR325" s="98"/>
      <c r="NAS325" s="98"/>
      <c r="NAT325" s="98"/>
      <c r="NAU325" s="98"/>
      <c r="NAV325" s="98"/>
      <c r="NAW325" s="98"/>
      <c r="NAX325" s="98"/>
      <c r="NAY325" s="98"/>
      <c r="NAZ325" s="98"/>
      <c r="NBA325" s="98"/>
      <c r="NBB325" s="98"/>
      <c r="NBC325" s="98"/>
      <c r="NBD325" s="98"/>
      <c r="NBE325" s="98"/>
      <c r="NBF325" s="98"/>
      <c r="NBG325" s="98"/>
      <c r="NBH325" s="98"/>
      <c r="NBI325" s="98"/>
      <c r="NBV325" s="98"/>
      <c r="NBW325" s="98"/>
      <c r="NBX325" s="98"/>
      <c r="NBY325" s="98"/>
      <c r="NBZ325" s="98"/>
      <c r="NCA325" s="98"/>
      <c r="NCB325" s="98"/>
      <c r="NCC325" s="98"/>
      <c r="NCD325" s="98"/>
      <c r="NCE325" s="98"/>
      <c r="NCH325" s="98"/>
      <c r="NCK325" s="98"/>
      <c r="NCN325" s="98"/>
      <c r="NCQ325" s="98"/>
      <c r="NFE325" s="98"/>
      <c r="NFG325" s="98"/>
      <c r="NFJ325" s="98"/>
      <c r="NFM325" s="98"/>
      <c r="NFP325" s="98"/>
      <c r="NFS325" s="98"/>
      <c r="NFV325" s="98"/>
      <c r="NFX325" s="98"/>
      <c r="NFZ325" s="98"/>
      <c r="NGC325" s="98"/>
      <c r="NGF325" s="98"/>
      <c r="NGI325" s="98"/>
      <c r="NGL325" s="98"/>
      <c r="NGO325" s="98"/>
      <c r="NGR325" s="98"/>
      <c r="NGU325" s="98"/>
      <c r="NGW325" s="98"/>
      <c r="NHR325" s="98"/>
      <c r="NHS325" s="98"/>
      <c r="NHV325" s="98"/>
      <c r="NHY325" s="98"/>
      <c r="NIB325" s="98"/>
      <c r="NIE325" s="98"/>
      <c r="NIF325" s="98"/>
      <c r="NIG325" s="98"/>
      <c r="NIJ325" s="98"/>
      <c r="NIM325" s="98"/>
      <c r="NIP325" s="98"/>
      <c r="NIS325" s="98"/>
      <c r="NIU325" s="98"/>
      <c r="NKM325" s="98"/>
      <c r="NKN325" s="98"/>
      <c r="NKO325" s="98"/>
      <c r="NKP325" s="98"/>
      <c r="NKQ325" s="98"/>
      <c r="NKR325" s="98"/>
      <c r="NKS325" s="98"/>
      <c r="NKT325" s="98"/>
      <c r="NKU325" s="98"/>
      <c r="NKV325" s="98"/>
      <c r="NKW325" s="98"/>
      <c r="NKX325" s="98"/>
      <c r="NKY325" s="98"/>
      <c r="NKZ325" s="98"/>
      <c r="NLA325" s="98"/>
      <c r="NLB325" s="98"/>
      <c r="NLC325" s="98"/>
      <c r="NLD325" s="98"/>
      <c r="NLE325" s="98"/>
      <c r="NLR325" s="98"/>
      <c r="NLS325" s="98"/>
      <c r="NLT325" s="98"/>
      <c r="NLU325" s="98"/>
      <c r="NLV325" s="98"/>
      <c r="NLW325" s="98"/>
      <c r="NLX325" s="98"/>
      <c r="NLY325" s="98"/>
      <c r="NLZ325" s="98"/>
      <c r="NMA325" s="98"/>
      <c r="NMD325" s="98"/>
      <c r="NMG325" s="98"/>
      <c r="NMJ325" s="98"/>
      <c r="NMM325" s="98"/>
      <c r="NPA325" s="98"/>
      <c r="NPC325" s="98"/>
      <c r="NPF325" s="98"/>
      <c r="NPI325" s="98"/>
      <c r="NPL325" s="98"/>
      <c r="NPO325" s="98"/>
      <c r="NPR325" s="98"/>
      <c r="NPT325" s="98"/>
      <c r="NPV325" s="98"/>
      <c r="NPY325" s="98"/>
      <c r="NQB325" s="98"/>
      <c r="NQE325" s="98"/>
      <c r="NQH325" s="98"/>
      <c r="NQK325" s="98"/>
      <c r="NQN325" s="98"/>
      <c r="NQQ325" s="98"/>
      <c r="NQS325" s="98"/>
      <c r="NRN325" s="98"/>
      <c r="NRO325" s="98"/>
      <c r="NRR325" s="98"/>
      <c r="NRU325" s="98"/>
      <c r="NRX325" s="98"/>
      <c r="NSA325" s="98"/>
      <c r="NSB325" s="98"/>
      <c r="NSC325" s="98"/>
      <c r="NSF325" s="98"/>
      <c r="NSI325" s="98"/>
      <c r="NSL325" s="98"/>
      <c r="NSO325" s="98"/>
      <c r="NSQ325" s="98"/>
      <c r="NUI325" s="98"/>
      <c r="NUJ325" s="98"/>
      <c r="NUK325" s="98"/>
      <c r="NUL325" s="98"/>
      <c r="NUM325" s="98"/>
      <c r="NUN325" s="98"/>
      <c r="NUO325" s="98"/>
      <c r="NUP325" s="98"/>
      <c r="NUQ325" s="98"/>
      <c r="NUR325" s="98"/>
      <c r="NUS325" s="98"/>
      <c r="NUT325" s="98"/>
      <c r="NUU325" s="98"/>
      <c r="NUV325" s="98"/>
      <c r="NUW325" s="98"/>
      <c r="NUX325" s="98"/>
      <c r="NUY325" s="98"/>
      <c r="NUZ325" s="98"/>
      <c r="NVA325" s="98"/>
      <c r="NVN325" s="98"/>
      <c r="NVO325" s="98"/>
      <c r="NVP325" s="98"/>
      <c r="NVQ325" s="98"/>
      <c r="NVR325" s="98"/>
      <c r="NVS325" s="98"/>
      <c r="NVT325" s="98"/>
      <c r="NVU325" s="98"/>
      <c r="NVV325" s="98"/>
      <c r="NVW325" s="98"/>
      <c r="NVZ325" s="98"/>
      <c r="NWC325" s="98"/>
      <c r="NWF325" s="98"/>
      <c r="NWI325" s="98"/>
      <c r="NYW325" s="98"/>
      <c r="NYY325" s="98"/>
      <c r="NZB325" s="98"/>
      <c r="NZE325" s="98"/>
      <c r="NZH325" s="98"/>
      <c r="NZK325" s="98"/>
      <c r="NZN325" s="98"/>
      <c r="NZP325" s="98"/>
      <c r="NZR325" s="98"/>
      <c r="NZU325" s="98"/>
      <c r="NZX325" s="98"/>
      <c r="OAA325" s="98"/>
      <c r="OAD325" s="98"/>
      <c r="OAG325" s="98"/>
      <c r="OAJ325" s="98"/>
      <c r="OAM325" s="98"/>
      <c r="OAO325" s="98"/>
      <c r="OBJ325" s="98"/>
      <c r="OBK325" s="98"/>
      <c r="OBN325" s="98"/>
      <c r="OBQ325" s="98"/>
      <c r="OBT325" s="98"/>
      <c r="OBW325" s="98"/>
      <c r="OBX325" s="98"/>
      <c r="OBY325" s="98"/>
      <c r="OCB325" s="98"/>
      <c r="OCE325" s="98"/>
      <c r="OCH325" s="98"/>
      <c r="OCK325" s="98"/>
      <c r="OCM325" s="98"/>
      <c r="OEE325" s="98"/>
      <c r="OEF325" s="98"/>
      <c r="OEG325" s="98"/>
      <c r="OEH325" s="98"/>
      <c r="OEI325" s="98"/>
      <c r="OEJ325" s="98"/>
      <c r="OEK325" s="98"/>
      <c r="OEL325" s="98"/>
      <c r="OEM325" s="98"/>
      <c r="OEN325" s="98"/>
      <c r="OEO325" s="98"/>
      <c r="OEP325" s="98"/>
      <c r="OEQ325" s="98"/>
      <c r="OER325" s="98"/>
      <c r="OES325" s="98"/>
      <c r="OET325" s="98"/>
      <c r="OEU325" s="98"/>
      <c r="OEV325" s="98"/>
      <c r="OEW325" s="98"/>
      <c r="OFJ325" s="98"/>
      <c r="OFK325" s="98"/>
      <c r="OFL325" s="98"/>
      <c r="OFM325" s="98"/>
      <c r="OFN325" s="98"/>
      <c r="OFO325" s="98"/>
      <c r="OFP325" s="98"/>
      <c r="OFQ325" s="98"/>
      <c r="OFR325" s="98"/>
      <c r="OFS325" s="98"/>
      <c r="OFV325" s="98"/>
      <c r="OFY325" s="98"/>
      <c r="OGB325" s="98"/>
      <c r="OGE325" s="98"/>
      <c r="OIS325" s="98"/>
      <c r="OIU325" s="98"/>
      <c r="OIX325" s="98"/>
      <c r="OJA325" s="98"/>
      <c r="OJD325" s="98"/>
      <c r="OJG325" s="98"/>
      <c r="OJJ325" s="98"/>
      <c r="OJL325" s="98"/>
      <c r="OJN325" s="98"/>
      <c r="OJQ325" s="98"/>
      <c r="OJT325" s="98"/>
      <c r="OJW325" s="98"/>
      <c r="OJZ325" s="98"/>
      <c r="OKC325" s="98"/>
      <c r="OKF325" s="98"/>
      <c r="OKI325" s="98"/>
      <c r="OKK325" s="98"/>
      <c r="OLF325" s="98"/>
      <c r="OLG325" s="98"/>
      <c r="OLJ325" s="98"/>
      <c r="OLM325" s="98"/>
      <c r="OLP325" s="98"/>
      <c r="OLS325" s="98"/>
      <c r="OLT325" s="98"/>
      <c r="OLU325" s="98"/>
      <c r="OLX325" s="98"/>
      <c r="OMA325" s="98"/>
      <c r="OMD325" s="98"/>
      <c r="OMG325" s="98"/>
      <c r="OMI325" s="98"/>
      <c r="OOA325" s="98"/>
      <c r="OOB325" s="98"/>
      <c r="OOC325" s="98"/>
      <c r="OOD325" s="98"/>
      <c r="OOE325" s="98"/>
      <c r="OOF325" s="98"/>
      <c r="OOG325" s="98"/>
      <c r="OOH325" s="98"/>
      <c r="OOI325" s="98"/>
      <c r="OOJ325" s="98"/>
      <c r="OOK325" s="98"/>
      <c r="OOL325" s="98"/>
      <c r="OOM325" s="98"/>
      <c r="OON325" s="98"/>
      <c r="OOO325" s="98"/>
      <c r="OOP325" s="98"/>
      <c r="OOQ325" s="98"/>
      <c r="OOR325" s="98"/>
      <c r="OOS325" s="98"/>
      <c r="OPF325" s="98"/>
      <c r="OPG325" s="98"/>
      <c r="OPH325" s="98"/>
      <c r="OPI325" s="98"/>
      <c r="OPJ325" s="98"/>
      <c r="OPK325" s="98"/>
      <c r="OPL325" s="98"/>
      <c r="OPM325" s="98"/>
      <c r="OPN325" s="98"/>
      <c r="OPO325" s="98"/>
      <c r="OPR325" s="98"/>
      <c r="OPU325" s="98"/>
      <c r="OPX325" s="98"/>
      <c r="OQA325" s="98"/>
      <c r="OSO325" s="98"/>
      <c r="OSQ325" s="98"/>
      <c r="OST325" s="98"/>
      <c r="OSW325" s="98"/>
      <c r="OSZ325" s="98"/>
      <c r="OTC325" s="98"/>
      <c r="OTF325" s="98"/>
      <c r="OTH325" s="98"/>
      <c r="OTJ325" s="98"/>
      <c r="OTM325" s="98"/>
      <c r="OTP325" s="98"/>
      <c r="OTS325" s="98"/>
      <c r="OTV325" s="98"/>
      <c r="OTY325" s="98"/>
      <c r="OUB325" s="98"/>
      <c r="OUE325" s="98"/>
      <c r="OUG325" s="98"/>
      <c r="OVB325" s="98"/>
      <c r="OVC325" s="98"/>
      <c r="OVF325" s="98"/>
      <c r="OVI325" s="98"/>
      <c r="OVL325" s="98"/>
      <c r="OVO325" s="98"/>
      <c r="OVP325" s="98"/>
      <c r="OVQ325" s="98"/>
      <c r="OVT325" s="98"/>
      <c r="OVW325" s="98"/>
      <c r="OVZ325" s="98"/>
      <c r="OWC325" s="98"/>
      <c r="OWE325" s="98"/>
      <c r="OXW325" s="98"/>
      <c r="OXX325" s="98"/>
      <c r="OXY325" s="98"/>
      <c r="OXZ325" s="98"/>
      <c r="OYA325" s="98"/>
      <c r="OYB325" s="98"/>
      <c r="OYC325" s="98"/>
      <c r="OYD325" s="98"/>
      <c r="OYE325" s="98"/>
      <c r="OYF325" s="98"/>
      <c r="OYG325" s="98"/>
      <c r="OYH325" s="98"/>
      <c r="OYI325" s="98"/>
      <c r="OYJ325" s="98"/>
      <c r="OYK325" s="98"/>
      <c r="OYL325" s="98"/>
      <c r="OYM325" s="98"/>
      <c r="OYN325" s="98"/>
      <c r="OYO325" s="98"/>
      <c r="OZB325" s="98"/>
      <c r="OZC325" s="98"/>
      <c r="OZD325" s="98"/>
      <c r="OZE325" s="98"/>
      <c r="OZF325" s="98"/>
      <c r="OZG325" s="98"/>
      <c r="OZH325" s="98"/>
      <c r="OZI325" s="98"/>
      <c r="OZJ325" s="98"/>
      <c r="OZK325" s="98"/>
      <c r="OZN325" s="98"/>
      <c r="OZQ325" s="98"/>
      <c r="OZT325" s="98"/>
      <c r="OZW325" s="98"/>
      <c r="PCK325" s="98"/>
      <c r="PCM325" s="98"/>
      <c r="PCP325" s="98"/>
      <c r="PCS325" s="98"/>
      <c r="PCV325" s="98"/>
      <c r="PCY325" s="98"/>
      <c r="PDB325" s="98"/>
      <c r="PDD325" s="98"/>
      <c r="PDF325" s="98"/>
      <c r="PDI325" s="98"/>
      <c r="PDL325" s="98"/>
      <c r="PDO325" s="98"/>
      <c r="PDR325" s="98"/>
      <c r="PDU325" s="98"/>
      <c r="PDX325" s="98"/>
      <c r="PEA325" s="98"/>
      <c r="PEC325" s="98"/>
      <c r="PEX325" s="98"/>
      <c r="PEY325" s="98"/>
      <c r="PFB325" s="98"/>
      <c r="PFE325" s="98"/>
      <c r="PFH325" s="98"/>
      <c r="PFK325" s="98"/>
      <c r="PFL325" s="98"/>
      <c r="PFM325" s="98"/>
      <c r="PFP325" s="98"/>
      <c r="PFS325" s="98"/>
      <c r="PFV325" s="98"/>
      <c r="PFY325" s="98"/>
      <c r="PGA325" s="98"/>
      <c r="PHS325" s="98"/>
      <c r="PHT325" s="98"/>
      <c r="PHU325" s="98"/>
      <c r="PHV325" s="98"/>
      <c r="PHW325" s="98"/>
      <c r="PHX325" s="98"/>
      <c r="PHY325" s="98"/>
      <c r="PHZ325" s="98"/>
      <c r="PIA325" s="98"/>
      <c r="PIB325" s="98"/>
      <c r="PIC325" s="98"/>
      <c r="PID325" s="98"/>
      <c r="PIE325" s="98"/>
      <c r="PIF325" s="98"/>
      <c r="PIG325" s="98"/>
      <c r="PIH325" s="98"/>
      <c r="PII325" s="98"/>
      <c r="PIJ325" s="98"/>
      <c r="PIK325" s="98"/>
      <c r="PIX325" s="98"/>
      <c r="PIY325" s="98"/>
      <c r="PIZ325" s="98"/>
      <c r="PJA325" s="98"/>
      <c r="PJB325" s="98"/>
      <c r="PJC325" s="98"/>
      <c r="PJD325" s="98"/>
      <c r="PJE325" s="98"/>
      <c r="PJF325" s="98"/>
      <c r="PJG325" s="98"/>
      <c r="PJJ325" s="98"/>
      <c r="PJM325" s="98"/>
      <c r="PJP325" s="98"/>
      <c r="PJS325" s="98"/>
      <c r="PMG325" s="98"/>
      <c r="PMI325" s="98"/>
      <c r="PML325" s="98"/>
      <c r="PMO325" s="98"/>
      <c r="PMR325" s="98"/>
      <c r="PMU325" s="98"/>
      <c r="PMX325" s="98"/>
      <c r="PMZ325" s="98"/>
      <c r="PNB325" s="98"/>
      <c r="PNE325" s="98"/>
      <c r="PNH325" s="98"/>
      <c r="PNK325" s="98"/>
      <c r="PNN325" s="98"/>
      <c r="PNQ325" s="98"/>
      <c r="PNT325" s="98"/>
      <c r="PNW325" s="98"/>
      <c r="PNY325" s="98"/>
      <c r="POT325" s="98"/>
      <c r="POU325" s="98"/>
      <c r="POX325" s="98"/>
      <c r="PPA325" s="98"/>
      <c r="PPD325" s="98"/>
      <c r="PPG325" s="98"/>
      <c r="PPH325" s="98"/>
      <c r="PPI325" s="98"/>
      <c r="PPL325" s="98"/>
      <c r="PPO325" s="98"/>
      <c r="PPR325" s="98"/>
      <c r="PPU325" s="98"/>
      <c r="PPW325" s="98"/>
      <c r="PRO325" s="98"/>
      <c r="PRP325" s="98"/>
      <c r="PRQ325" s="98"/>
      <c r="PRR325" s="98"/>
      <c r="PRS325" s="98"/>
      <c r="PRT325" s="98"/>
      <c r="PRU325" s="98"/>
      <c r="PRV325" s="98"/>
      <c r="PRW325" s="98"/>
      <c r="PRX325" s="98"/>
      <c r="PRY325" s="98"/>
      <c r="PRZ325" s="98"/>
      <c r="PSA325" s="98"/>
      <c r="PSB325" s="98"/>
      <c r="PSC325" s="98"/>
      <c r="PSD325" s="98"/>
      <c r="PSE325" s="98"/>
      <c r="PSF325" s="98"/>
      <c r="PSG325" s="98"/>
      <c r="PST325" s="98"/>
      <c r="PSU325" s="98"/>
      <c r="PSV325" s="98"/>
      <c r="PSW325" s="98"/>
      <c r="PSX325" s="98"/>
      <c r="PSY325" s="98"/>
      <c r="PSZ325" s="98"/>
      <c r="PTA325" s="98"/>
      <c r="PTB325" s="98"/>
      <c r="PTC325" s="98"/>
      <c r="PTF325" s="98"/>
      <c r="PTI325" s="98"/>
      <c r="PTL325" s="98"/>
      <c r="PTO325" s="98"/>
      <c r="PWC325" s="98"/>
      <c r="PWE325" s="98"/>
      <c r="PWH325" s="98"/>
      <c r="PWK325" s="98"/>
      <c r="PWN325" s="98"/>
      <c r="PWQ325" s="98"/>
      <c r="PWT325" s="98"/>
      <c r="PWV325" s="98"/>
      <c r="PWX325" s="98"/>
      <c r="PXA325" s="98"/>
      <c r="PXD325" s="98"/>
      <c r="PXG325" s="98"/>
      <c r="PXJ325" s="98"/>
      <c r="PXM325" s="98"/>
      <c r="PXP325" s="98"/>
      <c r="PXS325" s="98"/>
      <c r="PXU325" s="98"/>
      <c r="PYP325" s="98"/>
      <c r="PYQ325" s="98"/>
      <c r="PYT325" s="98"/>
      <c r="PYW325" s="98"/>
      <c r="PYZ325" s="98"/>
      <c r="PZC325" s="98"/>
      <c r="PZD325" s="98"/>
      <c r="PZE325" s="98"/>
      <c r="PZH325" s="98"/>
      <c r="PZK325" s="98"/>
      <c r="PZN325" s="98"/>
      <c r="PZQ325" s="98"/>
      <c r="PZS325" s="98"/>
      <c r="QBK325" s="98"/>
      <c r="QBL325" s="98"/>
      <c r="QBM325" s="98"/>
      <c r="QBN325" s="98"/>
      <c r="QBO325" s="98"/>
      <c r="QBP325" s="98"/>
      <c r="QBQ325" s="98"/>
      <c r="QBR325" s="98"/>
      <c r="QBS325" s="98"/>
      <c r="QBT325" s="98"/>
      <c r="QBU325" s="98"/>
      <c r="QBV325" s="98"/>
      <c r="QBW325" s="98"/>
      <c r="QBX325" s="98"/>
      <c r="QBY325" s="98"/>
      <c r="QBZ325" s="98"/>
      <c r="QCA325" s="98"/>
      <c r="QCB325" s="98"/>
      <c r="QCC325" s="98"/>
      <c r="QCP325" s="98"/>
      <c r="QCQ325" s="98"/>
      <c r="QCR325" s="98"/>
      <c r="QCS325" s="98"/>
      <c r="QCT325" s="98"/>
      <c r="QCU325" s="98"/>
      <c r="QCV325" s="98"/>
      <c r="QCW325" s="98"/>
      <c r="QCX325" s="98"/>
      <c r="QCY325" s="98"/>
      <c r="QDB325" s="98"/>
      <c r="QDE325" s="98"/>
      <c r="QDH325" s="98"/>
      <c r="QDK325" s="98"/>
      <c r="QFY325" s="98"/>
      <c r="QGA325" s="98"/>
      <c r="QGD325" s="98"/>
      <c r="QGG325" s="98"/>
      <c r="QGJ325" s="98"/>
      <c r="QGM325" s="98"/>
      <c r="QGP325" s="98"/>
      <c r="QGR325" s="98"/>
      <c r="QGT325" s="98"/>
      <c r="QGW325" s="98"/>
      <c r="QGZ325" s="98"/>
      <c r="QHC325" s="98"/>
      <c r="QHF325" s="98"/>
      <c r="QHI325" s="98"/>
      <c r="QHL325" s="98"/>
      <c r="QHO325" s="98"/>
      <c r="QHQ325" s="98"/>
      <c r="QIL325" s="98"/>
      <c r="QIM325" s="98"/>
      <c r="QIP325" s="98"/>
      <c r="QIS325" s="98"/>
      <c r="QIV325" s="98"/>
      <c r="QIY325" s="98"/>
      <c r="QIZ325" s="98"/>
      <c r="QJA325" s="98"/>
      <c r="QJD325" s="98"/>
      <c r="QJG325" s="98"/>
      <c r="QJJ325" s="98"/>
      <c r="QJM325" s="98"/>
      <c r="QJO325" s="98"/>
      <c r="QLG325" s="98"/>
      <c r="QLH325" s="98"/>
      <c r="QLI325" s="98"/>
      <c r="QLJ325" s="98"/>
      <c r="QLK325" s="98"/>
      <c r="QLL325" s="98"/>
      <c r="QLM325" s="98"/>
      <c r="QLN325" s="98"/>
      <c r="QLO325" s="98"/>
      <c r="QLP325" s="98"/>
      <c r="QLQ325" s="98"/>
      <c r="QLR325" s="98"/>
      <c r="QLS325" s="98"/>
      <c r="QLT325" s="98"/>
      <c r="QLU325" s="98"/>
      <c r="QLV325" s="98"/>
      <c r="QLW325" s="98"/>
      <c r="QLX325" s="98"/>
      <c r="QLY325" s="98"/>
      <c r="QML325" s="98"/>
      <c r="QMM325" s="98"/>
      <c r="QMN325" s="98"/>
      <c r="QMO325" s="98"/>
      <c r="QMP325" s="98"/>
      <c r="QMQ325" s="98"/>
      <c r="QMR325" s="98"/>
      <c r="QMS325" s="98"/>
      <c r="QMT325" s="98"/>
      <c r="QMU325" s="98"/>
      <c r="QMX325" s="98"/>
      <c r="QNA325" s="98"/>
      <c r="QND325" s="98"/>
      <c r="QNG325" s="98"/>
      <c r="QPU325" s="98"/>
      <c r="QPW325" s="98"/>
      <c r="QPZ325" s="98"/>
      <c r="QQC325" s="98"/>
      <c r="QQF325" s="98"/>
      <c r="QQI325" s="98"/>
      <c r="QQL325" s="98"/>
      <c r="QQN325" s="98"/>
      <c r="QQP325" s="98"/>
      <c r="QQS325" s="98"/>
      <c r="QQV325" s="98"/>
      <c r="QQY325" s="98"/>
      <c r="QRB325" s="98"/>
      <c r="QRE325" s="98"/>
      <c r="QRH325" s="98"/>
      <c r="QRK325" s="98"/>
      <c r="QRM325" s="98"/>
      <c r="QSH325" s="98"/>
      <c r="QSI325" s="98"/>
      <c r="QSL325" s="98"/>
      <c r="QSO325" s="98"/>
      <c r="QSR325" s="98"/>
      <c r="QSU325" s="98"/>
      <c r="QSV325" s="98"/>
      <c r="QSW325" s="98"/>
      <c r="QSZ325" s="98"/>
      <c r="QTC325" s="98"/>
      <c r="QTF325" s="98"/>
      <c r="QTI325" s="98"/>
      <c r="QTK325" s="98"/>
      <c r="QVC325" s="98"/>
      <c r="QVD325" s="98"/>
      <c r="QVE325" s="98"/>
      <c r="QVF325" s="98"/>
      <c r="QVG325" s="98"/>
      <c r="QVH325" s="98"/>
      <c r="QVI325" s="98"/>
      <c r="QVJ325" s="98"/>
      <c r="QVK325" s="98"/>
      <c r="QVL325" s="98"/>
      <c r="QVM325" s="98"/>
      <c r="QVN325" s="98"/>
      <c r="QVO325" s="98"/>
      <c r="QVP325" s="98"/>
      <c r="QVQ325" s="98"/>
      <c r="QVR325" s="98"/>
      <c r="QVS325" s="98"/>
      <c r="QVT325" s="98"/>
      <c r="QVU325" s="98"/>
      <c r="QWH325" s="98"/>
      <c r="QWI325" s="98"/>
      <c r="QWJ325" s="98"/>
      <c r="QWK325" s="98"/>
      <c r="QWL325" s="98"/>
      <c r="QWM325" s="98"/>
      <c r="QWN325" s="98"/>
      <c r="QWO325" s="98"/>
      <c r="QWP325" s="98"/>
      <c r="QWQ325" s="98"/>
      <c r="QWT325" s="98"/>
      <c r="QWW325" s="98"/>
      <c r="QWZ325" s="98"/>
      <c r="QXC325" s="98"/>
      <c r="QZQ325" s="98"/>
      <c r="QZS325" s="98"/>
      <c r="QZV325" s="98"/>
      <c r="QZY325" s="98"/>
      <c r="RAB325" s="98"/>
      <c r="RAE325" s="98"/>
      <c r="RAH325" s="98"/>
      <c r="RAJ325" s="98"/>
      <c r="RAL325" s="98"/>
      <c r="RAO325" s="98"/>
      <c r="RAR325" s="98"/>
      <c r="RAU325" s="98"/>
      <c r="RAX325" s="98"/>
      <c r="RBA325" s="98"/>
      <c r="RBD325" s="98"/>
      <c r="RBG325" s="98"/>
      <c r="RBI325" s="98"/>
      <c r="RCD325" s="98"/>
      <c r="RCE325" s="98"/>
      <c r="RCH325" s="98"/>
      <c r="RCK325" s="98"/>
      <c r="RCN325" s="98"/>
      <c r="RCQ325" s="98"/>
      <c r="RCR325" s="98"/>
      <c r="RCS325" s="98"/>
      <c r="RCV325" s="98"/>
      <c r="RCY325" s="98"/>
      <c r="RDB325" s="98"/>
      <c r="RDE325" s="98"/>
      <c r="RDG325" s="98"/>
      <c r="REY325" s="98"/>
      <c r="REZ325" s="98"/>
      <c r="RFA325" s="98"/>
      <c r="RFB325" s="98"/>
      <c r="RFC325" s="98"/>
      <c r="RFD325" s="98"/>
      <c r="RFE325" s="98"/>
      <c r="RFF325" s="98"/>
      <c r="RFG325" s="98"/>
      <c r="RFH325" s="98"/>
      <c r="RFI325" s="98"/>
      <c r="RFJ325" s="98"/>
      <c r="RFK325" s="98"/>
      <c r="RFL325" s="98"/>
      <c r="RFM325" s="98"/>
      <c r="RFN325" s="98"/>
      <c r="RFO325" s="98"/>
      <c r="RFP325" s="98"/>
      <c r="RFQ325" s="98"/>
      <c r="RGD325" s="98"/>
      <c r="RGE325" s="98"/>
      <c r="RGF325" s="98"/>
      <c r="RGG325" s="98"/>
      <c r="RGH325" s="98"/>
      <c r="RGI325" s="98"/>
      <c r="RGJ325" s="98"/>
      <c r="RGK325" s="98"/>
      <c r="RGL325" s="98"/>
      <c r="RGM325" s="98"/>
      <c r="RGP325" s="98"/>
      <c r="RGS325" s="98"/>
      <c r="RGV325" s="98"/>
      <c r="RGY325" s="98"/>
      <c r="RJM325" s="98"/>
      <c r="RJO325" s="98"/>
      <c r="RJR325" s="98"/>
      <c r="RJU325" s="98"/>
      <c r="RJX325" s="98"/>
      <c r="RKA325" s="98"/>
      <c r="RKD325" s="98"/>
      <c r="RKF325" s="98"/>
      <c r="RKH325" s="98"/>
      <c r="RKK325" s="98"/>
      <c r="RKN325" s="98"/>
      <c r="RKQ325" s="98"/>
      <c r="RKT325" s="98"/>
      <c r="RKW325" s="98"/>
      <c r="RKZ325" s="98"/>
      <c r="RLC325" s="98"/>
      <c r="RLE325" s="98"/>
      <c r="RLZ325" s="98"/>
      <c r="RMA325" s="98"/>
      <c r="RMD325" s="98"/>
      <c r="RMG325" s="98"/>
      <c r="RMJ325" s="98"/>
      <c r="RMM325" s="98"/>
      <c r="RMN325" s="98"/>
      <c r="RMO325" s="98"/>
      <c r="RMR325" s="98"/>
      <c r="RMU325" s="98"/>
      <c r="RMX325" s="98"/>
      <c r="RNA325" s="98"/>
      <c r="RNC325" s="98"/>
      <c r="ROU325" s="98"/>
      <c r="ROV325" s="98"/>
      <c r="ROW325" s="98"/>
      <c r="ROX325" s="98"/>
      <c r="ROY325" s="98"/>
      <c r="ROZ325" s="98"/>
      <c r="RPA325" s="98"/>
      <c r="RPB325" s="98"/>
      <c r="RPC325" s="98"/>
      <c r="RPD325" s="98"/>
      <c r="RPE325" s="98"/>
      <c r="RPF325" s="98"/>
      <c r="RPG325" s="98"/>
      <c r="RPH325" s="98"/>
      <c r="RPI325" s="98"/>
      <c r="RPJ325" s="98"/>
      <c r="RPK325" s="98"/>
      <c r="RPL325" s="98"/>
      <c r="RPM325" s="98"/>
      <c r="RPZ325" s="98"/>
      <c r="RQA325" s="98"/>
      <c r="RQB325" s="98"/>
      <c r="RQC325" s="98"/>
      <c r="RQD325" s="98"/>
      <c r="RQE325" s="98"/>
      <c r="RQF325" s="98"/>
      <c r="RQG325" s="98"/>
      <c r="RQH325" s="98"/>
      <c r="RQI325" s="98"/>
      <c r="RQL325" s="98"/>
      <c r="RQO325" s="98"/>
      <c r="RQR325" s="98"/>
      <c r="RQU325" s="98"/>
      <c r="RTI325" s="98"/>
      <c r="RTK325" s="98"/>
      <c r="RTN325" s="98"/>
      <c r="RTQ325" s="98"/>
      <c r="RTT325" s="98"/>
      <c r="RTW325" s="98"/>
      <c r="RTZ325" s="98"/>
      <c r="RUB325" s="98"/>
      <c r="RUD325" s="98"/>
      <c r="RUG325" s="98"/>
      <c r="RUJ325" s="98"/>
      <c r="RUM325" s="98"/>
      <c r="RUP325" s="98"/>
      <c r="RUS325" s="98"/>
      <c r="RUV325" s="98"/>
      <c r="RUY325" s="98"/>
      <c r="RVA325" s="98"/>
      <c r="RVV325" s="98"/>
      <c r="RVW325" s="98"/>
      <c r="RVZ325" s="98"/>
      <c r="RWC325" s="98"/>
      <c r="RWF325" s="98"/>
      <c r="RWI325" s="98"/>
      <c r="RWJ325" s="98"/>
      <c r="RWK325" s="98"/>
      <c r="RWN325" s="98"/>
      <c r="RWQ325" s="98"/>
      <c r="RWT325" s="98"/>
      <c r="RWW325" s="98"/>
      <c r="RWY325" s="98"/>
      <c r="RYQ325" s="98"/>
      <c r="RYR325" s="98"/>
      <c r="RYS325" s="98"/>
      <c r="RYT325" s="98"/>
      <c r="RYU325" s="98"/>
      <c r="RYV325" s="98"/>
      <c r="RYW325" s="98"/>
      <c r="RYX325" s="98"/>
      <c r="RYY325" s="98"/>
      <c r="RYZ325" s="98"/>
      <c r="RZA325" s="98"/>
      <c r="RZB325" s="98"/>
      <c r="RZC325" s="98"/>
      <c r="RZD325" s="98"/>
      <c r="RZE325" s="98"/>
      <c r="RZF325" s="98"/>
      <c r="RZG325" s="98"/>
      <c r="RZH325" s="98"/>
      <c r="RZI325" s="98"/>
      <c r="RZV325" s="98"/>
      <c r="RZW325" s="98"/>
      <c r="RZX325" s="98"/>
      <c r="RZY325" s="98"/>
      <c r="RZZ325" s="98"/>
      <c r="SAA325" s="98"/>
      <c r="SAB325" s="98"/>
      <c r="SAC325" s="98"/>
      <c r="SAD325" s="98"/>
      <c r="SAE325" s="98"/>
      <c r="SAH325" s="98"/>
      <c r="SAK325" s="98"/>
      <c r="SAN325" s="98"/>
      <c r="SAQ325" s="98"/>
      <c r="SDE325" s="98"/>
      <c r="SDG325" s="98"/>
      <c r="SDJ325" s="98"/>
      <c r="SDM325" s="98"/>
      <c r="SDP325" s="98"/>
      <c r="SDS325" s="98"/>
      <c r="SDV325" s="98"/>
      <c r="SDX325" s="98"/>
      <c r="SDZ325" s="98"/>
      <c r="SEC325" s="98"/>
      <c r="SEF325" s="98"/>
      <c r="SEI325" s="98"/>
      <c r="SEL325" s="98"/>
      <c r="SEO325" s="98"/>
      <c r="SER325" s="98"/>
      <c r="SEU325" s="98"/>
      <c r="SEW325" s="98"/>
      <c r="SFR325" s="98"/>
      <c r="SFS325" s="98"/>
      <c r="SFV325" s="98"/>
      <c r="SFY325" s="98"/>
      <c r="SGB325" s="98"/>
      <c r="SGE325" s="98"/>
      <c r="SGF325" s="98"/>
      <c r="SGG325" s="98"/>
      <c r="SGJ325" s="98"/>
      <c r="SGM325" s="98"/>
      <c r="SGP325" s="98"/>
      <c r="SGS325" s="98"/>
      <c r="SGU325" s="98"/>
      <c r="SIM325" s="98"/>
      <c r="SIN325" s="98"/>
      <c r="SIO325" s="98"/>
      <c r="SIP325" s="98"/>
      <c r="SIQ325" s="98"/>
      <c r="SIR325" s="98"/>
      <c r="SIS325" s="98"/>
      <c r="SIT325" s="98"/>
      <c r="SIU325" s="98"/>
      <c r="SIV325" s="98"/>
      <c r="SIW325" s="98"/>
      <c r="SIX325" s="98"/>
      <c r="SIY325" s="98"/>
      <c r="SIZ325" s="98"/>
      <c r="SJA325" s="98"/>
      <c r="SJB325" s="98"/>
      <c r="SJC325" s="98"/>
      <c r="SJD325" s="98"/>
      <c r="SJE325" s="98"/>
      <c r="SJR325" s="98"/>
      <c r="SJS325" s="98"/>
      <c r="SJT325" s="98"/>
      <c r="SJU325" s="98"/>
      <c r="SJV325" s="98"/>
      <c r="SJW325" s="98"/>
      <c r="SJX325" s="98"/>
      <c r="SJY325" s="98"/>
      <c r="SJZ325" s="98"/>
      <c r="SKA325" s="98"/>
      <c r="SKD325" s="98"/>
      <c r="SKG325" s="98"/>
      <c r="SKJ325" s="98"/>
      <c r="SKM325" s="98"/>
      <c r="SNA325" s="98"/>
      <c r="SNC325" s="98"/>
      <c r="SNF325" s="98"/>
      <c r="SNI325" s="98"/>
      <c r="SNL325" s="98"/>
      <c r="SNO325" s="98"/>
      <c r="SNR325" s="98"/>
      <c r="SNT325" s="98"/>
      <c r="SNV325" s="98"/>
      <c r="SNY325" s="98"/>
      <c r="SOB325" s="98"/>
      <c r="SOE325" s="98"/>
      <c r="SOH325" s="98"/>
      <c r="SOK325" s="98"/>
      <c r="SON325" s="98"/>
      <c r="SOQ325" s="98"/>
      <c r="SOS325" s="98"/>
      <c r="SPN325" s="98"/>
      <c r="SPO325" s="98"/>
      <c r="SPR325" s="98"/>
      <c r="SPU325" s="98"/>
      <c r="SPX325" s="98"/>
      <c r="SQA325" s="98"/>
      <c r="SQB325" s="98"/>
      <c r="SQC325" s="98"/>
      <c r="SQF325" s="98"/>
      <c r="SQI325" s="98"/>
      <c r="SQL325" s="98"/>
      <c r="SQO325" s="98"/>
      <c r="SQQ325" s="98"/>
      <c r="SSI325" s="98"/>
      <c r="SSJ325" s="98"/>
      <c r="SSK325" s="98"/>
      <c r="SSL325" s="98"/>
      <c r="SSM325" s="98"/>
      <c r="SSN325" s="98"/>
      <c r="SSO325" s="98"/>
      <c r="SSP325" s="98"/>
      <c r="SSQ325" s="98"/>
      <c r="SSR325" s="98"/>
      <c r="SSS325" s="98"/>
      <c r="SST325" s="98"/>
      <c r="SSU325" s="98"/>
      <c r="SSV325" s="98"/>
      <c r="SSW325" s="98"/>
      <c r="SSX325" s="98"/>
      <c r="SSY325" s="98"/>
      <c r="SSZ325" s="98"/>
      <c r="STA325" s="98"/>
      <c r="STN325" s="98"/>
      <c r="STO325" s="98"/>
      <c r="STP325" s="98"/>
      <c r="STQ325" s="98"/>
      <c r="STR325" s="98"/>
      <c r="STS325" s="98"/>
      <c r="STT325" s="98"/>
      <c r="STU325" s="98"/>
      <c r="STV325" s="98"/>
      <c r="STW325" s="98"/>
      <c r="STZ325" s="98"/>
      <c r="SUC325" s="98"/>
      <c r="SUF325" s="98"/>
      <c r="SUI325" s="98"/>
      <c r="SWW325" s="98"/>
      <c r="SWY325" s="98"/>
      <c r="SXB325" s="98"/>
      <c r="SXE325" s="98"/>
      <c r="SXH325" s="98"/>
      <c r="SXK325" s="98"/>
      <c r="SXN325" s="98"/>
      <c r="SXP325" s="98"/>
      <c r="SXR325" s="98"/>
      <c r="SXU325" s="98"/>
      <c r="SXX325" s="98"/>
      <c r="SYA325" s="98"/>
      <c r="SYD325" s="98"/>
      <c r="SYG325" s="98"/>
      <c r="SYJ325" s="98"/>
      <c r="SYM325" s="98"/>
      <c r="SYO325" s="98"/>
      <c r="SZJ325" s="98"/>
      <c r="SZK325" s="98"/>
      <c r="SZN325" s="98"/>
      <c r="SZQ325" s="98"/>
      <c r="SZT325" s="98"/>
      <c r="SZW325" s="98"/>
      <c r="SZX325" s="98"/>
      <c r="SZY325" s="98"/>
      <c r="TAB325" s="98"/>
      <c r="TAE325" s="98"/>
      <c r="TAH325" s="98"/>
      <c r="TAK325" s="98"/>
      <c r="TAM325" s="98"/>
      <c r="TCE325" s="98"/>
      <c r="TCF325" s="98"/>
      <c r="TCG325" s="98"/>
      <c r="TCH325" s="98"/>
      <c r="TCI325" s="98"/>
      <c r="TCJ325" s="98"/>
      <c r="TCK325" s="98"/>
      <c r="TCL325" s="98"/>
      <c r="TCM325" s="98"/>
      <c r="TCN325" s="98"/>
      <c r="TCO325" s="98"/>
      <c r="TCP325" s="98"/>
      <c r="TCQ325" s="98"/>
      <c r="TCR325" s="98"/>
      <c r="TCS325" s="98"/>
      <c r="TCT325" s="98"/>
      <c r="TCU325" s="98"/>
      <c r="TCV325" s="98"/>
      <c r="TCW325" s="98"/>
      <c r="TDJ325" s="98"/>
      <c r="TDK325" s="98"/>
      <c r="TDL325" s="98"/>
      <c r="TDM325" s="98"/>
      <c r="TDN325" s="98"/>
      <c r="TDO325" s="98"/>
      <c r="TDP325" s="98"/>
      <c r="TDQ325" s="98"/>
      <c r="TDR325" s="98"/>
      <c r="TDS325" s="98"/>
      <c r="TDV325" s="98"/>
      <c r="TDY325" s="98"/>
      <c r="TEB325" s="98"/>
      <c r="TEE325" s="98"/>
      <c r="TGS325" s="98"/>
      <c r="TGU325" s="98"/>
      <c r="TGX325" s="98"/>
      <c r="THA325" s="98"/>
      <c r="THD325" s="98"/>
      <c r="THG325" s="98"/>
      <c r="THJ325" s="98"/>
      <c r="THL325" s="98"/>
      <c r="THN325" s="98"/>
      <c r="THQ325" s="98"/>
      <c r="THT325" s="98"/>
      <c r="THW325" s="98"/>
      <c r="THZ325" s="98"/>
      <c r="TIC325" s="98"/>
      <c r="TIF325" s="98"/>
      <c r="TII325" s="98"/>
      <c r="TIK325" s="98"/>
      <c r="TJF325" s="98"/>
      <c r="TJG325" s="98"/>
      <c r="TJJ325" s="98"/>
      <c r="TJM325" s="98"/>
      <c r="TJP325" s="98"/>
      <c r="TJS325" s="98"/>
      <c r="TJT325" s="98"/>
      <c r="TJU325" s="98"/>
      <c r="TJX325" s="98"/>
      <c r="TKA325" s="98"/>
      <c r="TKD325" s="98"/>
      <c r="TKG325" s="98"/>
      <c r="TKI325" s="98"/>
      <c r="TMA325" s="98"/>
      <c r="TMB325" s="98"/>
      <c r="TMC325" s="98"/>
      <c r="TMD325" s="98"/>
      <c r="TME325" s="98"/>
      <c r="TMF325" s="98"/>
      <c r="TMG325" s="98"/>
      <c r="TMH325" s="98"/>
      <c r="TMI325" s="98"/>
      <c r="TMJ325" s="98"/>
      <c r="TMK325" s="98"/>
      <c r="TML325" s="98"/>
      <c r="TMM325" s="98"/>
      <c r="TMN325" s="98"/>
      <c r="TMO325" s="98"/>
      <c r="TMP325" s="98"/>
      <c r="TMQ325" s="98"/>
      <c r="TMR325" s="98"/>
      <c r="TMS325" s="98"/>
      <c r="TNF325" s="98"/>
      <c r="TNG325" s="98"/>
      <c r="TNH325" s="98"/>
      <c r="TNI325" s="98"/>
      <c r="TNJ325" s="98"/>
      <c r="TNK325" s="98"/>
      <c r="TNL325" s="98"/>
      <c r="TNM325" s="98"/>
      <c r="TNN325" s="98"/>
      <c r="TNO325" s="98"/>
      <c r="TNR325" s="98"/>
      <c r="TNU325" s="98"/>
      <c r="TNX325" s="98"/>
      <c r="TOA325" s="98"/>
      <c r="TQO325" s="98"/>
      <c r="TQQ325" s="98"/>
      <c r="TQT325" s="98"/>
      <c r="TQW325" s="98"/>
      <c r="TQZ325" s="98"/>
      <c r="TRC325" s="98"/>
      <c r="TRF325" s="98"/>
      <c r="TRH325" s="98"/>
      <c r="TRJ325" s="98"/>
      <c r="TRM325" s="98"/>
      <c r="TRP325" s="98"/>
      <c r="TRS325" s="98"/>
      <c r="TRV325" s="98"/>
      <c r="TRY325" s="98"/>
      <c r="TSB325" s="98"/>
      <c r="TSE325" s="98"/>
      <c r="TSG325" s="98"/>
      <c r="TTB325" s="98"/>
      <c r="TTC325" s="98"/>
      <c r="TTF325" s="98"/>
      <c r="TTI325" s="98"/>
      <c r="TTL325" s="98"/>
      <c r="TTO325" s="98"/>
      <c r="TTP325" s="98"/>
      <c r="TTQ325" s="98"/>
      <c r="TTT325" s="98"/>
      <c r="TTW325" s="98"/>
      <c r="TTZ325" s="98"/>
      <c r="TUC325" s="98"/>
      <c r="TUE325" s="98"/>
      <c r="TVW325" s="98"/>
      <c r="TVX325" s="98"/>
      <c r="TVY325" s="98"/>
      <c r="TVZ325" s="98"/>
      <c r="TWA325" s="98"/>
      <c r="TWB325" s="98"/>
      <c r="TWC325" s="98"/>
      <c r="TWD325" s="98"/>
      <c r="TWE325" s="98"/>
      <c r="TWF325" s="98"/>
      <c r="TWG325" s="98"/>
      <c r="TWH325" s="98"/>
      <c r="TWI325" s="98"/>
      <c r="TWJ325" s="98"/>
      <c r="TWK325" s="98"/>
      <c r="TWL325" s="98"/>
      <c r="TWM325" s="98"/>
      <c r="TWN325" s="98"/>
      <c r="TWO325" s="98"/>
      <c r="TXB325" s="98"/>
      <c r="TXC325" s="98"/>
      <c r="TXD325" s="98"/>
      <c r="TXE325" s="98"/>
      <c r="TXF325" s="98"/>
      <c r="TXG325" s="98"/>
      <c r="TXH325" s="98"/>
      <c r="TXI325" s="98"/>
      <c r="TXJ325" s="98"/>
      <c r="TXK325" s="98"/>
      <c r="TXN325" s="98"/>
      <c r="TXQ325" s="98"/>
      <c r="TXT325" s="98"/>
      <c r="TXW325" s="98"/>
      <c r="UAK325" s="98"/>
      <c r="UAM325" s="98"/>
      <c r="UAP325" s="98"/>
      <c r="UAS325" s="98"/>
      <c r="UAV325" s="98"/>
      <c r="UAY325" s="98"/>
      <c r="UBB325" s="98"/>
      <c r="UBD325" s="98"/>
      <c r="UBF325" s="98"/>
      <c r="UBI325" s="98"/>
      <c r="UBL325" s="98"/>
      <c r="UBO325" s="98"/>
      <c r="UBR325" s="98"/>
      <c r="UBU325" s="98"/>
      <c r="UBX325" s="98"/>
      <c r="UCA325" s="98"/>
      <c r="UCC325" s="98"/>
      <c r="UCX325" s="98"/>
      <c r="UCY325" s="98"/>
      <c r="UDB325" s="98"/>
      <c r="UDE325" s="98"/>
      <c r="UDH325" s="98"/>
      <c r="UDK325" s="98"/>
      <c r="UDL325" s="98"/>
      <c r="UDM325" s="98"/>
      <c r="UDP325" s="98"/>
      <c r="UDS325" s="98"/>
      <c r="UDV325" s="98"/>
      <c r="UDY325" s="98"/>
      <c r="UEA325" s="98"/>
      <c r="UFS325" s="98"/>
      <c r="UFT325" s="98"/>
      <c r="UFU325" s="98"/>
      <c r="UFV325" s="98"/>
      <c r="UFW325" s="98"/>
      <c r="UFX325" s="98"/>
      <c r="UFY325" s="98"/>
      <c r="UFZ325" s="98"/>
      <c r="UGA325" s="98"/>
      <c r="UGB325" s="98"/>
      <c r="UGC325" s="98"/>
      <c r="UGD325" s="98"/>
      <c r="UGE325" s="98"/>
      <c r="UGF325" s="98"/>
      <c r="UGG325" s="98"/>
      <c r="UGH325" s="98"/>
      <c r="UGI325" s="98"/>
      <c r="UGJ325" s="98"/>
      <c r="UGK325" s="98"/>
      <c r="UGX325" s="98"/>
      <c r="UGY325" s="98"/>
      <c r="UGZ325" s="98"/>
      <c r="UHA325" s="98"/>
      <c r="UHB325" s="98"/>
      <c r="UHC325" s="98"/>
      <c r="UHD325" s="98"/>
      <c r="UHE325" s="98"/>
      <c r="UHF325" s="98"/>
      <c r="UHG325" s="98"/>
      <c r="UHJ325" s="98"/>
      <c r="UHM325" s="98"/>
      <c r="UHP325" s="98"/>
      <c r="UHS325" s="98"/>
      <c r="UKG325" s="98"/>
      <c r="UKI325" s="98"/>
      <c r="UKL325" s="98"/>
      <c r="UKO325" s="98"/>
      <c r="UKR325" s="98"/>
      <c r="UKU325" s="98"/>
      <c r="UKX325" s="98"/>
      <c r="UKZ325" s="98"/>
      <c r="ULB325" s="98"/>
      <c r="ULE325" s="98"/>
      <c r="ULH325" s="98"/>
      <c r="ULK325" s="98"/>
      <c r="ULN325" s="98"/>
      <c r="ULQ325" s="98"/>
      <c r="ULT325" s="98"/>
      <c r="ULW325" s="98"/>
      <c r="ULY325" s="98"/>
      <c r="UMT325" s="98"/>
      <c r="UMU325" s="98"/>
      <c r="UMX325" s="98"/>
      <c r="UNA325" s="98"/>
      <c r="UND325" s="98"/>
      <c r="UNG325" s="98"/>
      <c r="UNH325" s="98"/>
      <c r="UNI325" s="98"/>
      <c r="UNL325" s="98"/>
      <c r="UNO325" s="98"/>
      <c r="UNR325" s="98"/>
      <c r="UNU325" s="98"/>
      <c r="UNW325" s="98"/>
      <c r="UPO325" s="98"/>
      <c r="UPP325" s="98"/>
      <c r="UPQ325" s="98"/>
      <c r="UPR325" s="98"/>
      <c r="UPS325" s="98"/>
      <c r="UPT325" s="98"/>
      <c r="UPU325" s="98"/>
      <c r="UPV325" s="98"/>
      <c r="UPW325" s="98"/>
      <c r="UPX325" s="98"/>
      <c r="UPY325" s="98"/>
      <c r="UPZ325" s="98"/>
      <c r="UQA325" s="98"/>
      <c r="UQB325" s="98"/>
      <c r="UQC325" s="98"/>
      <c r="UQD325" s="98"/>
      <c r="UQE325" s="98"/>
      <c r="UQF325" s="98"/>
      <c r="UQG325" s="98"/>
      <c r="UQT325" s="98"/>
      <c r="UQU325" s="98"/>
      <c r="UQV325" s="98"/>
      <c r="UQW325" s="98"/>
      <c r="UQX325" s="98"/>
      <c r="UQY325" s="98"/>
      <c r="UQZ325" s="98"/>
      <c r="URA325" s="98"/>
      <c r="URB325" s="98"/>
      <c r="URC325" s="98"/>
      <c r="URF325" s="98"/>
      <c r="URI325" s="98"/>
      <c r="URL325" s="98"/>
      <c r="URO325" s="98"/>
      <c r="UUC325" s="98"/>
      <c r="UUE325" s="98"/>
      <c r="UUH325" s="98"/>
      <c r="UUK325" s="98"/>
      <c r="UUN325" s="98"/>
      <c r="UUQ325" s="98"/>
      <c r="UUT325" s="98"/>
      <c r="UUV325" s="98"/>
      <c r="UUX325" s="98"/>
      <c r="UVA325" s="98"/>
      <c r="UVD325" s="98"/>
      <c r="UVG325" s="98"/>
      <c r="UVJ325" s="98"/>
      <c r="UVM325" s="98"/>
      <c r="UVP325" s="98"/>
      <c r="UVS325" s="98"/>
      <c r="UVU325" s="98"/>
      <c r="UWP325" s="98"/>
      <c r="UWQ325" s="98"/>
      <c r="UWT325" s="98"/>
      <c r="UWW325" s="98"/>
      <c r="UWZ325" s="98"/>
      <c r="UXC325" s="98"/>
      <c r="UXD325" s="98"/>
      <c r="UXE325" s="98"/>
      <c r="UXH325" s="98"/>
      <c r="UXK325" s="98"/>
      <c r="UXN325" s="98"/>
      <c r="UXQ325" s="98"/>
      <c r="UXS325" s="98"/>
      <c r="UZK325" s="98"/>
      <c r="UZL325" s="98"/>
      <c r="UZM325" s="98"/>
      <c r="UZN325" s="98"/>
      <c r="UZO325" s="98"/>
      <c r="UZP325" s="98"/>
      <c r="UZQ325" s="98"/>
      <c r="UZR325" s="98"/>
      <c r="UZS325" s="98"/>
      <c r="UZT325" s="98"/>
      <c r="UZU325" s="98"/>
      <c r="UZV325" s="98"/>
      <c r="UZW325" s="98"/>
      <c r="UZX325" s="98"/>
      <c r="UZY325" s="98"/>
      <c r="UZZ325" s="98"/>
      <c r="VAA325" s="98"/>
      <c r="VAB325" s="98"/>
      <c r="VAC325" s="98"/>
      <c r="VAP325" s="98"/>
      <c r="VAQ325" s="98"/>
      <c r="VAR325" s="98"/>
      <c r="VAS325" s="98"/>
      <c r="VAT325" s="98"/>
      <c r="VAU325" s="98"/>
      <c r="VAV325" s="98"/>
      <c r="VAW325" s="98"/>
      <c r="VAX325" s="98"/>
      <c r="VAY325" s="98"/>
      <c r="VBB325" s="98"/>
      <c r="VBE325" s="98"/>
      <c r="VBH325" s="98"/>
      <c r="VBK325" s="98"/>
      <c r="VDY325" s="98"/>
      <c r="VEA325" s="98"/>
      <c r="VED325" s="98"/>
      <c r="VEG325" s="98"/>
      <c r="VEJ325" s="98"/>
      <c r="VEM325" s="98"/>
      <c r="VEP325" s="98"/>
      <c r="VER325" s="98"/>
      <c r="VET325" s="98"/>
      <c r="VEW325" s="98"/>
      <c r="VEZ325" s="98"/>
      <c r="VFC325" s="98"/>
      <c r="VFF325" s="98"/>
      <c r="VFI325" s="98"/>
      <c r="VFL325" s="98"/>
      <c r="VFO325" s="98"/>
      <c r="VFQ325" s="98"/>
      <c r="VGL325" s="98"/>
      <c r="VGM325" s="98"/>
      <c r="VGP325" s="98"/>
      <c r="VGS325" s="98"/>
      <c r="VGV325" s="98"/>
      <c r="VGY325" s="98"/>
      <c r="VGZ325" s="98"/>
      <c r="VHA325" s="98"/>
      <c r="VHD325" s="98"/>
      <c r="VHG325" s="98"/>
      <c r="VHJ325" s="98"/>
      <c r="VHM325" s="98"/>
      <c r="VHO325" s="98"/>
      <c r="VJG325" s="98"/>
      <c r="VJH325" s="98"/>
      <c r="VJI325" s="98"/>
      <c r="VJJ325" s="98"/>
      <c r="VJK325" s="98"/>
      <c r="VJL325" s="98"/>
      <c r="VJM325" s="98"/>
      <c r="VJN325" s="98"/>
      <c r="VJO325" s="98"/>
      <c r="VJP325" s="98"/>
      <c r="VJQ325" s="98"/>
      <c r="VJR325" s="98"/>
      <c r="VJS325" s="98"/>
      <c r="VJT325" s="98"/>
      <c r="VJU325" s="98"/>
      <c r="VJV325" s="98"/>
      <c r="VJW325" s="98"/>
      <c r="VJX325" s="98"/>
      <c r="VJY325" s="98"/>
      <c r="VKL325" s="98"/>
      <c r="VKM325" s="98"/>
      <c r="VKN325" s="98"/>
      <c r="VKO325" s="98"/>
      <c r="VKP325" s="98"/>
      <c r="VKQ325" s="98"/>
      <c r="VKR325" s="98"/>
      <c r="VKS325" s="98"/>
      <c r="VKT325" s="98"/>
      <c r="VKU325" s="98"/>
      <c r="VKX325" s="98"/>
      <c r="VLA325" s="98"/>
      <c r="VLD325" s="98"/>
      <c r="VLG325" s="98"/>
      <c r="VNU325" s="98"/>
      <c r="VNW325" s="98"/>
      <c r="VNZ325" s="98"/>
      <c r="VOC325" s="98"/>
      <c r="VOF325" s="98"/>
      <c r="VOI325" s="98"/>
      <c r="VOL325" s="98"/>
      <c r="VON325" s="98"/>
      <c r="VOP325" s="98"/>
      <c r="VOS325" s="98"/>
      <c r="VOV325" s="98"/>
      <c r="VOY325" s="98"/>
      <c r="VPB325" s="98"/>
      <c r="VPE325" s="98"/>
      <c r="VPH325" s="98"/>
      <c r="VPK325" s="98"/>
      <c r="VPM325" s="98"/>
      <c r="VQH325" s="98"/>
      <c r="VQI325" s="98"/>
      <c r="VQL325" s="98"/>
      <c r="VQO325" s="98"/>
      <c r="VQR325" s="98"/>
      <c r="VQU325" s="98"/>
      <c r="VQV325" s="98"/>
      <c r="VQW325" s="98"/>
      <c r="VQZ325" s="98"/>
      <c r="VRC325" s="98"/>
      <c r="VRF325" s="98"/>
      <c r="VRI325" s="98"/>
      <c r="VRK325" s="98"/>
      <c r="VTC325" s="98"/>
      <c r="VTD325" s="98"/>
      <c r="VTE325" s="98"/>
      <c r="VTF325" s="98"/>
      <c r="VTG325" s="98"/>
      <c r="VTH325" s="98"/>
      <c r="VTI325" s="98"/>
      <c r="VTJ325" s="98"/>
      <c r="VTK325" s="98"/>
      <c r="VTL325" s="98"/>
      <c r="VTM325" s="98"/>
      <c r="VTN325" s="98"/>
      <c r="VTO325" s="98"/>
      <c r="VTP325" s="98"/>
      <c r="VTQ325" s="98"/>
      <c r="VTR325" s="98"/>
      <c r="VTS325" s="98"/>
      <c r="VTT325" s="98"/>
      <c r="VTU325" s="98"/>
      <c r="VUH325" s="98"/>
      <c r="VUI325" s="98"/>
      <c r="VUJ325" s="98"/>
      <c r="VUK325" s="98"/>
      <c r="VUL325" s="98"/>
      <c r="VUM325" s="98"/>
      <c r="VUN325" s="98"/>
      <c r="VUO325" s="98"/>
      <c r="VUP325" s="98"/>
      <c r="VUQ325" s="98"/>
      <c r="VUT325" s="98"/>
      <c r="VUW325" s="98"/>
      <c r="VUZ325" s="98"/>
      <c r="VVC325" s="98"/>
      <c r="VXQ325" s="98"/>
      <c r="VXS325" s="98"/>
      <c r="VXV325" s="98"/>
      <c r="VXY325" s="98"/>
      <c r="VYB325" s="98"/>
      <c r="VYE325" s="98"/>
      <c r="VYH325" s="98"/>
      <c r="VYJ325" s="98"/>
      <c r="VYL325" s="98"/>
      <c r="VYO325" s="98"/>
      <c r="VYR325" s="98"/>
      <c r="VYU325" s="98"/>
      <c r="VYX325" s="98"/>
      <c r="VZA325" s="98"/>
      <c r="VZD325" s="98"/>
      <c r="VZG325" s="98"/>
      <c r="VZI325" s="98"/>
      <c r="WAD325" s="98"/>
      <c r="WAE325" s="98"/>
      <c r="WAH325" s="98"/>
      <c r="WAK325" s="98"/>
      <c r="WAN325" s="98"/>
      <c r="WAQ325" s="98"/>
      <c r="WAR325" s="98"/>
      <c r="WAS325" s="98"/>
      <c r="WAV325" s="98"/>
      <c r="WAY325" s="98"/>
      <c r="WBB325" s="98"/>
      <c r="WBE325" s="98"/>
      <c r="WBG325" s="98"/>
      <c r="WCY325" s="98"/>
      <c r="WCZ325" s="98"/>
      <c r="WDA325" s="98"/>
      <c r="WDB325" s="98"/>
      <c r="WDC325" s="98"/>
      <c r="WDD325" s="98"/>
      <c r="WDE325" s="98"/>
      <c r="WDF325" s="98"/>
      <c r="WDG325" s="98"/>
      <c r="WDH325" s="98"/>
      <c r="WDI325" s="98"/>
      <c r="WDJ325" s="98"/>
      <c r="WDK325" s="98"/>
      <c r="WDL325" s="98"/>
      <c r="WDM325" s="98"/>
      <c r="WDN325" s="98"/>
      <c r="WDO325" s="98"/>
      <c r="WDP325" s="98"/>
      <c r="WDQ325" s="98"/>
      <c r="WED325" s="98"/>
      <c r="WEE325" s="98"/>
      <c r="WEF325" s="98"/>
      <c r="WEG325" s="98"/>
      <c r="WEH325" s="98"/>
      <c r="WEI325" s="98"/>
      <c r="WEJ325" s="98"/>
      <c r="WEK325" s="98"/>
      <c r="WEL325" s="98"/>
      <c r="WEM325" s="98"/>
      <c r="WEP325" s="98"/>
      <c r="WES325" s="98"/>
      <c r="WEV325" s="98"/>
      <c r="WEY325" s="98"/>
      <c r="WHM325" s="98"/>
      <c r="WHO325" s="98"/>
      <c r="WHR325" s="98"/>
      <c r="WHU325" s="98"/>
      <c r="WHX325" s="98"/>
      <c r="WIA325" s="98"/>
      <c r="WID325" s="98"/>
      <c r="WIF325" s="98"/>
      <c r="WIH325" s="98"/>
      <c r="WIK325" s="98"/>
      <c r="WIN325" s="98"/>
      <c r="WIQ325" s="98"/>
      <c r="WIT325" s="98"/>
      <c r="WIW325" s="98"/>
      <c r="WIZ325" s="98"/>
      <c r="WJC325" s="98"/>
      <c r="WJE325" s="98"/>
      <c r="WJZ325" s="98"/>
      <c r="WKA325" s="98"/>
      <c r="WKD325" s="98"/>
      <c r="WKG325" s="98"/>
      <c r="WKJ325" s="98"/>
      <c r="WKM325" s="98"/>
      <c r="WKN325" s="98"/>
      <c r="WKO325" s="98"/>
      <c r="WKR325" s="98"/>
      <c r="WKU325" s="98"/>
      <c r="WKX325" s="98"/>
      <c r="WLA325" s="98"/>
      <c r="WLC325" s="98"/>
      <c r="WMU325" s="98"/>
      <c r="WMV325" s="98"/>
      <c r="WMW325" s="98"/>
      <c r="WMX325" s="98"/>
      <c r="WMY325" s="98"/>
      <c r="WMZ325" s="98"/>
      <c r="WNA325" s="98"/>
      <c r="WNB325" s="98"/>
      <c r="WNC325" s="98"/>
      <c r="WND325" s="98"/>
      <c r="WNE325" s="98"/>
      <c r="WNF325" s="98"/>
      <c r="WNG325" s="98"/>
      <c r="WNH325" s="98"/>
      <c r="WNI325" s="98"/>
      <c r="WNJ325" s="98"/>
      <c r="WNK325" s="98"/>
      <c r="WNL325" s="98"/>
      <c r="WNM325" s="98"/>
      <c r="WNZ325" s="98"/>
      <c r="WOA325" s="98"/>
      <c r="WOB325" s="98"/>
      <c r="WOC325" s="98"/>
      <c r="WOD325" s="98"/>
      <c r="WOE325" s="98"/>
      <c r="WOF325" s="98"/>
      <c r="WOG325" s="98"/>
      <c r="WOH325" s="98"/>
      <c r="WOI325" s="98"/>
      <c r="WOL325" s="98"/>
      <c r="WOO325" s="98"/>
      <c r="WOR325" s="98"/>
      <c r="WOU325" s="98"/>
      <c r="WRI325" s="98"/>
      <c r="WRK325" s="98"/>
      <c r="WRN325" s="98"/>
      <c r="WRQ325" s="98"/>
      <c r="WRT325" s="98"/>
      <c r="WRW325" s="98"/>
      <c r="WRZ325" s="98"/>
      <c r="WSB325" s="98"/>
      <c r="WSD325" s="98"/>
      <c r="WSG325" s="98"/>
      <c r="WSJ325" s="98"/>
      <c r="WSM325" s="98"/>
      <c r="WSP325" s="98"/>
      <c r="WSS325" s="98"/>
      <c r="WSV325" s="98"/>
      <c r="WSY325" s="98"/>
      <c r="WTA325" s="98"/>
      <c r="WTV325" s="98"/>
      <c r="WTW325" s="98"/>
      <c r="WTZ325" s="98"/>
      <c r="WUC325" s="98"/>
      <c r="WUF325" s="98"/>
      <c r="WUI325" s="98"/>
      <c r="WUJ325" s="98"/>
      <c r="WUK325" s="98"/>
      <c r="WUN325" s="98"/>
      <c r="WUQ325" s="98"/>
      <c r="WUT325" s="98"/>
      <c r="WUW325" s="98"/>
      <c r="WUY325" s="98"/>
    </row>
    <row r="326" spans="1:1015 1059:2039 2083:3063 3107:4087 4131:5111 5155:6135 6179:7159 7203:8183 8227:9207 9251:10231 10275:11255 11299:12279 12323:13303 13347:14327 14371:15351 15395:16119" s="94" customFormat="1" ht="21" hidden="1" customHeight="1" x14ac:dyDescent="0.3">
      <c r="A326" s="10" t="s">
        <v>261</v>
      </c>
      <c r="B326" s="93" t="s">
        <v>418</v>
      </c>
      <c r="C326" s="7"/>
      <c r="D326" s="126"/>
      <c r="E326" s="126"/>
    </row>
    <row r="327" spans="1:1015 1059:2039 2083:3063 3107:4087 4131:5111 5155:6135 6179:7159 7203:8183 8227:9207 9251:10231 10275:11255 11299:12279 12323:13303 13347:14327 14371:15351 15395:16119" s="94" customFormat="1" ht="21" hidden="1" customHeight="1" x14ac:dyDescent="0.3">
      <c r="A327" s="10" t="s">
        <v>262</v>
      </c>
      <c r="B327" s="93" t="s">
        <v>418</v>
      </c>
      <c r="C327" s="7"/>
      <c r="D327" s="126"/>
      <c r="E327" s="126"/>
    </row>
    <row r="328" spans="1:1015 1059:2039 2083:3063 3107:4087 4131:5111 5155:6135 6179:7159 7203:8183 8227:9207 9251:10231 10275:11255 11299:12279 12323:13303 13347:14327 14371:15351 15395:16119" s="94" customFormat="1" ht="21" hidden="1" customHeight="1" x14ac:dyDescent="0.3">
      <c r="A328" s="10" t="s">
        <v>263</v>
      </c>
      <c r="B328" s="93" t="s">
        <v>418</v>
      </c>
      <c r="C328" s="7"/>
      <c r="D328" s="126"/>
      <c r="E328" s="126"/>
    </row>
    <row r="329" spans="1:1015 1059:2039 2083:3063 3107:4087 4131:5111 5155:6135 6179:7159 7203:8183 8227:9207 9251:10231 10275:11255 11299:12279 12323:13303 13347:14327 14371:15351 15395:16119" s="94" customFormat="1" ht="21" hidden="1" customHeight="1" x14ac:dyDescent="0.3">
      <c r="A329" s="10" t="s">
        <v>264</v>
      </c>
      <c r="B329" s="93" t="s">
        <v>420</v>
      </c>
      <c r="C329" s="7"/>
      <c r="D329" s="126"/>
      <c r="E329" s="126"/>
    </row>
    <row r="330" spans="1:1015 1059:2039 2083:3063 3107:4087 4131:5111 5155:6135 6179:7159 7203:8183 8227:9207 9251:10231 10275:11255 11299:12279 12323:13303 13347:14327 14371:15351 15395:16119" s="94" customFormat="1" ht="21" hidden="1" customHeight="1" x14ac:dyDescent="0.3">
      <c r="A330" s="10" t="s">
        <v>265</v>
      </c>
      <c r="B330" s="93" t="s">
        <v>412</v>
      </c>
      <c r="C330" s="7"/>
      <c r="D330" s="126"/>
      <c r="E330" s="126"/>
    </row>
    <row r="331" spans="1:1015 1059:2039 2083:3063 3107:4087 4131:5111 5155:6135 6179:7159 7203:8183 8227:9207 9251:10231 10275:11255 11299:12279 12323:13303 13347:14327 14371:15351 15395:16119" s="94" customFormat="1" ht="21" hidden="1" customHeight="1" x14ac:dyDescent="0.3">
      <c r="A331" s="10" t="s">
        <v>266</v>
      </c>
      <c r="B331" s="93" t="s">
        <v>412</v>
      </c>
      <c r="C331" s="7"/>
      <c r="D331" s="126"/>
      <c r="E331" s="126"/>
    </row>
    <row r="332" spans="1:1015 1059:2039 2083:3063 3107:4087 4131:5111 5155:6135 6179:7159 7203:8183 8227:9207 9251:10231 10275:11255 11299:12279 12323:13303 13347:14327 14371:15351 15395:16119" s="94" customFormat="1" ht="21" hidden="1" customHeight="1" x14ac:dyDescent="0.3">
      <c r="A332" s="8" t="s">
        <v>331</v>
      </c>
      <c r="B332" s="93" t="s">
        <v>417</v>
      </c>
      <c r="C332" s="7"/>
      <c r="D332" s="126"/>
      <c r="E332" s="126"/>
    </row>
    <row r="333" spans="1:1015 1059:2039 2083:3063 3107:4087 4131:5111 5155:6135 6179:7159 7203:8183 8227:9207 9251:10231 10275:11255 11299:12279 12323:13303 13347:14327 14371:15351 15395:16119" s="94" customFormat="1" ht="21" hidden="1" customHeight="1" x14ac:dyDescent="0.3">
      <c r="A333" s="8" t="s">
        <v>332</v>
      </c>
      <c r="B333" s="93" t="s">
        <v>412</v>
      </c>
      <c r="C333" s="7"/>
      <c r="D333" s="126"/>
      <c r="E333" s="126"/>
    </row>
    <row r="334" spans="1:1015 1059:2039 2083:3063 3107:4087 4131:5111 5155:6135 6179:7159 7203:8183 8227:9207 9251:10231 10275:11255 11299:12279 12323:13303 13347:14327 14371:15351 15395:16119" s="94" customFormat="1" ht="21" customHeight="1" x14ac:dyDescent="0.3">
      <c r="A334" s="174"/>
      <c r="B334" s="127">
        <v>0</v>
      </c>
      <c r="C334" s="127">
        <v>256</v>
      </c>
      <c r="D334" s="127"/>
      <c r="E334" s="127">
        <v>32910900</v>
      </c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  <c r="AO334" s="98"/>
      <c r="AP334" s="98"/>
      <c r="AQ334" s="98"/>
      <c r="AR334" s="98"/>
      <c r="AS334" s="98"/>
      <c r="AT334" s="98"/>
      <c r="AU334" s="98"/>
      <c r="AV334" s="98"/>
      <c r="AW334" s="98"/>
      <c r="AX334" s="98"/>
      <c r="AY334" s="98"/>
      <c r="AZ334" s="98"/>
      <c r="BA334" s="98"/>
      <c r="BN334" s="98"/>
      <c r="BO334" s="98"/>
      <c r="BP334" s="98"/>
      <c r="BQ334" s="98"/>
      <c r="BR334" s="98"/>
      <c r="BS334" s="98"/>
      <c r="BT334" s="98"/>
      <c r="BU334" s="98"/>
      <c r="BV334" s="98"/>
      <c r="BW334" s="98"/>
      <c r="BZ334" s="98"/>
      <c r="CC334" s="98"/>
      <c r="CF334" s="98"/>
      <c r="CI334" s="98"/>
      <c r="EW334" s="98"/>
      <c r="EY334" s="98"/>
      <c r="FB334" s="98"/>
      <c r="FE334" s="98"/>
      <c r="FH334" s="98"/>
      <c r="FK334" s="98"/>
      <c r="FN334" s="98"/>
      <c r="FP334" s="98"/>
      <c r="FR334" s="98"/>
      <c r="FU334" s="98"/>
      <c r="FX334" s="98"/>
      <c r="GA334" s="98"/>
      <c r="GD334" s="98"/>
      <c r="GG334" s="98"/>
      <c r="GJ334" s="98"/>
      <c r="GM334" s="98"/>
      <c r="GO334" s="98"/>
      <c r="HJ334" s="98"/>
      <c r="HK334" s="98"/>
      <c r="HN334" s="98"/>
      <c r="HQ334" s="98"/>
      <c r="HT334" s="98"/>
      <c r="HW334" s="98"/>
      <c r="HX334" s="98"/>
      <c r="HY334" s="98"/>
      <c r="IB334" s="98"/>
      <c r="IE334" s="98"/>
      <c r="IH334" s="98"/>
      <c r="IK334" s="98"/>
      <c r="IM334" s="98"/>
      <c r="KE334" s="98"/>
      <c r="KF334" s="98"/>
      <c r="KG334" s="98"/>
      <c r="KH334" s="98"/>
      <c r="KI334" s="98"/>
      <c r="KJ334" s="98"/>
      <c r="KK334" s="98"/>
      <c r="KL334" s="98"/>
      <c r="KM334" s="98"/>
      <c r="KN334" s="98"/>
      <c r="KO334" s="98"/>
      <c r="KP334" s="98"/>
      <c r="KQ334" s="98"/>
      <c r="KR334" s="98"/>
      <c r="KS334" s="98"/>
      <c r="KT334" s="98"/>
      <c r="KU334" s="98"/>
      <c r="KV334" s="98"/>
      <c r="KW334" s="98"/>
      <c r="LJ334" s="98"/>
      <c r="LK334" s="98"/>
      <c r="LL334" s="98"/>
      <c r="LM334" s="98"/>
      <c r="LN334" s="98"/>
      <c r="LO334" s="98"/>
      <c r="LP334" s="98"/>
      <c r="LQ334" s="98"/>
      <c r="LR334" s="98"/>
      <c r="LS334" s="98"/>
      <c r="LV334" s="98"/>
      <c r="LY334" s="98"/>
      <c r="MB334" s="98"/>
      <c r="ME334" s="98"/>
      <c r="OS334" s="98"/>
      <c r="OU334" s="98"/>
      <c r="OX334" s="98"/>
      <c r="PA334" s="98"/>
      <c r="PD334" s="98"/>
      <c r="PG334" s="98"/>
      <c r="PJ334" s="98"/>
      <c r="PL334" s="98"/>
      <c r="PN334" s="98"/>
      <c r="PQ334" s="98"/>
      <c r="PT334" s="98"/>
      <c r="PW334" s="98"/>
      <c r="PZ334" s="98"/>
      <c r="QC334" s="98"/>
      <c r="QF334" s="98"/>
      <c r="QI334" s="98"/>
      <c r="QK334" s="98"/>
      <c r="RF334" s="98"/>
      <c r="RG334" s="98"/>
      <c r="RJ334" s="98"/>
      <c r="RM334" s="98"/>
      <c r="RP334" s="98"/>
      <c r="RS334" s="98"/>
      <c r="RT334" s="98"/>
      <c r="RU334" s="98"/>
      <c r="RX334" s="98"/>
      <c r="SA334" s="98"/>
      <c r="SD334" s="98"/>
      <c r="SG334" s="98"/>
      <c r="SI334" s="98"/>
      <c r="UA334" s="98"/>
      <c r="UB334" s="98"/>
      <c r="UC334" s="98"/>
      <c r="UD334" s="98"/>
      <c r="UE334" s="98"/>
      <c r="UF334" s="98"/>
      <c r="UG334" s="98"/>
      <c r="UH334" s="98"/>
      <c r="UI334" s="98"/>
      <c r="UJ334" s="98"/>
      <c r="UK334" s="98"/>
      <c r="UL334" s="98"/>
      <c r="UM334" s="98"/>
      <c r="UN334" s="98"/>
      <c r="UO334" s="98"/>
      <c r="UP334" s="98"/>
      <c r="UQ334" s="98"/>
      <c r="UR334" s="98"/>
      <c r="US334" s="98"/>
      <c r="VF334" s="98"/>
      <c r="VG334" s="98"/>
      <c r="VH334" s="98"/>
      <c r="VI334" s="98"/>
      <c r="VJ334" s="98"/>
      <c r="VK334" s="98"/>
      <c r="VL334" s="98"/>
      <c r="VM334" s="98"/>
      <c r="VN334" s="98"/>
      <c r="VO334" s="98"/>
      <c r="VR334" s="98"/>
      <c r="VU334" s="98"/>
      <c r="VX334" s="98"/>
      <c r="WA334" s="98"/>
      <c r="YO334" s="98"/>
      <c r="YQ334" s="98"/>
      <c r="YT334" s="98"/>
      <c r="YW334" s="98"/>
      <c r="YZ334" s="98"/>
      <c r="ZC334" s="98"/>
      <c r="ZF334" s="98"/>
      <c r="ZH334" s="98"/>
      <c r="ZJ334" s="98"/>
      <c r="ZM334" s="98"/>
      <c r="ZP334" s="98"/>
      <c r="ZS334" s="98"/>
      <c r="ZV334" s="98"/>
      <c r="ZY334" s="98"/>
      <c r="AAB334" s="98"/>
      <c r="AAE334" s="98"/>
      <c r="AAG334" s="98"/>
      <c r="ABB334" s="98"/>
      <c r="ABC334" s="98"/>
      <c r="ABF334" s="98"/>
      <c r="ABI334" s="98"/>
      <c r="ABL334" s="98"/>
      <c r="ABO334" s="98"/>
      <c r="ABP334" s="98"/>
      <c r="ABQ334" s="98"/>
      <c r="ABT334" s="98"/>
      <c r="ABW334" s="98"/>
      <c r="ABZ334" s="98"/>
      <c r="ACC334" s="98"/>
      <c r="ACE334" s="98"/>
      <c r="ADW334" s="98"/>
      <c r="ADX334" s="98"/>
      <c r="ADY334" s="98"/>
      <c r="ADZ334" s="98"/>
      <c r="AEA334" s="98"/>
      <c r="AEB334" s="98"/>
      <c r="AEC334" s="98"/>
      <c r="AED334" s="98"/>
      <c r="AEE334" s="98"/>
      <c r="AEF334" s="98"/>
      <c r="AEG334" s="98"/>
      <c r="AEH334" s="98"/>
      <c r="AEI334" s="98"/>
      <c r="AEJ334" s="98"/>
      <c r="AEK334" s="98"/>
      <c r="AEL334" s="98"/>
      <c r="AEM334" s="98"/>
      <c r="AEN334" s="98"/>
      <c r="AEO334" s="98"/>
      <c r="AFB334" s="98"/>
      <c r="AFC334" s="98"/>
      <c r="AFD334" s="98"/>
      <c r="AFE334" s="98"/>
      <c r="AFF334" s="98"/>
      <c r="AFG334" s="98"/>
      <c r="AFH334" s="98"/>
      <c r="AFI334" s="98"/>
      <c r="AFJ334" s="98"/>
      <c r="AFK334" s="98"/>
      <c r="AFN334" s="98"/>
      <c r="AFQ334" s="98"/>
      <c r="AFT334" s="98"/>
      <c r="AFW334" s="98"/>
      <c r="AIK334" s="98"/>
      <c r="AIM334" s="98"/>
      <c r="AIP334" s="98"/>
      <c r="AIS334" s="98"/>
      <c r="AIV334" s="98"/>
      <c r="AIY334" s="98"/>
      <c r="AJB334" s="98"/>
      <c r="AJD334" s="98"/>
      <c r="AJF334" s="98"/>
      <c r="AJI334" s="98"/>
      <c r="AJL334" s="98"/>
      <c r="AJO334" s="98"/>
      <c r="AJR334" s="98"/>
      <c r="AJU334" s="98"/>
      <c r="AJX334" s="98"/>
      <c r="AKA334" s="98"/>
      <c r="AKC334" s="98"/>
      <c r="AKX334" s="98"/>
      <c r="AKY334" s="98"/>
      <c r="ALB334" s="98"/>
      <c r="ALE334" s="98"/>
      <c r="ALH334" s="98"/>
      <c r="ALK334" s="98"/>
      <c r="ALL334" s="98"/>
      <c r="ALM334" s="98"/>
      <c r="ALP334" s="98"/>
      <c r="ALS334" s="98"/>
      <c r="ALV334" s="98"/>
      <c r="ALY334" s="98"/>
      <c r="AMA334" s="98"/>
      <c r="ANS334" s="98"/>
      <c r="ANT334" s="98"/>
      <c r="ANU334" s="98"/>
      <c r="ANV334" s="98"/>
      <c r="ANW334" s="98"/>
      <c r="ANX334" s="98"/>
      <c r="ANY334" s="98"/>
      <c r="ANZ334" s="98"/>
      <c r="AOA334" s="98"/>
      <c r="AOB334" s="98"/>
      <c r="AOC334" s="98"/>
      <c r="AOD334" s="98"/>
      <c r="AOE334" s="98"/>
      <c r="AOF334" s="98"/>
      <c r="AOG334" s="98"/>
      <c r="AOH334" s="98"/>
      <c r="AOI334" s="98"/>
      <c r="AOJ334" s="98"/>
      <c r="AOK334" s="98"/>
      <c r="AOX334" s="98"/>
      <c r="AOY334" s="98"/>
      <c r="AOZ334" s="98"/>
      <c r="APA334" s="98"/>
      <c r="APB334" s="98"/>
      <c r="APC334" s="98"/>
      <c r="APD334" s="98"/>
      <c r="APE334" s="98"/>
      <c r="APF334" s="98"/>
      <c r="APG334" s="98"/>
      <c r="APJ334" s="98"/>
      <c r="APM334" s="98"/>
      <c r="APP334" s="98"/>
      <c r="APS334" s="98"/>
      <c r="ASG334" s="98"/>
      <c r="ASI334" s="98"/>
      <c r="ASL334" s="98"/>
      <c r="ASO334" s="98"/>
      <c r="ASR334" s="98"/>
      <c r="ASU334" s="98"/>
      <c r="ASX334" s="98"/>
      <c r="ASZ334" s="98"/>
      <c r="ATB334" s="98"/>
      <c r="ATE334" s="98"/>
      <c r="ATH334" s="98"/>
      <c r="ATK334" s="98"/>
      <c r="ATN334" s="98"/>
      <c r="ATQ334" s="98"/>
      <c r="ATT334" s="98"/>
      <c r="ATW334" s="98"/>
      <c r="ATY334" s="98"/>
      <c r="AUT334" s="98"/>
      <c r="AUU334" s="98"/>
      <c r="AUX334" s="98"/>
      <c r="AVA334" s="98"/>
      <c r="AVD334" s="98"/>
      <c r="AVG334" s="98"/>
      <c r="AVH334" s="98"/>
      <c r="AVI334" s="98"/>
      <c r="AVL334" s="98"/>
      <c r="AVO334" s="98"/>
      <c r="AVR334" s="98"/>
      <c r="AVU334" s="98"/>
      <c r="AVW334" s="98"/>
      <c r="AXO334" s="98"/>
      <c r="AXP334" s="98"/>
      <c r="AXQ334" s="98"/>
      <c r="AXR334" s="98"/>
      <c r="AXS334" s="98"/>
      <c r="AXT334" s="98"/>
      <c r="AXU334" s="98"/>
      <c r="AXV334" s="98"/>
      <c r="AXW334" s="98"/>
      <c r="AXX334" s="98"/>
      <c r="AXY334" s="98"/>
      <c r="AXZ334" s="98"/>
      <c r="AYA334" s="98"/>
      <c r="AYB334" s="98"/>
      <c r="AYC334" s="98"/>
      <c r="AYD334" s="98"/>
      <c r="AYE334" s="98"/>
      <c r="AYF334" s="98"/>
      <c r="AYG334" s="98"/>
      <c r="AYT334" s="98"/>
      <c r="AYU334" s="98"/>
      <c r="AYV334" s="98"/>
      <c r="AYW334" s="98"/>
      <c r="AYX334" s="98"/>
      <c r="AYY334" s="98"/>
      <c r="AYZ334" s="98"/>
      <c r="AZA334" s="98"/>
      <c r="AZB334" s="98"/>
      <c r="AZC334" s="98"/>
      <c r="AZF334" s="98"/>
      <c r="AZI334" s="98"/>
      <c r="AZL334" s="98"/>
      <c r="AZO334" s="98"/>
      <c r="BCC334" s="98"/>
      <c r="BCE334" s="98"/>
      <c r="BCH334" s="98"/>
      <c r="BCK334" s="98"/>
      <c r="BCN334" s="98"/>
      <c r="BCQ334" s="98"/>
      <c r="BCT334" s="98"/>
      <c r="BCV334" s="98"/>
      <c r="BCX334" s="98"/>
      <c r="BDA334" s="98"/>
      <c r="BDD334" s="98"/>
      <c r="BDG334" s="98"/>
      <c r="BDJ334" s="98"/>
      <c r="BDM334" s="98"/>
      <c r="BDP334" s="98"/>
      <c r="BDS334" s="98"/>
      <c r="BDU334" s="98"/>
      <c r="BEP334" s="98"/>
      <c r="BEQ334" s="98"/>
      <c r="BET334" s="98"/>
      <c r="BEW334" s="98"/>
      <c r="BEZ334" s="98"/>
      <c r="BFC334" s="98"/>
      <c r="BFD334" s="98"/>
      <c r="BFE334" s="98"/>
      <c r="BFH334" s="98"/>
      <c r="BFK334" s="98"/>
      <c r="BFN334" s="98"/>
      <c r="BFQ334" s="98"/>
      <c r="BFS334" s="98"/>
      <c r="BHK334" s="98"/>
      <c r="BHL334" s="98"/>
      <c r="BHM334" s="98"/>
      <c r="BHN334" s="98"/>
      <c r="BHO334" s="98"/>
      <c r="BHP334" s="98"/>
      <c r="BHQ334" s="98"/>
      <c r="BHR334" s="98"/>
      <c r="BHS334" s="98"/>
      <c r="BHT334" s="98"/>
      <c r="BHU334" s="98"/>
      <c r="BHV334" s="98"/>
      <c r="BHW334" s="98"/>
      <c r="BHX334" s="98"/>
      <c r="BHY334" s="98"/>
      <c r="BHZ334" s="98"/>
      <c r="BIA334" s="98"/>
      <c r="BIB334" s="98"/>
      <c r="BIC334" s="98"/>
      <c r="BIP334" s="98"/>
      <c r="BIQ334" s="98"/>
      <c r="BIR334" s="98"/>
      <c r="BIS334" s="98"/>
      <c r="BIT334" s="98"/>
      <c r="BIU334" s="98"/>
      <c r="BIV334" s="98"/>
      <c r="BIW334" s="98"/>
      <c r="BIX334" s="98"/>
      <c r="BIY334" s="98"/>
      <c r="BJB334" s="98"/>
      <c r="BJE334" s="98"/>
      <c r="BJH334" s="98"/>
      <c r="BJK334" s="98"/>
      <c r="BLY334" s="98"/>
      <c r="BMA334" s="98"/>
      <c r="BMD334" s="98"/>
      <c r="BMG334" s="98"/>
      <c r="BMJ334" s="98"/>
      <c r="BMM334" s="98"/>
      <c r="BMP334" s="98"/>
      <c r="BMR334" s="98"/>
      <c r="BMT334" s="98"/>
      <c r="BMW334" s="98"/>
      <c r="BMZ334" s="98"/>
      <c r="BNC334" s="98"/>
      <c r="BNF334" s="98"/>
      <c r="BNI334" s="98"/>
      <c r="BNL334" s="98"/>
      <c r="BNO334" s="98"/>
      <c r="BNQ334" s="98"/>
      <c r="BOL334" s="98"/>
      <c r="BOM334" s="98"/>
      <c r="BOP334" s="98"/>
      <c r="BOS334" s="98"/>
      <c r="BOV334" s="98"/>
      <c r="BOY334" s="98"/>
      <c r="BOZ334" s="98"/>
      <c r="BPA334" s="98"/>
      <c r="BPD334" s="98"/>
      <c r="BPG334" s="98"/>
      <c r="BPJ334" s="98"/>
      <c r="BPM334" s="98"/>
      <c r="BPO334" s="98"/>
      <c r="BRG334" s="98"/>
      <c r="BRH334" s="98"/>
      <c r="BRI334" s="98"/>
      <c r="BRJ334" s="98"/>
      <c r="BRK334" s="98"/>
      <c r="BRL334" s="98"/>
      <c r="BRM334" s="98"/>
      <c r="BRN334" s="98"/>
      <c r="BRO334" s="98"/>
      <c r="BRP334" s="98"/>
      <c r="BRQ334" s="98"/>
      <c r="BRR334" s="98"/>
      <c r="BRS334" s="98"/>
      <c r="BRT334" s="98"/>
      <c r="BRU334" s="98"/>
      <c r="BRV334" s="98"/>
      <c r="BRW334" s="98"/>
      <c r="BRX334" s="98"/>
      <c r="BRY334" s="98"/>
      <c r="BSL334" s="98"/>
      <c r="BSM334" s="98"/>
      <c r="BSN334" s="98"/>
      <c r="BSO334" s="98"/>
      <c r="BSP334" s="98"/>
      <c r="BSQ334" s="98"/>
      <c r="BSR334" s="98"/>
      <c r="BSS334" s="98"/>
      <c r="BST334" s="98"/>
      <c r="BSU334" s="98"/>
      <c r="BSX334" s="98"/>
      <c r="BTA334" s="98"/>
      <c r="BTD334" s="98"/>
      <c r="BTG334" s="98"/>
      <c r="BVU334" s="98"/>
      <c r="BVW334" s="98"/>
      <c r="BVZ334" s="98"/>
      <c r="BWC334" s="98"/>
      <c r="BWF334" s="98"/>
      <c r="BWI334" s="98"/>
      <c r="BWL334" s="98"/>
      <c r="BWN334" s="98"/>
      <c r="BWP334" s="98"/>
      <c r="BWS334" s="98"/>
      <c r="BWV334" s="98"/>
      <c r="BWY334" s="98"/>
      <c r="BXB334" s="98"/>
      <c r="BXE334" s="98"/>
      <c r="BXH334" s="98"/>
      <c r="BXK334" s="98"/>
      <c r="BXM334" s="98"/>
      <c r="BYH334" s="98"/>
      <c r="BYI334" s="98"/>
      <c r="BYL334" s="98"/>
      <c r="BYO334" s="98"/>
      <c r="BYR334" s="98"/>
      <c r="BYU334" s="98"/>
      <c r="BYV334" s="98"/>
      <c r="BYW334" s="98"/>
      <c r="BYZ334" s="98"/>
      <c r="BZC334" s="98"/>
      <c r="BZF334" s="98"/>
      <c r="BZI334" s="98"/>
      <c r="BZK334" s="98"/>
      <c r="CBC334" s="98"/>
      <c r="CBD334" s="98"/>
      <c r="CBE334" s="98"/>
      <c r="CBF334" s="98"/>
      <c r="CBG334" s="98"/>
      <c r="CBH334" s="98"/>
      <c r="CBI334" s="98"/>
      <c r="CBJ334" s="98"/>
      <c r="CBK334" s="98"/>
      <c r="CBL334" s="98"/>
      <c r="CBM334" s="98"/>
      <c r="CBN334" s="98"/>
      <c r="CBO334" s="98"/>
      <c r="CBP334" s="98"/>
      <c r="CBQ334" s="98"/>
      <c r="CBR334" s="98"/>
      <c r="CBS334" s="98"/>
      <c r="CBT334" s="98"/>
      <c r="CBU334" s="98"/>
      <c r="CCH334" s="98"/>
      <c r="CCI334" s="98"/>
      <c r="CCJ334" s="98"/>
      <c r="CCK334" s="98"/>
      <c r="CCL334" s="98"/>
      <c r="CCM334" s="98"/>
      <c r="CCN334" s="98"/>
      <c r="CCO334" s="98"/>
      <c r="CCP334" s="98"/>
      <c r="CCQ334" s="98"/>
      <c r="CCT334" s="98"/>
      <c r="CCW334" s="98"/>
      <c r="CCZ334" s="98"/>
      <c r="CDC334" s="98"/>
      <c r="CFQ334" s="98"/>
      <c r="CFS334" s="98"/>
      <c r="CFV334" s="98"/>
      <c r="CFY334" s="98"/>
      <c r="CGB334" s="98"/>
      <c r="CGE334" s="98"/>
      <c r="CGH334" s="98"/>
      <c r="CGJ334" s="98"/>
      <c r="CGL334" s="98"/>
      <c r="CGO334" s="98"/>
      <c r="CGR334" s="98"/>
      <c r="CGU334" s="98"/>
      <c r="CGX334" s="98"/>
      <c r="CHA334" s="98"/>
      <c r="CHD334" s="98"/>
      <c r="CHG334" s="98"/>
      <c r="CHI334" s="98"/>
      <c r="CID334" s="98"/>
      <c r="CIE334" s="98"/>
      <c r="CIH334" s="98"/>
      <c r="CIK334" s="98"/>
      <c r="CIN334" s="98"/>
      <c r="CIQ334" s="98"/>
      <c r="CIR334" s="98"/>
      <c r="CIS334" s="98"/>
      <c r="CIV334" s="98"/>
      <c r="CIY334" s="98"/>
      <c r="CJB334" s="98"/>
      <c r="CJE334" s="98"/>
      <c r="CJG334" s="98"/>
      <c r="CKY334" s="98"/>
      <c r="CKZ334" s="98"/>
      <c r="CLA334" s="98"/>
      <c r="CLB334" s="98"/>
      <c r="CLC334" s="98"/>
      <c r="CLD334" s="98"/>
      <c r="CLE334" s="98"/>
      <c r="CLF334" s="98"/>
      <c r="CLG334" s="98"/>
      <c r="CLH334" s="98"/>
      <c r="CLI334" s="98"/>
      <c r="CLJ334" s="98"/>
      <c r="CLK334" s="98"/>
      <c r="CLL334" s="98"/>
      <c r="CLM334" s="98"/>
      <c r="CLN334" s="98"/>
      <c r="CLO334" s="98"/>
      <c r="CLP334" s="98"/>
      <c r="CLQ334" s="98"/>
      <c r="CMD334" s="98"/>
      <c r="CME334" s="98"/>
      <c r="CMF334" s="98"/>
      <c r="CMG334" s="98"/>
      <c r="CMH334" s="98"/>
      <c r="CMI334" s="98"/>
      <c r="CMJ334" s="98"/>
      <c r="CMK334" s="98"/>
      <c r="CML334" s="98"/>
      <c r="CMM334" s="98"/>
      <c r="CMP334" s="98"/>
      <c r="CMS334" s="98"/>
      <c r="CMV334" s="98"/>
      <c r="CMY334" s="98"/>
      <c r="CPM334" s="98"/>
      <c r="CPO334" s="98"/>
      <c r="CPR334" s="98"/>
      <c r="CPU334" s="98"/>
      <c r="CPX334" s="98"/>
      <c r="CQA334" s="98"/>
      <c r="CQD334" s="98"/>
      <c r="CQF334" s="98"/>
      <c r="CQH334" s="98"/>
      <c r="CQK334" s="98"/>
      <c r="CQN334" s="98"/>
      <c r="CQQ334" s="98"/>
      <c r="CQT334" s="98"/>
      <c r="CQW334" s="98"/>
      <c r="CQZ334" s="98"/>
      <c r="CRC334" s="98"/>
      <c r="CRE334" s="98"/>
      <c r="CRZ334" s="98"/>
      <c r="CSA334" s="98"/>
      <c r="CSD334" s="98"/>
      <c r="CSG334" s="98"/>
      <c r="CSJ334" s="98"/>
      <c r="CSM334" s="98"/>
      <c r="CSN334" s="98"/>
      <c r="CSO334" s="98"/>
      <c r="CSR334" s="98"/>
      <c r="CSU334" s="98"/>
      <c r="CSX334" s="98"/>
      <c r="CTA334" s="98"/>
      <c r="CTC334" s="98"/>
      <c r="CUU334" s="98"/>
      <c r="CUV334" s="98"/>
      <c r="CUW334" s="98"/>
      <c r="CUX334" s="98"/>
      <c r="CUY334" s="98"/>
      <c r="CUZ334" s="98"/>
      <c r="CVA334" s="98"/>
      <c r="CVB334" s="98"/>
      <c r="CVC334" s="98"/>
      <c r="CVD334" s="98"/>
      <c r="CVE334" s="98"/>
      <c r="CVF334" s="98"/>
      <c r="CVG334" s="98"/>
      <c r="CVH334" s="98"/>
      <c r="CVI334" s="98"/>
      <c r="CVJ334" s="98"/>
      <c r="CVK334" s="98"/>
      <c r="CVL334" s="98"/>
      <c r="CVM334" s="98"/>
      <c r="CVZ334" s="98"/>
      <c r="CWA334" s="98"/>
      <c r="CWB334" s="98"/>
      <c r="CWC334" s="98"/>
      <c r="CWD334" s="98"/>
      <c r="CWE334" s="98"/>
      <c r="CWF334" s="98"/>
      <c r="CWG334" s="98"/>
      <c r="CWH334" s="98"/>
      <c r="CWI334" s="98"/>
      <c r="CWL334" s="98"/>
      <c r="CWO334" s="98"/>
      <c r="CWR334" s="98"/>
      <c r="CWU334" s="98"/>
      <c r="CZI334" s="98"/>
      <c r="CZK334" s="98"/>
      <c r="CZN334" s="98"/>
      <c r="CZQ334" s="98"/>
      <c r="CZT334" s="98"/>
      <c r="CZW334" s="98"/>
      <c r="CZZ334" s="98"/>
      <c r="DAB334" s="98"/>
      <c r="DAD334" s="98"/>
      <c r="DAG334" s="98"/>
      <c r="DAJ334" s="98"/>
      <c r="DAM334" s="98"/>
      <c r="DAP334" s="98"/>
      <c r="DAS334" s="98"/>
      <c r="DAV334" s="98"/>
      <c r="DAY334" s="98"/>
      <c r="DBA334" s="98"/>
      <c r="DBV334" s="98"/>
      <c r="DBW334" s="98"/>
      <c r="DBZ334" s="98"/>
      <c r="DCC334" s="98"/>
      <c r="DCF334" s="98"/>
      <c r="DCI334" s="98"/>
      <c r="DCJ334" s="98"/>
      <c r="DCK334" s="98"/>
      <c r="DCN334" s="98"/>
      <c r="DCQ334" s="98"/>
      <c r="DCT334" s="98"/>
      <c r="DCW334" s="98"/>
      <c r="DCY334" s="98"/>
      <c r="DEQ334" s="98"/>
      <c r="DER334" s="98"/>
      <c r="DES334" s="98"/>
      <c r="DET334" s="98"/>
      <c r="DEU334" s="98"/>
      <c r="DEV334" s="98"/>
      <c r="DEW334" s="98"/>
      <c r="DEX334" s="98"/>
      <c r="DEY334" s="98"/>
      <c r="DEZ334" s="98"/>
      <c r="DFA334" s="98"/>
      <c r="DFB334" s="98"/>
      <c r="DFC334" s="98"/>
      <c r="DFD334" s="98"/>
      <c r="DFE334" s="98"/>
      <c r="DFF334" s="98"/>
      <c r="DFG334" s="98"/>
      <c r="DFH334" s="98"/>
      <c r="DFI334" s="98"/>
      <c r="DFV334" s="98"/>
      <c r="DFW334" s="98"/>
      <c r="DFX334" s="98"/>
      <c r="DFY334" s="98"/>
      <c r="DFZ334" s="98"/>
      <c r="DGA334" s="98"/>
      <c r="DGB334" s="98"/>
      <c r="DGC334" s="98"/>
      <c r="DGD334" s="98"/>
      <c r="DGE334" s="98"/>
      <c r="DGH334" s="98"/>
      <c r="DGK334" s="98"/>
      <c r="DGN334" s="98"/>
      <c r="DGQ334" s="98"/>
      <c r="DJE334" s="98"/>
      <c r="DJG334" s="98"/>
      <c r="DJJ334" s="98"/>
      <c r="DJM334" s="98"/>
      <c r="DJP334" s="98"/>
      <c r="DJS334" s="98"/>
      <c r="DJV334" s="98"/>
      <c r="DJX334" s="98"/>
      <c r="DJZ334" s="98"/>
      <c r="DKC334" s="98"/>
      <c r="DKF334" s="98"/>
      <c r="DKI334" s="98"/>
      <c r="DKL334" s="98"/>
      <c r="DKO334" s="98"/>
      <c r="DKR334" s="98"/>
      <c r="DKU334" s="98"/>
      <c r="DKW334" s="98"/>
      <c r="DLR334" s="98"/>
      <c r="DLS334" s="98"/>
      <c r="DLV334" s="98"/>
      <c r="DLY334" s="98"/>
      <c r="DMB334" s="98"/>
      <c r="DME334" s="98"/>
      <c r="DMF334" s="98"/>
      <c r="DMG334" s="98"/>
      <c r="DMJ334" s="98"/>
      <c r="DMM334" s="98"/>
      <c r="DMP334" s="98"/>
      <c r="DMS334" s="98"/>
      <c r="DMU334" s="98"/>
      <c r="DOM334" s="98"/>
      <c r="DON334" s="98"/>
      <c r="DOO334" s="98"/>
      <c r="DOP334" s="98"/>
      <c r="DOQ334" s="98"/>
      <c r="DOR334" s="98"/>
      <c r="DOS334" s="98"/>
      <c r="DOT334" s="98"/>
      <c r="DOU334" s="98"/>
      <c r="DOV334" s="98"/>
      <c r="DOW334" s="98"/>
      <c r="DOX334" s="98"/>
      <c r="DOY334" s="98"/>
      <c r="DOZ334" s="98"/>
      <c r="DPA334" s="98"/>
      <c r="DPB334" s="98"/>
      <c r="DPC334" s="98"/>
      <c r="DPD334" s="98"/>
      <c r="DPE334" s="98"/>
      <c r="DPR334" s="98"/>
      <c r="DPS334" s="98"/>
      <c r="DPT334" s="98"/>
      <c r="DPU334" s="98"/>
      <c r="DPV334" s="98"/>
      <c r="DPW334" s="98"/>
      <c r="DPX334" s="98"/>
      <c r="DPY334" s="98"/>
      <c r="DPZ334" s="98"/>
      <c r="DQA334" s="98"/>
      <c r="DQD334" s="98"/>
      <c r="DQG334" s="98"/>
      <c r="DQJ334" s="98"/>
      <c r="DQM334" s="98"/>
      <c r="DTA334" s="98"/>
      <c r="DTC334" s="98"/>
      <c r="DTF334" s="98"/>
      <c r="DTI334" s="98"/>
      <c r="DTL334" s="98"/>
      <c r="DTO334" s="98"/>
      <c r="DTR334" s="98"/>
      <c r="DTT334" s="98"/>
      <c r="DTV334" s="98"/>
      <c r="DTY334" s="98"/>
      <c r="DUB334" s="98"/>
      <c r="DUE334" s="98"/>
      <c r="DUH334" s="98"/>
      <c r="DUK334" s="98"/>
      <c r="DUN334" s="98"/>
      <c r="DUQ334" s="98"/>
      <c r="DUS334" s="98"/>
      <c r="DVN334" s="98"/>
      <c r="DVO334" s="98"/>
      <c r="DVR334" s="98"/>
      <c r="DVU334" s="98"/>
      <c r="DVX334" s="98"/>
      <c r="DWA334" s="98"/>
      <c r="DWB334" s="98"/>
      <c r="DWC334" s="98"/>
      <c r="DWF334" s="98"/>
      <c r="DWI334" s="98"/>
      <c r="DWL334" s="98"/>
      <c r="DWO334" s="98"/>
      <c r="DWQ334" s="98"/>
      <c r="DYI334" s="98"/>
      <c r="DYJ334" s="98"/>
      <c r="DYK334" s="98"/>
      <c r="DYL334" s="98"/>
      <c r="DYM334" s="98"/>
      <c r="DYN334" s="98"/>
      <c r="DYO334" s="98"/>
      <c r="DYP334" s="98"/>
      <c r="DYQ334" s="98"/>
      <c r="DYR334" s="98"/>
      <c r="DYS334" s="98"/>
      <c r="DYT334" s="98"/>
      <c r="DYU334" s="98"/>
      <c r="DYV334" s="98"/>
      <c r="DYW334" s="98"/>
      <c r="DYX334" s="98"/>
      <c r="DYY334" s="98"/>
      <c r="DYZ334" s="98"/>
      <c r="DZA334" s="98"/>
      <c r="DZN334" s="98"/>
      <c r="DZO334" s="98"/>
      <c r="DZP334" s="98"/>
      <c r="DZQ334" s="98"/>
      <c r="DZR334" s="98"/>
      <c r="DZS334" s="98"/>
      <c r="DZT334" s="98"/>
      <c r="DZU334" s="98"/>
      <c r="DZV334" s="98"/>
      <c r="DZW334" s="98"/>
      <c r="DZZ334" s="98"/>
      <c r="EAC334" s="98"/>
      <c r="EAF334" s="98"/>
      <c r="EAI334" s="98"/>
      <c r="ECW334" s="98"/>
      <c r="ECY334" s="98"/>
      <c r="EDB334" s="98"/>
      <c r="EDE334" s="98"/>
      <c r="EDH334" s="98"/>
      <c r="EDK334" s="98"/>
      <c r="EDN334" s="98"/>
      <c r="EDP334" s="98"/>
      <c r="EDR334" s="98"/>
      <c r="EDU334" s="98"/>
      <c r="EDX334" s="98"/>
      <c r="EEA334" s="98"/>
      <c r="EED334" s="98"/>
      <c r="EEG334" s="98"/>
      <c r="EEJ334" s="98"/>
      <c r="EEM334" s="98"/>
      <c r="EEO334" s="98"/>
      <c r="EFJ334" s="98"/>
      <c r="EFK334" s="98"/>
      <c r="EFN334" s="98"/>
      <c r="EFQ334" s="98"/>
      <c r="EFT334" s="98"/>
      <c r="EFW334" s="98"/>
      <c r="EFX334" s="98"/>
      <c r="EFY334" s="98"/>
      <c r="EGB334" s="98"/>
      <c r="EGE334" s="98"/>
      <c r="EGH334" s="98"/>
      <c r="EGK334" s="98"/>
      <c r="EGM334" s="98"/>
      <c r="EIE334" s="98"/>
      <c r="EIF334" s="98"/>
      <c r="EIG334" s="98"/>
      <c r="EIH334" s="98"/>
      <c r="EII334" s="98"/>
      <c r="EIJ334" s="98"/>
      <c r="EIK334" s="98"/>
      <c r="EIL334" s="98"/>
      <c r="EIM334" s="98"/>
      <c r="EIN334" s="98"/>
      <c r="EIO334" s="98"/>
      <c r="EIP334" s="98"/>
      <c r="EIQ334" s="98"/>
      <c r="EIR334" s="98"/>
      <c r="EIS334" s="98"/>
      <c r="EIT334" s="98"/>
      <c r="EIU334" s="98"/>
      <c r="EIV334" s="98"/>
      <c r="EIW334" s="98"/>
      <c r="EJJ334" s="98"/>
      <c r="EJK334" s="98"/>
      <c r="EJL334" s="98"/>
      <c r="EJM334" s="98"/>
      <c r="EJN334" s="98"/>
      <c r="EJO334" s="98"/>
      <c r="EJP334" s="98"/>
      <c r="EJQ334" s="98"/>
      <c r="EJR334" s="98"/>
      <c r="EJS334" s="98"/>
      <c r="EJV334" s="98"/>
      <c r="EJY334" s="98"/>
      <c r="EKB334" s="98"/>
      <c r="EKE334" s="98"/>
      <c r="EMS334" s="98"/>
      <c r="EMU334" s="98"/>
      <c r="EMX334" s="98"/>
      <c r="ENA334" s="98"/>
      <c r="END334" s="98"/>
      <c r="ENG334" s="98"/>
      <c r="ENJ334" s="98"/>
      <c r="ENL334" s="98"/>
      <c r="ENN334" s="98"/>
      <c r="ENQ334" s="98"/>
      <c r="ENT334" s="98"/>
      <c r="ENW334" s="98"/>
      <c r="ENZ334" s="98"/>
      <c r="EOC334" s="98"/>
      <c r="EOF334" s="98"/>
      <c r="EOI334" s="98"/>
      <c r="EOK334" s="98"/>
      <c r="EPF334" s="98"/>
      <c r="EPG334" s="98"/>
      <c r="EPJ334" s="98"/>
      <c r="EPM334" s="98"/>
      <c r="EPP334" s="98"/>
      <c r="EPS334" s="98"/>
      <c r="EPT334" s="98"/>
      <c r="EPU334" s="98"/>
      <c r="EPX334" s="98"/>
      <c r="EQA334" s="98"/>
      <c r="EQD334" s="98"/>
      <c r="EQG334" s="98"/>
      <c r="EQI334" s="98"/>
      <c r="ESA334" s="98"/>
      <c r="ESB334" s="98"/>
      <c r="ESC334" s="98"/>
      <c r="ESD334" s="98"/>
      <c r="ESE334" s="98"/>
      <c r="ESF334" s="98"/>
      <c r="ESG334" s="98"/>
      <c r="ESH334" s="98"/>
      <c r="ESI334" s="98"/>
      <c r="ESJ334" s="98"/>
      <c r="ESK334" s="98"/>
      <c r="ESL334" s="98"/>
      <c r="ESM334" s="98"/>
      <c r="ESN334" s="98"/>
      <c r="ESO334" s="98"/>
      <c r="ESP334" s="98"/>
      <c r="ESQ334" s="98"/>
      <c r="ESR334" s="98"/>
      <c r="ESS334" s="98"/>
      <c r="ETF334" s="98"/>
      <c r="ETG334" s="98"/>
      <c r="ETH334" s="98"/>
      <c r="ETI334" s="98"/>
      <c r="ETJ334" s="98"/>
      <c r="ETK334" s="98"/>
      <c r="ETL334" s="98"/>
      <c r="ETM334" s="98"/>
      <c r="ETN334" s="98"/>
      <c r="ETO334" s="98"/>
      <c r="ETR334" s="98"/>
      <c r="ETU334" s="98"/>
      <c r="ETX334" s="98"/>
      <c r="EUA334" s="98"/>
      <c r="EWO334" s="98"/>
      <c r="EWQ334" s="98"/>
      <c r="EWT334" s="98"/>
      <c r="EWW334" s="98"/>
      <c r="EWZ334" s="98"/>
      <c r="EXC334" s="98"/>
      <c r="EXF334" s="98"/>
      <c r="EXH334" s="98"/>
      <c r="EXJ334" s="98"/>
      <c r="EXM334" s="98"/>
      <c r="EXP334" s="98"/>
      <c r="EXS334" s="98"/>
      <c r="EXV334" s="98"/>
      <c r="EXY334" s="98"/>
      <c r="EYB334" s="98"/>
      <c r="EYE334" s="98"/>
      <c r="EYG334" s="98"/>
      <c r="EZB334" s="98"/>
      <c r="EZC334" s="98"/>
      <c r="EZF334" s="98"/>
      <c r="EZI334" s="98"/>
      <c r="EZL334" s="98"/>
      <c r="EZO334" s="98"/>
      <c r="EZP334" s="98"/>
      <c r="EZQ334" s="98"/>
      <c r="EZT334" s="98"/>
      <c r="EZW334" s="98"/>
      <c r="EZZ334" s="98"/>
      <c r="FAC334" s="98"/>
      <c r="FAE334" s="98"/>
      <c r="FBW334" s="98"/>
      <c r="FBX334" s="98"/>
      <c r="FBY334" s="98"/>
      <c r="FBZ334" s="98"/>
      <c r="FCA334" s="98"/>
      <c r="FCB334" s="98"/>
      <c r="FCC334" s="98"/>
      <c r="FCD334" s="98"/>
      <c r="FCE334" s="98"/>
      <c r="FCF334" s="98"/>
      <c r="FCG334" s="98"/>
      <c r="FCH334" s="98"/>
      <c r="FCI334" s="98"/>
      <c r="FCJ334" s="98"/>
      <c r="FCK334" s="98"/>
      <c r="FCL334" s="98"/>
      <c r="FCM334" s="98"/>
      <c r="FCN334" s="98"/>
      <c r="FCO334" s="98"/>
      <c r="FDB334" s="98"/>
      <c r="FDC334" s="98"/>
      <c r="FDD334" s="98"/>
      <c r="FDE334" s="98"/>
      <c r="FDF334" s="98"/>
      <c r="FDG334" s="98"/>
      <c r="FDH334" s="98"/>
      <c r="FDI334" s="98"/>
      <c r="FDJ334" s="98"/>
      <c r="FDK334" s="98"/>
      <c r="FDN334" s="98"/>
      <c r="FDQ334" s="98"/>
      <c r="FDT334" s="98"/>
      <c r="FDW334" s="98"/>
      <c r="FGK334" s="98"/>
      <c r="FGM334" s="98"/>
      <c r="FGP334" s="98"/>
      <c r="FGS334" s="98"/>
      <c r="FGV334" s="98"/>
      <c r="FGY334" s="98"/>
      <c r="FHB334" s="98"/>
      <c r="FHD334" s="98"/>
      <c r="FHF334" s="98"/>
      <c r="FHI334" s="98"/>
      <c r="FHL334" s="98"/>
      <c r="FHO334" s="98"/>
      <c r="FHR334" s="98"/>
      <c r="FHU334" s="98"/>
      <c r="FHX334" s="98"/>
      <c r="FIA334" s="98"/>
      <c r="FIC334" s="98"/>
      <c r="FIX334" s="98"/>
      <c r="FIY334" s="98"/>
      <c r="FJB334" s="98"/>
      <c r="FJE334" s="98"/>
      <c r="FJH334" s="98"/>
      <c r="FJK334" s="98"/>
      <c r="FJL334" s="98"/>
      <c r="FJM334" s="98"/>
      <c r="FJP334" s="98"/>
      <c r="FJS334" s="98"/>
      <c r="FJV334" s="98"/>
      <c r="FJY334" s="98"/>
      <c r="FKA334" s="98"/>
      <c r="FLS334" s="98"/>
      <c r="FLT334" s="98"/>
      <c r="FLU334" s="98"/>
      <c r="FLV334" s="98"/>
      <c r="FLW334" s="98"/>
      <c r="FLX334" s="98"/>
      <c r="FLY334" s="98"/>
      <c r="FLZ334" s="98"/>
      <c r="FMA334" s="98"/>
      <c r="FMB334" s="98"/>
      <c r="FMC334" s="98"/>
      <c r="FMD334" s="98"/>
      <c r="FME334" s="98"/>
      <c r="FMF334" s="98"/>
      <c r="FMG334" s="98"/>
      <c r="FMH334" s="98"/>
      <c r="FMI334" s="98"/>
      <c r="FMJ334" s="98"/>
      <c r="FMK334" s="98"/>
      <c r="FMX334" s="98"/>
      <c r="FMY334" s="98"/>
      <c r="FMZ334" s="98"/>
      <c r="FNA334" s="98"/>
      <c r="FNB334" s="98"/>
      <c r="FNC334" s="98"/>
      <c r="FND334" s="98"/>
      <c r="FNE334" s="98"/>
      <c r="FNF334" s="98"/>
      <c r="FNG334" s="98"/>
      <c r="FNJ334" s="98"/>
      <c r="FNM334" s="98"/>
      <c r="FNP334" s="98"/>
      <c r="FNS334" s="98"/>
      <c r="FQG334" s="98"/>
      <c r="FQI334" s="98"/>
      <c r="FQL334" s="98"/>
      <c r="FQO334" s="98"/>
      <c r="FQR334" s="98"/>
      <c r="FQU334" s="98"/>
      <c r="FQX334" s="98"/>
      <c r="FQZ334" s="98"/>
      <c r="FRB334" s="98"/>
      <c r="FRE334" s="98"/>
      <c r="FRH334" s="98"/>
      <c r="FRK334" s="98"/>
      <c r="FRN334" s="98"/>
      <c r="FRQ334" s="98"/>
      <c r="FRT334" s="98"/>
      <c r="FRW334" s="98"/>
      <c r="FRY334" s="98"/>
      <c r="FST334" s="98"/>
      <c r="FSU334" s="98"/>
      <c r="FSX334" s="98"/>
      <c r="FTA334" s="98"/>
      <c r="FTD334" s="98"/>
      <c r="FTG334" s="98"/>
      <c r="FTH334" s="98"/>
      <c r="FTI334" s="98"/>
      <c r="FTL334" s="98"/>
      <c r="FTO334" s="98"/>
      <c r="FTR334" s="98"/>
      <c r="FTU334" s="98"/>
      <c r="FTW334" s="98"/>
      <c r="FVO334" s="98"/>
      <c r="FVP334" s="98"/>
      <c r="FVQ334" s="98"/>
      <c r="FVR334" s="98"/>
      <c r="FVS334" s="98"/>
      <c r="FVT334" s="98"/>
      <c r="FVU334" s="98"/>
      <c r="FVV334" s="98"/>
      <c r="FVW334" s="98"/>
      <c r="FVX334" s="98"/>
      <c r="FVY334" s="98"/>
      <c r="FVZ334" s="98"/>
      <c r="FWA334" s="98"/>
      <c r="FWB334" s="98"/>
      <c r="FWC334" s="98"/>
      <c r="FWD334" s="98"/>
      <c r="FWE334" s="98"/>
      <c r="FWF334" s="98"/>
      <c r="FWG334" s="98"/>
      <c r="FWT334" s="98"/>
      <c r="FWU334" s="98"/>
      <c r="FWV334" s="98"/>
      <c r="FWW334" s="98"/>
      <c r="FWX334" s="98"/>
      <c r="FWY334" s="98"/>
      <c r="FWZ334" s="98"/>
      <c r="FXA334" s="98"/>
      <c r="FXB334" s="98"/>
      <c r="FXC334" s="98"/>
      <c r="FXF334" s="98"/>
      <c r="FXI334" s="98"/>
      <c r="FXL334" s="98"/>
      <c r="FXO334" s="98"/>
      <c r="GAC334" s="98"/>
      <c r="GAE334" s="98"/>
      <c r="GAH334" s="98"/>
      <c r="GAK334" s="98"/>
      <c r="GAN334" s="98"/>
      <c r="GAQ334" s="98"/>
      <c r="GAT334" s="98"/>
      <c r="GAV334" s="98"/>
      <c r="GAX334" s="98"/>
      <c r="GBA334" s="98"/>
      <c r="GBD334" s="98"/>
      <c r="GBG334" s="98"/>
      <c r="GBJ334" s="98"/>
      <c r="GBM334" s="98"/>
      <c r="GBP334" s="98"/>
      <c r="GBS334" s="98"/>
      <c r="GBU334" s="98"/>
      <c r="GCP334" s="98"/>
      <c r="GCQ334" s="98"/>
      <c r="GCT334" s="98"/>
      <c r="GCW334" s="98"/>
      <c r="GCZ334" s="98"/>
      <c r="GDC334" s="98"/>
      <c r="GDD334" s="98"/>
      <c r="GDE334" s="98"/>
      <c r="GDH334" s="98"/>
      <c r="GDK334" s="98"/>
      <c r="GDN334" s="98"/>
      <c r="GDQ334" s="98"/>
      <c r="GDS334" s="98"/>
      <c r="GFK334" s="98"/>
      <c r="GFL334" s="98"/>
      <c r="GFM334" s="98"/>
      <c r="GFN334" s="98"/>
      <c r="GFO334" s="98"/>
      <c r="GFP334" s="98"/>
      <c r="GFQ334" s="98"/>
      <c r="GFR334" s="98"/>
      <c r="GFS334" s="98"/>
      <c r="GFT334" s="98"/>
      <c r="GFU334" s="98"/>
      <c r="GFV334" s="98"/>
      <c r="GFW334" s="98"/>
      <c r="GFX334" s="98"/>
      <c r="GFY334" s="98"/>
      <c r="GFZ334" s="98"/>
      <c r="GGA334" s="98"/>
      <c r="GGB334" s="98"/>
      <c r="GGC334" s="98"/>
      <c r="GGP334" s="98"/>
      <c r="GGQ334" s="98"/>
      <c r="GGR334" s="98"/>
      <c r="GGS334" s="98"/>
      <c r="GGT334" s="98"/>
      <c r="GGU334" s="98"/>
      <c r="GGV334" s="98"/>
      <c r="GGW334" s="98"/>
      <c r="GGX334" s="98"/>
      <c r="GGY334" s="98"/>
      <c r="GHB334" s="98"/>
      <c r="GHE334" s="98"/>
      <c r="GHH334" s="98"/>
      <c r="GHK334" s="98"/>
      <c r="GJY334" s="98"/>
      <c r="GKA334" s="98"/>
      <c r="GKD334" s="98"/>
      <c r="GKG334" s="98"/>
      <c r="GKJ334" s="98"/>
      <c r="GKM334" s="98"/>
      <c r="GKP334" s="98"/>
      <c r="GKR334" s="98"/>
      <c r="GKT334" s="98"/>
      <c r="GKW334" s="98"/>
      <c r="GKZ334" s="98"/>
      <c r="GLC334" s="98"/>
      <c r="GLF334" s="98"/>
      <c r="GLI334" s="98"/>
      <c r="GLL334" s="98"/>
      <c r="GLO334" s="98"/>
      <c r="GLQ334" s="98"/>
      <c r="GML334" s="98"/>
      <c r="GMM334" s="98"/>
      <c r="GMP334" s="98"/>
      <c r="GMS334" s="98"/>
      <c r="GMV334" s="98"/>
      <c r="GMY334" s="98"/>
      <c r="GMZ334" s="98"/>
      <c r="GNA334" s="98"/>
      <c r="GND334" s="98"/>
      <c r="GNG334" s="98"/>
      <c r="GNJ334" s="98"/>
      <c r="GNM334" s="98"/>
      <c r="GNO334" s="98"/>
      <c r="GPG334" s="98"/>
      <c r="GPH334" s="98"/>
      <c r="GPI334" s="98"/>
      <c r="GPJ334" s="98"/>
      <c r="GPK334" s="98"/>
      <c r="GPL334" s="98"/>
      <c r="GPM334" s="98"/>
      <c r="GPN334" s="98"/>
      <c r="GPO334" s="98"/>
      <c r="GPP334" s="98"/>
      <c r="GPQ334" s="98"/>
      <c r="GPR334" s="98"/>
      <c r="GPS334" s="98"/>
      <c r="GPT334" s="98"/>
      <c r="GPU334" s="98"/>
      <c r="GPV334" s="98"/>
      <c r="GPW334" s="98"/>
      <c r="GPX334" s="98"/>
      <c r="GPY334" s="98"/>
      <c r="GQL334" s="98"/>
      <c r="GQM334" s="98"/>
      <c r="GQN334" s="98"/>
      <c r="GQO334" s="98"/>
      <c r="GQP334" s="98"/>
      <c r="GQQ334" s="98"/>
      <c r="GQR334" s="98"/>
      <c r="GQS334" s="98"/>
      <c r="GQT334" s="98"/>
      <c r="GQU334" s="98"/>
      <c r="GQX334" s="98"/>
      <c r="GRA334" s="98"/>
      <c r="GRD334" s="98"/>
      <c r="GRG334" s="98"/>
      <c r="GTU334" s="98"/>
      <c r="GTW334" s="98"/>
      <c r="GTZ334" s="98"/>
      <c r="GUC334" s="98"/>
      <c r="GUF334" s="98"/>
      <c r="GUI334" s="98"/>
      <c r="GUL334" s="98"/>
      <c r="GUN334" s="98"/>
      <c r="GUP334" s="98"/>
      <c r="GUS334" s="98"/>
      <c r="GUV334" s="98"/>
      <c r="GUY334" s="98"/>
      <c r="GVB334" s="98"/>
      <c r="GVE334" s="98"/>
      <c r="GVH334" s="98"/>
      <c r="GVK334" s="98"/>
      <c r="GVM334" s="98"/>
      <c r="GWH334" s="98"/>
      <c r="GWI334" s="98"/>
      <c r="GWL334" s="98"/>
      <c r="GWO334" s="98"/>
      <c r="GWR334" s="98"/>
      <c r="GWU334" s="98"/>
      <c r="GWV334" s="98"/>
      <c r="GWW334" s="98"/>
      <c r="GWZ334" s="98"/>
      <c r="GXC334" s="98"/>
      <c r="GXF334" s="98"/>
      <c r="GXI334" s="98"/>
      <c r="GXK334" s="98"/>
      <c r="GZC334" s="98"/>
      <c r="GZD334" s="98"/>
      <c r="GZE334" s="98"/>
      <c r="GZF334" s="98"/>
      <c r="GZG334" s="98"/>
      <c r="GZH334" s="98"/>
      <c r="GZI334" s="98"/>
      <c r="GZJ334" s="98"/>
      <c r="GZK334" s="98"/>
      <c r="GZL334" s="98"/>
      <c r="GZM334" s="98"/>
      <c r="GZN334" s="98"/>
      <c r="GZO334" s="98"/>
      <c r="GZP334" s="98"/>
      <c r="GZQ334" s="98"/>
      <c r="GZR334" s="98"/>
      <c r="GZS334" s="98"/>
      <c r="GZT334" s="98"/>
      <c r="GZU334" s="98"/>
      <c r="HAH334" s="98"/>
      <c r="HAI334" s="98"/>
      <c r="HAJ334" s="98"/>
      <c r="HAK334" s="98"/>
      <c r="HAL334" s="98"/>
      <c r="HAM334" s="98"/>
      <c r="HAN334" s="98"/>
      <c r="HAO334" s="98"/>
      <c r="HAP334" s="98"/>
      <c r="HAQ334" s="98"/>
      <c r="HAT334" s="98"/>
      <c r="HAW334" s="98"/>
      <c r="HAZ334" s="98"/>
      <c r="HBC334" s="98"/>
      <c r="HDQ334" s="98"/>
      <c r="HDS334" s="98"/>
      <c r="HDV334" s="98"/>
      <c r="HDY334" s="98"/>
      <c r="HEB334" s="98"/>
      <c r="HEE334" s="98"/>
      <c r="HEH334" s="98"/>
      <c r="HEJ334" s="98"/>
      <c r="HEL334" s="98"/>
      <c r="HEO334" s="98"/>
      <c r="HER334" s="98"/>
      <c r="HEU334" s="98"/>
      <c r="HEX334" s="98"/>
      <c r="HFA334" s="98"/>
      <c r="HFD334" s="98"/>
      <c r="HFG334" s="98"/>
      <c r="HFI334" s="98"/>
      <c r="HGD334" s="98"/>
      <c r="HGE334" s="98"/>
      <c r="HGH334" s="98"/>
      <c r="HGK334" s="98"/>
      <c r="HGN334" s="98"/>
      <c r="HGQ334" s="98"/>
      <c r="HGR334" s="98"/>
      <c r="HGS334" s="98"/>
      <c r="HGV334" s="98"/>
      <c r="HGY334" s="98"/>
      <c r="HHB334" s="98"/>
      <c r="HHE334" s="98"/>
      <c r="HHG334" s="98"/>
      <c r="HIY334" s="98"/>
      <c r="HIZ334" s="98"/>
      <c r="HJA334" s="98"/>
      <c r="HJB334" s="98"/>
      <c r="HJC334" s="98"/>
      <c r="HJD334" s="98"/>
      <c r="HJE334" s="98"/>
      <c r="HJF334" s="98"/>
      <c r="HJG334" s="98"/>
      <c r="HJH334" s="98"/>
      <c r="HJI334" s="98"/>
      <c r="HJJ334" s="98"/>
      <c r="HJK334" s="98"/>
      <c r="HJL334" s="98"/>
      <c r="HJM334" s="98"/>
      <c r="HJN334" s="98"/>
      <c r="HJO334" s="98"/>
      <c r="HJP334" s="98"/>
      <c r="HJQ334" s="98"/>
      <c r="HKD334" s="98"/>
      <c r="HKE334" s="98"/>
      <c r="HKF334" s="98"/>
      <c r="HKG334" s="98"/>
      <c r="HKH334" s="98"/>
      <c r="HKI334" s="98"/>
      <c r="HKJ334" s="98"/>
      <c r="HKK334" s="98"/>
      <c r="HKL334" s="98"/>
      <c r="HKM334" s="98"/>
      <c r="HKP334" s="98"/>
      <c r="HKS334" s="98"/>
      <c r="HKV334" s="98"/>
      <c r="HKY334" s="98"/>
      <c r="HNM334" s="98"/>
      <c r="HNO334" s="98"/>
      <c r="HNR334" s="98"/>
      <c r="HNU334" s="98"/>
      <c r="HNX334" s="98"/>
      <c r="HOA334" s="98"/>
      <c r="HOD334" s="98"/>
      <c r="HOF334" s="98"/>
      <c r="HOH334" s="98"/>
      <c r="HOK334" s="98"/>
      <c r="HON334" s="98"/>
      <c r="HOQ334" s="98"/>
      <c r="HOT334" s="98"/>
      <c r="HOW334" s="98"/>
      <c r="HOZ334" s="98"/>
      <c r="HPC334" s="98"/>
      <c r="HPE334" s="98"/>
      <c r="HPZ334" s="98"/>
      <c r="HQA334" s="98"/>
      <c r="HQD334" s="98"/>
      <c r="HQG334" s="98"/>
      <c r="HQJ334" s="98"/>
      <c r="HQM334" s="98"/>
      <c r="HQN334" s="98"/>
      <c r="HQO334" s="98"/>
      <c r="HQR334" s="98"/>
      <c r="HQU334" s="98"/>
      <c r="HQX334" s="98"/>
      <c r="HRA334" s="98"/>
      <c r="HRC334" s="98"/>
      <c r="HSU334" s="98"/>
      <c r="HSV334" s="98"/>
      <c r="HSW334" s="98"/>
      <c r="HSX334" s="98"/>
      <c r="HSY334" s="98"/>
      <c r="HSZ334" s="98"/>
      <c r="HTA334" s="98"/>
      <c r="HTB334" s="98"/>
      <c r="HTC334" s="98"/>
      <c r="HTD334" s="98"/>
      <c r="HTE334" s="98"/>
      <c r="HTF334" s="98"/>
      <c r="HTG334" s="98"/>
      <c r="HTH334" s="98"/>
      <c r="HTI334" s="98"/>
      <c r="HTJ334" s="98"/>
      <c r="HTK334" s="98"/>
      <c r="HTL334" s="98"/>
      <c r="HTM334" s="98"/>
      <c r="HTZ334" s="98"/>
      <c r="HUA334" s="98"/>
      <c r="HUB334" s="98"/>
      <c r="HUC334" s="98"/>
      <c r="HUD334" s="98"/>
      <c r="HUE334" s="98"/>
      <c r="HUF334" s="98"/>
      <c r="HUG334" s="98"/>
      <c r="HUH334" s="98"/>
      <c r="HUI334" s="98"/>
      <c r="HUL334" s="98"/>
      <c r="HUO334" s="98"/>
      <c r="HUR334" s="98"/>
      <c r="HUU334" s="98"/>
      <c r="HXI334" s="98"/>
      <c r="HXK334" s="98"/>
      <c r="HXN334" s="98"/>
      <c r="HXQ334" s="98"/>
      <c r="HXT334" s="98"/>
      <c r="HXW334" s="98"/>
      <c r="HXZ334" s="98"/>
      <c r="HYB334" s="98"/>
      <c r="HYD334" s="98"/>
      <c r="HYG334" s="98"/>
      <c r="HYJ334" s="98"/>
      <c r="HYM334" s="98"/>
      <c r="HYP334" s="98"/>
      <c r="HYS334" s="98"/>
      <c r="HYV334" s="98"/>
      <c r="HYY334" s="98"/>
      <c r="HZA334" s="98"/>
      <c r="HZV334" s="98"/>
      <c r="HZW334" s="98"/>
      <c r="HZZ334" s="98"/>
      <c r="IAC334" s="98"/>
      <c r="IAF334" s="98"/>
      <c r="IAI334" s="98"/>
      <c r="IAJ334" s="98"/>
      <c r="IAK334" s="98"/>
      <c r="IAN334" s="98"/>
      <c r="IAQ334" s="98"/>
      <c r="IAT334" s="98"/>
      <c r="IAW334" s="98"/>
      <c r="IAY334" s="98"/>
      <c r="ICQ334" s="98"/>
      <c r="ICR334" s="98"/>
      <c r="ICS334" s="98"/>
      <c r="ICT334" s="98"/>
      <c r="ICU334" s="98"/>
      <c r="ICV334" s="98"/>
      <c r="ICW334" s="98"/>
      <c r="ICX334" s="98"/>
      <c r="ICY334" s="98"/>
      <c r="ICZ334" s="98"/>
      <c r="IDA334" s="98"/>
      <c r="IDB334" s="98"/>
      <c r="IDC334" s="98"/>
      <c r="IDD334" s="98"/>
      <c r="IDE334" s="98"/>
      <c r="IDF334" s="98"/>
      <c r="IDG334" s="98"/>
      <c r="IDH334" s="98"/>
      <c r="IDI334" s="98"/>
      <c r="IDV334" s="98"/>
      <c r="IDW334" s="98"/>
      <c r="IDX334" s="98"/>
      <c r="IDY334" s="98"/>
      <c r="IDZ334" s="98"/>
      <c r="IEA334" s="98"/>
      <c r="IEB334" s="98"/>
      <c r="IEC334" s="98"/>
      <c r="IED334" s="98"/>
      <c r="IEE334" s="98"/>
      <c r="IEH334" s="98"/>
      <c r="IEK334" s="98"/>
      <c r="IEN334" s="98"/>
      <c r="IEQ334" s="98"/>
      <c r="IHE334" s="98"/>
      <c r="IHG334" s="98"/>
      <c r="IHJ334" s="98"/>
      <c r="IHM334" s="98"/>
      <c r="IHP334" s="98"/>
      <c r="IHS334" s="98"/>
      <c r="IHV334" s="98"/>
      <c r="IHX334" s="98"/>
      <c r="IHZ334" s="98"/>
      <c r="IIC334" s="98"/>
      <c r="IIF334" s="98"/>
      <c r="III334" s="98"/>
      <c r="IIL334" s="98"/>
      <c r="IIO334" s="98"/>
      <c r="IIR334" s="98"/>
      <c r="IIU334" s="98"/>
      <c r="IIW334" s="98"/>
      <c r="IJR334" s="98"/>
      <c r="IJS334" s="98"/>
      <c r="IJV334" s="98"/>
      <c r="IJY334" s="98"/>
      <c r="IKB334" s="98"/>
      <c r="IKE334" s="98"/>
      <c r="IKF334" s="98"/>
      <c r="IKG334" s="98"/>
      <c r="IKJ334" s="98"/>
      <c r="IKM334" s="98"/>
      <c r="IKP334" s="98"/>
      <c r="IKS334" s="98"/>
      <c r="IKU334" s="98"/>
      <c r="IMM334" s="98"/>
      <c r="IMN334" s="98"/>
      <c r="IMO334" s="98"/>
      <c r="IMP334" s="98"/>
      <c r="IMQ334" s="98"/>
      <c r="IMR334" s="98"/>
      <c r="IMS334" s="98"/>
      <c r="IMT334" s="98"/>
      <c r="IMU334" s="98"/>
      <c r="IMV334" s="98"/>
      <c r="IMW334" s="98"/>
      <c r="IMX334" s="98"/>
      <c r="IMY334" s="98"/>
      <c r="IMZ334" s="98"/>
      <c r="INA334" s="98"/>
      <c r="INB334" s="98"/>
      <c r="INC334" s="98"/>
      <c r="IND334" s="98"/>
      <c r="INE334" s="98"/>
      <c r="INR334" s="98"/>
      <c r="INS334" s="98"/>
      <c r="INT334" s="98"/>
      <c r="INU334" s="98"/>
      <c r="INV334" s="98"/>
      <c r="INW334" s="98"/>
      <c r="INX334" s="98"/>
      <c r="INY334" s="98"/>
      <c r="INZ334" s="98"/>
      <c r="IOA334" s="98"/>
      <c r="IOD334" s="98"/>
      <c r="IOG334" s="98"/>
      <c r="IOJ334" s="98"/>
      <c r="IOM334" s="98"/>
      <c r="IRA334" s="98"/>
      <c r="IRC334" s="98"/>
      <c r="IRF334" s="98"/>
      <c r="IRI334" s="98"/>
      <c r="IRL334" s="98"/>
      <c r="IRO334" s="98"/>
      <c r="IRR334" s="98"/>
      <c r="IRT334" s="98"/>
      <c r="IRV334" s="98"/>
      <c r="IRY334" s="98"/>
      <c r="ISB334" s="98"/>
      <c r="ISE334" s="98"/>
      <c r="ISH334" s="98"/>
      <c r="ISK334" s="98"/>
      <c r="ISN334" s="98"/>
      <c r="ISQ334" s="98"/>
      <c r="ISS334" s="98"/>
      <c r="ITN334" s="98"/>
      <c r="ITO334" s="98"/>
      <c r="ITR334" s="98"/>
      <c r="ITU334" s="98"/>
      <c r="ITX334" s="98"/>
      <c r="IUA334" s="98"/>
      <c r="IUB334" s="98"/>
      <c r="IUC334" s="98"/>
      <c r="IUF334" s="98"/>
      <c r="IUI334" s="98"/>
      <c r="IUL334" s="98"/>
      <c r="IUO334" s="98"/>
      <c r="IUQ334" s="98"/>
      <c r="IWI334" s="98"/>
      <c r="IWJ334" s="98"/>
      <c r="IWK334" s="98"/>
      <c r="IWL334" s="98"/>
      <c r="IWM334" s="98"/>
      <c r="IWN334" s="98"/>
      <c r="IWO334" s="98"/>
      <c r="IWP334" s="98"/>
      <c r="IWQ334" s="98"/>
      <c r="IWR334" s="98"/>
      <c r="IWS334" s="98"/>
      <c r="IWT334" s="98"/>
      <c r="IWU334" s="98"/>
      <c r="IWV334" s="98"/>
      <c r="IWW334" s="98"/>
      <c r="IWX334" s="98"/>
      <c r="IWY334" s="98"/>
      <c r="IWZ334" s="98"/>
      <c r="IXA334" s="98"/>
      <c r="IXN334" s="98"/>
      <c r="IXO334" s="98"/>
      <c r="IXP334" s="98"/>
      <c r="IXQ334" s="98"/>
      <c r="IXR334" s="98"/>
      <c r="IXS334" s="98"/>
      <c r="IXT334" s="98"/>
      <c r="IXU334" s="98"/>
      <c r="IXV334" s="98"/>
      <c r="IXW334" s="98"/>
      <c r="IXZ334" s="98"/>
      <c r="IYC334" s="98"/>
      <c r="IYF334" s="98"/>
      <c r="IYI334" s="98"/>
      <c r="JAW334" s="98"/>
      <c r="JAY334" s="98"/>
      <c r="JBB334" s="98"/>
      <c r="JBE334" s="98"/>
      <c r="JBH334" s="98"/>
      <c r="JBK334" s="98"/>
      <c r="JBN334" s="98"/>
      <c r="JBP334" s="98"/>
      <c r="JBR334" s="98"/>
      <c r="JBU334" s="98"/>
      <c r="JBX334" s="98"/>
      <c r="JCA334" s="98"/>
      <c r="JCD334" s="98"/>
      <c r="JCG334" s="98"/>
      <c r="JCJ334" s="98"/>
      <c r="JCM334" s="98"/>
      <c r="JCO334" s="98"/>
      <c r="JDJ334" s="98"/>
      <c r="JDK334" s="98"/>
      <c r="JDN334" s="98"/>
      <c r="JDQ334" s="98"/>
      <c r="JDT334" s="98"/>
      <c r="JDW334" s="98"/>
      <c r="JDX334" s="98"/>
      <c r="JDY334" s="98"/>
      <c r="JEB334" s="98"/>
      <c r="JEE334" s="98"/>
      <c r="JEH334" s="98"/>
      <c r="JEK334" s="98"/>
      <c r="JEM334" s="98"/>
      <c r="JGE334" s="98"/>
      <c r="JGF334" s="98"/>
      <c r="JGG334" s="98"/>
      <c r="JGH334" s="98"/>
      <c r="JGI334" s="98"/>
      <c r="JGJ334" s="98"/>
      <c r="JGK334" s="98"/>
      <c r="JGL334" s="98"/>
      <c r="JGM334" s="98"/>
      <c r="JGN334" s="98"/>
      <c r="JGO334" s="98"/>
      <c r="JGP334" s="98"/>
      <c r="JGQ334" s="98"/>
      <c r="JGR334" s="98"/>
      <c r="JGS334" s="98"/>
      <c r="JGT334" s="98"/>
      <c r="JGU334" s="98"/>
      <c r="JGV334" s="98"/>
      <c r="JGW334" s="98"/>
      <c r="JHJ334" s="98"/>
      <c r="JHK334" s="98"/>
      <c r="JHL334" s="98"/>
      <c r="JHM334" s="98"/>
      <c r="JHN334" s="98"/>
      <c r="JHO334" s="98"/>
      <c r="JHP334" s="98"/>
      <c r="JHQ334" s="98"/>
      <c r="JHR334" s="98"/>
      <c r="JHS334" s="98"/>
      <c r="JHV334" s="98"/>
      <c r="JHY334" s="98"/>
      <c r="JIB334" s="98"/>
      <c r="JIE334" s="98"/>
      <c r="JKS334" s="98"/>
      <c r="JKU334" s="98"/>
      <c r="JKX334" s="98"/>
      <c r="JLA334" s="98"/>
      <c r="JLD334" s="98"/>
      <c r="JLG334" s="98"/>
      <c r="JLJ334" s="98"/>
      <c r="JLL334" s="98"/>
      <c r="JLN334" s="98"/>
      <c r="JLQ334" s="98"/>
      <c r="JLT334" s="98"/>
      <c r="JLW334" s="98"/>
      <c r="JLZ334" s="98"/>
      <c r="JMC334" s="98"/>
      <c r="JMF334" s="98"/>
      <c r="JMI334" s="98"/>
      <c r="JMK334" s="98"/>
      <c r="JNF334" s="98"/>
      <c r="JNG334" s="98"/>
      <c r="JNJ334" s="98"/>
      <c r="JNM334" s="98"/>
      <c r="JNP334" s="98"/>
      <c r="JNS334" s="98"/>
      <c r="JNT334" s="98"/>
      <c r="JNU334" s="98"/>
      <c r="JNX334" s="98"/>
      <c r="JOA334" s="98"/>
      <c r="JOD334" s="98"/>
      <c r="JOG334" s="98"/>
      <c r="JOI334" s="98"/>
      <c r="JQA334" s="98"/>
      <c r="JQB334" s="98"/>
      <c r="JQC334" s="98"/>
      <c r="JQD334" s="98"/>
      <c r="JQE334" s="98"/>
      <c r="JQF334" s="98"/>
      <c r="JQG334" s="98"/>
      <c r="JQH334" s="98"/>
      <c r="JQI334" s="98"/>
      <c r="JQJ334" s="98"/>
      <c r="JQK334" s="98"/>
      <c r="JQL334" s="98"/>
      <c r="JQM334" s="98"/>
      <c r="JQN334" s="98"/>
      <c r="JQO334" s="98"/>
      <c r="JQP334" s="98"/>
      <c r="JQQ334" s="98"/>
      <c r="JQR334" s="98"/>
      <c r="JQS334" s="98"/>
      <c r="JRF334" s="98"/>
      <c r="JRG334" s="98"/>
      <c r="JRH334" s="98"/>
      <c r="JRI334" s="98"/>
      <c r="JRJ334" s="98"/>
      <c r="JRK334" s="98"/>
      <c r="JRL334" s="98"/>
      <c r="JRM334" s="98"/>
      <c r="JRN334" s="98"/>
      <c r="JRO334" s="98"/>
      <c r="JRR334" s="98"/>
      <c r="JRU334" s="98"/>
      <c r="JRX334" s="98"/>
      <c r="JSA334" s="98"/>
      <c r="JUO334" s="98"/>
      <c r="JUQ334" s="98"/>
      <c r="JUT334" s="98"/>
      <c r="JUW334" s="98"/>
      <c r="JUZ334" s="98"/>
      <c r="JVC334" s="98"/>
      <c r="JVF334" s="98"/>
      <c r="JVH334" s="98"/>
      <c r="JVJ334" s="98"/>
      <c r="JVM334" s="98"/>
      <c r="JVP334" s="98"/>
      <c r="JVS334" s="98"/>
      <c r="JVV334" s="98"/>
      <c r="JVY334" s="98"/>
      <c r="JWB334" s="98"/>
      <c r="JWE334" s="98"/>
      <c r="JWG334" s="98"/>
      <c r="JXB334" s="98"/>
      <c r="JXC334" s="98"/>
      <c r="JXF334" s="98"/>
      <c r="JXI334" s="98"/>
      <c r="JXL334" s="98"/>
      <c r="JXO334" s="98"/>
      <c r="JXP334" s="98"/>
      <c r="JXQ334" s="98"/>
      <c r="JXT334" s="98"/>
      <c r="JXW334" s="98"/>
      <c r="JXZ334" s="98"/>
      <c r="JYC334" s="98"/>
      <c r="JYE334" s="98"/>
      <c r="JZW334" s="98"/>
      <c r="JZX334" s="98"/>
      <c r="JZY334" s="98"/>
      <c r="JZZ334" s="98"/>
      <c r="KAA334" s="98"/>
      <c r="KAB334" s="98"/>
      <c r="KAC334" s="98"/>
      <c r="KAD334" s="98"/>
      <c r="KAE334" s="98"/>
      <c r="KAF334" s="98"/>
      <c r="KAG334" s="98"/>
      <c r="KAH334" s="98"/>
      <c r="KAI334" s="98"/>
      <c r="KAJ334" s="98"/>
      <c r="KAK334" s="98"/>
      <c r="KAL334" s="98"/>
      <c r="KAM334" s="98"/>
      <c r="KAN334" s="98"/>
      <c r="KAO334" s="98"/>
      <c r="KBB334" s="98"/>
      <c r="KBC334" s="98"/>
      <c r="KBD334" s="98"/>
      <c r="KBE334" s="98"/>
      <c r="KBF334" s="98"/>
      <c r="KBG334" s="98"/>
      <c r="KBH334" s="98"/>
      <c r="KBI334" s="98"/>
      <c r="KBJ334" s="98"/>
      <c r="KBK334" s="98"/>
      <c r="KBN334" s="98"/>
      <c r="KBQ334" s="98"/>
      <c r="KBT334" s="98"/>
      <c r="KBW334" s="98"/>
      <c r="KEK334" s="98"/>
      <c r="KEM334" s="98"/>
      <c r="KEP334" s="98"/>
      <c r="KES334" s="98"/>
      <c r="KEV334" s="98"/>
      <c r="KEY334" s="98"/>
      <c r="KFB334" s="98"/>
      <c r="KFD334" s="98"/>
      <c r="KFF334" s="98"/>
      <c r="KFI334" s="98"/>
      <c r="KFL334" s="98"/>
      <c r="KFO334" s="98"/>
      <c r="KFR334" s="98"/>
      <c r="KFU334" s="98"/>
      <c r="KFX334" s="98"/>
      <c r="KGA334" s="98"/>
      <c r="KGC334" s="98"/>
      <c r="KGX334" s="98"/>
      <c r="KGY334" s="98"/>
      <c r="KHB334" s="98"/>
      <c r="KHE334" s="98"/>
      <c r="KHH334" s="98"/>
      <c r="KHK334" s="98"/>
      <c r="KHL334" s="98"/>
      <c r="KHM334" s="98"/>
      <c r="KHP334" s="98"/>
      <c r="KHS334" s="98"/>
      <c r="KHV334" s="98"/>
      <c r="KHY334" s="98"/>
      <c r="KIA334" s="98"/>
      <c r="KJS334" s="98"/>
      <c r="KJT334" s="98"/>
      <c r="KJU334" s="98"/>
      <c r="KJV334" s="98"/>
      <c r="KJW334" s="98"/>
      <c r="KJX334" s="98"/>
      <c r="KJY334" s="98"/>
      <c r="KJZ334" s="98"/>
      <c r="KKA334" s="98"/>
      <c r="KKB334" s="98"/>
      <c r="KKC334" s="98"/>
      <c r="KKD334" s="98"/>
      <c r="KKE334" s="98"/>
      <c r="KKF334" s="98"/>
      <c r="KKG334" s="98"/>
      <c r="KKH334" s="98"/>
      <c r="KKI334" s="98"/>
      <c r="KKJ334" s="98"/>
      <c r="KKK334" s="98"/>
      <c r="KKX334" s="98"/>
      <c r="KKY334" s="98"/>
      <c r="KKZ334" s="98"/>
      <c r="KLA334" s="98"/>
      <c r="KLB334" s="98"/>
      <c r="KLC334" s="98"/>
      <c r="KLD334" s="98"/>
      <c r="KLE334" s="98"/>
      <c r="KLF334" s="98"/>
      <c r="KLG334" s="98"/>
      <c r="KLJ334" s="98"/>
      <c r="KLM334" s="98"/>
      <c r="KLP334" s="98"/>
      <c r="KLS334" s="98"/>
      <c r="KOG334" s="98"/>
      <c r="KOI334" s="98"/>
      <c r="KOL334" s="98"/>
      <c r="KOO334" s="98"/>
      <c r="KOR334" s="98"/>
      <c r="KOU334" s="98"/>
      <c r="KOX334" s="98"/>
      <c r="KOZ334" s="98"/>
      <c r="KPB334" s="98"/>
      <c r="KPE334" s="98"/>
      <c r="KPH334" s="98"/>
      <c r="KPK334" s="98"/>
      <c r="KPN334" s="98"/>
      <c r="KPQ334" s="98"/>
      <c r="KPT334" s="98"/>
      <c r="KPW334" s="98"/>
      <c r="KPY334" s="98"/>
      <c r="KQT334" s="98"/>
      <c r="KQU334" s="98"/>
      <c r="KQX334" s="98"/>
      <c r="KRA334" s="98"/>
      <c r="KRD334" s="98"/>
      <c r="KRG334" s="98"/>
      <c r="KRH334" s="98"/>
      <c r="KRI334" s="98"/>
      <c r="KRL334" s="98"/>
      <c r="KRO334" s="98"/>
      <c r="KRR334" s="98"/>
      <c r="KRU334" s="98"/>
      <c r="KRW334" s="98"/>
      <c r="KTO334" s="98"/>
      <c r="KTP334" s="98"/>
      <c r="KTQ334" s="98"/>
      <c r="KTR334" s="98"/>
      <c r="KTS334" s="98"/>
      <c r="KTT334" s="98"/>
      <c r="KTU334" s="98"/>
      <c r="KTV334" s="98"/>
      <c r="KTW334" s="98"/>
      <c r="KTX334" s="98"/>
      <c r="KTY334" s="98"/>
      <c r="KTZ334" s="98"/>
      <c r="KUA334" s="98"/>
      <c r="KUB334" s="98"/>
      <c r="KUC334" s="98"/>
      <c r="KUD334" s="98"/>
      <c r="KUE334" s="98"/>
      <c r="KUF334" s="98"/>
      <c r="KUG334" s="98"/>
      <c r="KUT334" s="98"/>
      <c r="KUU334" s="98"/>
      <c r="KUV334" s="98"/>
      <c r="KUW334" s="98"/>
      <c r="KUX334" s="98"/>
      <c r="KUY334" s="98"/>
      <c r="KUZ334" s="98"/>
      <c r="KVA334" s="98"/>
      <c r="KVB334" s="98"/>
      <c r="KVC334" s="98"/>
      <c r="KVF334" s="98"/>
      <c r="KVI334" s="98"/>
      <c r="KVL334" s="98"/>
      <c r="KVO334" s="98"/>
      <c r="KYC334" s="98"/>
      <c r="KYE334" s="98"/>
      <c r="KYH334" s="98"/>
      <c r="KYK334" s="98"/>
      <c r="KYN334" s="98"/>
      <c r="KYQ334" s="98"/>
      <c r="KYT334" s="98"/>
      <c r="KYV334" s="98"/>
      <c r="KYX334" s="98"/>
      <c r="KZA334" s="98"/>
      <c r="KZD334" s="98"/>
      <c r="KZG334" s="98"/>
      <c r="KZJ334" s="98"/>
      <c r="KZM334" s="98"/>
      <c r="KZP334" s="98"/>
      <c r="KZS334" s="98"/>
      <c r="KZU334" s="98"/>
      <c r="LAP334" s="98"/>
      <c r="LAQ334" s="98"/>
      <c r="LAT334" s="98"/>
      <c r="LAW334" s="98"/>
      <c r="LAZ334" s="98"/>
      <c r="LBC334" s="98"/>
      <c r="LBD334" s="98"/>
      <c r="LBE334" s="98"/>
      <c r="LBH334" s="98"/>
      <c r="LBK334" s="98"/>
      <c r="LBN334" s="98"/>
      <c r="LBQ334" s="98"/>
      <c r="LBS334" s="98"/>
      <c r="LDK334" s="98"/>
      <c r="LDL334" s="98"/>
      <c r="LDM334" s="98"/>
      <c r="LDN334" s="98"/>
      <c r="LDO334" s="98"/>
      <c r="LDP334" s="98"/>
      <c r="LDQ334" s="98"/>
      <c r="LDR334" s="98"/>
      <c r="LDS334" s="98"/>
      <c r="LDT334" s="98"/>
      <c r="LDU334" s="98"/>
      <c r="LDV334" s="98"/>
      <c r="LDW334" s="98"/>
      <c r="LDX334" s="98"/>
      <c r="LDY334" s="98"/>
      <c r="LDZ334" s="98"/>
      <c r="LEA334" s="98"/>
      <c r="LEB334" s="98"/>
      <c r="LEC334" s="98"/>
      <c r="LEP334" s="98"/>
      <c r="LEQ334" s="98"/>
      <c r="LER334" s="98"/>
      <c r="LES334" s="98"/>
      <c r="LET334" s="98"/>
      <c r="LEU334" s="98"/>
      <c r="LEV334" s="98"/>
      <c r="LEW334" s="98"/>
      <c r="LEX334" s="98"/>
      <c r="LEY334" s="98"/>
      <c r="LFB334" s="98"/>
      <c r="LFE334" s="98"/>
      <c r="LFH334" s="98"/>
      <c r="LFK334" s="98"/>
      <c r="LHY334" s="98"/>
      <c r="LIA334" s="98"/>
      <c r="LID334" s="98"/>
      <c r="LIG334" s="98"/>
      <c r="LIJ334" s="98"/>
      <c r="LIM334" s="98"/>
      <c r="LIP334" s="98"/>
      <c r="LIR334" s="98"/>
      <c r="LIT334" s="98"/>
      <c r="LIW334" s="98"/>
      <c r="LIZ334" s="98"/>
      <c r="LJC334" s="98"/>
      <c r="LJF334" s="98"/>
      <c r="LJI334" s="98"/>
      <c r="LJL334" s="98"/>
      <c r="LJO334" s="98"/>
      <c r="LJQ334" s="98"/>
      <c r="LKL334" s="98"/>
      <c r="LKM334" s="98"/>
      <c r="LKP334" s="98"/>
      <c r="LKS334" s="98"/>
      <c r="LKV334" s="98"/>
      <c r="LKY334" s="98"/>
      <c r="LKZ334" s="98"/>
      <c r="LLA334" s="98"/>
      <c r="LLD334" s="98"/>
      <c r="LLG334" s="98"/>
      <c r="LLJ334" s="98"/>
      <c r="LLM334" s="98"/>
      <c r="LLO334" s="98"/>
      <c r="LNG334" s="98"/>
      <c r="LNH334" s="98"/>
      <c r="LNI334" s="98"/>
      <c r="LNJ334" s="98"/>
      <c r="LNK334" s="98"/>
      <c r="LNL334" s="98"/>
      <c r="LNM334" s="98"/>
      <c r="LNN334" s="98"/>
      <c r="LNO334" s="98"/>
      <c r="LNP334" s="98"/>
      <c r="LNQ334" s="98"/>
      <c r="LNR334" s="98"/>
      <c r="LNS334" s="98"/>
      <c r="LNT334" s="98"/>
      <c r="LNU334" s="98"/>
      <c r="LNV334" s="98"/>
      <c r="LNW334" s="98"/>
      <c r="LNX334" s="98"/>
      <c r="LNY334" s="98"/>
      <c r="LOL334" s="98"/>
      <c r="LOM334" s="98"/>
      <c r="LON334" s="98"/>
      <c r="LOO334" s="98"/>
      <c r="LOP334" s="98"/>
      <c r="LOQ334" s="98"/>
      <c r="LOR334" s="98"/>
      <c r="LOS334" s="98"/>
      <c r="LOT334" s="98"/>
      <c r="LOU334" s="98"/>
      <c r="LOX334" s="98"/>
      <c r="LPA334" s="98"/>
      <c r="LPD334" s="98"/>
      <c r="LPG334" s="98"/>
      <c r="LRU334" s="98"/>
      <c r="LRW334" s="98"/>
      <c r="LRZ334" s="98"/>
      <c r="LSC334" s="98"/>
      <c r="LSF334" s="98"/>
      <c r="LSI334" s="98"/>
      <c r="LSL334" s="98"/>
      <c r="LSN334" s="98"/>
      <c r="LSP334" s="98"/>
      <c r="LSS334" s="98"/>
      <c r="LSV334" s="98"/>
      <c r="LSY334" s="98"/>
      <c r="LTB334" s="98"/>
      <c r="LTE334" s="98"/>
      <c r="LTH334" s="98"/>
      <c r="LTK334" s="98"/>
      <c r="LTM334" s="98"/>
      <c r="LUH334" s="98"/>
      <c r="LUI334" s="98"/>
      <c r="LUL334" s="98"/>
      <c r="LUO334" s="98"/>
      <c r="LUR334" s="98"/>
      <c r="LUU334" s="98"/>
      <c r="LUV334" s="98"/>
      <c r="LUW334" s="98"/>
      <c r="LUZ334" s="98"/>
      <c r="LVC334" s="98"/>
      <c r="LVF334" s="98"/>
      <c r="LVI334" s="98"/>
      <c r="LVK334" s="98"/>
      <c r="LXC334" s="98"/>
      <c r="LXD334" s="98"/>
      <c r="LXE334" s="98"/>
      <c r="LXF334" s="98"/>
      <c r="LXG334" s="98"/>
      <c r="LXH334" s="98"/>
      <c r="LXI334" s="98"/>
      <c r="LXJ334" s="98"/>
      <c r="LXK334" s="98"/>
      <c r="LXL334" s="98"/>
      <c r="LXM334" s="98"/>
      <c r="LXN334" s="98"/>
      <c r="LXO334" s="98"/>
      <c r="LXP334" s="98"/>
      <c r="LXQ334" s="98"/>
      <c r="LXR334" s="98"/>
      <c r="LXS334" s="98"/>
      <c r="LXT334" s="98"/>
      <c r="LXU334" s="98"/>
      <c r="LYH334" s="98"/>
      <c r="LYI334" s="98"/>
      <c r="LYJ334" s="98"/>
      <c r="LYK334" s="98"/>
      <c r="LYL334" s="98"/>
      <c r="LYM334" s="98"/>
      <c r="LYN334" s="98"/>
      <c r="LYO334" s="98"/>
      <c r="LYP334" s="98"/>
      <c r="LYQ334" s="98"/>
      <c r="LYT334" s="98"/>
      <c r="LYW334" s="98"/>
      <c r="LYZ334" s="98"/>
      <c r="LZC334" s="98"/>
      <c r="MBQ334" s="98"/>
      <c r="MBS334" s="98"/>
      <c r="MBV334" s="98"/>
      <c r="MBY334" s="98"/>
      <c r="MCB334" s="98"/>
      <c r="MCE334" s="98"/>
      <c r="MCH334" s="98"/>
      <c r="MCJ334" s="98"/>
      <c r="MCL334" s="98"/>
      <c r="MCO334" s="98"/>
      <c r="MCR334" s="98"/>
      <c r="MCU334" s="98"/>
      <c r="MCX334" s="98"/>
      <c r="MDA334" s="98"/>
      <c r="MDD334" s="98"/>
      <c r="MDG334" s="98"/>
      <c r="MDI334" s="98"/>
      <c r="MED334" s="98"/>
      <c r="MEE334" s="98"/>
      <c r="MEH334" s="98"/>
      <c r="MEK334" s="98"/>
      <c r="MEN334" s="98"/>
      <c r="MEQ334" s="98"/>
      <c r="MER334" s="98"/>
      <c r="MES334" s="98"/>
      <c r="MEV334" s="98"/>
      <c r="MEY334" s="98"/>
      <c r="MFB334" s="98"/>
      <c r="MFE334" s="98"/>
      <c r="MFG334" s="98"/>
      <c r="MGY334" s="98"/>
      <c r="MGZ334" s="98"/>
      <c r="MHA334" s="98"/>
      <c r="MHB334" s="98"/>
      <c r="MHC334" s="98"/>
      <c r="MHD334" s="98"/>
      <c r="MHE334" s="98"/>
      <c r="MHF334" s="98"/>
      <c r="MHG334" s="98"/>
      <c r="MHH334" s="98"/>
      <c r="MHI334" s="98"/>
      <c r="MHJ334" s="98"/>
      <c r="MHK334" s="98"/>
      <c r="MHL334" s="98"/>
      <c r="MHM334" s="98"/>
      <c r="MHN334" s="98"/>
      <c r="MHO334" s="98"/>
      <c r="MHP334" s="98"/>
      <c r="MHQ334" s="98"/>
      <c r="MID334" s="98"/>
      <c r="MIE334" s="98"/>
      <c r="MIF334" s="98"/>
      <c r="MIG334" s="98"/>
      <c r="MIH334" s="98"/>
      <c r="MII334" s="98"/>
      <c r="MIJ334" s="98"/>
      <c r="MIK334" s="98"/>
      <c r="MIL334" s="98"/>
      <c r="MIM334" s="98"/>
      <c r="MIP334" s="98"/>
      <c r="MIS334" s="98"/>
      <c r="MIV334" s="98"/>
      <c r="MIY334" s="98"/>
      <c r="MLM334" s="98"/>
      <c r="MLO334" s="98"/>
      <c r="MLR334" s="98"/>
      <c r="MLU334" s="98"/>
      <c r="MLX334" s="98"/>
      <c r="MMA334" s="98"/>
      <c r="MMD334" s="98"/>
      <c r="MMF334" s="98"/>
      <c r="MMH334" s="98"/>
      <c r="MMK334" s="98"/>
      <c r="MMN334" s="98"/>
      <c r="MMQ334" s="98"/>
      <c r="MMT334" s="98"/>
      <c r="MMW334" s="98"/>
      <c r="MMZ334" s="98"/>
      <c r="MNC334" s="98"/>
      <c r="MNE334" s="98"/>
      <c r="MNZ334" s="98"/>
      <c r="MOA334" s="98"/>
      <c r="MOD334" s="98"/>
      <c r="MOG334" s="98"/>
      <c r="MOJ334" s="98"/>
      <c r="MOM334" s="98"/>
      <c r="MON334" s="98"/>
      <c r="MOO334" s="98"/>
      <c r="MOR334" s="98"/>
      <c r="MOU334" s="98"/>
      <c r="MOX334" s="98"/>
      <c r="MPA334" s="98"/>
      <c r="MPC334" s="98"/>
      <c r="MQU334" s="98"/>
      <c r="MQV334" s="98"/>
      <c r="MQW334" s="98"/>
      <c r="MQX334" s="98"/>
      <c r="MQY334" s="98"/>
      <c r="MQZ334" s="98"/>
      <c r="MRA334" s="98"/>
      <c r="MRB334" s="98"/>
      <c r="MRC334" s="98"/>
      <c r="MRD334" s="98"/>
      <c r="MRE334" s="98"/>
      <c r="MRF334" s="98"/>
      <c r="MRG334" s="98"/>
      <c r="MRH334" s="98"/>
      <c r="MRI334" s="98"/>
      <c r="MRJ334" s="98"/>
      <c r="MRK334" s="98"/>
      <c r="MRL334" s="98"/>
      <c r="MRM334" s="98"/>
      <c r="MRZ334" s="98"/>
      <c r="MSA334" s="98"/>
      <c r="MSB334" s="98"/>
      <c r="MSC334" s="98"/>
      <c r="MSD334" s="98"/>
      <c r="MSE334" s="98"/>
      <c r="MSF334" s="98"/>
      <c r="MSG334" s="98"/>
      <c r="MSH334" s="98"/>
      <c r="MSI334" s="98"/>
      <c r="MSL334" s="98"/>
      <c r="MSO334" s="98"/>
      <c r="MSR334" s="98"/>
      <c r="MSU334" s="98"/>
      <c r="MVI334" s="98"/>
      <c r="MVK334" s="98"/>
      <c r="MVN334" s="98"/>
      <c r="MVQ334" s="98"/>
      <c r="MVT334" s="98"/>
      <c r="MVW334" s="98"/>
      <c r="MVZ334" s="98"/>
      <c r="MWB334" s="98"/>
      <c r="MWD334" s="98"/>
      <c r="MWG334" s="98"/>
      <c r="MWJ334" s="98"/>
      <c r="MWM334" s="98"/>
      <c r="MWP334" s="98"/>
      <c r="MWS334" s="98"/>
      <c r="MWV334" s="98"/>
      <c r="MWY334" s="98"/>
      <c r="MXA334" s="98"/>
      <c r="MXV334" s="98"/>
      <c r="MXW334" s="98"/>
      <c r="MXZ334" s="98"/>
      <c r="MYC334" s="98"/>
      <c r="MYF334" s="98"/>
      <c r="MYI334" s="98"/>
      <c r="MYJ334" s="98"/>
      <c r="MYK334" s="98"/>
      <c r="MYN334" s="98"/>
      <c r="MYQ334" s="98"/>
      <c r="MYT334" s="98"/>
      <c r="MYW334" s="98"/>
      <c r="MYY334" s="98"/>
      <c r="NAQ334" s="98"/>
      <c r="NAR334" s="98"/>
      <c r="NAS334" s="98"/>
      <c r="NAT334" s="98"/>
      <c r="NAU334" s="98"/>
      <c r="NAV334" s="98"/>
      <c r="NAW334" s="98"/>
      <c r="NAX334" s="98"/>
      <c r="NAY334" s="98"/>
      <c r="NAZ334" s="98"/>
      <c r="NBA334" s="98"/>
      <c r="NBB334" s="98"/>
      <c r="NBC334" s="98"/>
      <c r="NBD334" s="98"/>
      <c r="NBE334" s="98"/>
      <c r="NBF334" s="98"/>
      <c r="NBG334" s="98"/>
      <c r="NBH334" s="98"/>
      <c r="NBI334" s="98"/>
      <c r="NBV334" s="98"/>
      <c r="NBW334" s="98"/>
      <c r="NBX334" s="98"/>
      <c r="NBY334" s="98"/>
      <c r="NBZ334" s="98"/>
      <c r="NCA334" s="98"/>
      <c r="NCB334" s="98"/>
      <c r="NCC334" s="98"/>
      <c r="NCD334" s="98"/>
      <c r="NCE334" s="98"/>
      <c r="NCH334" s="98"/>
      <c r="NCK334" s="98"/>
      <c r="NCN334" s="98"/>
      <c r="NCQ334" s="98"/>
      <c r="NFE334" s="98"/>
      <c r="NFG334" s="98"/>
      <c r="NFJ334" s="98"/>
      <c r="NFM334" s="98"/>
      <c r="NFP334" s="98"/>
      <c r="NFS334" s="98"/>
      <c r="NFV334" s="98"/>
      <c r="NFX334" s="98"/>
      <c r="NFZ334" s="98"/>
      <c r="NGC334" s="98"/>
      <c r="NGF334" s="98"/>
      <c r="NGI334" s="98"/>
      <c r="NGL334" s="98"/>
      <c r="NGO334" s="98"/>
      <c r="NGR334" s="98"/>
      <c r="NGU334" s="98"/>
      <c r="NGW334" s="98"/>
      <c r="NHR334" s="98"/>
      <c r="NHS334" s="98"/>
      <c r="NHV334" s="98"/>
      <c r="NHY334" s="98"/>
      <c r="NIB334" s="98"/>
      <c r="NIE334" s="98"/>
      <c r="NIF334" s="98"/>
      <c r="NIG334" s="98"/>
      <c r="NIJ334" s="98"/>
      <c r="NIM334" s="98"/>
      <c r="NIP334" s="98"/>
      <c r="NIS334" s="98"/>
      <c r="NIU334" s="98"/>
      <c r="NKM334" s="98"/>
      <c r="NKN334" s="98"/>
      <c r="NKO334" s="98"/>
      <c r="NKP334" s="98"/>
      <c r="NKQ334" s="98"/>
      <c r="NKR334" s="98"/>
      <c r="NKS334" s="98"/>
      <c r="NKT334" s="98"/>
      <c r="NKU334" s="98"/>
      <c r="NKV334" s="98"/>
      <c r="NKW334" s="98"/>
      <c r="NKX334" s="98"/>
      <c r="NKY334" s="98"/>
      <c r="NKZ334" s="98"/>
      <c r="NLA334" s="98"/>
      <c r="NLB334" s="98"/>
      <c r="NLC334" s="98"/>
      <c r="NLD334" s="98"/>
      <c r="NLE334" s="98"/>
      <c r="NLR334" s="98"/>
      <c r="NLS334" s="98"/>
      <c r="NLT334" s="98"/>
      <c r="NLU334" s="98"/>
      <c r="NLV334" s="98"/>
      <c r="NLW334" s="98"/>
      <c r="NLX334" s="98"/>
      <c r="NLY334" s="98"/>
      <c r="NLZ334" s="98"/>
      <c r="NMA334" s="98"/>
      <c r="NMD334" s="98"/>
      <c r="NMG334" s="98"/>
      <c r="NMJ334" s="98"/>
      <c r="NMM334" s="98"/>
      <c r="NPA334" s="98"/>
      <c r="NPC334" s="98"/>
      <c r="NPF334" s="98"/>
      <c r="NPI334" s="98"/>
      <c r="NPL334" s="98"/>
      <c r="NPO334" s="98"/>
      <c r="NPR334" s="98"/>
      <c r="NPT334" s="98"/>
      <c r="NPV334" s="98"/>
      <c r="NPY334" s="98"/>
      <c r="NQB334" s="98"/>
      <c r="NQE334" s="98"/>
      <c r="NQH334" s="98"/>
      <c r="NQK334" s="98"/>
      <c r="NQN334" s="98"/>
      <c r="NQQ334" s="98"/>
      <c r="NQS334" s="98"/>
      <c r="NRN334" s="98"/>
      <c r="NRO334" s="98"/>
      <c r="NRR334" s="98"/>
      <c r="NRU334" s="98"/>
      <c r="NRX334" s="98"/>
      <c r="NSA334" s="98"/>
      <c r="NSB334" s="98"/>
      <c r="NSC334" s="98"/>
      <c r="NSF334" s="98"/>
      <c r="NSI334" s="98"/>
      <c r="NSL334" s="98"/>
      <c r="NSO334" s="98"/>
      <c r="NSQ334" s="98"/>
      <c r="NUI334" s="98"/>
      <c r="NUJ334" s="98"/>
      <c r="NUK334" s="98"/>
      <c r="NUL334" s="98"/>
      <c r="NUM334" s="98"/>
      <c r="NUN334" s="98"/>
      <c r="NUO334" s="98"/>
      <c r="NUP334" s="98"/>
      <c r="NUQ334" s="98"/>
      <c r="NUR334" s="98"/>
      <c r="NUS334" s="98"/>
      <c r="NUT334" s="98"/>
      <c r="NUU334" s="98"/>
      <c r="NUV334" s="98"/>
      <c r="NUW334" s="98"/>
      <c r="NUX334" s="98"/>
      <c r="NUY334" s="98"/>
      <c r="NUZ334" s="98"/>
      <c r="NVA334" s="98"/>
      <c r="NVN334" s="98"/>
      <c r="NVO334" s="98"/>
      <c r="NVP334" s="98"/>
      <c r="NVQ334" s="98"/>
      <c r="NVR334" s="98"/>
      <c r="NVS334" s="98"/>
      <c r="NVT334" s="98"/>
      <c r="NVU334" s="98"/>
      <c r="NVV334" s="98"/>
      <c r="NVW334" s="98"/>
      <c r="NVZ334" s="98"/>
      <c r="NWC334" s="98"/>
      <c r="NWF334" s="98"/>
      <c r="NWI334" s="98"/>
      <c r="NYW334" s="98"/>
      <c r="NYY334" s="98"/>
      <c r="NZB334" s="98"/>
      <c r="NZE334" s="98"/>
      <c r="NZH334" s="98"/>
      <c r="NZK334" s="98"/>
      <c r="NZN334" s="98"/>
      <c r="NZP334" s="98"/>
      <c r="NZR334" s="98"/>
      <c r="NZU334" s="98"/>
      <c r="NZX334" s="98"/>
      <c r="OAA334" s="98"/>
      <c r="OAD334" s="98"/>
      <c r="OAG334" s="98"/>
      <c r="OAJ334" s="98"/>
      <c r="OAM334" s="98"/>
      <c r="OAO334" s="98"/>
      <c r="OBJ334" s="98"/>
      <c r="OBK334" s="98"/>
      <c r="OBN334" s="98"/>
      <c r="OBQ334" s="98"/>
      <c r="OBT334" s="98"/>
      <c r="OBW334" s="98"/>
      <c r="OBX334" s="98"/>
      <c r="OBY334" s="98"/>
      <c r="OCB334" s="98"/>
      <c r="OCE334" s="98"/>
      <c r="OCH334" s="98"/>
      <c r="OCK334" s="98"/>
      <c r="OCM334" s="98"/>
      <c r="OEE334" s="98"/>
      <c r="OEF334" s="98"/>
      <c r="OEG334" s="98"/>
      <c r="OEH334" s="98"/>
      <c r="OEI334" s="98"/>
      <c r="OEJ334" s="98"/>
      <c r="OEK334" s="98"/>
      <c r="OEL334" s="98"/>
      <c r="OEM334" s="98"/>
      <c r="OEN334" s="98"/>
      <c r="OEO334" s="98"/>
      <c r="OEP334" s="98"/>
      <c r="OEQ334" s="98"/>
      <c r="OER334" s="98"/>
      <c r="OES334" s="98"/>
      <c r="OET334" s="98"/>
      <c r="OEU334" s="98"/>
      <c r="OEV334" s="98"/>
      <c r="OEW334" s="98"/>
      <c r="OFJ334" s="98"/>
      <c r="OFK334" s="98"/>
      <c r="OFL334" s="98"/>
      <c r="OFM334" s="98"/>
      <c r="OFN334" s="98"/>
      <c r="OFO334" s="98"/>
      <c r="OFP334" s="98"/>
      <c r="OFQ334" s="98"/>
      <c r="OFR334" s="98"/>
      <c r="OFS334" s="98"/>
      <c r="OFV334" s="98"/>
      <c r="OFY334" s="98"/>
      <c r="OGB334" s="98"/>
      <c r="OGE334" s="98"/>
      <c r="OIS334" s="98"/>
      <c r="OIU334" s="98"/>
      <c r="OIX334" s="98"/>
      <c r="OJA334" s="98"/>
      <c r="OJD334" s="98"/>
      <c r="OJG334" s="98"/>
      <c r="OJJ334" s="98"/>
      <c r="OJL334" s="98"/>
      <c r="OJN334" s="98"/>
      <c r="OJQ334" s="98"/>
      <c r="OJT334" s="98"/>
      <c r="OJW334" s="98"/>
      <c r="OJZ334" s="98"/>
      <c r="OKC334" s="98"/>
      <c r="OKF334" s="98"/>
      <c r="OKI334" s="98"/>
      <c r="OKK334" s="98"/>
      <c r="OLF334" s="98"/>
      <c r="OLG334" s="98"/>
      <c r="OLJ334" s="98"/>
      <c r="OLM334" s="98"/>
      <c r="OLP334" s="98"/>
      <c r="OLS334" s="98"/>
      <c r="OLT334" s="98"/>
      <c r="OLU334" s="98"/>
      <c r="OLX334" s="98"/>
      <c r="OMA334" s="98"/>
      <c r="OMD334" s="98"/>
      <c r="OMG334" s="98"/>
      <c r="OMI334" s="98"/>
      <c r="OOA334" s="98"/>
      <c r="OOB334" s="98"/>
      <c r="OOC334" s="98"/>
      <c r="OOD334" s="98"/>
      <c r="OOE334" s="98"/>
      <c r="OOF334" s="98"/>
      <c r="OOG334" s="98"/>
      <c r="OOH334" s="98"/>
      <c r="OOI334" s="98"/>
      <c r="OOJ334" s="98"/>
      <c r="OOK334" s="98"/>
      <c r="OOL334" s="98"/>
      <c r="OOM334" s="98"/>
      <c r="OON334" s="98"/>
      <c r="OOO334" s="98"/>
      <c r="OOP334" s="98"/>
      <c r="OOQ334" s="98"/>
      <c r="OOR334" s="98"/>
      <c r="OOS334" s="98"/>
      <c r="OPF334" s="98"/>
      <c r="OPG334" s="98"/>
      <c r="OPH334" s="98"/>
      <c r="OPI334" s="98"/>
      <c r="OPJ334" s="98"/>
      <c r="OPK334" s="98"/>
      <c r="OPL334" s="98"/>
      <c r="OPM334" s="98"/>
      <c r="OPN334" s="98"/>
      <c r="OPO334" s="98"/>
      <c r="OPR334" s="98"/>
      <c r="OPU334" s="98"/>
      <c r="OPX334" s="98"/>
      <c r="OQA334" s="98"/>
      <c r="OSO334" s="98"/>
      <c r="OSQ334" s="98"/>
      <c r="OST334" s="98"/>
      <c r="OSW334" s="98"/>
      <c r="OSZ334" s="98"/>
      <c r="OTC334" s="98"/>
      <c r="OTF334" s="98"/>
      <c r="OTH334" s="98"/>
      <c r="OTJ334" s="98"/>
      <c r="OTM334" s="98"/>
      <c r="OTP334" s="98"/>
      <c r="OTS334" s="98"/>
      <c r="OTV334" s="98"/>
      <c r="OTY334" s="98"/>
      <c r="OUB334" s="98"/>
      <c r="OUE334" s="98"/>
      <c r="OUG334" s="98"/>
      <c r="OVB334" s="98"/>
      <c r="OVC334" s="98"/>
      <c r="OVF334" s="98"/>
      <c r="OVI334" s="98"/>
      <c r="OVL334" s="98"/>
      <c r="OVO334" s="98"/>
      <c r="OVP334" s="98"/>
      <c r="OVQ334" s="98"/>
      <c r="OVT334" s="98"/>
      <c r="OVW334" s="98"/>
      <c r="OVZ334" s="98"/>
      <c r="OWC334" s="98"/>
      <c r="OWE334" s="98"/>
      <c r="OXW334" s="98"/>
      <c r="OXX334" s="98"/>
      <c r="OXY334" s="98"/>
      <c r="OXZ334" s="98"/>
      <c r="OYA334" s="98"/>
      <c r="OYB334" s="98"/>
      <c r="OYC334" s="98"/>
      <c r="OYD334" s="98"/>
      <c r="OYE334" s="98"/>
      <c r="OYF334" s="98"/>
      <c r="OYG334" s="98"/>
      <c r="OYH334" s="98"/>
      <c r="OYI334" s="98"/>
      <c r="OYJ334" s="98"/>
      <c r="OYK334" s="98"/>
      <c r="OYL334" s="98"/>
      <c r="OYM334" s="98"/>
      <c r="OYN334" s="98"/>
      <c r="OYO334" s="98"/>
      <c r="OZB334" s="98"/>
      <c r="OZC334" s="98"/>
      <c r="OZD334" s="98"/>
      <c r="OZE334" s="98"/>
      <c r="OZF334" s="98"/>
      <c r="OZG334" s="98"/>
      <c r="OZH334" s="98"/>
      <c r="OZI334" s="98"/>
      <c r="OZJ334" s="98"/>
      <c r="OZK334" s="98"/>
      <c r="OZN334" s="98"/>
      <c r="OZQ334" s="98"/>
      <c r="OZT334" s="98"/>
      <c r="OZW334" s="98"/>
      <c r="PCK334" s="98"/>
      <c r="PCM334" s="98"/>
      <c r="PCP334" s="98"/>
      <c r="PCS334" s="98"/>
      <c r="PCV334" s="98"/>
      <c r="PCY334" s="98"/>
      <c r="PDB334" s="98"/>
      <c r="PDD334" s="98"/>
      <c r="PDF334" s="98"/>
      <c r="PDI334" s="98"/>
      <c r="PDL334" s="98"/>
      <c r="PDO334" s="98"/>
      <c r="PDR334" s="98"/>
      <c r="PDU334" s="98"/>
      <c r="PDX334" s="98"/>
      <c r="PEA334" s="98"/>
      <c r="PEC334" s="98"/>
      <c r="PEX334" s="98"/>
      <c r="PEY334" s="98"/>
      <c r="PFB334" s="98"/>
      <c r="PFE334" s="98"/>
      <c r="PFH334" s="98"/>
      <c r="PFK334" s="98"/>
      <c r="PFL334" s="98"/>
      <c r="PFM334" s="98"/>
      <c r="PFP334" s="98"/>
      <c r="PFS334" s="98"/>
      <c r="PFV334" s="98"/>
      <c r="PFY334" s="98"/>
      <c r="PGA334" s="98"/>
      <c r="PHS334" s="98"/>
      <c r="PHT334" s="98"/>
      <c r="PHU334" s="98"/>
      <c r="PHV334" s="98"/>
      <c r="PHW334" s="98"/>
      <c r="PHX334" s="98"/>
      <c r="PHY334" s="98"/>
      <c r="PHZ334" s="98"/>
      <c r="PIA334" s="98"/>
      <c r="PIB334" s="98"/>
      <c r="PIC334" s="98"/>
      <c r="PID334" s="98"/>
      <c r="PIE334" s="98"/>
      <c r="PIF334" s="98"/>
      <c r="PIG334" s="98"/>
      <c r="PIH334" s="98"/>
      <c r="PII334" s="98"/>
      <c r="PIJ334" s="98"/>
      <c r="PIK334" s="98"/>
      <c r="PIX334" s="98"/>
      <c r="PIY334" s="98"/>
      <c r="PIZ334" s="98"/>
      <c r="PJA334" s="98"/>
      <c r="PJB334" s="98"/>
      <c r="PJC334" s="98"/>
      <c r="PJD334" s="98"/>
      <c r="PJE334" s="98"/>
      <c r="PJF334" s="98"/>
      <c r="PJG334" s="98"/>
      <c r="PJJ334" s="98"/>
      <c r="PJM334" s="98"/>
      <c r="PJP334" s="98"/>
      <c r="PJS334" s="98"/>
      <c r="PMG334" s="98"/>
      <c r="PMI334" s="98"/>
      <c r="PML334" s="98"/>
      <c r="PMO334" s="98"/>
      <c r="PMR334" s="98"/>
      <c r="PMU334" s="98"/>
      <c r="PMX334" s="98"/>
      <c r="PMZ334" s="98"/>
      <c r="PNB334" s="98"/>
      <c r="PNE334" s="98"/>
      <c r="PNH334" s="98"/>
      <c r="PNK334" s="98"/>
      <c r="PNN334" s="98"/>
      <c r="PNQ334" s="98"/>
      <c r="PNT334" s="98"/>
      <c r="PNW334" s="98"/>
      <c r="PNY334" s="98"/>
      <c r="POT334" s="98"/>
      <c r="POU334" s="98"/>
      <c r="POX334" s="98"/>
      <c r="PPA334" s="98"/>
      <c r="PPD334" s="98"/>
      <c r="PPG334" s="98"/>
      <c r="PPH334" s="98"/>
      <c r="PPI334" s="98"/>
      <c r="PPL334" s="98"/>
      <c r="PPO334" s="98"/>
      <c r="PPR334" s="98"/>
      <c r="PPU334" s="98"/>
      <c r="PPW334" s="98"/>
      <c r="PRO334" s="98"/>
      <c r="PRP334" s="98"/>
      <c r="PRQ334" s="98"/>
      <c r="PRR334" s="98"/>
      <c r="PRS334" s="98"/>
      <c r="PRT334" s="98"/>
      <c r="PRU334" s="98"/>
      <c r="PRV334" s="98"/>
      <c r="PRW334" s="98"/>
      <c r="PRX334" s="98"/>
      <c r="PRY334" s="98"/>
      <c r="PRZ334" s="98"/>
      <c r="PSA334" s="98"/>
      <c r="PSB334" s="98"/>
      <c r="PSC334" s="98"/>
      <c r="PSD334" s="98"/>
      <c r="PSE334" s="98"/>
      <c r="PSF334" s="98"/>
      <c r="PSG334" s="98"/>
      <c r="PST334" s="98"/>
      <c r="PSU334" s="98"/>
      <c r="PSV334" s="98"/>
      <c r="PSW334" s="98"/>
      <c r="PSX334" s="98"/>
      <c r="PSY334" s="98"/>
      <c r="PSZ334" s="98"/>
      <c r="PTA334" s="98"/>
      <c r="PTB334" s="98"/>
      <c r="PTC334" s="98"/>
      <c r="PTF334" s="98"/>
      <c r="PTI334" s="98"/>
      <c r="PTL334" s="98"/>
      <c r="PTO334" s="98"/>
      <c r="PWC334" s="98"/>
      <c r="PWE334" s="98"/>
      <c r="PWH334" s="98"/>
      <c r="PWK334" s="98"/>
      <c r="PWN334" s="98"/>
      <c r="PWQ334" s="98"/>
      <c r="PWT334" s="98"/>
      <c r="PWV334" s="98"/>
      <c r="PWX334" s="98"/>
      <c r="PXA334" s="98"/>
      <c r="PXD334" s="98"/>
      <c r="PXG334" s="98"/>
      <c r="PXJ334" s="98"/>
      <c r="PXM334" s="98"/>
      <c r="PXP334" s="98"/>
      <c r="PXS334" s="98"/>
      <c r="PXU334" s="98"/>
      <c r="PYP334" s="98"/>
      <c r="PYQ334" s="98"/>
      <c r="PYT334" s="98"/>
      <c r="PYW334" s="98"/>
      <c r="PYZ334" s="98"/>
      <c r="PZC334" s="98"/>
      <c r="PZD334" s="98"/>
      <c r="PZE334" s="98"/>
      <c r="PZH334" s="98"/>
      <c r="PZK334" s="98"/>
      <c r="PZN334" s="98"/>
      <c r="PZQ334" s="98"/>
      <c r="PZS334" s="98"/>
      <c r="QBK334" s="98"/>
      <c r="QBL334" s="98"/>
      <c r="QBM334" s="98"/>
      <c r="QBN334" s="98"/>
      <c r="QBO334" s="98"/>
      <c r="QBP334" s="98"/>
      <c r="QBQ334" s="98"/>
      <c r="QBR334" s="98"/>
      <c r="QBS334" s="98"/>
      <c r="QBT334" s="98"/>
      <c r="QBU334" s="98"/>
      <c r="QBV334" s="98"/>
      <c r="QBW334" s="98"/>
      <c r="QBX334" s="98"/>
      <c r="QBY334" s="98"/>
      <c r="QBZ334" s="98"/>
      <c r="QCA334" s="98"/>
      <c r="QCB334" s="98"/>
      <c r="QCC334" s="98"/>
      <c r="QCP334" s="98"/>
      <c r="QCQ334" s="98"/>
      <c r="QCR334" s="98"/>
      <c r="QCS334" s="98"/>
      <c r="QCT334" s="98"/>
      <c r="QCU334" s="98"/>
      <c r="QCV334" s="98"/>
      <c r="QCW334" s="98"/>
      <c r="QCX334" s="98"/>
      <c r="QCY334" s="98"/>
      <c r="QDB334" s="98"/>
      <c r="QDE334" s="98"/>
      <c r="QDH334" s="98"/>
      <c r="QDK334" s="98"/>
      <c r="QFY334" s="98"/>
      <c r="QGA334" s="98"/>
      <c r="QGD334" s="98"/>
      <c r="QGG334" s="98"/>
      <c r="QGJ334" s="98"/>
      <c r="QGM334" s="98"/>
      <c r="QGP334" s="98"/>
      <c r="QGR334" s="98"/>
      <c r="QGT334" s="98"/>
      <c r="QGW334" s="98"/>
      <c r="QGZ334" s="98"/>
      <c r="QHC334" s="98"/>
      <c r="QHF334" s="98"/>
      <c r="QHI334" s="98"/>
      <c r="QHL334" s="98"/>
      <c r="QHO334" s="98"/>
      <c r="QHQ334" s="98"/>
      <c r="QIL334" s="98"/>
      <c r="QIM334" s="98"/>
      <c r="QIP334" s="98"/>
      <c r="QIS334" s="98"/>
      <c r="QIV334" s="98"/>
      <c r="QIY334" s="98"/>
      <c r="QIZ334" s="98"/>
      <c r="QJA334" s="98"/>
      <c r="QJD334" s="98"/>
      <c r="QJG334" s="98"/>
      <c r="QJJ334" s="98"/>
      <c r="QJM334" s="98"/>
      <c r="QJO334" s="98"/>
      <c r="QLG334" s="98"/>
      <c r="QLH334" s="98"/>
      <c r="QLI334" s="98"/>
      <c r="QLJ334" s="98"/>
      <c r="QLK334" s="98"/>
      <c r="QLL334" s="98"/>
      <c r="QLM334" s="98"/>
      <c r="QLN334" s="98"/>
      <c r="QLO334" s="98"/>
      <c r="QLP334" s="98"/>
      <c r="QLQ334" s="98"/>
      <c r="QLR334" s="98"/>
      <c r="QLS334" s="98"/>
      <c r="QLT334" s="98"/>
      <c r="QLU334" s="98"/>
      <c r="QLV334" s="98"/>
      <c r="QLW334" s="98"/>
      <c r="QLX334" s="98"/>
      <c r="QLY334" s="98"/>
      <c r="QML334" s="98"/>
      <c r="QMM334" s="98"/>
      <c r="QMN334" s="98"/>
      <c r="QMO334" s="98"/>
      <c r="QMP334" s="98"/>
      <c r="QMQ334" s="98"/>
      <c r="QMR334" s="98"/>
      <c r="QMS334" s="98"/>
      <c r="QMT334" s="98"/>
      <c r="QMU334" s="98"/>
      <c r="QMX334" s="98"/>
      <c r="QNA334" s="98"/>
      <c r="QND334" s="98"/>
      <c r="QNG334" s="98"/>
      <c r="QPU334" s="98"/>
      <c r="QPW334" s="98"/>
      <c r="QPZ334" s="98"/>
      <c r="QQC334" s="98"/>
      <c r="QQF334" s="98"/>
      <c r="QQI334" s="98"/>
      <c r="QQL334" s="98"/>
      <c r="QQN334" s="98"/>
      <c r="QQP334" s="98"/>
      <c r="QQS334" s="98"/>
      <c r="QQV334" s="98"/>
      <c r="QQY334" s="98"/>
      <c r="QRB334" s="98"/>
      <c r="QRE334" s="98"/>
      <c r="QRH334" s="98"/>
      <c r="QRK334" s="98"/>
      <c r="QRM334" s="98"/>
      <c r="QSH334" s="98"/>
      <c r="QSI334" s="98"/>
      <c r="QSL334" s="98"/>
      <c r="QSO334" s="98"/>
      <c r="QSR334" s="98"/>
      <c r="QSU334" s="98"/>
      <c r="QSV334" s="98"/>
      <c r="QSW334" s="98"/>
      <c r="QSZ334" s="98"/>
      <c r="QTC334" s="98"/>
      <c r="QTF334" s="98"/>
      <c r="QTI334" s="98"/>
      <c r="QTK334" s="98"/>
      <c r="QVC334" s="98"/>
      <c r="QVD334" s="98"/>
      <c r="QVE334" s="98"/>
      <c r="QVF334" s="98"/>
      <c r="QVG334" s="98"/>
      <c r="QVH334" s="98"/>
      <c r="QVI334" s="98"/>
      <c r="QVJ334" s="98"/>
      <c r="QVK334" s="98"/>
      <c r="QVL334" s="98"/>
      <c r="QVM334" s="98"/>
      <c r="QVN334" s="98"/>
      <c r="QVO334" s="98"/>
      <c r="QVP334" s="98"/>
      <c r="QVQ334" s="98"/>
      <c r="QVR334" s="98"/>
      <c r="QVS334" s="98"/>
      <c r="QVT334" s="98"/>
      <c r="QVU334" s="98"/>
      <c r="QWH334" s="98"/>
      <c r="QWI334" s="98"/>
      <c r="QWJ334" s="98"/>
      <c r="QWK334" s="98"/>
      <c r="QWL334" s="98"/>
      <c r="QWM334" s="98"/>
      <c r="QWN334" s="98"/>
      <c r="QWO334" s="98"/>
      <c r="QWP334" s="98"/>
      <c r="QWQ334" s="98"/>
      <c r="QWT334" s="98"/>
      <c r="QWW334" s="98"/>
      <c r="QWZ334" s="98"/>
      <c r="QXC334" s="98"/>
      <c r="QZQ334" s="98"/>
      <c r="QZS334" s="98"/>
      <c r="QZV334" s="98"/>
      <c r="QZY334" s="98"/>
      <c r="RAB334" s="98"/>
      <c r="RAE334" s="98"/>
      <c r="RAH334" s="98"/>
      <c r="RAJ334" s="98"/>
      <c r="RAL334" s="98"/>
      <c r="RAO334" s="98"/>
      <c r="RAR334" s="98"/>
      <c r="RAU334" s="98"/>
      <c r="RAX334" s="98"/>
      <c r="RBA334" s="98"/>
      <c r="RBD334" s="98"/>
      <c r="RBG334" s="98"/>
      <c r="RBI334" s="98"/>
      <c r="RCD334" s="98"/>
      <c r="RCE334" s="98"/>
      <c r="RCH334" s="98"/>
      <c r="RCK334" s="98"/>
      <c r="RCN334" s="98"/>
      <c r="RCQ334" s="98"/>
      <c r="RCR334" s="98"/>
      <c r="RCS334" s="98"/>
      <c r="RCV334" s="98"/>
      <c r="RCY334" s="98"/>
      <c r="RDB334" s="98"/>
      <c r="RDE334" s="98"/>
      <c r="RDG334" s="98"/>
      <c r="REY334" s="98"/>
      <c r="REZ334" s="98"/>
      <c r="RFA334" s="98"/>
      <c r="RFB334" s="98"/>
      <c r="RFC334" s="98"/>
      <c r="RFD334" s="98"/>
      <c r="RFE334" s="98"/>
      <c r="RFF334" s="98"/>
      <c r="RFG334" s="98"/>
      <c r="RFH334" s="98"/>
      <c r="RFI334" s="98"/>
      <c r="RFJ334" s="98"/>
      <c r="RFK334" s="98"/>
      <c r="RFL334" s="98"/>
      <c r="RFM334" s="98"/>
      <c r="RFN334" s="98"/>
      <c r="RFO334" s="98"/>
      <c r="RFP334" s="98"/>
      <c r="RFQ334" s="98"/>
      <c r="RGD334" s="98"/>
      <c r="RGE334" s="98"/>
      <c r="RGF334" s="98"/>
      <c r="RGG334" s="98"/>
      <c r="RGH334" s="98"/>
      <c r="RGI334" s="98"/>
      <c r="RGJ334" s="98"/>
      <c r="RGK334" s="98"/>
      <c r="RGL334" s="98"/>
      <c r="RGM334" s="98"/>
      <c r="RGP334" s="98"/>
      <c r="RGS334" s="98"/>
      <c r="RGV334" s="98"/>
      <c r="RGY334" s="98"/>
      <c r="RJM334" s="98"/>
      <c r="RJO334" s="98"/>
      <c r="RJR334" s="98"/>
      <c r="RJU334" s="98"/>
      <c r="RJX334" s="98"/>
      <c r="RKA334" s="98"/>
      <c r="RKD334" s="98"/>
      <c r="RKF334" s="98"/>
      <c r="RKH334" s="98"/>
      <c r="RKK334" s="98"/>
      <c r="RKN334" s="98"/>
      <c r="RKQ334" s="98"/>
      <c r="RKT334" s="98"/>
      <c r="RKW334" s="98"/>
      <c r="RKZ334" s="98"/>
      <c r="RLC334" s="98"/>
      <c r="RLE334" s="98"/>
      <c r="RLZ334" s="98"/>
      <c r="RMA334" s="98"/>
      <c r="RMD334" s="98"/>
      <c r="RMG334" s="98"/>
      <c r="RMJ334" s="98"/>
      <c r="RMM334" s="98"/>
      <c r="RMN334" s="98"/>
      <c r="RMO334" s="98"/>
      <c r="RMR334" s="98"/>
      <c r="RMU334" s="98"/>
      <c r="RMX334" s="98"/>
      <c r="RNA334" s="98"/>
      <c r="RNC334" s="98"/>
      <c r="ROU334" s="98"/>
      <c r="ROV334" s="98"/>
      <c r="ROW334" s="98"/>
      <c r="ROX334" s="98"/>
      <c r="ROY334" s="98"/>
      <c r="ROZ334" s="98"/>
      <c r="RPA334" s="98"/>
      <c r="RPB334" s="98"/>
      <c r="RPC334" s="98"/>
      <c r="RPD334" s="98"/>
      <c r="RPE334" s="98"/>
      <c r="RPF334" s="98"/>
      <c r="RPG334" s="98"/>
      <c r="RPH334" s="98"/>
      <c r="RPI334" s="98"/>
      <c r="RPJ334" s="98"/>
      <c r="RPK334" s="98"/>
      <c r="RPL334" s="98"/>
      <c r="RPM334" s="98"/>
      <c r="RPZ334" s="98"/>
      <c r="RQA334" s="98"/>
      <c r="RQB334" s="98"/>
      <c r="RQC334" s="98"/>
      <c r="RQD334" s="98"/>
      <c r="RQE334" s="98"/>
      <c r="RQF334" s="98"/>
      <c r="RQG334" s="98"/>
      <c r="RQH334" s="98"/>
      <c r="RQI334" s="98"/>
      <c r="RQL334" s="98"/>
      <c r="RQO334" s="98"/>
      <c r="RQR334" s="98"/>
      <c r="RQU334" s="98"/>
      <c r="RTI334" s="98"/>
      <c r="RTK334" s="98"/>
      <c r="RTN334" s="98"/>
      <c r="RTQ334" s="98"/>
      <c r="RTT334" s="98"/>
      <c r="RTW334" s="98"/>
      <c r="RTZ334" s="98"/>
      <c r="RUB334" s="98"/>
      <c r="RUD334" s="98"/>
      <c r="RUG334" s="98"/>
      <c r="RUJ334" s="98"/>
      <c r="RUM334" s="98"/>
      <c r="RUP334" s="98"/>
      <c r="RUS334" s="98"/>
      <c r="RUV334" s="98"/>
      <c r="RUY334" s="98"/>
      <c r="RVA334" s="98"/>
      <c r="RVV334" s="98"/>
      <c r="RVW334" s="98"/>
      <c r="RVZ334" s="98"/>
      <c r="RWC334" s="98"/>
      <c r="RWF334" s="98"/>
      <c r="RWI334" s="98"/>
      <c r="RWJ334" s="98"/>
      <c r="RWK334" s="98"/>
      <c r="RWN334" s="98"/>
      <c r="RWQ334" s="98"/>
      <c r="RWT334" s="98"/>
      <c r="RWW334" s="98"/>
      <c r="RWY334" s="98"/>
      <c r="RYQ334" s="98"/>
      <c r="RYR334" s="98"/>
      <c r="RYS334" s="98"/>
      <c r="RYT334" s="98"/>
      <c r="RYU334" s="98"/>
      <c r="RYV334" s="98"/>
      <c r="RYW334" s="98"/>
      <c r="RYX334" s="98"/>
      <c r="RYY334" s="98"/>
      <c r="RYZ334" s="98"/>
      <c r="RZA334" s="98"/>
      <c r="RZB334" s="98"/>
      <c r="RZC334" s="98"/>
      <c r="RZD334" s="98"/>
      <c r="RZE334" s="98"/>
      <c r="RZF334" s="98"/>
      <c r="RZG334" s="98"/>
      <c r="RZH334" s="98"/>
      <c r="RZI334" s="98"/>
      <c r="RZV334" s="98"/>
      <c r="RZW334" s="98"/>
      <c r="RZX334" s="98"/>
      <c r="RZY334" s="98"/>
      <c r="RZZ334" s="98"/>
      <c r="SAA334" s="98"/>
      <c r="SAB334" s="98"/>
      <c r="SAC334" s="98"/>
      <c r="SAD334" s="98"/>
      <c r="SAE334" s="98"/>
      <c r="SAH334" s="98"/>
      <c r="SAK334" s="98"/>
      <c r="SAN334" s="98"/>
      <c r="SAQ334" s="98"/>
      <c r="SDE334" s="98"/>
      <c r="SDG334" s="98"/>
      <c r="SDJ334" s="98"/>
      <c r="SDM334" s="98"/>
      <c r="SDP334" s="98"/>
      <c r="SDS334" s="98"/>
      <c r="SDV334" s="98"/>
      <c r="SDX334" s="98"/>
      <c r="SDZ334" s="98"/>
      <c r="SEC334" s="98"/>
      <c r="SEF334" s="98"/>
      <c r="SEI334" s="98"/>
      <c r="SEL334" s="98"/>
      <c r="SEO334" s="98"/>
      <c r="SER334" s="98"/>
      <c r="SEU334" s="98"/>
      <c r="SEW334" s="98"/>
      <c r="SFR334" s="98"/>
      <c r="SFS334" s="98"/>
      <c r="SFV334" s="98"/>
      <c r="SFY334" s="98"/>
      <c r="SGB334" s="98"/>
      <c r="SGE334" s="98"/>
      <c r="SGF334" s="98"/>
      <c r="SGG334" s="98"/>
      <c r="SGJ334" s="98"/>
      <c r="SGM334" s="98"/>
      <c r="SGP334" s="98"/>
      <c r="SGS334" s="98"/>
      <c r="SGU334" s="98"/>
      <c r="SIM334" s="98"/>
      <c r="SIN334" s="98"/>
      <c r="SIO334" s="98"/>
      <c r="SIP334" s="98"/>
      <c r="SIQ334" s="98"/>
      <c r="SIR334" s="98"/>
      <c r="SIS334" s="98"/>
      <c r="SIT334" s="98"/>
      <c r="SIU334" s="98"/>
      <c r="SIV334" s="98"/>
      <c r="SIW334" s="98"/>
      <c r="SIX334" s="98"/>
      <c r="SIY334" s="98"/>
      <c r="SIZ334" s="98"/>
      <c r="SJA334" s="98"/>
      <c r="SJB334" s="98"/>
      <c r="SJC334" s="98"/>
      <c r="SJD334" s="98"/>
      <c r="SJE334" s="98"/>
      <c r="SJR334" s="98"/>
      <c r="SJS334" s="98"/>
      <c r="SJT334" s="98"/>
      <c r="SJU334" s="98"/>
      <c r="SJV334" s="98"/>
      <c r="SJW334" s="98"/>
      <c r="SJX334" s="98"/>
      <c r="SJY334" s="98"/>
      <c r="SJZ334" s="98"/>
      <c r="SKA334" s="98"/>
      <c r="SKD334" s="98"/>
      <c r="SKG334" s="98"/>
      <c r="SKJ334" s="98"/>
      <c r="SKM334" s="98"/>
      <c r="SNA334" s="98"/>
      <c r="SNC334" s="98"/>
      <c r="SNF334" s="98"/>
      <c r="SNI334" s="98"/>
      <c r="SNL334" s="98"/>
      <c r="SNO334" s="98"/>
      <c r="SNR334" s="98"/>
      <c r="SNT334" s="98"/>
      <c r="SNV334" s="98"/>
      <c r="SNY334" s="98"/>
      <c r="SOB334" s="98"/>
      <c r="SOE334" s="98"/>
      <c r="SOH334" s="98"/>
      <c r="SOK334" s="98"/>
      <c r="SON334" s="98"/>
      <c r="SOQ334" s="98"/>
      <c r="SOS334" s="98"/>
      <c r="SPN334" s="98"/>
      <c r="SPO334" s="98"/>
      <c r="SPR334" s="98"/>
      <c r="SPU334" s="98"/>
      <c r="SPX334" s="98"/>
      <c r="SQA334" s="98"/>
      <c r="SQB334" s="98"/>
      <c r="SQC334" s="98"/>
      <c r="SQF334" s="98"/>
      <c r="SQI334" s="98"/>
      <c r="SQL334" s="98"/>
      <c r="SQO334" s="98"/>
      <c r="SQQ334" s="98"/>
      <c r="SSI334" s="98"/>
      <c r="SSJ334" s="98"/>
      <c r="SSK334" s="98"/>
      <c r="SSL334" s="98"/>
      <c r="SSM334" s="98"/>
      <c r="SSN334" s="98"/>
      <c r="SSO334" s="98"/>
      <c r="SSP334" s="98"/>
      <c r="SSQ334" s="98"/>
      <c r="SSR334" s="98"/>
      <c r="SSS334" s="98"/>
      <c r="SST334" s="98"/>
      <c r="SSU334" s="98"/>
      <c r="SSV334" s="98"/>
      <c r="SSW334" s="98"/>
      <c r="SSX334" s="98"/>
      <c r="SSY334" s="98"/>
      <c r="SSZ334" s="98"/>
      <c r="STA334" s="98"/>
      <c r="STN334" s="98"/>
      <c r="STO334" s="98"/>
      <c r="STP334" s="98"/>
      <c r="STQ334" s="98"/>
      <c r="STR334" s="98"/>
      <c r="STS334" s="98"/>
      <c r="STT334" s="98"/>
      <c r="STU334" s="98"/>
      <c r="STV334" s="98"/>
      <c r="STW334" s="98"/>
      <c r="STZ334" s="98"/>
      <c r="SUC334" s="98"/>
      <c r="SUF334" s="98"/>
      <c r="SUI334" s="98"/>
      <c r="SWW334" s="98"/>
      <c r="SWY334" s="98"/>
      <c r="SXB334" s="98"/>
      <c r="SXE334" s="98"/>
      <c r="SXH334" s="98"/>
      <c r="SXK334" s="98"/>
      <c r="SXN334" s="98"/>
      <c r="SXP334" s="98"/>
      <c r="SXR334" s="98"/>
      <c r="SXU334" s="98"/>
      <c r="SXX334" s="98"/>
      <c r="SYA334" s="98"/>
      <c r="SYD334" s="98"/>
      <c r="SYG334" s="98"/>
      <c r="SYJ334" s="98"/>
      <c r="SYM334" s="98"/>
      <c r="SYO334" s="98"/>
      <c r="SZJ334" s="98"/>
      <c r="SZK334" s="98"/>
      <c r="SZN334" s="98"/>
      <c r="SZQ334" s="98"/>
      <c r="SZT334" s="98"/>
      <c r="SZW334" s="98"/>
      <c r="SZX334" s="98"/>
      <c r="SZY334" s="98"/>
      <c r="TAB334" s="98"/>
      <c r="TAE334" s="98"/>
      <c r="TAH334" s="98"/>
      <c r="TAK334" s="98"/>
      <c r="TAM334" s="98"/>
      <c r="TCE334" s="98"/>
      <c r="TCF334" s="98"/>
      <c r="TCG334" s="98"/>
      <c r="TCH334" s="98"/>
      <c r="TCI334" s="98"/>
      <c r="TCJ334" s="98"/>
      <c r="TCK334" s="98"/>
      <c r="TCL334" s="98"/>
      <c r="TCM334" s="98"/>
      <c r="TCN334" s="98"/>
      <c r="TCO334" s="98"/>
      <c r="TCP334" s="98"/>
      <c r="TCQ334" s="98"/>
      <c r="TCR334" s="98"/>
      <c r="TCS334" s="98"/>
      <c r="TCT334" s="98"/>
      <c r="TCU334" s="98"/>
      <c r="TCV334" s="98"/>
      <c r="TCW334" s="98"/>
      <c r="TDJ334" s="98"/>
      <c r="TDK334" s="98"/>
      <c r="TDL334" s="98"/>
      <c r="TDM334" s="98"/>
      <c r="TDN334" s="98"/>
      <c r="TDO334" s="98"/>
      <c r="TDP334" s="98"/>
      <c r="TDQ334" s="98"/>
      <c r="TDR334" s="98"/>
      <c r="TDS334" s="98"/>
      <c r="TDV334" s="98"/>
      <c r="TDY334" s="98"/>
      <c r="TEB334" s="98"/>
      <c r="TEE334" s="98"/>
      <c r="TGS334" s="98"/>
      <c r="TGU334" s="98"/>
      <c r="TGX334" s="98"/>
      <c r="THA334" s="98"/>
      <c r="THD334" s="98"/>
      <c r="THG334" s="98"/>
      <c r="THJ334" s="98"/>
      <c r="THL334" s="98"/>
      <c r="THN334" s="98"/>
      <c r="THQ334" s="98"/>
      <c r="THT334" s="98"/>
      <c r="THW334" s="98"/>
      <c r="THZ334" s="98"/>
      <c r="TIC334" s="98"/>
      <c r="TIF334" s="98"/>
      <c r="TII334" s="98"/>
      <c r="TIK334" s="98"/>
      <c r="TJF334" s="98"/>
      <c r="TJG334" s="98"/>
      <c r="TJJ334" s="98"/>
      <c r="TJM334" s="98"/>
      <c r="TJP334" s="98"/>
      <c r="TJS334" s="98"/>
      <c r="TJT334" s="98"/>
      <c r="TJU334" s="98"/>
      <c r="TJX334" s="98"/>
      <c r="TKA334" s="98"/>
      <c r="TKD334" s="98"/>
      <c r="TKG334" s="98"/>
      <c r="TKI334" s="98"/>
      <c r="TMA334" s="98"/>
      <c r="TMB334" s="98"/>
      <c r="TMC334" s="98"/>
      <c r="TMD334" s="98"/>
      <c r="TME334" s="98"/>
      <c r="TMF334" s="98"/>
      <c r="TMG334" s="98"/>
      <c r="TMH334" s="98"/>
      <c r="TMI334" s="98"/>
      <c r="TMJ334" s="98"/>
      <c r="TMK334" s="98"/>
      <c r="TML334" s="98"/>
      <c r="TMM334" s="98"/>
      <c r="TMN334" s="98"/>
      <c r="TMO334" s="98"/>
      <c r="TMP334" s="98"/>
      <c r="TMQ334" s="98"/>
      <c r="TMR334" s="98"/>
      <c r="TMS334" s="98"/>
      <c r="TNF334" s="98"/>
      <c r="TNG334" s="98"/>
      <c r="TNH334" s="98"/>
      <c r="TNI334" s="98"/>
      <c r="TNJ334" s="98"/>
      <c r="TNK334" s="98"/>
      <c r="TNL334" s="98"/>
      <c r="TNM334" s="98"/>
      <c r="TNN334" s="98"/>
      <c r="TNO334" s="98"/>
      <c r="TNR334" s="98"/>
      <c r="TNU334" s="98"/>
      <c r="TNX334" s="98"/>
      <c r="TOA334" s="98"/>
      <c r="TQO334" s="98"/>
      <c r="TQQ334" s="98"/>
      <c r="TQT334" s="98"/>
      <c r="TQW334" s="98"/>
      <c r="TQZ334" s="98"/>
      <c r="TRC334" s="98"/>
      <c r="TRF334" s="98"/>
      <c r="TRH334" s="98"/>
      <c r="TRJ334" s="98"/>
      <c r="TRM334" s="98"/>
      <c r="TRP334" s="98"/>
      <c r="TRS334" s="98"/>
      <c r="TRV334" s="98"/>
      <c r="TRY334" s="98"/>
      <c r="TSB334" s="98"/>
      <c r="TSE334" s="98"/>
      <c r="TSG334" s="98"/>
      <c r="TTB334" s="98"/>
      <c r="TTC334" s="98"/>
      <c r="TTF334" s="98"/>
      <c r="TTI334" s="98"/>
      <c r="TTL334" s="98"/>
      <c r="TTO334" s="98"/>
      <c r="TTP334" s="98"/>
      <c r="TTQ334" s="98"/>
      <c r="TTT334" s="98"/>
      <c r="TTW334" s="98"/>
      <c r="TTZ334" s="98"/>
      <c r="TUC334" s="98"/>
      <c r="TUE334" s="98"/>
      <c r="TVW334" s="98"/>
      <c r="TVX334" s="98"/>
      <c r="TVY334" s="98"/>
      <c r="TVZ334" s="98"/>
      <c r="TWA334" s="98"/>
      <c r="TWB334" s="98"/>
      <c r="TWC334" s="98"/>
      <c r="TWD334" s="98"/>
      <c r="TWE334" s="98"/>
      <c r="TWF334" s="98"/>
      <c r="TWG334" s="98"/>
      <c r="TWH334" s="98"/>
      <c r="TWI334" s="98"/>
      <c r="TWJ334" s="98"/>
      <c r="TWK334" s="98"/>
      <c r="TWL334" s="98"/>
      <c r="TWM334" s="98"/>
      <c r="TWN334" s="98"/>
      <c r="TWO334" s="98"/>
      <c r="TXB334" s="98"/>
      <c r="TXC334" s="98"/>
      <c r="TXD334" s="98"/>
      <c r="TXE334" s="98"/>
      <c r="TXF334" s="98"/>
      <c r="TXG334" s="98"/>
      <c r="TXH334" s="98"/>
      <c r="TXI334" s="98"/>
      <c r="TXJ334" s="98"/>
      <c r="TXK334" s="98"/>
      <c r="TXN334" s="98"/>
      <c r="TXQ334" s="98"/>
      <c r="TXT334" s="98"/>
      <c r="TXW334" s="98"/>
      <c r="UAK334" s="98"/>
      <c r="UAM334" s="98"/>
      <c r="UAP334" s="98"/>
      <c r="UAS334" s="98"/>
      <c r="UAV334" s="98"/>
      <c r="UAY334" s="98"/>
      <c r="UBB334" s="98"/>
      <c r="UBD334" s="98"/>
      <c r="UBF334" s="98"/>
      <c r="UBI334" s="98"/>
      <c r="UBL334" s="98"/>
      <c r="UBO334" s="98"/>
      <c r="UBR334" s="98"/>
      <c r="UBU334" s="98"/>
      <c r="UBX334" s="98"/>
      <c r="UCA334" s="98"/>
      <c r="UCC334" s="98"/>
      <c r="UCX334" s="98"/>
      <c r="UCY334" s="98"/>
      <c r="UDB334" s="98"/>
      <c r="UDE334" s="98"/>
      <c r="UDH334" s="98"/>
      <c r="UDK334" s="98"/>
      <c r="UDL334" s="98"/>
      <c r="UDM334" s="98"/>
      <c r="UDP334" s="98"/>
      <c r="UDS334" s="98"/>
      <c r="UDV334" s="98"/>
      <c r="UDY334" s="98"/>
      <c r="UEA334" s="98"/>
      <c r="UFS334" s="98"/>
      <c r="UFT334" s="98"/>
      <c r="UFU334" s="98"/>
      <c r="UFV334" s="98"/>
      <c r="UFW334" s="98"/>
      <c r="UFX334" s="98"/>
      <c r="UFY334" s="98"/>
      <c r="UFZ334" s="98"/>
      <c r="UGA334" s="98"/>
      <c r="UGB334" s="98"/>
      <c r="UGC334" s="98"/>
      <c r="UGD334" s="98"/>
      <c r="UGE334" s="98"/>
      <c r="UGF334" s="98"/>
      <c r="UGG334" s="98"/>
      <c r="UGH334" s="98"/>
      <c r="UGI334" s="98"/>
      <c r="UGJ334" s="98"/>
      <c r="UGK334" s="98"/>
      <c r="UGX334" s="98"/>
      <c r="UGY334" s="98"/>
      <c r="UGZ334" s="98"/>
      <c r="UHA334" s="98"/>
      <c r="UHB334" s="98"/>
      <c r="UHC334" s="98"/>
      <c r="UHD334" s="98"/>
      <c r="UHE334" s="98"/>
      <c r="UHF334" s="98"/>
      <c r="UHG334" s="98"/>
      <c r="UHJ334" s="98"/>
      <c r="UHM334" s="98"/>
      <c r="UHP334" s="98"/>
      <c r="UHS334" s="98"/>
      <c r="UKG334" s="98"/>
      <c r="UKI334" s="98"/>
      <c r="UKL334" s="98"/>
      <c r="UKO334" s="98"/>
      <c r="UKR334" s="98"/>
      <c r="UKU334" s="98"/>
      <c r="UKX334" s="98"/>
      <c r="UKZ334" s="98"/>
      <c r="ULB334" s="98"/>
      <c r="ULE334" s="98"/>
      <c r="ULH334" s="98"/>
      <c r="ULK334" s="98"/>
      <c r="ULN334" s="98"/>
      <c r="ULQ334" s="98"/>
      <c r="ULT334" s="98"/>
      <c r="ULW334" s="98"/>
      <c r="ULY334" s="98"/>
      <c r="UMT334" s="98"/>
      <c r="UMU334" s="98"/>
      <c r="UMX334" s="98"/>
      <c r="UNA334" s="98"/>
      <c r="UND334" s="98"/>
      <c r="UNG334" s="98"/>
      <c r="UNH334" s="98"/>
      <c r="UNI334" s="98"/>
      <c r="UNL334" s="98"/>
      <c r="UNO334" s="98"/>
      <c r="UNR334" s="98"/>
      <c r="UNU334" s="98"/>
      <c r="UNW334" s="98"/>
      <c r="UPO334" s="98"/>
      <c r="UPP334" s="98"/>
      <c r="UPQ334" s="98"/>
      <c r="UPR334" s="98"/>
      <c r="UPS334" s="98"/>
      <c r="UPT334" s="98"/>
      <c r="UPU334" s="98"/>
      <c r="UPV334" s="98"/>
      <c r="UPW334" s="98"/>
      <c r="UPX334" s="98"/>
      <c r="UPY334" s="98"/>
      <c r="UPZ334" s="98"/>
      <c r="UQA334" s="98"/>
      <c r="UQB334" s="98"/>
      <c r="UQC334" s="98"/>
      <c r="UQD334" s="98"/>
      <c r="UQE334" s="98"/>
      <c r="UQF334" s="98"/>
      <c r="UQG334" s="98"/>
      <c r="UQT334" s="98"/>
      <c r="UQU334" s="98"/>
      <c r="UQV334" s="98"/>
      <c r="UQW334" s="98"/>
      <c r="UQX334" s="98"/>
      <c r="UQY334" s="98"/>
      <c r="UQZ334" s="98"/>
      <c r="URA334" s="98"/>
      <c r="URB334" s="98"/>
      <c r="URC334" s="98"/>
      <c r="URF334" s="98"/>
      <c r="URI334" s="98"/>
      <c r="URL334" s="98"/>
      <c r="URO334" s="98"/>
      <c r="UUC334" s="98"/>
      <c r="UUE334" s="98"/>
      <c r="UUH334" s="98"/>
      <c r="UUK334" s="98"/>
      <c r="UUN334" s="98"/>
      <c r="UUQ334" s="98"/>
      <c r="UUT334" s="98"/>
      <c r="UUV334" s="98"/>
      <c r="UUX334" s="98"/>
      <c r="UVA334" s="98"/>
      <c r="UVD334" s="98"/>
      <c r="UVG334" s="98"/>
      <c r="UVJ334" s="98"/>
      <c r="UVM334" s="98"/>
      <c r="UVP334" s="98"/>
      <c r="UVS334" s="98"/>
      <c r="UVU334" s="98"/>
      <c r="UWP334" s="98"/>
      <c r="UWQ334" s="98"/>
      <c r="UWT334" s="98"/>
      <c r="UWW334" s="98"/>
      <c r="UWZ334" s="98"/>
      <c r="UXC334" s="98"/>
      <c r="UXD334" s="98"/>
      <c r="UXE334" s="98"/>
      <c r="UXH334" s="98"/>
      <c r="UXK334" s="98"/>
      <c r="UXN334" s="98"/>
      <c r="UXQ334" s="98"/>
      <c r="UXS334" s="98"/>
      <c r="UZK334" s="98"/>
      <c r="UZL334" s="98"/>
      <c r="UZM334" s="98"/>
      <c r="UZN334" s="98"/>
      <c r="UZO334" s="98"/>
      <c r="UZP334" s="98"/>
      <c r="UZQ334" s="98"/>
      <c r="UZR334" s="98"/>
      <c r="UZS334" s="98"/>
      <c r="UZT334" s="98"/>
      <c r="UZU334" s="98"/>
      <c r="UZV334" s="98"/>
      <c r="UZW334" s="98"/>
      <c r="UZX334" s="98"/>
      <c r="UZY334" s="98"/>
      <c r="UZZ334" s="98"/>
      <c r="VAA334" s="98"/>
      <c r="VAB334" s="98"/>
      <c r="VAC334" s="98"/>
      <c r="VAP334" s="98"/>
      <c r="VAQ334" s="98"/>
      <c r="VAR334" s="98"/>
      <c r="VAS334" s="98"/>
      <c r="VAT334" s="98"/>
      <c r="VAU334" s="98"/>
      <c r="VAV334" s="98"/>
      <c r="VAW334" s="98"/>
      <c r="VAX334" s="98"/>
      <c r="VAY334" s="98"/>
      <c r="VBB334" s="98"/>
      <c r="VBE334" s="98"/>
      <c r="VBH334" s="98"/>
      <c r="VBK334" s="98"/>
      <c r="VDY334" s="98"/>
      <c r="VEA334" s="98"/>
      <c r="VED334" s="98"/>
      <c r="VEG334" s="98"/>
      <c r="VEJ334" s="98"/>
      <c r="VEM334" s="98"/>
      <c r="VEP334" s="98"/>
      <c r="VER334" s="98"/>
      <c r="VET334" s="98"/>
      <c r="VEW334" s="98"/>
      <c r="VEZ334" s="98"/>
      <c r="VFC334" s="98"/>
      <c r="VFF334" s="98"/>
      <c r="VFI334" s="98"/>
      <c r="VFL334" s="98"/>
      <c r="VFO334" s="98"/>
      <c r="VFQ334" s="98"/>
      <c r="VGL334" s="98"/>
      <c r="VGM334" s="98"/>
      <c r="VGP334" s="98"/>
      <c r="VGS334" s="98"/>
      <c r="VGV334" s="98"/>
      <c r="VGY334" s="98"/>
      <c r="VGZ334" s="98"/>
      <c r="VHA334" s="98"/>
      <c r="VHD334" s="98"/>
      <c r="VHG334" s="98"/>
      <c r="VHJ334" s="98"/>
      <c r="VHM334" s="98"/>
      <c r="VHO334" s="98"/>
      <c r="VJG334" s="98"/>
      <c r="VJH334" s="98"/>
      <c r="VJI334" s="98"/>
      <c r="VJJ334" s="98"/>
      <c r="VJK334" s="98"/>
      <c r="VJL334" s="98"/>
      <c r="VJM334" s="98"/>
      <c r="VJN334" s="98"/>
      <c r="VJO334" s="98"/>
      <c r="VJP334" s="98"/>
      <c r="VJQ334" s="98"/>
      <c r="VJR334" s="98"/>
      <c r="VJS334" s="98"/>
      <c r="VJT334" s="98"/>
      <c r="VJU334" s="98"/>
      <c r="VJV334" s="98"/>
      <c r="VJW334" s="98"/>
      <c r="VJX334" s="98"/>
      <c r="VJY334" s="98"/>
      <c r="VKL334" s="98"/>
      <c r="VKM334" s="98"/>
      <c r="VKN334" s="98"/>
      <c r="VKO334" s="98"/>
      <c r="VKP334" s="98"/>
      <c r="VKQ334" s="98"/>
      <c r="VKR334" s="98"/>
      <c r="VKS334" s="98"/>
      <c r="VKT334" s="98"/>
      <c r="VKU334" s="98"/>
      <c r="VKX334" s="98"/>
      <c r="VLA334" s="98"/>
      <c r="VLD334" s="98"/>
      <c r="VLG334" s="98"/>
      <c r="VNU334" s="98"/>
      <c r="VNW334" s="98"/>
      <c r="VNZ334" s="98"/>
      <c r="VOC334" s="98"/>
      <c r="VOF334" s="98"/>
      <c r="VOI334" s="98"/>
      <c r="VOL334" s="98"/>
      <c r="VON334" s="98"/>
      <c r="VOP334" s="98"/>
      <c r="VOS334" s="98"/>
      <c r="VOV334" s="98"/>
      <c r="VOY334" s="98"/>
      <c r="VPB334" s="98"/>
      <c r="VPE334" s="98"/>
      <c r="VPH334" s="98"/>
      <c r="VPK334" s="98"/>
      <c r="VPM334" s="98"/>
      <c r="VQH334" s="98"/>
      <c r="VQI334" s="98"/>
      <c r="VQL334" s="98"/>
      <c r="VQO334" s="98"/>
      <c r="VQR334" s="98"/>
      <c r="VQU334" s="98"/>
      <c r="VQV334" s="98"/>
      <c r="VQW334" s="98"/>
      <c r="VQZ334" s="98"/>
      <c r="VRC334" s="98"/>
      <c r="VRF334" s="98"/>
      <c r="VRI334" s="98"/>
      <c r="VRK334" s="98"/>
      <c r="VTC334" s="98"/>
      <c r="VTD334" s="98"/>
      <c r="VTE334" s="98"/>
      <c r="VTF334" s="98"/>
      <c r="VTG334" s="98"/>
      <c r="VTH334" s="98"/>
      <c r="VTI334" s="98"/>
      <c r="VTJ334" s="98"/>
      <c r="VTK334" s="98"/>
      <c r="VTL334" s="98"/>
      <c r="VTM334" s="98"/>
      <c r="VTN334" s="98"/>
      <c r="VTO334" s="98"/>
      <c r="VTP334" s="98"/>
      <c r="VTQ334" s="98"/>
      <c r="VTR334" s="98"/>
      <c r="VTS334" s="98"/>
      <c r="VTT334" s="98"/>
      <c r="VTU334" s="98"/>
      <c r="VUH334" s="98"/>
      <c r="VUI334" s="98"/>
      <c r="VUJ334" s="98"/>
      <c r="VUK334" s="98"/>
      <c r="VUL334" s="98"/>
      <c r="VUM334" s="98"/>
      <c r="VUN334" s="98"/>
      <c r="VUO334" s="98"/>
      <c r="VUP334" s="98"/>
      <c r="VUQ334" s="98"/>
      <c r="VUT334" s="98"/>
      <c r="VUW334" s="98"/>
      <c r="VUZ334" s="98"/>
      <c r="VVC334" s="98"/>
      <c r="VXQ334" s="98"/>
      <c r="VXS334" s="98"/>
      <c r="VXV334" s="98"/>
      <c r="VXY334" s="98"/>
      <c r="VYB334" s="98"/>
      <c r="VYE334" s="98"/>
      <c r="VYH334" s="98"/>
      <c r="VYJ334" s="98"/>
      <c r="VYL334" s="98"/>
      <c r="VYO334" s="98"/>
      <c r="VYR334" s="98"/>
      <c r="VYU334" s="98"/>
      <c r="VYX334" s="98"/>
      <c r="VZA334" s="98"/>
      <c r="VZD334" s="98"/>
      <c r="VZG334" s="98"/>
      <c r="VZI334" s="98"/>
      <c r="WAD334" s="98"/>
      <c r="WAE334" s="98"/>
      <c r="WAH334" s="98"/>
      <c r="WAK334" s="98"/>
      <c r="WAN334" s="98"/>
      <c r="WAQ334" s="98"/>
      <c r="WAR334" s="98"/>
      <c r="WAS334" s="98"/>
      <c r="WAV334" s="98"/>
      <c r="WAY334" s="98"/>
      <c r="WBB334" s="98"/>
      <c r="WBE334" s="98"/>
      <c r="WBG334" s="98"/>
      <c r="WCY334" s="98"/>
      <c r="WCZ334" s="98"/>
      <c r="WDA334" s="98"/>
      <c r="WDB334" s="98"/>
      <c r="WDC334" s="98"/>
      <c r="WDD334" s="98"/>
      <c r="WDE334" s="98"/>
      <c r="WDF334" s="98"/>
      <c r="WDG334" s="98"/>
      <c r="WDH334" s="98"/>
      <c r="WDI334" s="98"/>
      <c r="WDJ334" s="98"/>
      <c r="WDK334" s="98"/>
      <c r="WDL334" s="98"/>
      <c r="WDM334" s="98"/>
      <c r="WDN334" s="98"/>
      <c r="WDO334" s="98"/>
      <c r="WDP334" s="98"/>
      <c r="WDQ334" s="98"/>
      <c r="WED334" s="98"/>
      <c r="WEE334" s="98"/>
      <c r="WEF334" s="98"/>
      <c r="WEG334" s="98"/>
      <c r="WEH334" s="98"/>
      <c r="WEI334" s="98"/>
      <c r="WEJ334" s="98"/>
      <c r="WEK334" s="98"/>
      <c r="WEL334" s="98"/>
      <c r="WEM334" s="98"/>
      <c r="WEP334" s="98"/>
      <c r="WES334" s="98"/>
      <c r="WEV334" s="98"/>
      <c r="WEY334" s="98"/>
      <c r="WHM334" s="98"/>
      <c r="WHO334" s="98"/>
      <c r="WHR334" s="98"/>
      <c r="WHU334" s="98"/>
      <c r="WHX334" s="98"/>
      <c r="WIA334" s="98"/>
      <c r="WID334" s="98"/>
      <c r="WIF334" s="98"/>
      <c r="WIH334" s="98"/>
      <c r="WIK334" s="98"/>
      <c r="WIN334" s="98"/>
      <c r="WIQ334" s="98"/>
      <c r="WIT334" s="98"/>
      <c r="WIW334" s="98"/>
      <c r="WIZ334" s="98"/>
      <c r="WJC334" s="98"/>
      <c r="WJE334" s="98"/>
      <c r="WJZ334" s="98"/>
      <c r="WKA334" s="98"/>
      <c r="WKD334" s="98"/>
      <c r="WKG334" s="98"/>
      <c r="WKJ334" s="98"/>
      <c r="WKM334" s="98"/>
      <c r="WKN334" s="98"/>
      <c r="WKO334" s="98"/>
      <c r="WKR334" s="98"/>
      <c r="WKU334" s="98"/>
      <c r="WKX334" s="98"/>
      <c r="WLA334" s="98"/>
      <c r="WLC334" s="98"/>
      <c r="WMU334" s="98"/>
      <c r="WMV334" s="98"/>
      <c r="WMW334" s="98"/>
      <c r="WMX334" s="98"/>
      <c r="WMY334" s="98"/>
      <c r="WMZ334" s="98"/>
      <c r="WNA334" s="98"/>
      <c r="WNB334" s="98"/>
      <c r="WNC334" s="98"/>
      <c r="WND334" s="98"/>
      <c r="WNE334" s="98"/>
      <c r="WNF334" s="98"/>
      <c r="WNG334" s="98"/>
      <c r="WNH334" s="98"/>
      <c r="WNI334" s="98"/>
      <c r="WNJ334" s="98"/>
      <c r="WNK334" s="98"/>
      <c r="WNL334" s="98"/>
      <c r="WNM334" s="98"/>
      <c r="WNZ334" s="98"/>
      <c r="WOA334" s="98"/>
      <c r="WOB334" s="98"/>
      <c r="WOC334" s="98"/>
      <c r="WOD334" s="98"/>
      <c r="WOE334" s="98"/>
      <c r="WOF334" s="98"/>
      <c r="WOG334" s="98"/>
      <c r="WOH334" s="98"/>
      <c r="WOI334" s="98"/>
      <c r="WOL334" s="98"/>
      <c r="WOO334" s="98"/>
      <c r="WOR334" s="98"/>
      <c r="WOU334" s="98"/>
      <c r="WRI334" s="98"/>
      <c r="WRK334" s="98"/>
      <c r="WRN334" s="98"/>
      <c r="WRQ334" s="98"/>
      <c r="WRT334" s="98"/>
      <c r="WRW334" s="98"/>
      <c r="WRZ334" s="98"/>
      <c r="WSB334" s="98"/>
      <c r="WSD334" s="98"/>
      <c r="WSG334" s="98"/>
      <c r="WSJ334" s="98"/>
      <c r="WSM334" s="98"/>
      <c r="WSP334" s="98"/>
      <c r="WSS334" s="98"/>
      <c r="WSV334" s="98"/>
      <c r="WSY334" s="98"/>
      <c r="WTA334" s="98"/>
      <c r="WTV334" s="98"/>
      <c r="WTW334" s="98"/>
      <c r="WTZ334" s="98"/>
      <c r="WUC334" s="98"/>
      <c r="WUF334" s="98"/>
      <c r="WUI334" s="98"/>
      <c r="WUJ334" s="98"/>
      <c r="WUK334" s="98"/>
      <c r="WUN334" s="98"/>
      <c r="WUQ334" s="98"/>
      <c r="WUT334" s="98"/>
      <c r="WUW334" s="98"/>
      <c r="WUY334" s="98"/>
    </row>
    <row r="335" spans="1:1015 1059:2039 2083:3063 3107:4087 4131:5111 5155:6135 6179:7159 7203:8183 8227:9207 9251:10231 10275:11255 11299:12279 12323:13303 13347:14327 14371:15351 15395:16119" ht="39" customHeight="1" x14ac:dyDescent="0.3">
      <c r="A335" s="201" t="s">
        <v>1</v>
      </c>
      <c r="B335" s="175" t="s">
        <v>411</v>
      </c>
      <c r="C335" s="176" t="s">
        <v>2</v>
      </c>
      <c r="D335" s="177" t="s">
        <v>346</v>
      </c>
      <c r="E335" s="177" t="s">
        <v>345</v>
      </c>
    </row>
    <row r="336" spans="1:1015 1059:2039 2083:3063 3107:4087 4131:5111 5155:6135 6179:7159 7203:8183 8227:9207 9251:10231 10275:11255 11299:12279 12323:13303 13347:14327 14371:15351 15395:16119" ht="21" hidden="1" customHeight="1" x14ac:dyDescent="0.3">
      <c r="A336" s="199"/>
      <c r="B336" s="136"/>
      <c r="C336" s="137"/>
      <c r="D336" s="138"/>
      <c r="E336" s="139"/>
    </row>
    <row r="337" spans="1:5" ht="21" hidden="1" customHeight="1" x14ac:dyDescent="0.3">
      <c r="A337" s="22" t="s">
        <v>73</v>
      </c>
      <c r="B337" s="93" t="s">
        <v>412</v>
      </c>
      <c r="C337" s="7"/>
      <c r="D337" s="104"/>
      <c r="E337" s="105"/>
    </row>
    <row r="338" spans="1:5" ht="21" hidden="1" customHeight="1" x14ac:dyDescent="0.3">
      <c r="A338" s="23" t="s">
        <v>74</v>
      </c>
      <c r="B338" s="93" t="s">
        <v>413</v>
      </c>
      <c r="C338" s="7"/>
      <c r="D338" s="104"/>
      <c r="E338" s="105"/>
    </row>
    <row r="339" spans="1:5" ht="21" hidden="1" customHeight="1" x14ac:dyDescent="0.3">
      <c r="A339" s="22" t="s">
        <v>75</v>
      </c>
      <c r="B339" s="93" t="s">
        <v>412</v>
      </c>
      <c r="C339" s="7"/>
      <c r="D339" s="104"/>
      <c r="E339" s="105"/>
    </row>
    <row r="340" spans="1:5" ht="21" customHeight="1" x14ac:dyDescent="0.3">
      <c r="A340" s="168" t="s">
        <v>196</v>
      </c>
      <c r="B340" s="169" t="s">
        <v>412</v>
      </c>
      <c r="C340" s="170">
        <v>108</v>
      </c>
      <c r="D340" s="186">
        <v>10000</v>
      </c>
      <c r="E340" s="191">
        <v>1080000</v>
      </c>
    </row>
    <row r="341" spans="1:5" ht="21" hidden="1" customHeight="1" x14ac:dyDescent="0.3">
      <c r="A341" s="10" t="s">
        <v>197</v>
      </c>
      <c r="B341" s="93" t="s">
        <v>413</v>
      </c>
      <c r="C341" s="7"/>
      <c r="D341" s="104"/>
      <c r="E341" s="105"/>
    </row>
    <row r="342" spans="1:5" ht="21" hidden="1" customHeight="1" x14ac:dyDescent="0.3">
      <c r="A342" s="29" t="s">
        <v>293</v>
      </c>
      <c r="B342" s="93" t="s">
        <v>412</v>
      </c>
      <c r="C342" s="7"/>
      <c r="D342" s="106"/>
      <c r="E342" s="105"/>
    </row>
    <row r="343" spans="1:5" ht="21" hidden="1" customHeight="1" x14ac:dyDescent="0.3">
      <c r="A343" s="22" t="s">
        <v>294</v>
      </c>
      <c r="B343" s="93" t="s">
        <v>412</v>
      </c>
      <c r="C343" s="7"/>
      <c r="D343" s="104"/>
      <c r="E343" s="105"/>
    </row>
    <row r="344" spans="1:5" ht="21" hidden="1" customHeight="1" x14ac:dyDescent="0.3">
      <c r="A344" s="22" t="s">
        <v>198</v>
      </c>
      <c r="B344" s="93" t="s">
        <v>412</v>
      </c>
      <c r="C344" s="7"/>
      <c r="D344" s="104"/>
      <c r="E344" s="105"/>
    </row>
    <row r="345" spans="1:5" ht="21" hidden="1" customHeight="1" x14ac:dyDescent="0.3">
      <c r="A345" s="8" t="s">
        <v>227</v>
      </c>
      <c r="B345" s="93" t="s">
        <v>412</v>
      </c>
      <c r="C345" s="7"/>
      <c r="D345" s="104"/>
      <c r="E345" s="105"/>
    </row>
    <row r="346" spans="1:5" ht="21" hidden="1" customHeight="1" x14ac:dyDescent="0.3">
      <c r="A346" s="10" t="s">
        <v>51</v>
      </c>
      <c r="B346" s="93" t="s">
        <v>412</v>
      </c>
      <c r="C346" s="7"/>
      <c r="D346" s="104"/>
      <c r="E346" s="105"/>
    </row>
    <row r="347" spans="1:5" ht="21" hidden="1" customHeight="1" x14ac:dyDescent="0.3">
      <c r="A347" s="10" t="s">
        <v>52</v>
      </c>
      <c r="B347" s="93" t="s">
        <v>412</v>
      </c>
      <c r="C347" s="7"/>
      <c r="D347" s="104"/>
      <c r="E347" s="105"/>
    </row>
    <row r="348" spans="1:5" ht="21" hidden="1" customHeight="1" x14ac:dyDescent="0.3">
      <c r="A348" s="5" t="s">
        <v>53</v>
      </c>
      <c r="B348" s="93" t="s">
        <v>415</v>
      </c>
      <c r="C348" s="7"/>
      <c r="D348" s="104"/>
      <c r="E348" s="105"/>
    </row>
    <row r="349" spans="1:5" ht="21" hidden="1" customHeight="1" x14ac:dyDescent="0.3">
      <c r="A349" s="5" t="s">
        <v>206</v>
      </c>
      <c r="B349" s="93" t="s">
        <v>412</v>
      </c>
      <c r="C349" s="7"/>
      <c r="D349" s="104"/>
      <c r="E349" s="105"/>
    </row>
    <row r="350" spans="1:5" ht="21" hidden="1" customHeight="1" x14ac:dyDescent="0.3">
      <c r="A350" s="10" t="s">
        <v>117</v>
      </c>
      <c r="B350" s="93" t="s">
        <v>412</v>
      </c>
      <c r="C350" s="7"/>
      <c r="D350" s="104"/>
      <c r="E350" s="105"/>
    </row>
    <row r="351" spans="1:5" ht="21" hidden="1" customHeight="1" x14ac:dyDescent="0.3">
      <c r="A351" s="10" t="s">
        <v>286</v>
      </c>
      <c r="B351" s="93" t="s">
        <v>412</v>
      </c>
      <c r="C351" s="7"/>
      <c r="D351" s="104"/>
      <c r="E351" s="107"/>
    </row>
    <row r="352" spans="1:5" ht="21" hidden="1" customHeight="1" x14ac:dyDescent="0.3">
      <c r="A352" s="24" t="s">
        <v>287</v>
      </c>
      <c r="B352" s="93" t="s">
        <v>415</v>
      </c>
      <c r="C352" s="7"/>
      <c r="D352" s="104"/>
      <c r="E352" s="108"/>
    </row>
    <row r="353" spans="1:5" ht="21" hidden="1" customHeight="1" x14ac:dyDescent="0.3">
      <c r="A353" s="8" t="s">
        <v>288</v>
      </c>
      <c r="B353" s="93" t="s">
        <v>412</v>
      </c>
      <c r="C353" s="7"/>
      <c r="D353" s="140"/>
      <c r="E353" s="141"/>
    </row>
    <row r="354" spans="1:5" ht="21" customHeight="1" x14ac:dyDescent="0.3">
      <c r="A354" s="153" t="s">
        <v>120</v>
      </c>
      <c r="B354" s="178" t="s">
        <v>412</v>
      </c>
      <c r="C354" s="179">
        <v>1630</v>
      </c>
      <c r="D354" s="187">
        <v>8500</v>
      </c>
      <c r="E354" s="191">
        <v>13855000</v>
      </c>
    </row>
    <row r="355" spans="1:5" ht="21" hidden="1" customHeight="1" x14ac:dyDescent="0.3">
      <c r="A355" s="5" t="s">
        <v>60</v>
      </c>
      <c r="B355" s="93" t="s">
        <v>415</v>
      </c>
      <c r="C355" s="7"/>
      <c r="D355" s="104"/>
      <c r="E355" s="105"/>
    </row>
    <row r="356" spans="1:5" ht="21" hidden="1" customHeight="1" x14ac:dyDescent="0.3">
      <c r="A356" s="5" t="s">
        <v>61</v>
      </c>
      <c r="B356" s="93" t="s">
        <v>412</v>
      </c>
      <c r="C356" s="7"/>
      <c r="D356" s="104"/>
      <c r="E356" s="105"/>
    </row>
    <row r="357" spans="1:5" ht="21" customHeight="1" x14ac:dyDescent="0.3">
      <c r="A357" s="13" t="s">
        <v>270</v>
      </c>
      <c r="B357" s="169" t="s">
        <v>412</v>
      </c>
      <c r="C357" s="170">
        <v>1</v>
      </c>
      <c r="D357" s="188">
        <v>10000</v>
      </c>
      <c r="E357" s="191">
        <v>10000</v>
      </c>
    </row>
    <row r="358" spans="1:5" ht="21" hidden="1" customHeight="1" x14ac:dyDescent="0.3">
      <c r="A358" s="142" t="s">
        <v>271</v>
      </c>
      <c r="B358" s="143" t="s">
        <v>415</v>
      </c>
      <c r="C358" s="144"/>
      <c r="D358" s="145"/>
      <c r="E358" s="146"/>
    </row>
    <row r="359" spans="1:5" ht="21" hidden="1" customHeight="1" x14ac:dyDescent="0.3">
      <c r="A359" s="10" t="s">
        <v>272</v>
      </c>
      <c r="B359" s="93" t="s">
        <v>412</v>
      </c>
      <c r="C359" s="7"/>
      <c r="D359" s="104"/>
      <c r="E359" s="105"/>
    </row>
    <row r="360" spans="1:5" ht="21" hidden="1" customHeight="1" x14ac:dyDescent="0.3">
      <c r="A360" s="10" t="s">
        <v>273</v>
      </c>
      <c r="B360" s="93" t="s">
        <v>415</v>
      </c>
      <c r="C360" s="7"/>
      <c r="D360" s="104"/>
      <c r="E360" s="105"/>
    </row>
    <row r="361" spans="1:5" ht="21" hidden="1" customHeight="1" x14ac:dyDescent="0.3">
      <c r="A361" s="10" t="s">
        <v>274</v>
      </c>
      <c r="B361" s="93" t="s">
        <v>412</v>
      </c>
      <c r="C361" s="7"/>
      <c r="D361" s="104"/>
      <c r="E361" s="105"/>
    </row>
    <row r="362" spans="1:5" ht="21" hidden="1" customHeight="1" x14ac:dyDescent="0.3">
      <c r="A362" s="10" t="s">
        <v>64</v>
      </c>
      <c r="B362" s="93" t="s">
        <v>412</v>
      </c>
      <c r="C362" s="7"/>
      <c r="D362" s="140"/>
      <c r="E362" s="141"/>
    </row>
    <row r="363" spans="1:5" ht="21" hidden="1" customHeight="1" x14ac:dyDescent="0.3">
      <c r="A363" s="147" t="s">
        <v>65</v>
      </c>
      <c r="B363" s="143" t="s">
        <v>412</v>
      </c>
      <c r="C363" s="144"/>
      <c r="D363" s="145"/>
      <c r="E363" s="146"/>
    </row>
    <row r="364" spans="1:5" ht="21" hidden="1" customHeight="1" x14ac:dyDescent="0.3">
      <c r="A364" s="5" t="s">
        <v>66</v>
      </c>
      <c r="B364" s="93" t="s">
        <v>412</v>
      </c>
      <c r="C364" s="7"/>
      <c r="D364" s="104"/>
      <c r="E364" s="105"/>
    </row>
    <row r="365" spans="1:5" ht="21" hidden="1" customHeight="1" x14ac:dyDescent="0.3">
      <c r="A365" s="10" t="s">
        <v>228</v>
      </c>
      <c r="B365" s="93" t="s">
        <v>412</v>
      </c>
      <c r="C365" s="7"/>
      <c r="D365" s="104"/>
      <c r="E365" s="105"/>
    </row>
    <row r="366" spans="1:5" ht="21" hidden="1" customHeight="1" x14ac:dyDescent="0.3">
      <c r="A366" s="10" t="s">
        <v>229</v>
      </c>
      <c r="B366" s="93" t="s">
        <v>416</v>
      </c>
      <c r="C366" s="7"/>
      <c r="D366" s="140"/>
      <c r="E366" s="141"/>
    </row>
    <row r="367" spans="1:5" ht="21" hidden="1" customHeight="1" x14ac:dyDescent="0.3">
      <c r="A367" s="148" t="s">
        <v>230</v>
      </c>
      <c r="B367" s="143" t="s">
        <v>412</v>
      </c>
      <c r="C367" s="149"/>
      <c r="D367" s="145"/>
      <c r="E367" s="146"/>
    </row>
    <row r="368" spans="1:5" ht="21" hidden="1" customHeight="1" x14ac:dyDescent="0.3">
      <c r="A368" s="8" t="s">
        <v>231</v>
      </c>
      <c r="B368" s="93" t="s">
        <v>412</v>
      </c>
      <c r="C368" s="12"/>
      <c r="D368" s="104"/>
      <c r="E368" s="105"/>
    </row>
    <row r="369" spans="1:5" ht="21" hidden="1" customHeight="1" x14ac:dyDescent="0.3">
      <c r="A369" s="10" t="s">
        <v>121</v>
      </c>
      <c r="B369" s="93" t="s">
        <v>412</v>
      </c>
      <c r="C369" s="7"/>
      <c r="D369" s="140"/>
      <c r="E369" s="141"/>
    </row>
    <row r="370" spans="1:5" ht="21" hidden="1" customHeight="1" x14ac:dyDescent="0.3">
      <c r="A370" s="142" t="s">
        <v>149</v>
      </c>
      <c r="B370" s="143" t="s">
        <v>412</v>
      </c>
      <c r="C370" s="144"/>
      <c r="D370" s="145"/>
      <c r="E370" s="146"/>
    </row>
    <row r="371" spans="1:5" ht="21" hidden="1" customHeight="1" x14ac:dyDescent="0.3">
      <c r="A371" s="14" t="s">
        <v>96</v>
      </c>
      <c r="B371" s="93" t="s">
        <v>417</v>
      </c>
      <c r="C371" s="7"/>
      <c r="D371" s="104"/>
      <c r="E371" s="105"/>
    </row>
    <row r="372" spans="1:5" ht="21" hidden="1" customHeight="1" x14ac:dyDescent="0.3">
      <c r="A372" s="10" t="s">
        <v>97</v>
      </c>
      <c r="B372" s="93" t="s">
        <v>412</v>
      </c>
      <c r="C372" s="7"/>
      <c r="D372" s="104"/>
      <c r="E372" s="105"/>
    </row>
    <row r="373" spans="1:5" ht="21" hidden="1" customHeight="1" x14ac:dyDescent="0.3">
      <c r="A373" s="10" t="s">
        <v>98</v>
      </c>
      <c r="B373" s="93" t="s">
        <v>418</v>
      </c>
      <c r="C373" s="7"/>
      <c r="D373" s="104"/>
      <c r="E373" s="105"/>
    </row>
    <row r="374" spans="1:5" ht="21" hidden="1" customHeight="1" x14ac:dyDescent="0.3">
      <c r="A374" s="10" t="s">
        <v>275</v>
      </c>
      <c r="B374" s="93" t="s">
        <v>412</v>
      </c>
      <c r="C374" s="7"/>
      <c r="D374" s="140"/>
      <c r="E374" s="141"/>
    </row>
    <row r="375" spans="1:5" ht="21" hidden="1" customHeight="1" x14ac:dyDescent="0.3">
      <c r="A375" s="142" t="s">
        <v>276</v>
      </c>
      <c r="B375" s="143" t="s">
        <v>412</v>
      </c>
      <c r="C375" s="144"/>
      <c r="D375" s="145"/>
      <c r="E375" s="146"/>
    </row>
    <row r="376" spans="1:5" ht="21" hidden="1" customHeight="1" x14ac:dyDescent="0.3">
      <c r="A376" s="24" t="s">
        <v>277</v>
      </c>
      <c r="B376" s="93" t="s">
        <v>418</v>
      </c>
      <c r="C376" s="7"/>
      <c r="D376" s="104"/>
      <c r="E376" s="105"/>
    </row>
    <row r="377" spans="1:5" ht="21" hidden="1" customHeight="1" x14ac:dyDescent="0.3">
      <c r="A377" s="8" t="s">
        <v>122</v>
      </c>
      <c r="B377" s="93" t="s">
        <v>412</v>
      </c>
      <c r="C377" s="7"/>
      <c r="D377" s="140"/>
      <c r="E377" s="141"/>
    </row>
    <row r="378" spans="1:5" ht="21" hidden="1" customHeight="1" x14ac:dyDescent="0.3">
      <c r="A378" s="150" t="s">
        <v>123</v>
      </c>
      <c r="B378" s="143" t="s">
        <v>417</v>
      </c>
      <c r="C378" s="144"/>
      <c r="D378" s="145"/>
      <c r="E378" s="146"/>
    </row>
    <row r="379" spans="1:5" ht="21" hidden="1" customHeight="1" x14ac:dyDescent="0.3">
      <c r="A379" s="10" t="s">
        <v>278</v>
      </c>
      <c r="B379" s="93" t="s">
        <v>412</v>
      </c>
      <c r="C379" s="7"/>
      <c r="D379" s="104"/>
      <c r="E379" s="105"/>
    </row>
    <row r="380" spans="1:5" ht="21" hidden="1" customHeight="1" x14ac:dyDescent="0.3">
      <c r="A380" s="10" t="s">
        <v>279</v>
      </c>
      <c r="B380" s="93" t="s">
        <v>412</v>
      </c>
      <c r="C380" s="7"/>
      <c r="D380" s="104"/>
      <c r="E380" s="105"/>
    </row>
    <row r="381" spans="1:5" ht="21" customHeight="1" x14ac:dyDescent="0.3">
      <c r="A381" s="8" t="s">
        <v>113</v>
      </c>
      <c r="B381" s="169" t="s">
        <v>412</v>
      </c>
      <c r="C381" s="170">
        <v>980</v>
      </c>
      <c r="D381" s="189">
        <v>27000</v>
      </c>
      <c r="E381" s="191">
        <v>26460000</v>
      </c>
    </row>
    <row r="382" spans="1:5" ht="21" hidden="1" customHeight="1" x14ac:dyDescent="0.3">
      <c r="A382" s="18" t="s">
        <v>151</v>
      </c>
      <c r="B382" s="143" t="s">
        <v>412</v>
      </c>
      <c r="C382" s="144"/>
      <c r="D382" s="152"/>
      <c r="E382" s="146"/>
    </row>
    <row r="383" spans="1:5" ht="21" hidden="1" customHeight="1" x14ac:dyDescent="0.3">
      <c r="A383" s="14" t="s">
        <v>152</v>
      </c>
      <c r="B383" s="93" t="s">
        <v>419</v>
      </c>
      <c r="C383" s="7"/>
      <c r="D383" s="104"/>
      <c r="E383" s="105"/>
    </row>
    <row r="384" spans="1:5" ht="21" hidden="1" customHeight="1" x14ac:dyDescent="0.3">
      <c r="A384" s="14" t="s">
        <v>153</v>
      </c>
      <c r="B384" s="93" t="s">
        <v>419</v>
      </c>
      <c r="C384" s="7"/>
      <c r="D384" s="104"/>
      <c r="E384" s="105"/>
    </row>
    <row r="385" spans="1:5" ht="21" hidden="1" customHeight="1" x14ac:dyDescent="0.3">
      <c r="A385" s="14" t="s">
        <v>154</v>
      </c>
      <c r="B385" s="93" t="s">
        <v>412</v>
      </c>
      <c r="C385" s="7"/>
      <c r="D385" s="109"/>
      <c r="E385" s="105"/>
    </row>
    <row r="386" spans="1:5" ht="21" hidden="1" customHeight="1" x14ac:dyDescent="0.3">
      <c r="A386" s="10" t="s">
        <v>155</v>
      </c>
      <c r="B386" s="93" t="s">
        <v>412</v>
      </c>
      <c r="C386" s="7"/>
      <c r="D386" s="151"/>
      <c r="E386" s="141"/>
    </row>
    <row r="387" spans="1:5" ht="21" hidden="1" customHeight="1" x14ac:dyDescent="0.3">
      <c r="A387" s="148" t="s">
        <v>156</v>
      </c>
      <c r="B387" s="143" t="s">
        <v>412</v>
      </c>
      <c r="C387" s="144"/>
      <c r="D387" s="145"/>
      <c r="E387" s="146"/>
    </row>
    <row r="388" spans="1:5" ht="21" hidden="1" customHeight="1" x14ac:dyDescent="0.3">
      <c r="A388" s="10" t="s">
        <v>157</v>
      </c>
      <c r="B388" s="93" t="s">
        <v>412</v>
      </c>
      <c r="C388" s="7"/>
      <c r="D388" s="109"/>
      <c r="E388" s="105"/>
    </row>
    <row r="389" spans="1:5" ht="21" hidden="1" customHeight="1" x14ac:dyDescent="0.3">
      <c r="A389" s="10" t="s">
        <v>158</v>
      </c>
      <c r="B389" s="93" t="s">
        <v>412</v>
      </c>
      <c r="C389" s="7"/>
      <c r="D389" s="104"/>
      <c r="E389" s="105"/>
    </row>
    <row r="390" spans="1:5" ht="21" hidden="1" customHeight="1" x14ac:dyDescent="0.3">
      <c r="A390" s="14" t="s">
        <v>76</v>
      </c>
      <c r="B390" s="93" t="s">
        <v>419</v>
      </c>
      <c r="C390" s="7"/>
      <c r="D390" s="104"/>
      <c r="E390" s="105"/>
    </row>
    <row r="391" spans="1:5" ht="21" hidden="1" customHeight="1" x14ac:dyDescent="0.3">
      <c r="A391" s="10" t="s">
        <v>114</v>
      </c>
      <c r="B391" s="93" t="s">
        <v>416</v>
      </c>
      <c r="C391" s="7"/>
      <c r="D391" s="109"/>
      <c r="E391" s="105"/>
    </row>
    <row r="392" spans="1:5" ht="21" hidden="1" customHeight="1" x14ac:dyDescent="0.3">
      <c r="A392" s="34" t="s">
        <v>295</v>
      </c>
      <c r="B392" s="93" t="s">
        <v>412</v>
      </c>
      <c r="C392" s="7"/>
      <c r="D392" s="104"/>
      <c r="E392" s="105"/>
    </row>
    <row r="393" spans="1:5" ht="21" hidden="1" customHeight="1" x14ac:dyDescent="0.3">
      <c r="A393" s="10" t="s">
        <v>159</v>
      </c>
      <c r="B393" s="93" t="s">
        <v>412</v>
      </c>
      <c r="C393" s="7"/>
      <c r="D393" s="109"/>
      <c r="E393" s="105"/>
    </row>
    <row r="394" spans="1:5" ht="21" hidden="1" customHeight="1" x14ac:dyDescent="0.3">
      <c r="A394" s="10" t="s">
        <v>160</v>
      </c>
      <c r="B394" s="93" t="s">
        <v>412</v>
      </c>
      <c r="C394" s="7"/>
      <c r="D394" s="109"/>
      <c r="E394" s="105"/>
    </row>
    <row r="395" spans="1:5" ht="21" hidden="1" customHeight="1" x14ac:dyDescent="0.3">
      <c r="A395" s="9" t="s">
        <v>161</v>
      </c>
      <c r="B395" s="93" t="s">
        <v>412</v>
      </c>
      <c r="C395" s="7"/>
      <c r="D395" s="109"/>
      <c r="E395" s="105"/>
    </row>
    <row r="396" spans="1:5" ht="21" hidden="1" customHeight="1" x14ac:dyDescent="0.3">
      <c r="A396" s="41" t="s">
        <v>296</v>
      </c>
      <c r="B396" s="93" t="s">
        <v>412</v>
      </c>
      <c r="C396" s="7"/>
      <c r="D396" s="104"/>
      <c r="E396" s="105"/>
    </row>
    <row r="397" spans="1:5" ht="21" hidden="1" customHeight="1" x14ac:dyDescent="0.3">
      <c r="A397" s="5" t="s">
        <v>3</v>
      </c>
      <c r="B397" s="93" t="s">
        <v>419</v>
      </c>
      <c r="C397" s="7"/>
      <c r="D397" s="104"/>
      <c r="E397" s="105"/>
    </row>
    <row r="398" spans="1:5" ht="21" hidden="1" customHeight="1" x14ac:dyDescent="0.3">
      <c r="A398" s="8" t="s">
        <v>4</v>
      </c>
      <c r="B398" s="93" t="s">
        <v>412</v>
      </c>
      <c r="C398" s="7"/>
      <c r="D398" s="104"/>
      <c r="E398" s="105"/>
    </row>
    <row r="399" spans="1:5" ht="21" hidden="1" customHeight="1" x14ac:dyDescent="0.3">
      <c r="A399" s="5" t="s">
        <v>5</v>
      </c>
      <c r="B399" s="93" t="s">
        <v>412</v>
      </c>
      <c r="C399" s="7"/>
      <c r="D399" s="104"/>
      <c r="E399" s="105"/>
    </row>
    <row r="400" spans="1:5" ht="21" hidden="1" customHeight="1" x14ac:dyDescent="0.3">
      <c r="A400" s="5" t="s">
        <v>6</v>
      </c>
      <c r="B400" s="93" t="s">
        <v>412</v>
      </c>
      <c r="C400" s="7"/>
      <c r="D400" s="104"/>
      <c r="E400" s="105"/>
    </row>
    <row r="401" spans="1:5" ht="21" hidden="1" customHeight="1" x14ac:dyDescent="0.3">
      <c r="A401" s="5" t="s">
        <v>7</v>
      </c>
      <c r="B401" s="93" t="s">
        <v>419</v>
      </c>
      <c r="C401" s="7"/>
      <c r="D401" s="104"/>
      <c r="E401" s="105"/>
    </row>
    <row r="402" spans="1:5" ht="21" hidden="1" customHeight="1" x14ac:dyDescent="0.3">
      <c r="A402" s="9" t="s">
        <v>8</v>
      </c>
      <c r="B402" s="93" t="s">
        <v>412</v>
      </c>
      <c r="C402" s="7"/>
      <c r="D402" s="104"/>
      <c r="E402" s="105"/>
    </row>
    <row r="403" spans="1:5" ht="21" hidden="1" customHeight="1" x14ac:dyDescent="0.3">
      <c r="A403" s="10" t="s">
        <v>9</v>
      </c>
      <c r="B403" s="93" t="s">
        <v>419</v>
      </c>
      <c r="C403" s="7"/>
      <c r="D403" s="104"/>
      <c r="E403" s="105"/>
    </row>
    <row r="404" spans="1:5" ht="21" hidden="1" customHeight="1" x14ac:dyDescent="0.3">
      <c r="A404" s="10" t="s">
        <v>115</v>
      </c>
      <c r="B404" s="93" t="s">
        <v>417</v>
      </c>
      <c r="C404" s="7"/>
      <c r="D404" s="104"/>
      <c r="E404" s="105"/>
    </row>
    <row r="405" spans="1:5" ht="21" hidden="1" customHeight="1" x14ac:dyDescent="0.3">
      <c r="A405" s="5" t="s">
        <v>116</v>
      </c>
      <c r="B405" s="93" t="s">
        <v>412</v>
      </c>
      <c r="C405" s="7"/>
      <c r="D405" s="140"/>
      <c r="E405" s="141"/>
    </row>
    <row r="406" spans="1:5" ht="21" customHeight="1" x14ac:dyDescent="0.3">
      <c r="A406" s="153" t="s">
        <v>168</v>
      </c>
      <c r="B406" s="178" t="s">
        <v>412</v>
      </c>
      <c r="C406" s="179">
        <v>35</v>
      </c>
      <c r="D406" s="187">
        <v>29000</v>
      </c>
      <c r="E406" s="191">
        <v>1015000</v>
      </c>
    </row>
    <row r="407" spans="1:5" ht="21" hidden="1" customHeight="1" x14ac:dyDescent="0.3">
      <c r="A407" s="24" t="s">
        <v>169</v>
      </c>
      <c r="B407" s="93" t="s">
        <v>417</v>
      </c>
      <c r="C407" s="7"/>
      <c r="D407" s="140"/>
      <c r="E407" s="141"/>
    </row>
    <row r="408" spans="1:5" ht="21" hidden="1" customHeight="1" x14ac:dyDescent="0.3">
      <c r="A408" s="142" t="s">
        <v>170</v>
      </c>
      <c r="B408" s="143" t="s">
        <v>420</v>
      </c>
      <c r="C408" s="144"/>
      <c r="D408" s="145"/>
      <c r="E408" s="146"/>
    </row>
    <row r="409" spans="1:5" ht="21" hidden="1" customHeight="1" x14ac:dyDescent="0.3">
      <c r="A409" s="10" t="s">
        <v>171</v>
      </c>
      <c r="B409" s="93" t="s">
        <v>412</v>
      </c>
      <c r="C409" s="7"/>
      <c r="D409" s="104"/>
      <c r="E409" s="105"/>
    </row>
    <row r="410" spans="1:5" ht="21" hidden="1" customHeight="1" x14ac:dyDescent="0.3">
      <c r="A410" s="10" t="s">
        <v>172</v>
      </c>
      <c r="B410" s="93" t="s">
        <v>412</v>
      </c>
      <c r="C410" s="7"/>
      <c r="D410" s="104"/>
      <c r="E410" s="105"/>
    </row>
    <row r="411" spans="1:5" ht="21" hidden="1" customHeight="1" x14ac:dyDescent="0.3">
      <c r="A411" s="5" t="s">
        <v>10</v>
      </c>
      <c r="B411" s="93" t="s">
        <v>412</v>
      </c>
      <c r="C411" s="12"/>
      <c r="D411" s="104"/>
      <c r="E411" s="105"/>
    </row>
    <row r="412" spans="1:5" ht="21" hidden="1" customHeight="1" x14ac:dyDescent="0.3">
      <c r="A412" s="5" t="s">
        <v>11</v>
      </c>
      <c r="B412" s="93" t="s">
        <v>412</v>
      </c>
      <c r="C412" s="12"/>
      <c r="D412" s="104"/>
      <c r="E412" s="105"/>
    </row>
    <row r="413" spans="1:5" ht="21" hidden="1" customHeight="1" x14ac:dyDescent="0.3">
      <c r="A413" s="5" t="s">
        <v>12</v>
      </c>
      <c r="B413" s="93" t="s">
        <v>417</v>
      </c>
      <c r="C413" s="12"/>
      <c r="D413" s="104"/>
      <c r="E413" s="105"/>
    </row>
    <row r="414" spans="1:5" ht="21" hidden="1" customHeight="1" x14ac:dyDescent="0.3">
      <c r="A414" s="10" t="s">
        <v>82</v>
      </c>
      <c r="B414" s="93" t="s">
        <v>412</v>
      </c>
      <c r="C414" s="7"/>
      <c r="D414" s="104"/>
      <c r="E414" s="105"/>
    </row>
    <row r="415" spans="1:5" ht="21" hidden="1" customHeight="1" x14ac:dyDescent="0.3">
      <c r="A415" s="10" t="s">
        <v>83</v>
      </c>
      <c r="B415" s="93" t="s">
        <v>412</v>
      </c>
      <c r="C415" s="7"/>
      <c r="D415" s="104"/>
      <c r="E415" s="105"/>
    </row>
    <row r="416" spans="1:5" ht="21" hidden="1" customHeight="1" x14ac:dyDescent="0.3">
      <c r="A416" s="10" t="s">
        <v>84</v>
      </c>
      <c r="B416" s="93" t="s">
        <v>416</v>
      </c>
      <c r="C416" s="7"/>
      <c r="D416" s="104"/>
      <c r="E416" s="105"/>
    </row>
    <row r="417" spans="1:5" ht="21" hidden="1" customHeight="1" x14ac:dyDescent="0.3">
      <c r="A417" s="10" t="s">
        <v>85</v>
      </c>
      <c r="B417" s="93" t="s">
        <v>412</v>
      </c>
      <c r="C417" s="7"/>
      <c r="D417" s="140"/>
      <c r="E417" s="141"/>
    </row>
    <row r="418" spans="1:5" ht="21" hidden="1" customHeight="1" x14ac:dyDescent="0.3">
      <c r="A418" s="142" t="s">
        <v>86</v>
      </c>
      <c r="B418" s="143" t="s">
        <v>416</v>
      </c>
      <c r="C418" s="144"/>
      <c r="D418" s="145"/>
      <c r="E418" s="146"/>
    </row>
    <row r="419" spans="1:5" ht="21" customHeight="1" x14ac:dyDescent="0.3">
      <c r="A419" s="13" t="s">
        <v>194</v>
      </c>
      <c r="B419" s="169" t="s">
        <v>412</v>
      </c>
      <c r="C419" s="170">
        <v>27</v>
      </c>
      <c r="D419" s="186">
        <v>10000</v>
      </c>
      <c r="E419" s="191">
        <v>270000</v>
      </c>
    </row>
    <row r="420" spans="1:5" ht="21" hidden="1" customHeight="1" x14ac:dyDescent="0.3">
      <c r="A420" s="13" t="s">
        <v>195</v>
      </c>
      <c r="B420" s="93" t="s">
        <v>414</v>
      </c>
      <c r="C420" s="7"/>
      <c r="D420" s="104"/>
      <c r="E420" s="105"/>
    </row>
    <row r="421" spans="1:5" ht="21" hidden="1" customHeight="1" x14ac:dyDescent="0.3">
      <c r="A421" s="13" t="s">
        <v>177</v>
      </c>
      <c r="B421" s="93" t="s">
        <v>419</v>
      </c>
      <c r="C421" s="7"/>
      <c r="D421" s="104"/>
      <c r="E421" s="105"/>
    </row>
    <row r="422" spans="1:5" ht="21" hidden="1" customHeight="1" x14ac:dyDescent="0.3">
      <c r="A422" s="13" t="s">
        <v>178</v>
      </c>
      <c r="B422" s="93" t="s">
        <v>419</v>
      </c>
      <c r="C422" s="7"/>
      <c r="D422" s="104"/>
      <c r="E422" s="105"/>
    </row>
    <row r="423" spans="1:5" ht="21" hidden="1" customHeight="1" x14ac:dyDescent="0.3">
      <c r="A423" s="8" t="s">
        <v>179</v>
      </c>
      <c r="B423" s="93" t="s">
        <v>412</v>
      </c>
      <c r="C423" s="7"/>
      <c r="D423" s="104"/>
      <c r="E423" s="105"/>
    </row>
    <row r="424" spans="1:5" ht="21" hidden="1" customHeight="1" x14ac:dyDescent="0.3">
      <c r="A424" s="24" t="s">
        <v>173</v>
      </c>
      <c r="B424" s="93" t="s">
        <v>417</v>
      </c>
      <c r="C424" s="7"/>
      <c r="D424" s="104"/>
      <c r="E424" s="105"/>
    </row>
    <row r="425" spans="1:5" ht="21" hidden="1" customHeight="1" x14ac:dyDescent="0.3">
      <c r="A425" s="8" t="s">
        <v>335</v>
      </c>
      <c r="B425" s="93" t="s">
        <v>412</v>
      </c>
      <c r="C425" s="7"/>
      <c r="D425" s="104"/>
      <c r="E425" s="105"/>
    </row>
    <row r="426" spans="1:5" ht="21" hidden="1" customHeight="1" x14ac:dyDescent="0.3">
      <c r="A426" s="10" t="s">
        <v>13</v>
      </c>
      <c r="B426" s="93" t="s">
        <v>412</v>
      </c>
      <c r="C426" s="7"/>
      <c r="D426" s="104"/>
      <c r="E426" s="105"/>
    </row>
    <row r="427" spans="1:5" ht="21" hidden="1" customHeight="1" x14ac:dyDescent="0.3">
      <c r="A427" s="10" t="s">
        <v>14</v>
      </c>
      <c r="B427" s="93" t="s">
        <v>416</v>
      </c>
      <c r="C427" s="7"/>
      <c r="D427" s="104"/>
      <c r="E427" s="105"/>
    </row>
    <row r="428" spans="1:5" ht="21" hidden="1" customHeight="1" x14ac:dyDescent="0.3">
      <c r="A428" s="8" t="s">
        <v>336</v>
      </c>
      <c r="B428" s="93" t="s">
        <v>412</v>
      </c>
      <c r="C428" s="7"/>
      <c r="D428" s="140"/>
      <c r="E428" s="141"/>
    </row>
    <row r="429" spans="1:5" ht="21" hidden="1" customHeight="1" x14ac:dyDescent="0.3">
      <c r="A429" s="148" t="s">
        <v>207</v>
      </c>
      <c r="B429" s="143" t="s">
        <v>416</v>
      </c>
      <c r="C429" s="144"/>
      <c r="D429" s="145"/>
      <c r="E429" s="146"/>
    </row>
    <row r="430" spans="1:5" ht="21" hidden="1" customHeight="1" x14ac:dyDescent="0.3">
      <c r="A430" s="10" t="s">
        <v>15</v>
      </c>
      <c r="B430" s="93" t="s">
        <v>412</v>
      </c>
      <c r="C430" s="12"/>
      <c r="D430" s="140"/>
      <c r="E430" s="141"/>
    </row>
    <row r="431" spans="1:5" ht="21" hidden="1" customHeight="1" x14ac:dyDescent="0.3">
      <c r="A431" s="153" t="s">
        <v>17</v>
      </c>
      <c r="B431" s="143" t="s">
        <v>416</v>
      </c>
      <c r="C431" s="144"/>
      <c r="D431" s="145"/>
      <c r="E431" s="146"/>
    </row>
    <row r="432" spans="1:5" ht="21" hidden="1" customHeight="1" x14ac:dyDescent="0.3">
      <c r="A432" s="8" t="s">
        <v>297</v>
      </c>
      <c r="B432" s="93" t="s">
        <v>412</v>
      </c>
      <c r="C432" s="7"/>
      <c r="D432" s="104"/>
      <c r="E432" s="105"/>
    </row>
    <row r="433" spans="1:5" ht="21" hidden="1" customHeight="1" x14ac:dyDescent="0.3">
      <c r="A433" s="8" t="s">
        <v>337</v>
      </c>
      <c r="B433" s="93" t="s">
        <v>412</v>
      </c>
      <c r="C433" s="7"/>
      <c r="D433" s="104"/>
      <c r="E433" s="105"/>
    </row>
    <row r="434" spans="1:5" ht="21" hidden="1" customHeight="1" x14ac:dyDescent="0.3">
      <c r="A434" s="10" t="s">
        <v>47</v>
      </c>
      <c r="B434" s="93" t="s">
        <v>412</v>
      </c>
      <c r="C434" s="7"/>
      <c r="D434" s="104"/>
      <c r="E434" s="105"/>
    </row>
    <row r="435" spans="1:5" ht="21" hidden="1" customHeight="1" x14ac:dyDescent="0.3">
      <c r="A435" s="14" t="s">
        <v>48</v>
      </c>
      <c r="B435" s="93" t="s">
        <v>413</v>
      </c>
      <c r="C435" s="7"/>
      <c r="D435" s="104"/>
      <c r="E435" s="105"/>
    </row>
    <row r="436" spans="1:5" ht="21" hidden="1" customHeight="1" x14ac:dyDescent="0.3">
      <c r="A436" s="28" t="s">
        <v>192</v>
      </c>
      <c r="B436" s="93" t="s">
        <v>412</v>
      </c>
      <c r="C436" s="7"/>
      <c r="D436" s="104"/>
      <c r="E436" s="105"/>
    </row>
    <row r="437" spans="1:5" ht="21" hidden="1" customHeight="1" x14ac:dyDescent="0.3">
      <c r="A437" s="28" t="s">
        <v>193</v>
      </c>
      <c r="B437" s="93" t="s">
        <v>413</v>
      </c>
      <c r="C437" s="7"/>
      <c r="D437" s="104"/>
      <c r="E437" s="105"/>
    </row>
    <row r="438" spans="1:5" ht="21" hidden="1" customHeight="1" x14ac:dyDescent="0.3">
      <c r="A438" s="42" t="s">
        <v>49</v>
      </c>
      <c r="B438" s="93" t="s">
        <v>412</v>
      </c>
      <c r="C438" s="7"/>
      <c r="D438" s="104"/>
      <c r="E438" s="105"/>
    </row>
    <row r="439" spans="1:5" ht="21" hidden="1" customHeight="1" x14ac:dyDescent="0.3">
      <c r="A439" s="35" t="s">
        <v>298</v>
      </c>
      <c r="B439" s="93" t="s">
        <v>421</v>
      </c>
      <c r="C439" s="7"/>
      <c r="D439" s="104"/>
      <c r="E439" s="105"/>
    </row>
    <row r="440" spans="1:5" ht="21" hidden="1" customHeight="1" x14ac:dyDescent="0.3">
      <c r="A440" s="10" t="s">
        <v>50</v>
      </c>
      <c r="B440" s="93" t="s">
        <v>412</v>
      </c>
      <c r="C440" s="7"/>
      <c r="D440" s="104"/>
      <c r="E440" s="105"/>
    </row>
    <row r="441" spans="1:5" ht="21" hidden="1" customHeight="1" x14ac:dyDescent="0.3">
      <c r="A441" s="10" t="s">
        <v>20</v>
      </c>
      <c r="B441" s="93" t="s">
        <v>412</v>
      </c>
      <c r="C441" s="7"/>
      <c r="D441" s="104"/>
      <c r="E441" s="105"/>
    </row>
    <row r="442" spans="1:5" ht="21" hidden="1" customHeight="1" x14ac:dyDescent="0.3">
      <c r="A442" s="10" t="s">
        <v>21</v>
      </c>
      <c r="B442" s="93" t="s">
        <v>412</v>
      </c>
      <c r="C442" s="7"/>
      <c r="D442" s="104"/>
      <c r="E442" s="105"/>
    </row>
    <row r="443" spans="1:5" ht="21" hidden="1" customHeight="1" x14ac:dyDescent="0.3">
      <c r="A443" s="10" t="s">
        <v>22</v>
      </c>
      <c r="B443" s="93" t="s">
        <v>418</v>
      </c>
      <c r="C443" s="7"/>
      <c r="D443" s="104"/>
      <c r="E443" s="105"/>
    </row>
    <row r="444" spans="1:5" ht="21" hidden="1" customHeight="1" x14ac:dyDescent="0.3">
      <c r="A444" s="10" t="s">
        <v>209</v>
      </c>
      <c r="B444" s="93" t="s">
        <v>412</v>
      </c>
      <c r="C444" s="7"/>
      <c r="D444" s="104"/>
      <c r="E444" s="105"/>
    </row>
    <row r="445" spans="1:5" ht="21" hidden="1" customHeight="1" x14ac:dyDescent="0.3">
      <c r="A445" s="10" t="s">
        <v>210</v>
      </c>
      <c r="B445" s="93" t="s">
        <v>417</v>
      </c>
      <c r="C445" s="7"/>
      <c r="D445" s="104"/>
      <c r="E445" s="105"/>
    </row>
    <row r="446" spans="1:5" ht="21" hidden="1" customHeight="1" x14ac:dyDescent="0.3">
      <c r="A446" s="10" t="s">
        <v>338</v>
      </c>
      <c r="B446" s="93" t="s">
        <v>412</v>
      </c>
      <c r="C446" s="7"/>
      <c r="D446" s="140"/>
      <c r="E446" s="141"/>
    </row>
    <row r="447" spans="1:5" ht="21" hidden="1" customHeight="1" x14ac:dyDescent="0.3">
      <c r="A447" s="142" t="s">
        <v>211</v>
      </c>
      <c r="B447" s="143" t="s">
        <v>412</v>
      </c>
      <c r="C447" s="144"/>
      <c r="D447" s="145"/>
      <c r="E447" s="146"/>
    </row>
    <row r="448" spans="1:5" ht="21" hidden="1" customHeight="1" x14ac:dyDescent="0.3">
      <c r="A448" s="8" t="s">
        <v>18</v>
      </c>
      <c r="B448" s="93" t="s">
        <v>412</v>
      </c>
      <c r="C448" s="7"/>
      <c r="D448" s="104"/>
      <c r="E448" s="105"/>
    </row>
    <row r="449" spans="1:5" ht="21" hidden="1" customHeight="1" x14ac:dyDescent="0.3">
      <c r="A449" s="13" t="s">
        <v>19</v>
      </c>
      <c r="B449" s="93" t="s">
        <v>415</v>
      </c>
      <c r="C449" s="7"/>
      <c r="D449" s="104"/>
      <c r="E449" s="105"/>
    </row>
    <row r="450" spans="1:5" ht="21" hidden="1" customHeight="1" x14ac:dyDescent="0.3">
      <c r="A450" s="10" t="s">
        <v>299</v>
      </c>
      <c r="B450" s="93" t="s">
        <v>422</v>
      </c>
      <c r="C450" s="7"/>
      <c r="D450" s="104"/>
      <c r="E450" s="105"/>
    </row>
    <row r="451" spans="1:5" ht="21" hidden="1" customHeight="1" x14ac:dyDescent="0.3">
      <c r="A451" s="8" t="s">
        <v>300</v>
      </c>
      <c r="B451" s="93" t="s">
        <v>422</v>
      </c>
      <c r="C451" s="7"/>
      <c r="D451" s="104"/>
      <c r="E451" s="105"/>
    </row>
    <row r="452" spans="1:5" ht="21" hidden="1" customHeight="1" x14ac:dyDescent="0.3">
      <c r="A452" s="8" t="s">
        <v>301</v>
      </c>
      <c r="B452" s="93" t="s">
        <v>422</v>
      </c>
      <c r="C452" s="7"/>
      <c r="D452" s="104"/>
      <c r="E452" s="105"/>
    </row>
    <row r="453" spans="1:5" ht="21" customHeight="1" x14ac:dyDescent="0.3">
      <c r="A453" s="13" t="s">
        <v>95</v>
      </c>
      <c r="B453" s="169" t="s">
        <v>412</v>
      </c>
      <c r="C453" s="170">
        <v>85</v>
      </c>
      <c r="D453" s="188">
        <v>10000</v>
      </c>
      <c r="E453" s="191">
        <v>850000</v>
      </c>
    </row>
    <row r="454" spans="1:5" ht="21" hidden="1" customHeight="1" x14ac:dyDescent="0.3">
      <c r="A454" s="154" t="s">
        <v>124</v>
      </c>
      <c r="B454" s="143" t="s">
        <v>412</v>
      </c>
      <c r="C454" s="144"/>
      <c r="D454" s="145"/>
      <c r="E454" s="146"/>
    </row>
    <row r="455" spans="1:5" ht="21" hidden="1" customHeight="1" x14ac:dyDescent="0.3">
      <c r="A455" s="24" t="s">
        <v>125</v>
      </c>
      <c r="B455" s="93" t="s">
        <v>419</v>
      </c>
      <c r="C455" s="7"/>
      <c r="D455" s="104"/>
      <c r="E455" s="105"/>
    </row>
    <row r="456" spans="1:5" ht="21" hidden="1" customHeight="1" x14ac:dyDescent="0.3">
      <c r="A456" s="5" t="s">
        <v>126</v>
      </c>
      <c r="B456" s="93" t="s">
        <v>419</v>
      </c>
      <c r="C456" s="12"/>
      <c r="D456" s="104"/>
      <c r="E456" s="105"/>
    </row>
    <row r="457" spans="1:5" ht="21" hidden="1" customHeight="1" x14ac:dyDescent="0.3">
      <c r="A457" s="5" t="s">
        <v>127</v>
      </c>
      <c r="B457" s="93" t="s">
        <v>412</v>
      </c>
      <c r="C457" s="12"/>
      <c r="D457" s="104"/>
      <c r="E457" s="105"/>
    </row>
    <row r="458" spans="1:5" ht="21" hidden="1" customHeight="1" x14ac:dyDescent="0.3">
      <c r="A458" s="5" t="s">
        <v>128</v>
      </c>
      <c r="B458" s="93" t="s">
        <v>412</v>
      </c>
      <c r="C458" s="12"/>
      <c r="D458" s="104"/>
      <c r="E458" s="105"/>
    </row>
    <row r="459" spans="1:5" ht="21" hidden="1" customHeight="1" x14ac:dyDescent="0.3">
      <c r="A459" s="5" t="s">
        <v>129</v>
      </c>
      <c r="B459" s="93" t="s">
        <v>412</v>
      </c>
      <c r="C459" s="31"/>
      <c r="D459" s="104"/>
      <c r="E459" s="105"/>
    </row>
    <row r="460" spans="1:5" ht="21" hidden="1" customHeight="1" x14ac:dyDescent="0.3">
      <c r="A460" s="33" t="s">
        <v>280</v>
      </c>
      <c r="B460" s="93" t="s">
        <v>417</v>
      </c>
      <c r="C460" s="7"/>
      <c r="D460" s="104"/>
      <c r="E460" s="105"/>
    </row>
    <row r="461" spans="1:5" ht="21" hidden="1" customHeight="1" x14ac:dyDescent="0.3">
      <c r="A461" s="5" t="s">
        <v>281</v>
      </c>
      <c r="B461" s="93" t="s">
        <v>412</v>
      </c>
      <c r="C461" s="12"/>
      <c r="D461" s="104"/>
      <c r="E461" s="105"/>
    </row>
    <row r="462" spans="1:5" ht="21" hidden="1" customHeight="1" x14ac:dyDescent="0.3">
      <c r="A462" s="10" t="s">
        <v>282</v>
      </c>
      <c r="B462" s="93" t="s">
        <v>412</v>
      </c>
      <c r="C462" s="7"/>
      <c r="D462" s="104"/>
      <c r="E462" s="105"/>
    </row>
    <row r="463" spans="1:5" ht="21" hidden="1" customHeight="1" x14ac:dyDescent="0.3">
      <c r="A463" s="10" t="s">
        <v>283</v>
      </c>
      <c r="B463" s="93" t="s">
        <v>414</v>
      </c>
      <c r="C463" s="7"/>
      <c r="D463" s="104"/>
      <c r="E463" s="105"/>
    </row>
    <row r="464" spans="1:5" ht="21" customHeight="1" x14ac:dyDescent="0.3">
      <c r="A464" s="13" t="s">
        <v>36</v>
      </c>
      <c r="B464" s="169" t="s">
        <v>412</v>
      </c>
      <c r="C464" s="170">
        <v>110</v>
      </c>
      <c r="D464" s="186">
        <v>7000</v>
      </c>
      <c r="E464" s="191">
        <v>770000</v>
      </c>
    </row>
    <row r="465" spans="1:5" ht="21" hidden="1" customHeight="1" x14ac:dyDescent="0.3">
      <c r="A465" s="14" t="s">
        <v>37</v>
      </c>
      <c r="B465" s="93" t="s">
        <v>416</v>
      </c>
      <c r="C465" s="7"/>
      <c r="D465" s="104"/>
      <c r="E465" s="105"/>
    </row>
    <row r="466" spans="1:5" ht="21" hidden="1" customHeight="1" x14ac:dyDescent="0.3">
      <c r="A466" s="5" t="s">
        <v>214</v>
      </c>
      <c r="B466" s="93" t="s">
        <v>412</v>
      </c>
      <c r="C466" s="7"/>
      <c r="D466" s="104"/>
      <c r="E466" s="105"/>
    </row>
    <row r="467" spans="1:5" ht="21" hidden="1" customHeight="1" x14ac:dyDescent="0.3">
      <c r="A467" s="5" t="s">
        <v>215</v>
      </c>
      <c r="B467" s="93" t="s">
        <v>416</v>
      </c>
      <c r="C467" s="7"/>
      <c r="D467" s="104"/>
      <c r="E467" s="105"/>
    </row>
    <row r="468" spans="1:5" ht="21" hidden="1" customHeight="1" x14ac:dyDescent="0.3">
      <c r="A468" s="10" t="s">
        <v>216</v>
      </c>
      <c r="B468" s="93" t="s">
        <v>412</v>
      </c>
      <c r="C468" s="7"/>
      <c r="D468" s="104"/>
      <c r="E468" s="105"/>
    </row>
    <row r="469" spans="1:5" ht="21" hidden="1" customHeight="1" x14ac:dyDescent="0.3">
      <c r="A469" s="10" t="s">
        <v>339</v>
      </c>
      <c r="B469" s="93" t="s">
        <v>412</v>
      </c>
      <c r="C469" s="7"/>
      <c r="D469" s="104"/>
      <c r="E469" s="105"/>
    </row>
    <row r="470" spans="1:5" ht="21" hidden="1" customHeight="1" x14ac:dyDescent="0.3">
      <c r="A470" s="10" t="s">
        <v>101</v>
      </c>
      <c r="B470" s="93" t="s">
        <v>412</v>
      </c>
      <c r="C470" s="12"/>
      <c r="D470" s="104"/>
      <c r="E470" s="105"/>
    </row>
    <row r="471" spans="1:5" ht="21" hidden="1" customHeight="1" x14ac:dyDescent="0.3">
      <c r="A471" s="10" t="s">
        <v>102</v>
      </c>
      <c r="B471" s="93" t="s">
        <v>417</v>
      </c>
      <c r="C471" s="12"/>
      <c r="D471" s="104"/>
      <c r="E471" s="105"/>
    </row>
    <row r="472" spans="1:5" ht="21" hidden="1" customHeight="1" x14ac:dyDescent="0.3">
      <c r="A472" s="10" t="s">
        <v>302</v>
      </c>
      <c r="B472" s="93"/>
      <c r="C472" s="7"/>
      <c r="D472" s="104"/>
      <c r="E472" s="105"/>
    </row>
    <row r="473" spans="1:5" ht="21" hidden="1" customHeight="1" x14ac:dyDescent="0.3">
      <c r="A473" s="10" t="s">
        <v>103</v>
      </c>
      <c r="B473" s="93" t="s">
        <v>412</v>
      </c>
      <c r="C473" s="12"/>
      <c r="D473" s="104"/>
      <c r="E473" s="105"/>
    </row>
    <row r="474" spans="1:5" ht="21" hidden="1" customHeight="1" x14ac:dyDescent="0.3">
      <c r="A474" s="10" t="s">
        <v>104</v>
      </c>
      <c r="B474" s="93" t="s">
        <v>417</v>
      </c>
      <c r="C474" s="12"/>
      <c r="D474" s="104"/>
      <c r="E474" s="105"/>
    </row>
    <row r="475" spans="1:5" ht="21" hidden="1" customHeight="1" x14ac:dyDescent="0.3">
      <c r="A475" s="10" t="s">
        <v>105</v>
      </c>
      <c r="B475" s="93" t="s">
        <v>412</v>
      </c>
      <c r="C475" s="12"/>
      <c r="D475" s="140"/>
      <c r="E475" s="141"/>
    </row>
    <row r="476" spans="1:5" ht="21" hidden="1" customHeight="1" x14ac:dyDescent="0.3">
      <c r="A476" s="142" t="s">
        <v>106</v>
      </c>
      <c r="B476" s="143" t="s">
        <v>417</v>
      </c>
      <c r="C476" s="149"/>
      <c r="D476" s="145"/>
      <c r="E476" s="146"/>
    </row>
    <row r="477" spans="1:5" ht="21" hidden="1" customHeight="1" x14ac:dyDescent="0.3">
      <c r="A477" s="10" t="s">
        <v>130</v>
      </c>
      <c r="B477" s="93" t="s">
        <v>412</v>
      </c>
      <c r="C477" s="12"/>
      <c r="D477" s="104"/>
      <c r="E477" s="105"/>
    </row>
    <row r="478" spans="1:5" ht="21" hidden="1" customHeight="1" x14ac:dyDescent="0.3">
      <c r="A478" s="10" t="s">
        <v>107</v>
      </c>
      <c r="B478" s="93" t="s">
        <v>412</v>
      </c>
      <c r="C478" s="12"/>
      <c r="D478" s="140"/>
      <c r="E478" s="141"/>
    </row>
    <row r="479" spans="1:5" ht="21" hidden="1" customHeight="1" x14ac:dyDescent="0.3">
      <c r="A479" s="142" t="s">
        <v>108</v>
      </c>
      <c r="B479" s="143" t="s">
        <v>412</v>
      </c>
      <c r="C479" s="149"/>
      <c r="D479" s="145"/>
      <c r="E479" s="146"/>
    </row>
    <row r="480" spans="1:5" ht="21" hidden="1" customHeight="1" x14ac:dyDescent="0.3">
      <c r="A480" s="10" t="s">
        <v>109</v>
      </c>
      <c r="B480" s="93" t="s">
        <v>417</v>
      </c>
      <c r="C480" s="12"/>
      <c r="D480" s="104"/>
      <c r="E480" s="105"/>
    </row>
    <row r="481" spans="1:5" ht="21" hidden="1" customHeight="1" x14ac:dyDescent="0.3">
      <c r="A481" s="10" t="s">
        <v>162</v>
      </c>
      <c r="B481" s="93" t="s">
        <v>412</v>
      </c>
      <c r="C481" s="7"/>
      <c r="D481" s="104"/>
      <c r="E481" s="105"/>
    </row>
    <row r="482" spans="1:5" ht="21" hidden="1" customHeight="1" x14ac:dyDescent="0.3">
      <c r="A482" s="10" t="s">
        <v>163</v>
      </c>
      <c r="B482" s="93" t="s">
        <v>412</v>
      </c>
      <c r="C482" s="7"/>
      <c r="D482" s="140"/>
      <c r="E482" s="141"/>
    </row>
    <row r="483" spans="1:5" ht="21" hidden="1" customHeight="1" x14ac:dyDescent="0.3">
      <c r="A483" s="142" t="s">
        <v>164</v>
      </c>
      <c r="B483" s="143" t="s">
        <v>412</v>
      </c>
      <c r="C483" s="144"/>
      <c r="D483" s="145"/>
      <c r="E483" s="146"/>
    </row>
    <row r="484" spans="1:5" ht="21" hidden="1" customHeight="1" x14ac:dyDescent="0.3">
      <c r="A484" s="10" t="s">
        <v>165</v>
      </c>
      <c r="B484" s="93" t="s">
        <v>416</v>
      </c>
      <c r="C484" s="7"/>
      <c r="D484" s="104"/>
      <c r="E484" s="105"/>
    </row>
    <row r="485" spans="1:5" ht="21" hidden="1" customHeight="1" x14ac:dyDescent="0.3">
      <c r="A485" s="10" t="s">
        <v>166</v>
      </c>
      <c r="B485" s="93" t="s">
        <v>416</v>
      </c>
      <c r="C485" s="7"/>
      <c r="D485" s="104"/>
      <c r="E485" s="105"/>
    </row>
    <row r="486" spans="1:5" ht="21" hidden="1" customHeight="1" x14ac:dyDescent="0.3">
      <c r="A486" s="14" t="s">
        <v>167</v>
      </c>
      <c r="B486" s="93" t="s">
        <v>416</v>
      </c>
      <c r="C486" s="7"/>
      <c r="D486" s="104"/>
      <c r="E486" s="105"/>
    </row>
    <row r="487" spans="1:5" ht="21" hidden="1" customHeight="1" x14ac:dyDescent="0.3">
      <c r="A487" s="10" t="s">
        <v>289</v>
      </c>
      <c r="B487" s="93" t="s">
        <v>412</v>
      </c>
      <c r="C487" s="7"/>
      <c r="D487" s="104"/>
      <c r="E487" s="105"/>
    </row>
    <row r="488" spans="1:5" ht="21" hidden="1" customHeight="1" x14ac:dyDescent="0.3">
      <c r="A488" s="10" t="s">
        <v>290</v>
      </c>
      <c r="B488" s="93" t="s">
        <v>412</v>
      </c>
      <c r="C488" s="7"/>
      <c r="D488" s="104"/>
      <c r="E488" s="105"/>
    </row>
    <row r="489" spans="1:5" ht="21" hidden="1" customHeight="1" x14ac:dyDescent="0.3">
      <c r="A489" s="10" t="s">
        <v>291</v>
      </c>
      <c r="B489" s="93" t="s">
        <v>416</v>
      </c>
      <c r="C489" s="7"/>
      <c r="D489" s="104"/>
      <c r="E489" s="107"/>
    </row>
    <row r="490" spans="1:5" ht="21" hidden="1" customHeight="1" x14ac:dyDescent="0.3">
      <c r="A490" s="10" t="s">
        <v>292</v>
      </c>
      <c r="B490" s="93" t="s">
        <v>416</v>
      </c>
      <c r="C490" s="7"/>
      <c r="D490" s="104"/>
      <c r="E490" s="107"/>
    </row>
    <row r="491" spans="1:5" ht="21" hidden="1" customHeight="1" x14ac:dyDescent="0.3">
      <c r="A491" s="10" t="s">
        <v>110</v>
      </c>
      <c r="B491" s="93" t="s">
        <v>416</v>
      </c>
      <c r="C491" s="12"/>
      <c r="D491" s="104"/>
      <c r="E491" s="105"/>
    </row>
    <row r="492" spans="1:5" ht="21" hidden="1" customHeight="1" x14ac:dyDescent="0.3">
      <c r="A492" s="18" t="s">
        <v>111</v>
      </c>
      <c r="B492" s="93" t="s">
        <v>412</v>
      </c>
      <c r="C492" s="12"/>
      <c r="D492" s="104"/>
      <c r="E492" s="105"/>
    </row>
    <row r="493" spans="1:5" ht="21" hidden="1" customHeight="1" x14ac:dyDescent="0.3">
      <c r="A493" s="10" t="s">
        <v>112</v>
      </c>
      <c r="B493" s="93" t="s">
        <v>417</v>
      </c>
      <c r="C493" s="12"/>
      <c r="D493" s="104"/>
      <c r="E493" s="105"/>
    </row>
    <row r="494" spans="1:5" ht="21" hidden="1" customHeight="1" x14ac:dyDescent="0.3">
      <c r="A494" s="10" t="s">
        <v>54</v>
      </c>
      <c r="B494" s="93" t="s">
        <v>412</v>
      </c>
      <c r="C494" s="7"/>
      <c r="D494" s="104"/>
      <c r="E494" s="105"/>
    </row>
    <row r="495" spans="1:5" ht="21" hidden="1" customHeight="1" x14ac:dyDescent="0.3">
      <c r="A495" s="14" t="s">
        <v>55</v>
      </c>
      <c r="B495" s="93" t="s">
        <v>417</v>
      </c>
      <c r="C495" s="7"/>
      <c r="D495" s="104"/>
      <c r="E495" s="105"/>
    </row>
    <row r="496" spans="1:5" ht="21" customHeight="1" x14ac:dyDescent="0.3">
      <c r="A496" s="13" t="s">
        <v>334</v>
      </c>
      <c r="B496" s="169" t="s">
        <v>417</v>
      </c>
      <c r="C496" s="170">
        <v>219</v>
      </c>
      <c r="D496" s="186">
        <v>5500</v>
      </c>
      <c r="E496" s="191">
        <v>1204500</v>
      </c>
    </row>
    <row r="497" spans="1:5" ht="21" hidden="1" customHeight="1" x14ac:dyDescent="0.3">
      <c r="A497" s="5" t="s">
        <v>199</v>
      </c>
      <c r="B497" s="93" t="s">
        <v>412</v>
      </c>
      <c r="C497" s="7"/>
      <c r="D497" s="140"/>
      <c r="E497" s="141"/>
    </row>
    <row r="498" spans="1:5" ht="21" hidden="1" customHeight="1" x14ac:dyDescent="0.3">
      <c r="A498" s="142" t="s">
        <v>200</v>
      </c>
      <c r="B498" s="143" t="s">
        <v>417</v>
      </c>
      <c r="C498" s="144"/>
      <c r="D498" s="145"/>
      <c r="E498" s="161"/>
    </row>
    <row r="499" spans="1:5" ht="21" hidden="1" customHeight="1" x14ac:dyDescent="0.3">
      <c r="A499" s="10" t="s">
        <v>202</v>
      </c>
      <c r="B499" s="93" t="s">
        <v>412</v>
      </c>
      <c r="C499" s="7"/>
      <c r="D499" s="104"/>
      <c r="E499" s="110"/>
    </row>
    <row r="500" spans="1:5" ht="21" hidden="1" customHeight="1" x14ac:dyDescent="0.3">
      <c r="A500" s="10" t="s">
        <v>203</v>
      </c>
      <c r="B500" s="93" t="s">
        <v>412</v>
      </c>
      <c r="C500" s="7"/>
      <c r="D500" s="140"/>
      <c r="E500" s="141"/>
    </row>
    <row r="501" spans="1:5" ht="21" hidden="1" customHeight="1" x14ac:dyDescent="0.3">
      <c r="A501" s="155" t="s">
        <v>204</v>
      </c>
      <c r="B501" s="143" t="s">
        <v>412</v>
      </c>
      <c r="C501" s="144"/>
      <c r="D501" s="145"/>
      <c r="E501" s="146"/>
    </row>
    <row r="502" spans="1:5" ht="21" hidden="1" customHeight="1" x14ac:dyDescent="0.3">
      <c r="A502" s="10" t="s">
        <v>62</v>
      </c>
      <c r="B502" s="93" t="s">
        <v>416</v>
      </c>
      <c r="C502" s="7"/>
      <c r="D502" s="104"/>
      <c r="E502" s="105"/>
    </row>
    <row r="503" spans="1:5" ht="21" hidden="1" customHeight="1" x14ac:dyDescent="0.3">
      <c r="A503" s="19" t="s">
        <v>63</v>
      </c>
      <c r="B503" s="97" t="s">
        <v>412</v>
      </c>
      <c r="C503" s="21"/>
      <c r="D503" s="111"/>
      <c r="E503" s="112"/>
    </row>
    <row r="504" spans="1:5" ht="21" hidden="1" customHeight="1" x14ac:dyDescent="0.3">
      <c r="A504" s="8" t="s">
        <v>304</v>
      </c>
      <c r="B504" s="93" t="s">
        <v>412</v>
      </c>
      <c r="C504" s="7"/>
      <c r="D504" s="104"/>
      <c r="E504" s="105"/>
    </row>
    <row r="505" spans="1:5" ht="21" hidden="1" customHeight="1" x14ac:dyDescent="0.3">
      <c r="A505" s="10" t="s">
        <v>87</v>
      </c>
      <c r="B505" s="93" t="s">
        <v>412</v>
      </c>
      <c r="C505" s="7"/>
      <c r="D505" s="104"/>
      <c r="E505" s="105"/>
    </row>
    <row r="506" spans="1:5" ht="21" hidden="1" customHeight="1" x14ac:dyDescent="0.3">
      <c r="A506" s="10" t="s">
        <v>38</v>
      </c>
      <c r="B506" s="93" t="s">
        <v>412</v>
      </c>
      <c r="C506" s="7"/>
      <c r="D506" s="104"/>
      <c r="E506" s="105"/>
    </row>
    <row r="507" spans="1:5" ht="21" hidden="1" customHeight="1" x14ac:dyDescent="0.3">
      <c r="A507" s="5" t="s">
        <v>240</v>
      </c>
      <c r="B507" s="93" t="s">
        <v>412</v>
      </c>
      <c r="C507" s="7"/>
      <c r="D507" s="104"/>
      <c r="E507" s="105"/>
    </row>
    <row r="508" spans="1:5" ht="21" hidden="1" customHeight="1" x14ac:dyDescent="0.3">
      <c r="A508" s="10" t="s">
        <v>241</v>
      </c>
      <c r="B508" s="93" t="s">
        <v>412</v>
      </c>
      <c r="C508" s="7"/>
      <c r="D508" s="104"/>
      <c r="E508" s="105"/>
    </row>
    <row r="509" spans="1:5" ht="21" hidden="1" customHeight="1" x14ac:dyDescent="0.3">
      <c r="A509" s="10" t="s">
        <v>242</v>
      </c>
      <c r="B509" s="93" t="s">
        <v>412</v>
      </c>
      <c r="C509" s="7"/>
      <c r="D509" s="104"/>
      <c r="E509" s="105"/>
    </row>
    <row r="510" spans="1:5" ht="21" hidden="1" customHeight="1" x14ac:dyDescent="0.3">
      <c r="A510" s="5" t="s">
        <v>180</v>
      </c>
      <c r="B510" s="93" t="s">
        <v>412</v>
      </c>
      <c r="C510" s="7"/>
      <c r="D510" s="104"/>
      <c r="E510" s="105"/>
    </row>
    <row r="511" spans="1:5" ht="21" hidden="1" customHeight="1" x14ac:dyDescent="0.3">
      <c r="A511" s="5" t="s">
        <v>181</v>
      </c>
      <c r="B511" s="93" t="s">
        <v>412</v>
      </c>
      <c r="C511" s="7"/>
      <c r="D511" s="104"/>
      <c r="E511" s="105"/>
    </row>
    <row r="512" spans="1:5" ht="21" customHeight="1" x14ac:dyDescent="0.3">
      <c r="A512" s="8" t="s">
        <v>182</v>
      </c>
      <c r="B512" s="169" t="s">
        <v>412</v>
      </c>
      <c r="C512" s="170">
        <v>780</v>
      </c>
      <c r="D512" s="186">
        <v>8000</v>
      </c>
      <c r="E512" s="191">
        <v>6240000</v>
      </c>
    </row>
    <row r="513" spans="1:5" ht="21" hidden="1" customHeight="1" x14ac:dyDescent="0.3">
      <c r="A513" s="10" t="s">
        <v>183</v>
      </c>
      <c r="B513" s="93" t="s">
        <v>416</v>
      </c>
      <c r="C513" s="7"/>
      <c r="D513" s="104"/>
      <c r="E513" s="105"/>
    </row>
    <row r="514" spans="1:5" ht="21" hidden="1" customHeight="1" x14ac:dyDescent="0.3">
      <c r="A514" s="5" t="s">
        <v>184</v>
      </c>
      <c r="B514" s="93" t="s">
        <v>412</v>
      </c>
      <c r="C514" s="7"/>
      <c r="D514" s="140"/>
      <c r="E514" s="141"/>
    </row>
    <row r="515" spans="1:5" ht="21" hidden="1" customHeight="1" x14ac:dyDescent="0.3">
      <c r="A515" s="147" t="s">
        <v>185</v>
      </c>
      <c r="B515" s="143" t="s">
        <v>412</v>
      </c>
      <c r="C515" s="144"/>
      <c r="D515" s="145"/>
      <c r="E515" s="146"/>
    </row>
    <row r="516" spans="1:5" ht="21" hidden="1" customHeight="1" x14ac:dyDescent="0.3">
      <c r="A516" s="5" t="s">
        <v>186</v>
      </c>
      <c r="B516" s="93" t="s">
        <v>416</v>
      </c>
      <c r="C516" s="7"/>
      <c r="D516" s="104"/>
      <c r="E516" s="105"/>
    </row>
    <row r="517" spans="1:5" ht="21" hidden="1" customHeight="1" x14ac:dyDescent="0.3">
      <c r="A517" s="10" t="s">
        <v>187</v>
      </c>
      <c r="B517" s="93" t="s">
        <v>416</v>
      </c>
      <c r="C517" s="7"/>
      <c r="D517" s="104"/>
      <c r="E517" s="105"/>
    </row>
    <row r="518" spans="1:5" ht="21" hidden="1" customHeight="1" x14ac:dyDescent="0.3">
      <c r="A518" s="14" t="s">
        <v>305</v>
      </c>
      <c r="B518" s="93" t="s">
        <v>412</v>
      </c>
      <c r="C518" s="7"/>
      <c r="D518" s="104"/>
      <c r="E518" s="105"/>
    </row>
    <row r="519" spans="1:5" ht="21" hidden="1" customHeight="1" x14ac:dyDescent="0.3">
      <c r="A519" s="14" t="s">
        <v>306</v>
      </c>
      <c r="B519" s="93" t="s">
        <v>412</v>
      </c>
      <c r="C519" s="7"/>
      <c r="D519" s="104"/>
      <c r="E519" s="105"/>
    </row>
    <row r="520" spans="1:5" ht="21" hidden="1" customHeight="1" x14ac:dyDescent="0.3">
      <c r="A520" s="14" t="s">
        <v>307</v>
      </c>
      <c r="B520" s="93" t="s">
        <v>412</v>
      </c>
      <c r="C520" s="7"/>
      <c r="D520" s="104"/>
      <c r="E520" s="105"/>
    </row>
    <row r="521" spans="1:5" ht="21" hidden="1" customHeight="1" x14ac:dyDescent="0.3">
      <c r="A521" s="14" t="s">
        <v>308</v>
      </c>
      <c r="B521" s="93" t="s">
        <v>416</v>
      </c>
      <c r="C521" s="7"/>
      <c r="D521" s="104"/>
      <c r="E521" s="105"/>
    </row>
    <row r="522" spans="1:5" ht="21" hidden="1" customHeight="1" x14ac:dyDescent="0.3">
      <c r="A522" s="5" t="s">
        <v>39</v>
      </c>
      <c r="B522" s="93" t="s">
        <v>412</v>
      </c>
      <c r="C522" s="7"/>
      <c r="D522" s="140"/>
      <c r="E522" s="141"/>
    </row>
    <row r="523" spans="1:5" ht="21" hidden="1" customHeight="1" x14ac:dyDescent="0.3">
      <c r="A523" s="142" t="s">
        <v>309</v>
      </c>
      <c r="B523" s="143" t="s">
        <v>416</v>
      </c>
      <c r="C523" s="144"/>
      <c r="D523" s="145"/>
      <c r="E523" s="146"/>
    </row>
    <row r="524" spans="1:5" ht="21" hidden="1" customHeight="1" x14ac:dyDescent="0.3">
      <c r="A524" s="36" t="s">
        <v>310</v>
      </c>
      <c r="B524" s="93" t="s">
        <v>416</v>
      </c>
      <c r="C524" s="7"/>
      <c r="D524" s="140"/>
      <c r="E524" s="141"/>
    </row>
    <row r="525" spans="1:5" ht="21" hidden="1" customHeight="1" x14ac:dyDescent="0.3">
      <c r="A525" s="156" t="s">
        <v>311</v>
      </c>
      <c r="B525" s="143" t="s">
        <v>416</v>
      </c>
      <c r="C525" s="144"/>
      <c r="D525" s="145"/>
      <c r="E525" s="146"/>
    </row>
    <row r="526" spans="1:5" ht="21" hidden="1" customHeight="1" x14ac:dyDescent="0.3">
      <c r="A526" s="36" t="s">
        <v>312</v>
      </c>
      <c r="B526" s="93" t="s">
        <v>416</v>
      </c>
      <c r="C526" s="7"/>
      <c r="D526" s="140"/>
      <c r="E526" s="141"/>
    </row>
    <row r="527" spans="1:5" ht="21" hidden="1" customHeight="1" x14ac:dyDescent="0.3">
      <c r="A527" s="156" t="s">
        <v>313</v>
      </c>
      <c r="B527" s="143" t="s">
        <v>416</v>
      </c>
      <c r="C527" s="144"/>
      <c r="D527" s="145"/>
      <c r="E527" s="146"/>
    </row>
    <row r="528" spans="1:5" ht="21" hidden="1" customHeight="1" x14ac:dyDescent="0.3">
      <c r="A528" s="10" t="s">
        <v>56</v>
      </c>
      <c r="B528" s="93" t="s">
        <v>412</v>
      </c>
      <c r="C528" s="7"/>
      <c r="D528" s="140"/>
      <c r="E528" s="141"/>
    </row>
    <row r="529" spans="1:5" ht="21" hidden="1" customHeight="1" x14ac:dyDescent="0.3">
      <c r="A529" s="157" t="s">
        <v>57</v>
      </c>
      <c r="B529" s="143" t="s">
        <v>417</v>
      </c>
      <c r="C529" s="144"/>
      <c r="D529" s="145"/>
      <c r="E529" s="146"/>
    </row>
    <row r="530" spans="1:5" ht="21" hidden="1" customHeight="1" x14ac:dyDescent="0.3">
      <c r="A530" s="10" t="s">
        <v>67</v>
      </c>
      <c r="B530" s="93" t="s">
        <v>412</v>
      </c>
      <c r="C530" s="7"/>
      <c r="D530" s="104"/>
      <c r="E530" s="105"/>
    </row>
    <row r="531" spans="1:5" ht="21" hidden="1" customHeight="1" x14ac:dyDescent="0.3">
      <c r="A531" s="5" t="s">
        <v>68</v>
      </c>
      <c r="B531" s="93" t="s">
        <v>412</v>
      </c>
      <c r="C531" s="7"/>
      <c r="D531" s="162"/>
      <c r="E531" s="141"/>
    </row>
    <row r="532" spans="1:5" ht="21" hidden="1" customHeight="1" x14ac:dyDescent="0.3">
      <c r="A532" s="142" t="s">
        <v>69</v>
      </c>
      <c r="B532" s="143" t="s">
        <v>416</v>
      </c>
      <c r="C532" s="144"/>
      <c r="D532" s="145"/>
      <c r="E532" s="146"/>
    </row>
    <row r="533" spans="1:5" ht="21" hidden="1" customHeight="1" x14ac:dyDescent="0.3">
      <c r="A533" s="10" t="s">
        <v>70</v>
      </c>
      <c r="B533" s="93" t="s">
        <v>416</v>
      </c>
      <c r="C533" s="7"/>
      <c r="D533" s="104"/>
      <c r="E533" s="105"/>
    </row>
    <row r="534" spans="1:5" ht="21" customHeight="1" x14ac:dyDescent="0.3">
      <c r="A534" s="13" t="s">
        <v>146</v>
      </c>
      <c r="B534" s="169" t="s">
        <v>412</v>
      </c>
      <c r="C534" s="170">
        <v>820</v>
      </c>
      <c r="D534" s="190">
        <v>7000</v>
      </c>
      <c r="E534" s="191">
        <v>5740000</v>
      </c>
    </row>
    <row r="535" spans="1:5" ht="21" hidden="1" customHeight="1" x14ac:dyDescent="0.3">
      <c r="A535" s="27" t="s">
        <v>147</v>
      </c>
      <c r="B535" s="93" t="s">
        <v>416</v>
      </c>
      <c r="C535" s="7"/>
      <c r="D535" s="104"/>
      <c r="E535" s="105"/>
    </row>
    <row r="536" spans="1:5" ht="21" hidden="1" customHeight="1" x14ac:dyDescent="0.3">
      <c r="A536" s="27" t="s">
        <v>148</v>
      </c>
      <c r="B536" s="93" t="s">
        <v>416</v>
      </c>
      <c r="C536" s="7"/>
      <c r="D536" s="104"/>
      <c r="E536" s="105"/>
    </row>
    <row r="537" spans="1:5" ht="21" hidden="1" customHeight="1" x14ac:dyDescent="0.3">
      <c r="A537" s="10" t="s">
        <v>217</v>
      </c>
      <c r="B537" s="93" t="s">
        <v>412</v>
      </c>
      <c r="C537" s="7"/>
      <c r="D537" s="104"/>
      <c r="E537" s="105"/>
    </row>
    <row r="538" spans="1:5" ht="21" hidden="1" customHeight="1" x14ac:dyDescent="0.3">
      <c r="A538" s="8" t="s">
        <v>218</v>
      </c>
      <c r="B538" s="93" t="s">
        <v>412</v>
      </c>
      <c r="C538" s="7"/>
      <c r="D538" s="114"/>
      <c r="E538" s="115"/>
    </row>
    <row r="539" spans="1:5" ht="21" hidden="1" customHeight="1" x14ac:dyDescent="0.3">
      <c r="A539" s="10" t="s">
        <v>219</v>
      </c>
      <c r="B539" s="93" t="s">
        <v>412</v>
      </c>
      <c r="C539" s="7"/>
      <c r="D539" s="104"/>
      <c r="E539" s="105"/>
    </row>
    <row r="540" spans="1:5" ht="21" hidden="1" customHeight="1" x14ac:dyDescent="0.3">
      <c r="A540" s="8" t="s">
        <v>340</v>
      </c>
      <c r="B540" s="93" t="s">
        <v>412</v>
      </c>
      <c r="C540" s="7"/>
      <c r="D540" s="114"/>
      <c r="E540" s="115"/>
    </row>
    <row r="541" spans="1:5" ht="21" hidden="1" customHeight="1" x14ac:dyDescent="0.3">
      <c r="A541" s="10" t="s">
        <v>188</v>
      </c>
      <c r="B541" s="93" t="s">
        <v>412</v>
      </c>
      <c r="C541" s="7"/>
      <c r="D541" s="114"/>
      <c r="E541" s="115"/>
    </row>
    <row r="542" spans="1:5" ht="21" hidden="1" customHeight="1" x14ac:dyDescent="0.3">
      <c r="A542" s="10" t="s">
        <v>189</v>
      </c>
      <c r="B542" s="93" t="s">
        <v>416</v>
      </c>
      <c r="C542" s="7"/>
      <c r="D542" s="104"/>
      <c r="E542" s="105"/>
    </row>
    <row r="543" spans="1:5" ht="21" hidden="1" customHeight="1" x14ac:dyDescent="0.3">
      <c r="A543" s="10" t="s">
        <v>190</v>
      </c>
      <c r="B543" s="93" t="s">
        <v>416</v>
      </c>
      <c r="C543" s="7"/>
      <c r="D543" s="104"/>
      <c r="E543" s="105"/>
    </row>
    <row r="544" spans="1:5" ht="21" hidden="1" customHeight="1" x14ac:dyDescent="0.3">
      <c r="A544" s="10" t="s">
        <v>191</v>
      </c>
      <c r="B544" s="93" t="s">
        <v>416</v>
      </c>
      <c r="C544" s="7"/>
      <c r="D544" s="104"/>
      <c r="E544" s="105"/>
    </row>
    <row r="545" spans="1:5" ht="21" customHeight="1" x14ac:dyDescent="0.3">
      <c r="A545" s="13" t="s">
        <v>41</v>
      </c>
      <c r="B545" s="169" t="s">
        <v>412</v>
      </c>
      <c r="C545" s="170">
        <v>8</v>
      </c>
      <c r="D545" s="188">
        <v>18000</v>
      </c>
      <c r="E545" s="191">
        <v>144000</v>
      </c>
    </row>
    <row r="546" spans="1:5" ht="21" hidden="1" customHeight="1" x14ac:dyDescent="0.3">
      <c r="A546" s="158" t="s">
        <v>42</v>
      </c>
      <c r="B546" s="143" t="s">
        <v>416</v>
      </c>
      <c r="C546" s="144"/>
      <c r="D546" s="145"/>
      <c r="E546" s="146"/>
    </row>
    <row r="547" spans="1:5" ht="21" hidden="1" customHeight="1" x14ac:dyDescent="0.3">
      <c r="A547" s="10" t="s">
        <v>43</v>
      </c>
      <c r="B547" s="93" t="s">
        <v>412</v>
      </c>
      <c r="C547" s="7"/>
      <c r="D547" s="104"/>
      <c r="E547" s="105"/>
    </row>
    <row r="548" spans="1:5" ht="21" customHeight="1" x14ac:dyDescent="0.3">
      <c r="A548" s="13" t="s">
        <v>44</v>
      </c>
      <c r="B548" s="169" t="s">
        <v>412</v>
      </c>
      <c r="C548" s="170">
        <v>795</v>
      </c>
      <c r="D548" s="186">
        <v>14000</v>
      </c>
      <c r="E548" s="191">
        <v>11130000</v>
      </c>
    </row>
    <row r="549" spans="1:5" ht="21" hidden="1" customHeight="1" x14ac:dyDescent="0.3">
      <c r="A549" s="10" t="s">
        <v>45</v>
      </c>
      <c r="B549" s="93" t="s">
        <v>416</v>
      </c>
      <c r="C549" s="7"/>
      <c r="D549" s="104"/>
      <c r="E549" s="105"/>
    </row>
    <row r="550" spans="1:5" ht="21" hidden="1" customHeight="1" x14ac:dyDescent="0.3">
      <c r="A550" s="10" t="s">
        <v>333</v>
      </c>
      <c r="B550" s="93" t="s">
        <v>412</v>
      </c>
      <c r="C550" s="7"/>
      <c r="D550" s="104"/>
      <c r="E550" s="105"/>
    </row>
    <row r="551" spans="1:5" ht="21" hidden="1" customHeight="1" x14ac:dyDescent="0.3">
      <c r="A551" s="10" t="s">
        <v>46</v>
      </c>
      <c r="B551" s="93" t="s">
        <v>416</v>
      </c>
      <c r="C551" s="7"/>
      <c r="D551" s="104"/>
      <c r="E551" s="105"/>
    </row>
    <row r="552" spans="1:5" ht="21" hidden="1" customHeight="1" x14ac:dyDescent="0.3">
      <c r="A552" s="14" t="s">
        <v>131</v>
      </c>
      <c r="B552" s="93" t="s">
        <v>412</v>
      </c>
      <c r="C552" s="7"/>
      <c r="D552" s="104"/>
      <c r="E552" s="105"/>
    </row>
    <row r="553" spans="1:5" ht="21" hidden="1" customHeight="1" x14ac:dyDescent="0.3">
      <c r="A553" s="14" t="s">
        <v>132</v>
      </c>
      <c r="B553" s="93" t="s">
        <v>416</v>
      </c>
      <c r="C553" s="7"/>
      <c r="D553" s="104"/>
      <c r="E553" s="105"/>
    </row>
    <row r="554" spans="1:5" ht="21" hidden="1" customHeight="1" x14ac:dyDescent="0.3">
      <c r="A554" s="14" t="s">
        <v>133</v>
      </c>
      <c r="B554" s="93" t="s">
        <v>412</v>
      </c>
      <c r="C554" s="7"/>
      <c r="D554" s="104"/>
      <c r="E554" s="105"/>
    </row>
    <row r="555" spans="1:5" ht="21" hidden="1" customHeight="1" x14ac:dyDescent="0.3">
      <c r="A555" s="14" t="s">
        <v>134</v>
      </c>
      <c r="B555" s="93" t="s">
        <v>416</v>
      </c>
      <c r="C555" s="7"/>
      <c r="D555" s="104"/>
      <c r="E555" s="105"/>
    </row>
    <row r="556" spans="1:5" ht="21" hidden="1" customHeight="1" x14ac:dyDescent="0.3">
      <c r="A556" s="10" t="s">
        <v>135</v>
      </c>
      <c r="B556" s="93" t="s">
        <v>412</v>
      </c>
      <c r="C556" s="7"/>
      <c r="D556" s="104"/>
      <c r="E556" s="105"/>
    </row>
    <row r="557" spans="1:5" ht="21" hidden="1" customHeight="1" x14ac:dyDescent="0.3">
      <c r="A557" s="10" t="s">
        <v>136</v>
      </c>
      <c r="B557" s="93" t="s">
        <v>412</v>
      </c>
      <c r="C557" s="7"/>
      <c r="D557" s="104"/>
      <c r="E557" s="105"/>
    </row>
    <row r="558" spans="1:5" ht="21" hidden="1" customHeight="1" x14ac:dyDescent="0.3">
      <c r="A558" s="14" t="s">
        <v>137</v>
      </c>
      <c r="B558" s="93" t="s">
        <v>416</v>
      </c>
      <c r="C558" s="7"/>
      <c r="D558" s="104"/>
      <c r="E558" s="105"/>
    </row>
    <row r="559" spans="1:5" ht="21" hidden="1" customHeight="1" x14ac:dyDescent="0.3">
      <c r="A559" s="14" t="s">
        <v>138</v>
      </c>
      <c r="B559" s="93" t="s">
        <v>416</v>
      </c>
      <c r="C559" s="7"/>
      <c r="D559" s="104"/>
      <c r="E559" s="105"/>
    </row>
    <row r="560" spans="1:5" ht="21" hidden="1" customHeight="1" x14ac:dyDescent="0.3">
      <c r="A560" s="8" t="s">
        <v>314</v>
      </c>
      <c r="B560" s="93" t="s">
        <v>412</v>
      </c>
      <c r="C560" s="7"/>
      <c r="D560" s="104"/>
      <c r="E560" s="105"/>
    </row>
    <row r="561" spans="1:5" ht="21" hidden="1" customHeight="1" x14ac:dyDescent="0.3">
      <c r="A561" s="5" t="s">
        <v>205</v>
      </c>
      <c r="B561" s="93" t="s">
        <v>419</v>
      </c>
      <c r="C561" s="7"/>
      <c r="D561" s="104"/>
      <c r="E561" s="105"/>
    </row>
    <row r="562" spans="1:5" ht="21" customHeight="1" x14ac:dyDescent="0.3">
      <c r="A562" s="13" t="s">
        <v>397</v>
      </c>
      <c r="B562" s="169" t="s">
        <v>412</v>
      </c>
      <c r="C562" s="170">
        <v>65</v>
      </c>
      <c r="D562" s="186">
        <v>17000</v>
      </c>
      <c r="E562" s="191">
        <v>1105000</v>
      </c>
    </row>
    <row r="563" spans="1:5" ht="21" customHeight="1" x14ac:dyDescent="0.3">
      <c r="A563" s="13" t="s">
        <v>439</v>
      </c>
      <c r="B563" s="169" t="s">
        <v>419</v>
      </c>
      <c r="C563" s="170">
        <v>38</v>
      </c>
      <c r="D563" s="186">
        <v>11500</v>
      </c>
      <c r="E563" s="191">
        <v>437000</v>
      </c>
    </row>
    <row r="564" spans="1:5" ht="21" hidden="1" customHeight="1" x14ac:dyDescent="0.3">
      <c r="A564" s="8" t="s">
        <v>317</v>
      </c>
      <c r="B564" s="93" t="s">
        <v>421</v>
      </c>
      <c r="C564" s="7"/>
      <c r="D564" s="104"/>
      <c r="E564" s="105"/>
    </row>
    <row r="565" spans="1:5" ht="21" hidden="1" customHeight="1" x14ac:dyDescent="0.3">
      <c r="A565" s="10" t="s">
        <v>58</v>
      </c>
      <c r="B565" s="93" t="s">
        <v>412</v>
      </c>
      <c r="C565" s="7"/>
      <c r="D565" s="104"/>
      <c r="E565" s="105"/>
    </row>
    <row r="566" spans="1:5" ht="21" hidden="1" customHeight="1" x14ac:dyDescent="0.3">
      <c r="A566" s="10" t="s">
        <v>59</v>
      </c>
      <c r="B566" s="93" t="s">
        <v>415</v>
      </c>
      <c r="C566" s="7"/>
      <c r="D566" s="104"/>
      <c r="E566" s="105"/>
    </row>
    <row r="567" spans="1:5" ht="21" hidden="1" customHeight="1" x14ac:dyDescent="0.3">
      <c r="A567" s="24" t="s">
        <v>321</v>
      </c>
      <c r="B567" s="93" t="s">
        <v>419</v>
      </c>
      <c r="C567" s="7"/>
      <c r="D567" s="104"/>
      <c r="E567" s="105"/>
    </row>
    <row r="568" spans="1:5" ht="21" hidden="1" customHeight="1" x14ac:dyDescent="0.3">
      <c r="A568" s="24" t="s">
        <v>322</v>
      </c>
      <c r="B568" s="93" t="s">
        <v>419</v>
      </c>
      <c r="C568" s="7"/>
      <c r="D568" s="104"/>
      <c r="E568" s="105"/>
    </row>
    <row r="569" spans="1:5" ht="21" hidden="1" customHeight="1" x14ac:dyDescent="0.3">
      <c r="A569" s="36" t="s">
        <v>323</v>
      </c>
      <c r="B569" s="93" t="s">
        <v>416</v>
      </c>
      <c r="C569" s="7"/>
      <c r="D569" s="104"/>
      <c r="E569" s="105"/>
    </row>
    <row r="570" spans="1:5" ht="21" hidden="1" customHeight="1" x14ac:dyDescent="0.3">
      <c r="A570" s="10" t="s">
        <v>89</v>
      </c>
      <c r="B570" s="93" t="s">
        <v>412</v>
      </c>
      <c r="C570" s="7"/>
      <c r="D570" s="104"/>
      <c r="E570" s="105"/>
    </row>
    <row r="571" spans="1:5" ht="21" hidden="1" customHeight="1" x14ac:dyDescent="0.3">
      <c r="A571" s="10" t="s">
        <v>90</v>
      </c>
      <c r="B571" s="93" t="s">
        <v>416</v>
      </c>
      <c r="C571" s="7"/>
      <c r="D571" s="104"/>
      <c r="E571" s="105"/>
    </row>
    <row r="572" spans="1:5" ht="21" hidden="1" customHeight="1" x14ac:dyDescent="0.3">
      <c r="A572" s="10" t="s">
        <v>139</v>
      </c>
      <c r="B572" s="93" t="s">
        <v>412</v>
      </c>
      <c r="C572" s="12"/>
      <c r="D572" s="104"/>
      <c r="E572" s="105"/>
    </row>
    <row r="573" spans="1:5" ht="21" hidden="1" customHeight="1" x14ac:dyDescent="0.3">
      <c r="A573" s="36" t="s">
        <v>324</v>
      </c>
      <c r="B573" s="93" t="s">
        <v>416</v>
      </c>
      <c r="C573" s="7"/>
      <c r="D573" s="104"/>
      <c r="E573" s="105"/>
    </row>
    <row r="574" spans="1:5" ht="21" hidden="1" customHeight="1" x14ac:dyDescent="0.3">
      <c r="A574" s="10" t="s">
        <v>140</v>
      </c>
      <c r="B574" s="93" t="s">
        <v>416</v>
      </c>
      <c r="C574" s="12"/>
      <c r="D574" s="104"/>
      <c r="E574" s="105"/>
    </row>
    <row r="575" spans="1:5" ht="21" hidden="1" customHeight="1" x14ac:dyDescent="0.3">
      <c r="A575" s="10" t="s">
        <v>220</v>
      </c>
      <c r="B575" s="93" t="s">
        <v>412</v>
      </c>
      <c r="C575" s="7"/>
      <c r="D575" s="104"/>
      <c r="E575" s="105"/>
    </row>
    <row r="576" spans="1:5" ht="21" hidden="1" customHeight="1" x14ac:dyDescent="0.3">
      <c r="A576" s="8" t="s">
        <v>23</v>
      </c>
      <c r="B576" s="93" t="s">
        <v>417</v>
      </c>
      <c r="C576" s="7"/>
      <c r="D576" s="104"/>
      <c r="E576" s="105"/>
    </row>
    <row r="577" spans="1:5" ht="21" hidden="1" customHeight="1" x14ac:dyDescent="0.3">
      <c r="A577" s="10" t="s">
        <v>24</v>
      </c>
      <c r="B577" s="93" t="s">
        <v>412</v>
      </c>
      <c r="C577" s="7"/>
      <c r="D577" s="104"/>
      <c r="E577" s="105"/>
    </row>
    <row r="578" spans="1:5" ht="21" hidden="1" customHeight="1" x14ac:dyDescent="0.3">
      <c r="A578" s="10" t="s">
        <v>25</v>
      </c>
      <c r="B578" s="93" t="s">
        <v>412</v>
      </c>
      <c r="C578" s="7"/>
      <c r="D578" s="104"/>
      <c r="E578" s="105"/>
    </row>
    <row r="579" spans="1:5" ht="21" hidden="1" customHeight="1" x14ac:dyDescent="0.3">
      <c r="A579" s="10" t="s">
        <v>26</v>
      </c>
      <c r="B579" s="93" t="s">
        <v>415</v>
      </c>
      <c r="C579" s="7"/>
      <c r="D579" s="104"/>
      <c r="E579" s="105"/>
    </row>
    <row r="580" spans="1:5" ht="21" hidden="1" customHeight="1" x14ac:dyDescent="0.3">
      <c r="A580" s="10" t="s">
        <v>27</v>
      </c>
      <c r="B580" s="93" t="s">
        <v>417</v>
      </c>
      <c r="C580" s="7"/>
      <c r="D580" s="104"/>
      <c r="E580" s="105"/>
    </row>
    <row r="581" spans="1:5" ht="21" hidden="1" customHeight="1" x14ac:dyDescent="0.3">
      <c r="A581" s="10" t="s">
        <v>28</v>
      </c>
      <c r="B581" s="93" t="s">
        <v>412</v>
      </c>
      <c r="C581" s="7"/>
      <c r="D581" s="104"/>
      <c r="E581" s="105"/>
    </row>
    <row r="582" spans="1:5" ht="21" hidden="1" customHeight="1" x14ac:dyDescent="0.3">
      <c r="A582" s="14" t="s">
        <v>232</v>
      </c>
      <c r="B582" s="93" t="s">
        <v>412</v>
      </c>
      <c r="C582" s="7"/>
      <c r="D582" s="140"/>
      <c r="E582" s="141"/>
    </row>
    <row r="583" spans="1:5" ht="21" hidden="1" customHeight="1" x14ac:dyDescent="0.3">
      <c r="A583" s="153" t="s">
        <v>233</v>
      </c>
      <c r="B583" s="143" t="s">
        <v>412</v>
      </c>
      <c r="C583" s="144"/>
      <c r="D583" s="145"/>
      <c r="E583" s="146"/>
    </row>
    <row r="584" spans="1:5" ht="21" hidden="1" customHeight="1" x14ac:dyDescent="0.3">
      <c r="A584" s="13" t="s">
        <v>234</v>
      </c>
      <c r="B584" s="93" t="s">
        <v>412</v>
      </c>
      <c r="C584" s="7"/>
      <c r="D584" s="104"/>
      <c r="E584" s="105"/>
    </row>
    <row r="585" spans="1:5" ht="21" hidden="1" customHeight="1" x14ac:dyDescent="0.3">
      <c r="A585" s="10" t="s">
        <v>29</v>
      </c>
      <c r="B585" s="93" t="s">
        <v>412</v>
      </c>
      <c r="C585" s="7"/>
      <c r="D585" s="104"/>
      <c r="E585" s="105"/>
    </row>
    <row r="586" spans="1:5" ht="21" hidden="1" customHeight="1" x14ac:dyDescent="0.3">
      <c r="A586" s="10" t="s">
        <v>30</v>
      </c>
      <c r="B586" s="93" t="s">
        <v>412</v>
      </c>
      <c r="C586" s="7"/>
      <c r="D586" s="104"/>
      <c r="E586" s="105"/>
    </row>
    <row r="587" spans="1:5" ht="21" hidden="1" customHeight="1" x14ac:dyDescent="0.3">
      <c r="A587" s="10" t="s">
        <v>31</v>
      </c>
      <c r="B587" s="93" t="s">
        <v>415</v>
      </c>
      <c r="C587" s="7"/>
      <c r="D587" s="104"/>
      <c r="E587" s="105"/>
    </row>
    <row r="588" spans="1:5" ht="21" hidden="1" customHeight="1" x14ac:dyDescent="0.3">
      <c r="A588" s="10" t="s">
        <v>32</v>
      </c>
      <c r="B588" s="93" t="s">
        <v>417</v>
      </c>
      <c r="C588" s="7"/>
      <c r="D588" s="104"/>
      <c r="E588" s="105"/>
    </row>
    <row r="589" spans="1:5" ht="21" hidden="1" customHeight="1" x14ac:dyDescent="0.3">
      <c r="A589" s="10" t="s">
        <v>33</v>
      </c>
      <c r="B589" s="93" t="s">
        <v>412</v>
      </c>
      <c r="C589" s="7"/>
      <c r="D589" s="104"/>
      <c r="E589" s="105"/>
    </row>
    <row r="590" spans="1:5" ht="21" hidden="1" customHeight="1" x14ac:dyDescent="0.3">
      <c r="A590" s="10" t="s">
        <v>34</v>
      </c>
      <c r="B590" s="93" t="s">
        <v>412</v>
      </c>
      <c r="C590" s="7"/>
      <c r="D590" s="104"/>
      <c r="E590" s="105"/>
    </row>
    <row r="591" spans="1:5" ht="21" hidden="1" customHeight="1" x14ac:dyDescent="0.3">
      <c r="A591" s="10" t="s">
        <v>35</v>
      </c>
      <c r="B591" s="93" t="s">
        <v>415</v>
      </c>
      <c r="C591" s="7"/>
      <c r="D591" s="104"/>
      <c r="E591" s="105"/>
    </row>
    <row r="592" spans="1:5" ht="21" hidden="1" customHeight="1" x14ac:dyDescent="0.3">
      <c r="A592" s="10" t="s">
        <v>91</v>
      </c>
      <c r="B592" s="93" t="s">
        <v>412</v>
      </c>
      <c r="C592" s="12"/>
      <c r="D592" s="104"/>
      <c r="E592" s="105"/>
    </row>
    <row r="593" spans="1:5" ht="21" hidden="1" customHeight="1" x14ac:dyDescent="0.3">
      <c r="A593" s="24" t="s">
        <v>92</v>
      </c>
      <c r="B593" s="93" t="s">
        <v>412</v>
      </c>
      <c r="C593" s="7"/>
      <c r="D593" s="104"/>
      <c r="E593" s="105"/>
    </row>
    <row r="594" spans="1:5" ht="21" hidden="1" customHeight="1" x14ac:dyDescent="0.3">
      <c r="A594" s="10" t="s">
        <v>222</v>
      </c>
      <c r="B594" s="93" t="s">
        <v>412</v>
      </c>
      <c r="C594" s="7"/>
      <c r="D594" s="140"/>
      <c r="E594" s="141"/>
    </row>
    <row r="595" spans="1:5" ht="21" hidden="1" customHeight="1" x14ac:dyDescent="0.3">
      <c r="A595" s="148" t="s">
        <v>235</v>
      </c>
      <c r="B595" s="143" t="s">
        <v>412</v>
      </c>
      <c r="C595" s="144"/>
      <c r="D595" s="145"/>
      <c r="E595" s="146"/>
    </row>
    <row r="596" spans="1:5" ht="21" hidden="1" customHeight="1" x14ac:dyDescent="0.3">
      <c r="A596" s="8" t="s">
        <v>236</v>
      </c>
      <c r="B596" s="93" t="s">
        <v>412</v>
      </c>
      <c r="C596" s="7"/>
      <c r="D596" s="104"/>
      <c r="E596" s="105"/>
    </row>
    <row r="597" spans="1:5" ht="21" hidden="1" customHeight="1" x14ac:dyDescent="0.3">
      <c r="A597" s="10" t="s">
        <v>237</v>
      </c>
      <c r="B597" s="93" t="s">
        <v>416</v>
      </c>
      <c r="C597" s="7"/>
      <c r="D597" s="140"/>
      <c r="E597" s="163"/>
    </row>
    <row r="598" spans="1:5" ht="21" hidden="1" customHeight="1" x14ac:dyDescent="0.3">
      <c r="A598" s="142" t="s">
        <v>342</v>
      </c>
      <c r="B598" s="143" t="s">
        <v>416</v>
      </c>
      <c r="C598" s="144"/>
      <c r="D598" s="145"/>
      <c r="E598" s="164"/>
    </row>
    <row r="599" spans="1:5" ht="21" hidden="1" customHeight="1" x14ac:dyDescent="0.3">
      <c r="A599" s="10" t="s">
        <v>223</v>
      </c>
      <c r="B599" s="93" t="s">
        <v>412</v>
      </c>
      <c r="C599" s="7"/>
      <c r="D599" s="104"/>
      <c r="E599" s="105"/>
    </row>
    <row r="600" spans="1:5" ht="21" hidden="1" customHeight="1" x14ac:dyDescent="0.3">
      <c r="A600" s="10" t="s">
        <v>118</v>
      </c>
      <c r="B600" s="93"/>
      <c r="C600" s="7"/>
      <c r="D600" s="104"/>
      <c r="E600" s="105"/>
    </row>
    <row r="601" spans="1:5" ht="21" hidden="1" customHeight="1" x14ac:dyDescent="0.3">
      <c r="A601" s="10" t="s">
        <v>238</v>
      </c>
      <c r="B601" s="93" t="s">
        <v>419</v>
      </c>
      <c r="C601" s="7"/>
      <c r="D601" s="140"/>
      <c r="E601" s="141"/>
    </row>
    <row r="602" spans="1:5" ht="21" hidden="1" customHeight="1" x14ac:dyDescent="0.3">
      <c r="A602" s="10" t="s">
        <v>71</v>
      </c>
      <c r="B602" s="93" t="s">
        <v>412</v>
      </c>
      <c r="C602" s="7"/>
      <c r="D602" s="140"/>
      <c r="E602" s="141"/>
    </row>
    <row r="603" spans="1:5" ht="21" hidden="1" customHeight="1" x14ac:dyDescent="0.3">
      <c r="A603" s="142" t="s">
        <v>72</v>
      </c>
      <c r="B603" s="143" t="s">
        <v>418</v>
      </c>
      <c r="C603" s="144"/>
      <c r="D603" s="145"/>
      <c r="E603" s="146"/>
    </row>
    <row r="604" spans="1:5" ht="21" hidden="1" customHeight="1" x14ac:dyDescent="0.3">
      <c r="A604" s="36" t="s">
        <v>325</v>
      </c>
      <c r="B604" s="93" t="s">
        <v>416</v>
      </c>
      <c r="C604" s="7"/>
      <c r="D604" s="104"/>
      <c r="E604" s="105"/>
    </row>
    <row r="605" spans="1:5" ht="21" hidden="1" customHeight="1" x14ac:dyDescent="0.3">
      <c r="A605" s="10" t="s">
        <v>150</v>
      </c>
      <c r="B605" s="93" t="s">
        <v>416</v>
      </c>
      <c r="C605" s="7"/>
      <c r="D605" s="140"/>
      <c r="E605" s="141"/>
    </row>
    <row r="606" spans="1:5" ht="21" hidden="1" customHeight="1" x14ac:dyDescent="0.3">
      <c r="A606" s="156" t="s">
        <v>326</v>
      </c>
      <c r="B606" s="143" t="s">
        <v>416</v>
      </c>
      <c r="C606" s="144"/>
      <c r="D606" s="145"/>
      <c r="E606" s="146"/>
    </row>
    <row r="607" spans="1:5" ht="21" hidden="1" customHeight="1" x14ac:dyDescent="0.3">
      <c r="A607" s="8" t="s">
        <v>343</v>
      </c>
      <c r="B607" s="93" t="s">
        <v>412</v>
      </c>
      <c r="C607" s="7"/>
      <c r="D607" s="140"/>
      <c r="E607" s="141"/>
    </row>
    <row r="608" spans="1:5" ht="21" hidden="1" customHeight="1" x14ac:dyDescent="0.3">
      <c r="A608" s="156" t="s">
        <v>327</v>
      </c>
      <c r="B608" s="143" t="s">
        <v>416</v>
      </c>
      <c r="C608" s="144"/>
      <c r="D608" s="145"/>
      <c r="E608" s="146"/>
    </row>
    <row r="609" spans="1:5" ht="21" hidden="1" customHeight="1" x14ac:dyDescent="0.3">
      <c r="A609" s="5" t="s">
        <v>141</v>
      </c>
      <c r="B609" s="93" t="s">
        <v>412</v>
      </c>
      <c r="C609" s="12"/>
      <c r="D609" s="104"/>
      <c r="E609" s="105"/>
    </row>
    <row r="610" spans="1:5" ht="21" hidden="1" customHeight="1" x14ac:dyDescent="0.3">
      <c r="A610" s="14" t="s">
        <v>239</v>
      </c>
      <c r="B610" s="93" t="s">
        <v>419</v>
      </c>
      <c r="C610" s="7"/>
      <c r="D610" s="104"/>
      <c r="E610" s="105"/>
    </row>
    <row r="611" spans="1:5" ht="21" hidden="1" customHeight="1" x14ac:dyDescent="0.3">
      <c r="A611" s="14" t="s">
        <v>99</v>
      </c>
      <c r="B611" s="93" t="s">
        <v>417</v>
      </c>
      <c r="C611" s="7"/>
      <c r="D611" s="104"/>
      <c r="E611" s="105"/>
    </row>
    <row r="612" spans="1:5" ht="21" hidden="1" customHeight="1" x14ac:dyDescent="0.3">
      <c r="A612" s="14" t="s">
        <v>100</v>
      </c>
      <c r="B612" s="93" t="s">
        <v>417</v>
      </c>
      <c r="C612" s="7"/>
      <c r="D612" s="104"/>
      <c r="E612" s="105"/>
    </row>
    <row r="613" spans="1:5" ht="21" hidden="1" customHeight="1" x14ac:dyDescent="0.3">
      <c r="A613" s="10" t="s">
        <v>267</v>
      </c>
      <c r="B613" s="93" t="s">
        <v>412</v>
      </c>
      <c r="C613" s="7"/>
      <c r="D613" s="140"/>
      <c r="E613" s="141"/>
    </row>
    <row r="614" spans="1:5" ht="21" hidden="1" customHeight="1" x14ac:dyDescent="0.3">
      <c r="A614" s="159" t="s">
        <v>268</v>
      </c>
      <c r="B614" s="143" t="s">
        <v>416</v>
      </c>
      <c r="C614" s="144"/>
      <c r="D614" s="145"/>
      <c r="E614" s="146"/>
    </row>
    <row r="615" spans="1:5" ht="21" hidden="1" customHeight="1" x14ac:dyDescent="0.3">
      <c r="A615" s="10" t="s">
        <v>269</v>
      </c>
      <c r="B615" s="93" t="s">
        <v>412</v>
      </c>
      <c r="C615" s="7"/>
      <c r="D615" s="104"/>
      <c r="E615" s="105"/>
    </row>
    <row r="616" spans="1:5" ht="21" hidden="1" customHeight="1" x14ac:dyDescent="0.3">
      <c r="A616" s="10" t="s">
        <v>284</v>
      </c>
      <c r="B616" s="93" t="s">
        <v>412</v>
      </c>
      <c r="C616" s="7"/>
      <c r="D616" s="104"/>
      <c r="E616" s="105"/>
    </row>
    <row r="617" spans="1:5" ht="21" hidden="1" customHeight="1" x14ac:dyDescent="0.3">
      <c r="A617" s="14" t="s">
        <v>285</v>
      </c>
      <c r="B617" s="93" t="s">
        <v>417</v>
      </c>
      <c r="C617" s="7"/>
      <c r="D617" s="140"/>
      <c r="E617" s="141"/>
    </row>
    <row r="618" spans="1:5" ht="21" hidden="1" customHeight="1" x14ac:dyDescent="0.3">
      <c r="A618" s="160" t="s">
        <v>328</v>
      </c>
      <c r="B618" s="143" t="s">
        <v>412</v>
      </c>
      <c r="C618" s="144"/>
      <c r="D618" s="145"/>
      <c r="E618" s="146"/>
    </row>
    <row r="619" spans="1:5" ht="21" hidden="1" customHeight="1" x14ac:dyDescent="0.3">
      <c r="A619" s="10" t="s">
        <v>143</v>
      </c>
      <c r="B619" s="93" t="s">
        <v>412</v>
      </c>
      <c r="C619" s="7"/>
      <c r="D619" s="140"/>
      <c r="E619" s="141"/>
    </row>
    <row r="620" spans="1:5" ht="21" hidden="1" customHeight="1" x14ac:dyDescent="0.3">
      <c r="A620" s="150" t="s">
        <v>144</v>
      </c>
      <c r="B620" s="143" t="s">
        <v>413</v>
      </c>
      <c r="C620" s="144"/>
      <c r="D620" s="145"/>
      <c r="E620" s="146"/>
    </row>
    <row r="621" spans="1:5" ht="21" hidden="1" customHeight="1" x14ac:dyDescent="0.3">
      <c r="A621" s="5" t="s">
        <v>93</v>
      </c>
      <c r="B621" s="93" t="s">
        <v>412</v>
      </c>
      <c r="C621" s="7"/>
      <c r="D621" s="104"/>
      <c r="E621" s="105"/>
    </row>
    <row r="622" spans="1:5" ht="21" hidden="1" customHeight="1" x14ac:dyDescent="0.3">
      <c r="A622" s="14" t="s">
        <v>94</v>
      </c>
      <c r="B622" s="93" t="s">
        <v>416</v>
      </c>
      <c r="C622" s="7"/>
      <c r="D622" s="104"/>
      <c r="E622" s="105"/>
    </row>
    <row r="623" spans="1:5" ht="21" hidden="1" customHeight="1" x14ac:dyDescent="0.3">
      <c r="A623" s="24" t="s">
        <v>77</v>
      </c>
      <c r="B623" s="93" t="s">
        <v>416</v>
      </c>
      <c r="C623" s="7"/>
      <c r="D623" s="104"/>
      <c r="E623" s="105"/>
    </row>
    <row r="624" spans="1:5" ht="21" hidden="1" customHeight="1" x14ac:dyDescent="0.3">
      <c r="A624" s="10" t="s">
        <v>225</v>
      </c>
      <c r="B624" s="93" t="s">
        <v>412</v>
      </c>
      <c r="C624" s="7"/>
      <c r="D624" s="104"/>
      <c r="E624" s="105"/>
    </row>
    <row r="625" spans="1:5" ht="21" hidden="1" customHeight="1" x14ac:dyDescent="0.3">
      <c r="A625" s="14" t="s">
        <v>226</v>
      </c>
      <c r="B625" s="93" t="s">
        <v>419</v>
      </c>
      <c r="C625" s="7"/>
      <c r="D625" s="104"/>
      <c r="E625" s="105"/>
    </row>
    <row r="626" spans="1:5" ht="21" hidden="1" customHeight="1" x14ac:dyDescent="0.3">
      <c r="A626" s="5" t="s">
        <v>341</v>
      </c>
      <c r="B626" s="93" t="s">
        <v>412</v>
      </c>
      <c r="C626" s="7"/>
      <c r="D626" s="140"/>
      <c r="E626" s="141"/>
    </row>
    <row r="627" spans="1:5" ht="21" hidden="1" customHeight="1" x14ac:dyDescent="0.3">
      <c r="A627" s="142" t="s">
        <v>399</v>
      </c>
      <c r="B627" s="143" t="s">
        <v>412</v>
      </c>
      <c r="C627" s="144"/>
      <c r="D627" s="145"/>
      <c r="E627" s="146"/>
    </row>
    <row r="628" spans="1:5" ht="21" hidden="1" customHeight="1" x14ac:dyDescent="0.3">
      <c r="A628" s="8" t="s">
        <v>330</v>
      </c>
      <c r="B628" s="93" t="s">
        <v>412</v>
      </c>
      <c r="C628" s="7"/>
      <c r="D628" s="104"/>
      <c r="E628" s="105"/>
    </row>
    <row r="629" spans="1:5" ht="21" hidden="1" customHeight="1" x14ac:dyDescent="0.3">
      <c r="A629" s="10" t="s">
        <v>119</v>
      </c>
      <c r="B629" s="93" t="s">
        <v>412</v>
      </c>
      <c r="C629" s="7"/>
      <c r="D629" s="104"/>
      <c r="E629" s="105"/>
    </row>
    <row r="630" spans="1:5" ht="21" hidden="1" customHeight="1" x14ac:dyDescent="0.3">
      <c r="A630" s="5" t="s">
        <v>145</v>
      </c>
      <c r="B630" s="93" t="s">
        <v>412</v>
      </c>
      <c r="C630" s="7"/>
      <c r="D630" s="104"/>
      <c r="E630" s="105"/>
    </row>
    <row r="631" spans="1:5" ht="21" hidden="1" customHeight="1" x14ac:dyDescent="0.3">
      <c r="A631" s="5" t="s">
        <v>243</v>
      </c>
      <c r="B631" s="93" t="s">
        <v>412</v>
      </c>
      <c r="C631" s="7"/>
      <c r="D631" s="114"/>
      <c r="E631" s="115"/>
    </row>
    <row r="632" spans="1:5" ht="21" hidden="1" customHeight="1" x14ac:dyDescent="0.3">
      <c r="A632" s="10" t="s">
        <v>174</v>
      </c>
      <c r="B632" s="93" t="s">
        <v>412</v>
      </c>
      <c r="C632" s="7"/>
      <c r="D632" s="104"/>
      <c r="E632" s="105"/>
    </row>
    <row r="633" spans="1:5" ht="21" hidden="1" customHeight="1" x14ac:dyDescent="0.3">
      <c r="A633" s="10" t="s">
        <v>244</v>
      </c>
      <c r="B633" s="93" t="s">
        <v>420</v>
      </c>
      <c r="C633" s="7"/>
      <c r="D633" s="104"/>
      <c r="E633" s="105"/>
    </row>
    <row r="634" spans="1:5" ht="21" hidden="1" customHeight="1" x14ac:dyDescent="0.3">
      <c r="A634" s="10" t="s">
        <v>245</v>
      </c>
      <c r="B634" s="93" t="s">
        <v>416</v>
      </c>
      <c r="C634" s="7"/>
      <c r="D634" s="104"/>
      <c r="E634" s="105"/>
    </row>
    <row r="635" spans="1:5" ht="21" hidden="1" customHeight="1" x14ac:dyDescent="0.3">
      <c r="A635" s="24" t="s">
        <v>78</v>
      </c>
      <c r="B635" s="93" t="s">
        <v>412</v>
      </c>
      <c r="C635" s="7"/>
      <c r="D635" s="104"/>
      <c r="E635" s="105"/>
    </row>
    <row r="636" spans="1:5" ht="21" hidden="1" customHeight="1" x14ac:dyDescent="0.3">
      <c r="A636" s="24" t="s">
        <v>79</v>
      </c>
      <c r="B636" s="93" t="s">
        <v>412</v>
      </c>
      <c r="C636" s="7"/>
      <c r="D636" s="104"/>
      <c r="E636" s="105"/>
    </row>
    <row r="637" spans="1:5" ht="21" hidden="1" customHeight="1" x14ac:dyDescent="0.3">
      <c r="A637" s="13" t="s">
        <v>246</v>
      </c>
      <c r="B637" s="93" t="s">
        <v>412</v>
      </c>
      <c r="C637" s="7"/>
      <c r="D637" s="114"/>
      <c r="E637" s="105"/>
    </row>
    <row r="638" spans="1:5" ht="21" hidden="1" customHeight="1" x14ac:dyDescent="0.3">
      <c r="A638" s="24" t="s">
        <v>80</v>
      </c>
      <c r="B638" s="93" t="s">
        <v>416</v>
      </c>
      <c r="C638" s="7"/>
      <c r="D638" s="114"/>
      <c r="E638" s="115"/>
    </row>
    <row r="639" spans="1:5" ht="21" hidden="1" customHeight="1" x14ac:dyDescent="0.3">
      <c r="A639" s="10" t="s">
        <v>247</v>
      </c>
      <c r="B639" s="93" t="s">
        <v>418</v>
      </c>
      <c r="C639" s="7"/>
      <c r="D639" s="104"/>
      <c r="E639" s="105"/>
    </row>
    <row r="640" spans="1:5" ht="21" hidden="1" customHeight="1" x14ac:dyDescent="0.3">
      <c r="A640" s="10" t="s">
        <v>248</v>
      </c>
      <c r="B640" s="93" t="s">
        <v>418</v>
      </c>
      <c r="C640" s="7"/>
      <c r="D640" s="104"/>
      <c r="E640" s="105"/>
    </row>
    <row r="641" spans="1:5" ht="21" hidden="1" customHeight="1" x14ac:dyDescent="0.3">
      <c r="A641" s="10" t="s">
        <v>249</v>
      </c>
      <c r="B641" s="93" t="s">
        <v>420</v>
      </c>
      <c r="C641" s="7"/>
      <c r="D641" s="104"/>
      <c r="E641" s="105"/>
    </row>
    <row r="642" spans="1:5" ht="21" hidden="1" customHeight="1" x14ac:dyDescent="0.3">
      <c r="A642" s="10" t="s">
        <v>250</v>
      </c>
      <c r="B642" s="93" t="s">
        <v>412</v>
      </c>
      <c r="C642" s="7"/>
      <c r="D642" s="104"/>
      <c r="E642" s="105"/>
    </row>
    <row r="643" spans="1:5" ht="21" hidden="1" customHeight="1" x14ac:dyDescent="0.3">
      <c r="A643" s="13" t="s">
        <v>251</v>
      </c>
      <c r="B643" s="93" t="s">
        <v>412</v>
      </c>
      <c r="C643" s="7"/>
      <c r="D643" s="104"/>
      <c r="E643" s="105"/>
    </row>
    <row r="644" spans="1:5" ht="21" hidden="1" customHeight="1" x14ac:dyDescent="0.3">
      <c r="A644" s="10" t="s">
        <v>252</v>
      </c>
      <c r="B644" s="93" t="s">
        <v>418</v>
      </c>
      <c r="C644" s="7"/>
      <c r="D644" s="104"/>
      <c r="E644" s="105"/>
    </row>
    <row r="645" spans="1:5" ht="21" hidden="1" customHeight="1" x14ac:dyDescent="0.3">
      <c r="A645" s="10" t="s">
        <v>40</v>
      </c>
      <c r="B645" s="93" t="s">
        <v>412</v>
      </c>
      <c r="C645" s="7"/>
      <c r="D645" s="104"/>
      <c r="E645" s="105"/>
    </row>
    <row r="646" spans="1:5" ht="21" hidden="1" customHeight="1" x14ac:dyDescent="0.3">
      <c r="A646" s="5" t="s">
        <v>175</v>
      </c>
      <c r="B646" s="93" t="s">
        <v>412</v>
      </c>
      <c r="C646" s="7"/>
      <c r="D646" s="104"/>
      <c r="E646" s="105"/>
    </row>
    <row r="647" spans="1:5" ht="21" hidden="1" customHeight="1" x14ac:dyDescent="0.3">
      <c r="A647" s="10" t="s">
        <v>81</v>
      </c>
      <c r="B647" s="93" t="s">
        <v>412</v>
      </c>
      <c r="C647" s="26"/>
      <c r="D647" s="104"/>
      <c r="E647" s="105"/>
    </row>
    <row r="648" spans="1:5" ht="21" hidden="1" customHeight="1" x14ac:dyDescent="0.3">
      <c r="A648" s="10" t="s">
        <v>253</v>
      </c>
      <c r="B648" s="93" t="s">
        <v>418</v>
      </c>
      <c r="C648" s="7"/>
      <c r="D648" s="104"/>
      <c r="E648" s="105"/>
    </row>
    <row r="649" spans="1:5" ht="21" hidden="1" customHeight="1" x14ac:dyDescent="0.3">
      <c r="A649" s="10" t="s">
        <v>176</v>
      </c>
      <c r="B649" s="93" t="s">
        <v>416</v>
      </c>
      <c r="C649" s="7"/>
      <c r="D649" s="140"/>
      <c r="E649" s="141"/>
    </row>
    <row r="650" spans="1:5" ht="21" hidden="1" customHeight="1" x14ac:dyDescent="0.3">
      <c r="A650" s="13" t="s">
        <v>254</v>
      </c>
      <c r="B650" s="93" t="s">
        <v>412</v>
      </c>
      <c r="C650" s="7"/>
      <c r="D650" s="140"/>
      <c r="E650" s="141"/>
    </row>
    <row r="651" spans="1:5" ht="21" hidden="1" customHeight="1" x14ac:dyDescent="0.3">
      <c r="A651" s="153" t="s">
        <v>255</v>
      </c>
      <c r="B651" s="143" t="s">
        <v>412</v>
      </c>
      <c r="C651" s="144"/>
      <c r="D651" s="145"/>
      <c r="E651" s="146"/>
    </row>
    <row r="652" spans="1:5" ht="21" hidden="1" customHeight="1" x14ac:dyDescent="0.3">
      <c r="A652" s="10" t="s">
        <v>256</v>
      </c>
      <c r="B652" s="93" t="s">
        <v>412</v>
      </c>
      <c r="C652" s="7"/>
      <c r="D652" s="104"/>
      <c r="E652" s="105"/>
    </row>
    <row r="653" spans="1:5" ht="21" hidden="1" customHeight="1" x14ac:dyDescent="0.3">
      <c r="A653" s="10" t="s">
        <v>257</v>
      </c>
      <c r="B653" s="93" t="s">
        <v>412</v>
      </c>
      <c r="C653" s="7"/>
      <c r="D653" s="104"/>
      <c r="E653" s="105"/>
    </row>
    <row r="654" spans="1:5" ht="21" hidden="1" customHeight="1" x14ac:dyDescent="0.3">
      <c r="A654" s="13" t="s">
        <v>258</v>
      </c>
      <c r="B654" s="93" t="s">
        <v>412</v>
      </c>
      <c r="C654" s="7"/>
      <c r="D654" s="104"/>
      <c r="E654" s="105"/>
    </row>
    <row r="655" spans="1:5" ht="21" hidden="1" customHeight="1" x14ac:dyDescent="0.3">
      <c r="A655" s="10" t="s">
        <v>259</v>
      </c>
      <c r="B655" s="93" t="s">
        <v>418</v>
      </c>
      <c r="C655" s="7"/>
      <c r="D655" s="104"/>
      <c r="E655" s="105"/>
    </row>
    <row r="656" spans="1:5" ht="21" hidden="1" customHeight="1" x14ac:dyDescent="0.3">
      <c r="A656" s="10" t="s">
        <v>260</v>
      </c>
      <c r="B656" s="93" t="s">
        <v>418</v>
      </c>
      <c r="C656" s="7"/>
      <c r="D656" s="104"/>
      <c r="E656" s="105"/>
    </row>
    <row r="657" spans="1:5" ht="21" hidden="1" customHeight="1" x14ac:dyDescent="0.3">
      <c r="A657" s="10" t="s">
        <v>261</v>
      </c>
      <c r="B657" s="93" t="s">
        <v>418</v>
      </c>
      <c r="C657" s="7"/>
      <c r="D657" s="104"/>
      <c r="E657" s="105"/>
    </row>
    <row r="658" spans="1:5" ht="21" hidden="1" customHeight="1" x14ac:dyDescent="0.3">
      <c r="A658" s="10" t="s">
        <v>262</v>
      </c>
      <c r="B658" s="93" t="s">
        <v>418</v>
      </c>
      <c r="C658" s="7"/>
      <c r="D658" s="104"/>
      <c r="E658" s="105"/>
    </row>
    <row r="659" spans="1:5" ht="21" hidden="1" customHeight="1" x14ac:dyDescent="0.3">
      <c r="A659" s="10" t="s">
        <v>263</v>
      </c>
      <c r="B659" s="93" t="s">
        <v>418</v>
      </c>
      <c r="C659" s="7"/>
      <c r="D659" s="104"/>
      <c r="E659" s="105"/>
    </row>
    <row r="660" spans="1:5" ht="21" hidden="1" customHeight="1" x14ac:dyDescent="0.3">
      <c r="A660" s="10" t="s">
        <v>264</v>
      </c>
      <c r="B660" s="93" t="s">
        <v>420</v>
      </c>
      <c r="C660" s="7"/>
      <c r="D660" s="104"/>
      <c r="E660" s="105"/>
    </row>
    <row r="661" spans="1:5" ht="21" hidden="1" customHeight="1" x14ac:dyDescent="0.3">
      <c r="A661" s="10" t="s">
        <v>265</v>
      </c>
      <c r="B661" s="93" t="s">
        <v>412</v>
      </c>
      <c r="C661" s="7"/>
      <c r="D661" s="140"/>
      <c r="E661" s="141"/>
    </row>
    <row r="662" spans="1:5" ht="21" hidden="1" customHeight="1" x14ac:dyDescent="0.3">
      <c r="A662" s="142" t="s">
        <v>266</v>
      </c>
      <c r="B662" s="143" t="s">
        <v>412</v>
      </c>
      <c r="C662" s="144"/>
      <c r="D662" s="145"/>
      <c r="E662" s="146"/>
    </row>
    <row r="663" spans="1:5" ht="21" hidden="1" customHeight="1" x14ac:dyDescent="0.3">
      <c r="A663" s="8" t="s">
        <v>332</v>
      </c>
      <c r="B663" s="93" t="s">
        <v>412</v>
      </c>
      <c r="C663" s="7"/>
      <c r="D663" s="104"/>
      <c r="E663" s="105"/>
    </row>
    <row r="664" spans="1:5" ht="21" customHeight="1" x14ac:dyDescent="0.3">
      <c r="A664" s="37"/>
      <c r="B664" s="39">
        <v>0</v>
      </c>
      <c r="C664" s="127">
        <v>5701</v>
      </c>
      <c r="D664" s="184"/>
      <c r="E664" s="184">
        <v>70310500</v>
      </c>
    </row>
    <row r="665" spans="1:5" hidden="1" x14ac:dyDescent="0.3">
      <c r="E665" s="180">
        <v>103221400</v>
      </c>
    </row>
    <row r="666" spans="1:5" x14ac:dyDescent="0.3">
      <c r="E666" s="180">
        <f>+E334+E664</f>
        <v>103221400</v>
      </c>
    </row>
  </sheetData>
  <protectedRanges>
    <protectedRange password="CF71" sqref="C1:C333 C665:C65536" name="tho_2"/>
    <protectedRange password="CF19" sqref="F335:AH65536 F1:AH1" name="tho2_2_1_1_1_1_1_2_1_2"/>
    <protectedRange password="CF19" sqref="F2:AH333" name="tho2_2_1_1_1_1_1_2_1_1_1"/>
    <protectedRange password="CF71" sqref="C335:C663" name="tho_4"/>
  </protectedRanges>
  <autoFilter ref="A2:C665" xr:uid="{00000000-0009-0000-0000-000017000000}">
    <filterColumn colId="2">
      <customFilters>
        <customFilter operator="notEqual" val=" "/>
      </customFilters>
    </filterColumn>
  </autoFilter>
  <mergeCells count="2">
    <mergeCell ref="A2:A3"/>
    <mergeCell ref="A335:A336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2:D669"/>
  <sheetViews>
    <sheetView topLeftCell="A343" workbookViewId="0">
      <selection activeCell="D669" sqref="D669"/>
    </sheetView>
  </sheetViews>
  <sheetFormatPr defaultRowHeight="14.4" x14ac:dyDescent="0.3"/>
  <cols>
    <col min="1" max="1" width="31.5546875" customWidth="1"/>
    <col min="3" max="3" width="13.77734375" customWidth="1"/>
    <col min="4" max="4" width="17.77734375" customWidth="1"/>
  </cols>
  <sheetData>
    <row r="2" spans="1:4" x14ac:dyDescent="0.3">
      <c r="A2" s="1" t="s">
        <v>446</v>
      </c>
      <c r="B2" s="2"/>
      <c r="C2" s="2"/>
      <c r="D2" s="2"/>
    </row>
    <row r="3" spans="1:4" ht="26.4" x14ac:dyDescent="0.3">
      <c r="A3" s="198" t="s">
        <v>1</v>
      </c>
      <c r="B3" s="3" t="s">
        <v>2</v>
      </c>
      <c r="C3" s="3" t="s">
        <v>346</v>
      </c>
      <c r="D3" s="3" t="s">
        <v>345</v>
      </c>
    </row>
    <row r="4" spans="1:4" hidden="1" x14ac:dyDescent="0.3">
      <c r="A4" s="199"/>
      <c r="B4" s="4"/>
      <c r="C4" s="4"/>
      <c r="D4" s="4"/>
    </row>
    <row r="5" spans="1:4" ht="18" x14ac:dyDescent="0.3">
      <c r="A5" s="22" t="s">
        <v>73</v>
      </c>
      <c r="B5" s="7">
        <v>25</v>
      </c>
      <c r="C5" s="7">
        <v>12000</v>
      </c>
      <c r="D5" s="7">
        <f>B5*C5</f>
        <v>300000</v>
      </c>
    </row>
    <row r="6" spans="1:4" ht="18" hidden="1" x14ac:dyDescent="0.3">
      <c r="A6" s="23" t="s">
        <v>74</v>
      </c>
      <c r="B6" s="7"/>
      <c r="C6" s="7"/>
      <c r="D6" s="7">
        <f t="shared" ref="D6:D69" si="0">B6*C6</f>
        <v>0</v>
      </c>
    </row>
    <row r="7" spans="1:4" ht="18" hidden="1" x14ac:dyDescent="0.3">
      <c r="A7" s="22" t="s">
        <v>75</v>
      </c>
      <c r="B7" s="7"/>
      <c r="C7" s="7"/>
      <c r="D7" s="7">
        <f t="shared" si="0"/>
        <v>0</v>
      </c>
    </row>
    <row r="8" spans="1:4" ht="18" hidden="1" x14ac:dyDescent="0.3">
      <c r="A8" s="22" t="s">
        <v>196</v>
      </c>
      <c r="B8" s="7"/>
      <c r="C8" s="7"/>
      <c r="D8" s="7">
        <f t="shared" si="0"/>
        <v>0</v>
      </c>
    </row>
    <row r="9" spans="1:4" ht="18" hidden="1" x14ac:dyDescent="0.3">
      <c r="A9" s="10" t="s">
        <v>197</v>
      </c>
      <c r="B9" s="7"/>
      <c r="C9" s="7"/>
      <c r="D9" s="7">
        <f t="shared" si="0"/>
        <v>0</v>
      </c>
    </row>
    <row r="10" spans="1:4" ht="18" hidden="1" x14ac:dyDescent="0.3">
      <c r="A10" s="29" t="s">
        <v>293</v>
      </c>
      <c r="B10" s="7"/>
      <c r="C10" s="7"/>
      <c r="D10" s="7">
        <f t="shared" si="0"/>
        <v>0</v>
      </c>
    </row>
    <row r="11" spans="1:4" ht="18" hidden="1" x14ac:dyDescent="0.3">
      <c r="A11" s="22" t="s">
        <v>294</v>
      </c>
      <c r="B11" s="7"/>
      <c r="C11" s="7"/>
      <c r="D11" s="7">
        <f t="shared" si="0"/>
        <v>0</v>
      </c>
    </row>
    <row r="12" spans="1:4" ht="18" hidden="1" x14ac:dyDescent="0.3">
      <c r="A12" s="22" t="s">
        <v>198</v>
      </c>
      <c r="B12" s="7"/>
      <c r="C12" s="7"/>
      <c r="D12" s="7">
        <f t="shared" si="0"/>
        <v>0</v>
      </c>
    </row>
    <row r="13" spans="1:4" ht="18" hidden="1" x14ac:dyDescent="0.3">
      <c r="A13" s="8" t="s">
        <v>351</v>
      </c>
      <c r="B13" s="7"/>
      <c r="C13" s="7"/>
      <c r="D13" s="7">
        <f t="shared" si="0"/>
        <v>0</v>
      </c>
    </row>
    <row r="14" spans="1:4" ht="18" hidden="1" x14ac:dyDescent="0.3">
      <c r="A14" s="10" t="s">
        <v>51</v>
      </c>
      <c r="B14" s="7"/>
      <c r="C14" s="7"/>
      <c r="D14" s="7">
        <f t="shared" si="0"/>
        <v>0</v>
      </c>
    </row>
    <row r="15" spans="1:4" ht="18" hidden="1" x14ac:dyDescent="0.3">
      <c r="A15" s="10" t="s">
        <v>52</v>
      </c>
      <c r="B15" s="7"/>
      <c r="C15" s="7"/>
      <c r="D15" s="7">
        <f t="shared" si="0"/>
        <v>0</v>
      </c>
    </row>
    <row r="16" spans="1:4" ht="18" hidden="1" x14ac:dyDescent="0.3">
      <c r="A16" s="5" t="s">
        <v>53</v>
      </c>
      <c r="B16" s="7"/>
      <c r="C16" s="7"/>
      <c r="D16" s="7">
        <f t="shared" si="0"/>
        <v>0</v>
      </c>
    </row>
    <row r="17" spans="1:4" ht="18" hidden="1" x14ac:dyDescent="0.3">
      <c r="A17" s="5" t="s">
        <v>206</v>
      </c>
      <c r="B17" s="7"/>
      <c r="C17" s="7"/>
      <c r="D17" s="7">
        <f t="shared" si="0"/>
        <v>0</v>
      </c>
    </row>
    <row r="18" spans="1:4" ht="18" hidden="1" x14ac:dyDescent="0.3">
      <c r="A18" s="10" t="s">
        <v>117</v>
      </c>
      <c r="B18" s="7"/>
      <c r="C18" s="7"/>
      <c r="D18" s="7">
        <f t="shared" si="0"/>
        <v>0</v>
      </c>
    </row>
    <row r="19" spans="1:4" ht="18" hidden="1" x14ac:dyDescent="0.3">
      <c r="A19" s="10" t="s">
        <v>286</v>
      </c>
      <c r="B19" s="7"/>
      <c r="C19" s="7"/>
      <c r="D19" s="7">
        <f t="shared" si="0"/>
        <v>0</v>
      </c>
    </row>
    <row r="20" spans="1:4" ht="18" hidden="1" x14ac:dyDescent="0.3">
      <c r="A20" s="24" t="s">
        <v>287</v>
      </c>
      <c r="B20" s="7"/>
      <c r="C20" s="7"/>
      <c r="D20" s="7">
        <f t="shared" si="0"/>
        <v>0</v>
      </c>
    </row>
    <row r="21" spans="1:4" ht="18" hidden="1" x14ac:dyDescent="0.3">
      <c r="A21" s="8" t="s">
        <v>288</v>
      </c>
      <c r="B21" s="7"/>
      <c r="C21" s="44"/>
      <c r="D21" s="7">
        <f t="shared" si="0"/>
        <v>0</v>
      </c>
    </row>
    <row r="22" spans="1:4" ht="18" hidden="1" x14ac:dyDescent="0.3">
      <c r="A22" s="10" t="s">
        <v>120</v>
      </c>
      <c r="B22" s="7"/>
      <c r="C22" s="7"/>
      <c r="D22" s="7">
        <f t="shared" si="0"/>
        <v>0</v>
      </c>
    </row>
    <row r="23" spans="1:4" ht="18" hidden="1" x14ac:dyDescent="0.3">
      <c r="A23" s="5" t="s">
        <v>60</v>
      </c>
      <c r="B23" s="7"/>
      <c r="C23" s="7"/>
      <c r="D23" s="7">
        <f t="shared" si="0"/>
        <v>0</v>
      </c>
    </row>
    <row r="24" spans="1:4" ht="18" hidden="1" x14ac:dyDescent="0.3">
      <c r="A24" s="5" t="s">
        <v>61</v>
      </c>
      <c r="B24" s="7"/>
      <c r="C24" s="7"/>
      <c r="D24" s="7">
        <f t="shared" si="0"/>
        <v>0</v>
      </c>
    </row>
    <row r="25" spans="1:4" ht="18" hidden="1" x14ac:dyDescent="0.3">
      <c r="A25" s="10" t="s">
        <v>270</v>
      </c>
      <c r="B25" s="7"/>
      <c r="C25" s="7"/>
      <c r="D25" s="7">
        <f t="shared" si="0"/>
        <v>0</v>
      </c>
    </row>
    <row r="26" spans="1:4" ht="18" hidden="1" x14ac:dyDescent="0.3">
      <c r="A26" s="10" t="s">
        <v>271</v>
      </c>
      <c r="B26" s="7"/>
      <c r="C26" s="7"/>
      <c r="D26" s="7">
        <f t="shared" si="0"/>
        <v>0</v>
      </c>
    </row>
    <row r="27" spans="1:4" ht="18" x14ac:dyDescent="0.3">
      <c r="A27" s="10" t="s">
        <v>272</v>
      </c>
      <c r="B27" s="7">
        <v>7</v>
      </c>
      <c r="C27" s="7">
        <v>16000</v>
      </c>
      <c r="D27" s="7">
        <f t="shared" si="0"/>
        <v>112000</v>
      </c>
    </row>
    <row r="28" spans="1:4" ht="18" hidden="1" x14ac:dyDescent="0.3">
      <c r="A28" s="10" t="s">
        <v>273</v>
      </c>
      <c r="B28" s="7"/>
      <c r="C28" s="7"/>
      <c r="D28" s="7">
        <f t="shared" si="0"/>
        <v>0</v>
      </c>
    </row>
    <row r="29" spans="1:4" ht="18" hidden="1" x14ac:dyDescent="0.3">
      <c r="A29" s="10" t="s">
        <v>274</v>
      </c>
      <c r="B29" s="7"/>
      <c r="C29" s="7"/>
      <c r="D29" s="7">
        <f t="shared" si="0"/>
        <v>0</v>
      </c>
    </row>
    <row r="30" spans="1:4" ht="18" x14ac:dyDescent="0.3">
      <c r="A30" s="10" t="s">
        <v>64</v>
      </c>
      <c r="B30" s="7">
        <f>8+15+30</f>
        <v>53</v>
      </c>
      <c r="C30" s="7">
        <v>24000</v>
      </c>
      <c r="D30" s="7">
        <f t="shared" si="0"/>
        <v>1272000</v>
      </c>
    </row>
    <row r="31" spans="1:4" ht="18" hidden="1" x14ac:dyDescent="0.3">
      <c r="A31" s="5" t="s">
        <v>65</v>
      </c>
      <c r="B31" s="7"/>
      <c r="C31" s="7"/>
      <c r="D31" s="7">
        <f t="shared" si="0"/>
        <v>0</v>
      </c>
    </row>
    <row r="32" spans="1:4" ht="18" x14ac:dyDescent="0.3">
      <c r="A32" s="5" t="s">
        <v>66</v>
      </c>
      <c r="B32" s="7">
        <v>5</v>
      </c>
      <c r="C32" s="7">
        <v>15000</v>
      </c>
      <c r="D32" s="7">
        <f t="shared" si="0"/>
        <v>75000</v>
      </c>
    </row>
    <row r="33" spans="1:4" ht="18" hidden="1" x14ac:dyDescent="0.3">
      <c r="A33" s="10" t="s">
        <v>228</v>
      </c>
      <c r="B33" s="7"/>
      <c r="C33" s="7"/>
      <c r="D33" s="7">
        <f t="shared" si="0"/>
        <v>0</v>
      </c>
    </row>
    <row r="34" spans="1:4" ht="18" x14ac:dyDescent="0.3">
      <c r="A34" s="10" t="s">
        <v>229</v>
      </c>
      <c r="B34" s="7">
        <v>8</v>
      </c>
      <c r="C34" s="7">
        <v>13000</v>
      </c>
      <c r="D34" s="7">
        <f t="shared" si="0"/>
        <v>104000</v>
      </c>
    </row>
    <row r="35" spans="1:4" ht="18" hidden="1" x14ac:dyDescent="0.3">
      <c r="A35" s="8" t="s">
        <v>230</v>
      </c>
      <c r="B35" s="12"/>
      <c r="C35" s="12"/>
      <c r="D35" s="7">
        <f t="shared" si="0"/>
        <v>0</v>
      </c>
    </row>
    <row r="36" spans="1:4" ht="18" hidden="1" x14ac:dyDescent="0.3">
      <c r="A36" s="8" t="s">
        <v>231</v>
      </c>
      <c r="B36" s="12"/>
      <c r="C36" s="12"/>
      <c r="D36" s="7">
        <f t="shared" si="0"/>
        <v>0</v>
      </c>
    </row>
    <row r="37" spans="1:4" ht="18" hidden="1" x14ac:dyDescent="0.3">
      <c r="A37" s="10" t="s">
        <v>121</v>
      </c>
      <c r="B37" s="7"/>
      <c r="C37" s="7"/>
      <c r="D37" s="7">
        <f t="shared" si="0"/>
        <v>0</v>
      </c>
    </row>
    <row r="38" spans="1:4" ht="18" hidden="1" x14ac:dyDescent="0.3">
      <c r="A38" s="10" t="s">
        <v>149</v>
      </c>
      <c r="B38" s="7"/>
      <c r="C38" s="7"/>
      <c r="D38" s="7">
        <f t="shared" si="0"/>
        <v>0</v>
      </c>
    </row>
    <row r="39" spans="1:4" ht="18" hidden="1" x14ac:dyDescent="0.3">
      <c r="A39" s="14" t="s">
        <v>96</v>
      </c>
      <c r="B39" s="7"/>
      <c r="C39" s="7"/>
      <c r="D39" s="7">
        <f t="shared" si="0"/>
        <v>0</v>
      </c>
    </row>
    <row r="40" spans="1:4" ht="18" hidden="1" x14ac:dyDescent="0.3">
      <c r="A40" s="10" t="s">
        <v>97</v>
      </c>
      <c r="B40" s="7"/>
      <c r="C40" s="7"/>
      <c r="D40" s="7">
        <f t="shared" si="0"/>
        <v>0</v>
      </c>
    </row>
    <row r="41" spans="1:4" ht="18" hidden="1" x14ac:dyDescent="0.3">
      <c r="A41" s="10" t="s">
        <v>98</v>
      </c>
      <c r="B41" s="7"/>
      <c r="C41" s="7"/>
      <c r="D41" s="7">
        <f t="shared" si="0"/>
        <v>0</v>
      </c>
    </row>
    <row r="42" spans="1:4" ht="18" hidden="1" x14ac:dyDescent="0.3">
      <c r="A42" s="10" t="s">
        <v>275</v>
      </c>
      <c r="B42" s="7"/>
      <c r="C42" s="7"/>
      <c r="D42" s="7">
        <f t="shared" si="0"/>
        <v>0</v>
      </c>
    </row>
    <row r="43" spans="1:4" ht="18" hidden="1" x14ac:dyDescent="0.3">
      <c r="A43" s="10" t="s">
        <v>276</v>
      </c>
      <c r="B43" s="7"/>
      <c r="C43" s="7"/>
      <c r="D43" s="7">
        <f t="shared" si="0"/>
        <v>0</v>
      </c>
    </row>
    <row r="44" spans="1:4" ht="18" hidden="1" x14ac:dyDescent="0.3">
      <c r="A44" s="24" t="s">
        <v>277</v>
      </c>
      <c r="B44" s="7"/>
      <c r="C44" s="7"/>
      <c r="D44" s="7">
        <f t="shared" si="0"/>
        <v>0</v>
      </c>
    </row>
    <row r="45" spans="1:4" ht="18" hidden="1" x14ac:dyDescent="0.3">
      <c r="A45" s="8" t="s">
        <v>122</v>
      </c>
      <c r="B45" s="7"/>
      <c r="C45" s="7"/>
      <c r="D45" s="7">
        <f t="shared" si="0"/>
        <v>0</v>
      </c>
    </row>
    <row r="46" spans="1:4" ht="18" hidden="1" x14ac:dyDescent="0.3">
      <c r="A46" s="24" t="s">
        <v>123</v>
      </c>
      <c r="B46" s="7"/>
      <c r="C46" s="7"/>
      <c r="D46" s="7">
        <f t="shared" si="0"/>
        <v>0</v>
      </c>
    </row>
    <row r="47" spans="1:4" ht="18" hidden="1" x14ac:dyDescent="0.3">
      <c r="A47" s="10" t="s">
        <v>278</v>
      </c>
      <c r="B47" s="7"/>
      <c r="C47" s="7"/>
      <c r="D47" s="7">
        <f t="shared" si="0"/>
        <v>0</v>
      </c>
    </row>
    <row r="48" spans="1:4" ht="18" hidden="1" x14ac:dyDescent="0.3">
      <c r="A48" s="10" t="s">
        <v>279</v>
      </c>
      <c r="B48" s="7"/>
      <c r="C48" s="7"/>
      <c r="D48" s="7">
        <f t="shared" si="0"/>
        <v>0</v>
      </c>
    </row>
    <row r="49" spans="1:4" ht="18" hidden="1" x14ac:dyDescent="0.3">
      <c r="A49" s="5" t="s">
        <v>113</v>
      </c>
      <c r="B49" s="7"/>
      <c r="C49" s="7"/>
      <c r="D49" s="7">
        <f t="shared" si="0"/>
        <v>0</v>
      </c>
    </row>
    <row r="50" spans="1:4" ht="18" hidden="1" x14ac:dyDescent="0.3">
      <c r="A50" s="18" t="s">
        <v>151</v>
      </c>
      <c r="B50" s="7"/>
      <c r="C50" s="7"/>
      <c r="D50" s="7">
        <f t="shared" si="0"/>
        <v>0</v>
      </c>
    </row>
    <row r="51" spans="1:4" ht="18" hidden="1" x14ac:dyDescent="0.3">
      <c r="A51" s="14" t="s">
        <v>152</v>
      </c>
      <c r="B51" s="7"/>
      <c r="C51" s="7"/>
      <c r="D51" s="7">
        <f t="shared" si="0"/>
        <v>0</v>
      </c>
    </row>
    <row r="52" spans="1:4" ht="18" hidden="1" x14ac:dyDescent="0.3">
      <c r="A52" s="14" t="s">
        <v>153</v>
      </c>
      <c r="B52" s="7"/>
      <c r="C52" s="7"/>
      <c r="D52" s="7">
        <f t="shared" si="0"/>
        <v>0</v>
      </c>
    </row>
    <row r="53" spans="1:4" ht="18" hidden="1" x14ac:dyDescent="0.3">
      <c r="A53" s="14" t="s">
        <v>154</v>
      </c>
      <c r="B53" s="7"/>
      <c r="C53" s="7"/>
      <c r="D53" s="7">
        <f t="shared" si="0"/>
        <v>0</v>
      </c>
    </row>
    <row r="54" spans="1:4" ht="18" hidden="1" x14ac:dyDescent="0.3">
      <c r="A54" s="10" t="s">
        <v>155</v>
      </c>
      <c r="B54" s="7"/>
      <c r="C54" s="7"/>
      <c r="D54" s="7">
        <f t="shared" si="0"/>
        <v>0</v>
      </c>
    </row>
    <row r="55" spans="1:4" ht="18" hidden="1" x14ac:dyDescent="0.3">
      <c r="A55" s="8" t="s">
        <v>156</v>
      </c>
      <c r="B55" s="7"/>
      <c r="C55" s="7"/>
      <c r="D55" s="7">
        <f t="shared" si="0"/>
        <v>0</v>
      </c>
    </row>
    <row r="56" spans="1:4" ht="18" hidden="1" x14ac:dyDescent="0.3">
      <c r="A56" s="10" t="s">
        <v>157</v>
      </c>
      <c r="B56" s="7"/>
      <c r="C56" s="7"/>
      <c r="D56" s="7">
        <f t="shared" si="0"/>
        <v>0</v>
      </c>
    </row>
    <row r="57" spans="1:4" ht="18" hidden="1" x14ac:dyDescent="0.3">
      <c r="A57" s="10" t="s">
        <v>158</v>
      </c>
      <c r="B57" s="7"/>
      <c r="C57" s="7"/>
      <c r="D57" s="7">
        <f t="shared" si="0"/>
        <v>0</v>
      </c>
    </row>
    <row r="58" spans="1:4" ht="18" hidden="1" x14ac:dyDescent="0.3">
      <c r="A58" s="14" t="s">
        <v>76</v>
      </c>
      <c r="B58" s="7"/>
      <c r="C58" s="7"/>
      <c r="D58" s="7">
        <f t="shared" si="0"/>
        <v>0</v>
      </c>
    </row>
    <row r="59" spans="1:4" ht="18" x14ac:dyDescent="0.3">
      <c r="A59" s="10" t="s">
        <v>114</v>
      </c>
      <c r="B59" s="7">
        <v>75</v>
      </c>
      <c r="C59" s="7">
        <v>20000</v>
      </c>
      <c r="D59" s="7">
        <f t="shared" si="0"/>
        <v>1500000</v>
      </c>
    </row>
    <row r="60" spans="1:4" ht="18" hidden="1" x14ac:dyDescent="0.3">
      <c r="A60" s="34" t="s">
        <v>295</v>
      </c>
      <c r="B60" s="7"/>
      <c r="C60" s="7"/>
      <c r="D60" s="7">
        <f t="shared" si="0"/>
        <v>0</v>
      </c>
    </row>
    <row r="61" spans="1:4" ht="18" hidden="1" x14ac:dyDescent="0.3">
      <c r="A61" s="10" t="s">
        <v>159</v>
      </c>
      <c r="B61" s="7"/>
      <c r="C61" s="7"/>
      <c r="D61" s="7">
        <f t="shared" si="0"/>
        <v>0</v>
      </c>
    </row>
    <row r="62" spans="1:4" ht="18" hidden="1" x14ac:dyDescent="0.3">
      <c r="A62" s="10" t="s">
        <v>160</v>
      </c>
      <c r="B62" s="7"/>
      <c r="C62" s="7"/>
      <c r="D62" s="7">
        <f t="shared" si="0"/>
        <v>0</v>
      </c>
    </row>
    <row r="63" spans="1:4" ht="18" hidden="1" x14ac:dyDescent="0.3">
      <c r="A63" s="9" t="s">
        <v>161</v>
      </c>
      <c r="B63" s="7"/>
      <c r="C63" s="7"/>
      <c r="D63" s="7">
        <f t="shared" si="0"/>
        <v>0</v>
      </c>
    </row>
    <row r="64" spans="1:4" ht="18" hidden="1" x14ac:dyDescent="0.3">
      <c r="A64" s="41" t="s">
        <v>296</v>
      </c>
      <c r="B64" s="7"/>
      <c r="C64" s="7"/>
      <c r="D64" s="7">
        <f t="shared" si="0"/>
        <v>0</v>
      </c>
    </row>
    <row r="65" spans="1:4" ht="18" x14ac:dyDescent="0.3">
      <c r="A65" s="5" t="s">
        <v>3</v>
      </c>
      <c r="B65" s="7">
        <v>30</v>
      </c>
      <c r="C65" s="7">
        <v>8000</v>
      </c>
      <c r="D65" s="7">
        <f t="shared" si="0"/>
        <v>240000</v>
      </c>
    </row>
    <row r="66" spans="1:4" ht="18" hidden="1" x14ac:dyDescent="0.3">
      <c r="A66" s="8" t="s">
        <v>4</v>
      </c>
      <c r="B66" s="7"/>
      <c r="C66" s="7"/>
      <c r="D66" s="7">
        <f t="shared" si="0"/>
        <v>0</v>
      </c>
    </row>
    <row r="67" spans="1:4" ht="18" hidden="1" x14ac:dyDescent="0.3">
      <c r="A67" s="5" t="s">
        <v>5</v>
      </c>
      <c r="B67" s="7"/>
      <c r="C67" s="7"/>
      <c r="D67" s="7">
        <f t="shared" si="0"/>
        <v>0</v>
      </c>
    </row>
    <row r="68" spans="1:4" ht="18" hidden="1" x14ac:dyDescent="0.3">
      <c r="A68" s="5" t="s">
        <v>6</v>
      </c>
      <c r="B68" s="7"/>
      <c r="C68" s="7"/>
      <c r="D68" s="7">
        <f t="shared" si="0"/>
        <v>0</v>
      </c>
    </row>
    <row r="69" spans="1:4" ht="18" hidden="1" x14ac:dyDescent="0.3">
      <c r="A69" s="5" t="s">
        <v>7</v>
      </c>
      <c r="B69" s="7"/>
      <c r="C69" s="7"/>
      <c r="D69" s="7">
        <f t="shared" si="0"/>
        <v>0</v>
      </c>
    </row>
    <row r="70" spans="1:4" ht="18" hidden="1" x14ac:dyDescent="0.3">
      <c r="A70" s="9" t="s">
        <v>8</v>
      </c>
      <c r="B70" s="7"/>
      <c r="C70" s="7"/>
      <c r="D70" s="7">
        <f t="shared" ref="D70:D133" si="1">B70*C70</f>
        <v>0</v>
      </c>
    </row>
    <row r="71" spans="1:4" ht="18" hidden="1" x14ac:dyDescent="0.3">
      <c r="A71" s="10" t="s">
        <v>9</v>
      </c>
      <c r="B71" s="7"/>
      <c r="C71" s="7"/>
      <c r="D71" s="7">
        <f t="shared" si="1"/>
        <v>0</v>
      </c>
    </row>
    <row r="72" spans="1:4" ht="18" x14ac:dyDescent="0.3">
      <c r="A72" s="10" t="s">
        <v>115</v>
      </c>
      <c r="B72" s="7">
        <f>170+38</f>
        <v>208</v>
      </c>
      <c r="C72" s="7">
        <v>9000</v>
      </c>
      <c r="D72" s="7">
        <f t="shared" si="1"/>
        <v>1872000</v>
      </c>
    </row>
    <row r="73" spans="1:4" ht="18" hidden="1" x14ac:dyDescent="0.3">
      <c r="A73" s="5" t="s">
        <v>116</v>
      </c>
      <c r="B73" s="7"/>
      <c r="C73" s="7"/>
      <c r="D73" s="7">
        <f t="shared" si="1"/>
        <v>0</v>
      </c>
    </row>
    <row r="74" spans="1:4" ht="18" hidden="1" x14ac:dyDescent="0.3">
      <c r="A74" s="10" t="s">
        <v>168</v>
      </c>
      <c r="B74" s="7"/>
      <c r="C74" s="7"/>
      <c r="D74" s="7">
        <f t="shared" si="1"/>
        <v>0</v>
      </c>
    </row>
    <row r="75" spans="1:4" ht="18" hidden="1" x14ac:dyDescent="0.3">
      <c r="A75" s="24" t="s">
        <v>169</v>
      </c>
      <c r="B75" s="7"/>
      <c r="C75" s="7"/>
      <c r="D75" s="7">
        <f t="shared" si="1"/>
        <v>0</v>
      </c>
    </row>
    <row r="76" spans="1:4" ht="18" hidden="1" x14ac:dyDescent="0.3">
      <c r="A76" s="10" t="s">
        <v>170</v>
      </c>
      <c r="B76" s="7"/>
      <c r="C76" s="7"/>
      <c r="D76" s="7">
        <f t="shared" si="1"/>
        <v>0</v>
      </c>
    </row>
    <row r="77" spans="1:4" ht="18" x14ac:dyDescent="0.3">
      <c r="A77" s="10" t="s">
        <v>171</v>
      </c>
      <c r="B77" s="7">
        <v>40</v>
      </c>
      <c r="C77" s="7">
        <v>26000</v>
      </c>
      <c r="D77" s="7">
        <f t="shared" si="1"/>
        <v>1040000</v>
      </c>
    </row>
    <row r="78" spans="1:4" ht="18" hidden="1" x14ac:dyDescent="0.3">
      <c r="A78" s="10" t="s">
        <v>172</v>
      </c>
      <c r="B78" s="7"/>
      <c r="C78" s="7"/>
      <c r="D78" s="7">
        <f t="shared" si="1"/>
        <v>0</v>
      </c>
    </row>
    <row r="79" spans="1:4" ht="18" hidden="1" x14ac:dyDescent="0.3">
      <c r="A79" s="5" t="s">
        <v>10</v>
      </c>
      <c r="B79" s="12"/>
      <c r="C79" s="12"/>
      <c r="D79" s="7">
        <f t="shared" si="1"/>
        <v>0</v>
      </c>
    </row>
    <row r="80" spans="1:4" ht="18" hidden="1" x14ac:dyDescent="0.3">
      <c r="A80" s="5" t="s">
        <v>11</v>
      </c>
      <c r="B80" s="12"/>
      <c r="C80" s="12"/>
      <c r="D80" s="7">
        <f t="shared" si="1"/>
        <v>0</v>
      </c>
    </row>
    <row r="81" spans="1:4" ht="18" hidden="1" x14ac:dyDescent="0.3">
      <c r="A81" s="5" t="s">
        <v>12</v>
      </c>
      <c r="B81" s="12"/>
      <c r="C81" s="12"/>
      <c r="D81" s="7">
        <f t="shared" si="1"/>
        <v>0</v>
      </c>
    </row>
    <row r="82" spans="1:4" ht="18" hidden="1" x14ac:dyDescent="0.3">
      <c r="A82" s="10" t="s">
        <v>82</v>
      </c>
      <c r="B82" s="7"/>
      <c r="C82" s="7"/>
      <c r="D82" s="7">
        <f t="shared" si="1"/>
        <v>0</v>
      </c>
    </row>
    <row r="83" spans="1:4" ht="18" x14ac:dyDescent="0.3">
      <c r="A83" s="10" t="s">
        <v>83</v>
      </c>
      <c r="B83" s="7">
        <v>75</v>
      </c>
      <c r="C83" s="7">
        <v>11500</v>
      </c>
      <c r="D83" s="7">
        <f t="shared" si="1"/>
        <v>862500</v>
      </c>
    </row>
    <row r="84" spans="1:4" ht="18" hidden="1" x14ac:dyDescent="0.3">
      <c r="A84" s="10" t="s">
        <v>84</v>
      </c>
      <c r="B84" s="7"/>
      <c r="C84" s="7"/>
      <c r="D84" s="7">
        <f t="shared" si="1"/>
        <v>0</v>
      </c>
    </row>
    <row r="85" spans="1:4" ht="18" hidden="1" x14ac:dyDescent="0.3">
      <c r="A85" s="10" t="s">
        <v>85</v>
      </c>
      <c r="B85" s="7"/>
      <c r="C85" s="7"/>
      <c r="D85" s="7">
        <f t="shared" si="1"/>
        <v>0</v>
      </c>
    </row>
    <row r="86" spans="1:4" ht="18" hidden="1" x14ac:dyDescent="0.3">
      <c r="A86" s="10" t="s">
        <v>86</v>
      </c>
      <c r="B86" s="7"/>
      <c r="C86" s="7"/>
      <c r="D86" s="7">
        <f t="shared" si="1"/>
        <v>0</v>
      </c>
    </row>
    <row r="87" spans="1:4" ht="18" hidden="1" x14ac:dyDescent="0.3">
      <c r="A87" s="10" t="s">
        <v>194</v>
      </c>
      <c r="B87" s="7"/>
      <c r="C87" s="7"/>
      <c r="D87" s="7">
        <f t="shared" si="1"/>
        <v>0</v>
      </c>
    </row>
    <row r="88" spans="1:4" ht="18" hidden="1" x14ac:dyDescent="0.3">
      <c r="A88" s="13" t="s">
        <v>195</v>
      </c>
      <c r="B88" s="7"/>
      <c r="C88" s="7"/>
      <c r="D88" s="7">
        <f t="shared" si="1"/>
        <v>0</v>
      </c>
    </row>
    <row r="89" spans="1:4" ht="18" hidden="1" x14ac:dyDescent="0.3">
      <c r="A89" s="13" t="s">
        <v>177</v>
      </c>
      <c r="B89" s="7"/>
      <c r="C89" s="7"/>
      <c r="D89" s="7">
        <f t="shared" si="1"/>
        <v>0</v>
      </c>
    </row>
    <row r="90" spans="1:4" ht="18" hidden="1" x14ac:dyDescent="0.3">
      <c r="A90" s="13" t="s">
        <v>178</v>
      </c>
      <c r="B90" s="7"/>
      <c r="C90" s="7"/>
      <c r="D90" s="7">
        <f t="shared" si="1"/>
        <v>0</v>
      </c>
    </row>
    <row r="91" spans="1:4" ht="18" hidden="1" x14ac:dyDescent="0.3">
      <c r="A91" s="8" t="s">
        <v>179</v>
      </c>
      <c r="B91" s="7"/>
      <c r="C91" s="7"/>
      <c r="D91" s="7">
        <f t="shared" si="1"/>
        <v>0</v>
      </c>
    </row>
    <row r="92" spans="1:4" ht="18" hidden="1" x14ac:dyDescent="0.3">
      <c r="A92" s="24" t="s">
        <v>173</v>
      </c>
      <c r="B92" s="7"/>
      <c r="C92" s="7"/>
      <c r="D92" s="7">
        <f t="shared" si="1"/>
        <v>0</v>
      </c>
    </row>
    <row r="93" spans="1:4" ht="18" hidden="1" x14ac:dyDescent="0.3">
      <c r="A93" s="10" t="s">
        <v>13</v>
      </c>
      <c r="B93" s="7"/>
      <c r="C93" s="7"/>
      <c r="D93" s="7">
        <f t="shared" si="1"/>
        <v>0</v>
      </c>
    </row>
    <row r="94" spans="1:4" ht="18" hidden="1" x14ac:dyDescent="0.3">
      <c r="A94" s="10" t="s">
        <v>14</v>
      </c>
      <c r="B94" s="7"/>
      <c r="C94" s="7"/>
      <c r="D94" s="7">
        <f t="shared" si="1"/>
        <v>0</v>
      </c>
    </row>
    <row r="95" spans="1:4" ht="18" hidden="1" x14ac:dyDescent="0.3">
      <c r="A95" s="8" t="s">
        <v>348</v>
      </c>
      <c r="B95" s="7"/>
      <c r="C95" s="7"/>
      <c r="D95" s="7">
        <f t="shared" si="1"/>
        <v>0</v>
      </c>
    </row>
    <row r="96" spans="1:4" ht="18" hidden="1" x14ac:dyDescent="0.3">
      <c r="A96" s="10" t="s">
        <v>15</v>
      </c>
      <c r="B96" s="12"/>
      <c r="C96" s="12"/>
      <c r="D96" s="7">
        <f t="shared" si="1"/>
        <v>0</v>
      </c>
    </row>
    <row r="97" spans="1:4" ht="18" hidden="1" x14ac:dyDescent="0.3">
      <c r="A97" s="8" t="s">
        <v>16</v>
      </c>
      <c r="B97" s="7"/>
      <c r="C97" s="7"/>
      <c r="D97" s="7">
        <f t="shared" si="1"/>
        <v>0</v>
      </c>
    </row>
    <row r="98" spans="1:4" ht="18" hidden="1" x14ac:dyDescent="0.3">
      <c r="A98" s="13" t="s">
        <v>17</v>
      </c>
      <c r="B98" s="7"/>
      <c r="C98" s="7"/>
      <c r="D98" s="7">
        <f t="shared" si="1"/>
        <v>0</v>
      </c>
    </row>
    <row r="99" spans="1:4" ht="18" hidden="1" x14ac:dyDescent="0.3">
      <c r="A99" s="8" t="s">
        <v>297</v>
      </c>
      <c r="B99" s="7"/>
      <c r="C99" s="7"/>
      <c r="D99" s="7">
        <f t="shared" si="1"/>
        <v>0</v>
      </c>
    </row>
    <row r="100" spans="1:4" ht="18" hidden="1" x14ac:dyDescent="0.3">
      <c r="A100" s="10" t="s">
        <v>47</v>
      </c>
      <c r="B100" s="7"/>
      <c r="C100" s="7"/>
      <c r="D100" s="7">
        <f t="shared" si="1"/>
        <v>0</v>
      </c>
    </row>
    <row r="101" spans="1:4" ht="18" hidden="1" x14ac:dyDescent="0.3">
      <c r="A101" s="14" t="s">
        <v>48</v>
      </c>
      <c r="B101" s="7"/>
      <c r="C101" s="7"/>
      <c r="D101" s="7">
        <f t="shared" si="1"/>
        <v>0</v>
      </c>
    </row>
    <row r="102" spans="1:4" ht="18" hidden="1" x14ac:dyDescent="0.3">
      <c r="A102" s="10" t="s">
        <v>192</v>
      </c>
      <c r="B102" s="7"/>
      <c r="C102" s="7"/>
      <c r="D102" s="7">
        <f t="shared" si="1"/>
        <v>0</v>
      </c>
    </row>
    <row r="103" spans="1:4" ht="18" hidden="1" x14ac:dyDescent="0.3">
      <c r="A103" s="10" t="s">
        <v>193</v>
      </c>
      <c r="B103" s="7"/>
      <c r="C103" s="7"/>
      <c r="D103" s="7">
        <f t="shared" si="1"/>
        <v>0</v>
      </c>
    </row>
    <row r="104" spans="1:4" ht="18" hidden="1" x14ac:dyDescent="0.3">
      <c r="A104" s="42" t="s">
        <v>49</v>
      </c>
      <c r="B104" s="7"/>
      <c r="C104" s="7"/>
      <c r="D104" s="7">
        <f t="shared" si="1"/>
        <v>0</v>
      </c>
    </row>
    <row r="105" spans="1:4" ht="18" hidden="1" x14ac:dyDescent="0.3">
      <c r="A105" s="43" t="s">
        <v>298</v>
      </c>
      <c r="B105" s="7"/>
      <c r="C105" s="7"/>
      <c r="D105" s="7">
        <f t="shared" si="1"/>
        <v>0</v>
      </c>
    </row>
    <row r="106" spans="1:4" ht="18" hidden="1" x14ac:dyDescent="0.3">
      <c r="A106" s="28" t="s">
        <v>50</v>
      </c>
      <c r="B106" s="7"/>
      <c r="C106" s="7"/>
      <c r="D106" s="7">
        <f t="shared" si="1"/>
        <v>0</v>
      </c>
    </row>
    <row r="107" spans="1:4" ht="18" x14ac:dyDescent="0.3">
      <c r="A107" s="10" t="s">
        <v>20</v>
      </c>
      <c r="B107" s="7">
        <v>20</v>
      </c>
      <c r="C107" s="7">
        <v>24000</v>
      </c>
      <c r="D107" s="7">
        <f t="shared" si="1"/>
        <v>480000</v>
      </c>
    </row>
    <row r="108" spans="1:4" ht="18" hidden="1" x14ac:dyDescent="0.3">
      <c r="A108" s="10" t="s">
        <v>21</v>
      </c>
      <c r="B108" s="7"/>
      <c r="C108" s="7"/>
      <c r="D108" s="7">
        <f t="shared" si="1"/>
        <v>0</v>
      </c>
    </row>
    <row r="109" spans="1:4" ht="18" hidden="1" x14ac:dyDescent="0.3">
      <c r="A109" s="10" t="s">
        <v>22</v>
      </c>
      <c r="B109" s="7"/>
      <c r="C109" s="7"/>
      <c r="D109" s="7">
        <f t="shared" si="1"/>
        <v>0</v>
      </c>
    </row>
    <row r="110" spans="1:4" ht="18" hidden="1" x14ac:dyDescent="0.3">
      <c r="A110" s="10" t="s">
        <v>208</v>
      </c>
      <c r="B110" s="7"/>
      <c r="C110" s="7"/>
      <c r="D110" s="7">
        <f t="shared" si="1"/>
        <v>0</v>
      </c>
    </row>
    <row r="111" spans="1:4" ht="18" hidden="1" x14ac:dyDescent="0.3">
      <c r="A111" s="10" t="s">
        <v>209</v>
      </c>
      <c r="B111" s="7"/>
      <c r="C111" s="7"/>
      <c r="D111" s="7">
        <f t="shared" si="1"/>
        <v>0</v>
      </c>
    </row>
    <row r="112" spans="1:4" ht="18" hidden="1" x14ac:dyDescent="0.3">
      <c r="A112" s="10" t="s">
        <v>210</v>
      </c>
      <c r="B112" s="7"/>
      <c r="C112" s="7"/>
      <c r="D112" s="7">
        <f t="shared" si="1"/>
        <v>0</v>
      </c>
    </row>
    <row r="113" spans="1:4" ht="18" hidden="1" x14ac:dyDescent="0.3">
      <c r="A113" s="10" t="s">
        <v>211</v>
      </c>
      <c r="B113" s="7"/>
      <c r="C113" s="7"/>
      <c r="D113" s="7">
        <f t="shared" si="1"/>
        <v>0</v>
      </c>
    </row>
    <row r="114" spans="1:4" ht="18" hidden="1" x14ac:dyDescent="0.3">
      <c r="A114" s="8" t="s">
        <v>18</v>
      </c>
      <c r="B114" s="7"/>
      <c r="C114" s="7"/>
      <c r="D114" s="7">
        <f t="shared" si="1"/>
        <v>0</v>
      </c>
    </row>
    <row r="115" spans="1:4" ht="18" hidden="1" x14ac:dyDescent="0.3">
      <c r="A115" s="13" t="s">
        <v>19</v>
      </c>
      <c r="B115" s="7"/>
      <c r="C115" s="7"/>
      <c r="D115" s="7">
        <f t="shared" si="1"/>
        <v>0</v>
      </c>
    </row>
    <row r="116" spans="1:4" ht="18" hidden="1" x14ac:dyDescent="0.3">
      <c r="A116" s="10" t="s">
        <v>299</v>
      </c>
      <c r="B116" s="7"/>
      <c r="C116" s="7"/>
      <c r="D116" s="7">
        <f t="shared" si="1"/>
        <v>0</v>
      </c>
    </row>
    <row r="117" spans="1:4" ht="18" hidden="1" x14ac:dyDescent="0.3">
      <c r="A117" s="8" t="s">
        <v>300</v>
      </c>
      <c r="B117" s="7"/>
      <c r="C117" s="7"/>
      <c r="D117" s="7">
        <f t="shared" si="1"/>
        <v>0</v>
      </c>
    </row>
    <row r="118" spans="1:4" ht="18" hidden="1" x14ac:dyDescent="0.3">
      <c r="A118" s="8" t="s">
        <v>301</v>
      </c>
      <c r="B118" s="7"/>
      <c r="C118" s="7"/>
      <c r="D118" s="7">
        <f t="shared" si="1"/>
        <v>0</v>
      </c>
    </row>
    <row r="119" spans="1:4" ht="18" hidden="1" x14ac:dyDescent="0.3">
      <c r="A119" s="10" t="s">
        <v>95</v>
      </c>
      <c r="B119" s="7"/>
      <c r="C119" s="7"/>
      <c r="D119" s="7">
        <f t="shared" si="1"/>
        <v>0</v>
      </c>
    </row>
    <row r="120" spans="1:4" ht="18" hidden="1" x14ac:dyDescent="0.3">
      <c r="A120" s="10" t="s">
        <v>212</v>
      </c>
      <c r="B120" s="7"/>
      <c r="C120" s="7"/>
      <c r="D120" s="7">
        <f t="shared" si="1"/>
        <v>0</v>
      </c>
    </row>
    <row r="121" spans="1:4" ht="18" hidden="1" x14ac:dyDescent="0.3">
      <c r="A121" s="29" t="s">
        <v>124</v>
      </c>
      <c r="B121" s="7"/>
      <c r="C121" s="7"/>
      <c r="D121" s="7">
        <f t="shared" si="1"/>
        <v>0</v>
      </c>
    </row>
    <row r="122" spans="1:4" ht="18" hidden="1" x14ac:dyDescent="0.3">
      <c r="A122" s="24" t="s">
        <v>125</v>
      </c>
      <c r="B122" s="7"/>
      <c r="C122" s="7"/>
      <c r="D122" s="7">
        <f t="shared" si="1"/>
        <v>0</v>
      </c>
    </row>
    <row r="123" spans="1:4" ht="18" hidden="1" x14ac:dyDescent="0.3">
      <c r="A123" s="5" t="s">
        <v>126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127</v>
      </c>
      <c r="B124" s="12"/>
      <c r="C124" s="12"/>
      <c r="D124" s="7">
        <f t="shared" si="1"/>
        <v>0</v>
      </c>
    </row>
    <row r="125" spans="1:4" ht="18" hidden="1" x14ac:dyDescent="0.3">
      <c r="A125" s="5" t="s">
        <v>128</v>
      </c>
      <c r="B125" s="12"/>
      <c r="C125" s="12"/>
      <c r="D125" s="7">
        <f t="shared" si="1"/>
        <v>0</v>
      </c>
    </row>
    <row r="126" spans="1:4" ht="18" hidden="1" x14ac:dyDescent="0.3">
      <c r="A126" s="5" t="s">
        <v>129</v>
      </c>
      <c r="B126" s="31"/>
      <c r="C126" s="31"/>
      <c r="D126" s="7">
        <f t="shared" si="1"/>
        <v>0</v>
      </c>
    </row>
    <row r="127" spans="1:4" ht="18" hidden="1" x14ac:dyDescent="0.3">
      <c r="A127" s="33" t="s">
        <v>280</v>
      </c>
      <c r="B127" s="7"/>
      <c r="C127" s="7"/>
      <c r="D127" s="7">
        <f t="shared" si="1"/>
        <v>0</v>
      </c>
    </row>
    <row r="128" spans="1:4" ht="18" x14ac:dyDescent="0.3">
      <c r="A128" s="5" t="s">
        <v>281</v>
      </c>
      <c r="B128" s="12">
        <v>3.5</v>
      </c>
      <c r="C128" s="12">
        <v>16000</v>
      </c>
      <c r="D128" s="7">
        <f t="shared" si="1"/>
        <v>56000</v>
      </c>
    </row>
    <row r="129" spans="1:4" ht="18" hidden="1" x14ac:dyDescent="0.3">
      <c r="A129" s="10" t="s">
        <v>282</v>
      </c>
      <c r="B129" s="7"/>
      <c r="C129" s="7"/>
      <c r="D129" s="7">
        <f t="shared" si="1"/>
        <v>0</v>
      </c>
    </row>
    <row r="130" spans="1:4" ht="18" hidden="1" x14ac:dyDescent="0.3">
      <c r="A130" s="10" t="s">
        <v>283</v>
      </c>
      <c r="B130" s="7"/>
      <c r="C130" s="7"/>
      <c r="D130" s="7">
        <f t="shared" si="1"/>
        <v>0</v>
      </c>
    </row>
    <row r="131" spans="1:4" ht="18" hidden="1" x14ac:dyDescent="0.3">
      <c r="A131" s="10" t="s">
        <v>213</v>
      </c>
      <c r="B131" s="7"/>
      <c r="C131" s="7"/>
      <c r="D131" s="7">
        <f t="shared" si="1"/>
        <v>0</v>
      </c>
    </row>
    <row r="132" spans="1:4" ht="18" hidden="1" x14ac:dyDescent="0.3">
      <c r="A132" s="10" t="s">
        <v>36</v>
      </c>
      <c r="B132" s="7"/>
      <c r="C132" s="7"/>
      <c r="D132" s="7">
        <f t="shared" si="1"/>
        <v>0</v>
      </c>
    </row>
    <row r="133" spans="1:4" ht="18" hidden="1" x14ac:dyDescent="0.3">
      <c r="A133" s="14" t="s">
        <v>37</v>
      </c>
      <c r="B133" s="7"/>
      <c r="C133" s="7"/>
      <c r="D133" s="7">
        <f t="shared" si="1"/>
        <v>0</v>
      </c>
    </row>
    <row r="134" spans="1:4" ht="18" hidden="1" x14ac:dyDescent="0.3">
      <c r="A134" s="5" t="s">
        <v>214</v>
      </c>
      <c r="B134" s="7"/>
      <c r="C134" s="7"/>
      <c r="D134" s="7">
        <f t="shared" ref="D134:D197" si="2">B134*C134</f>
        <v>0</v>
      </c>
    </row>
    <row r="135" spans="1:4" ht="18" hidden="1" x14ac:dyDescent="0.3">
      <c r="A135" s="5" t="s">
        <v>215</v>
      </c>
      <c r="B135" s="7"/>
      <c r="C135" s="7"/>
      <c r="D135" s="7">
        <f t="shared" si="2"/>
        <v>0</v>
      </c>
    </row>
    <row r="136" spans="1:4" ht="18" hidden="1" x14ac:dyDescent="0.3">
      <c r="A136" s="10" t="s">
        <v>216</v>
      </c>
      <c r="B136" s="7"/>
      <c r="C136" s="7"/>
      <c r="D136" s="7">
        <f t="shared" si="2"/>
        <v>0</v>
      </c>
    </row>
    <row r="137" spans="1:4" ht="18" hidden="1" x14ac:dyDescent="0.3">
      <c r="A137" s="10" t="s">
        <v>438</v>
      </c>
      <c r="B137" s="7"/>
      <c r="C137" s="7"/>
      <c r="D137" s="7">
        <f t="shared" si="2"/>
        <v>0</v>
      </c>
    </row>
    <row r="138" spans="1:4" ht="18" hidden="1" x14ac:dyDescent="0.3">
      <c r="A138" s="10" t="s">
        <v>101</v>
      </c>
      <c r="B138" s="12"/>
      <c r="C138" s="12"/>
      <c r="D138" s="7">
        <f t="shared" si="2"/>
        <v>0</v>
      </c>
    </row>
    <row r="139" spans="1:4" ht="18" hidden="1" x14ac:dyDescent="0.3">
      <c r="A139" s="10" t="s">
        <v>102</v>
      </c>
      <c r="B139" s="12"/>
      <c r="C139" s="12"/>
      <c r="D139" s="7">
        <f t="shared" si="2"/>
        <v>0</v>
      </c>
    </row>
    <row r="140" spans="1:4" ht="18" hidden="1" x14ac:dyDescent="0.3">
      <c r="A140" s="10" t="s">
        <v>302</v>
      </c>
      <c r="B140" s="7"/>
      <c r="C140" s="7"/>
      <c r="D140" s="7">
        <f t="shared" si="2"/>
        <v>0</v>
      </c>
    </row>
    <row r="141" spans="1:4" ht="18" hidden="1" x14ac:dyDescent="0.3">
      <c r="A141" s="10" t="s">
        <v>103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104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105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106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130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107</v>
      </c>
      <c r="B146" s="12"/>
      <c r="C146" s="12"/>
      <c r="D146" s="7">
        <f t="shared" si="2"/>
        <v>0</v>
      </c>
    </row>
    <row r="147" spans="1:4" ht="18" hidden="1" x14ac:dyDescent="0.3">
      <c r="A147" s="10" t="s">
        <v>108</v>
      </c>
      <c r="B147" s="12"/>
      <c r="C147" s="12"/>
      <c r="D147" s="7">
        <f t="shared" si="2"/>
        <v>0</v>
      </c>
    </row>
    <row r="148" spans="1:4" ht="18" hidden="1" x14ac:dyDescent="0.3">
      <c r="A148" s="10" t="s">
        <v>109</v>
      </c>
      <c r="B148" s="12"/>
      <c r="C148" s="12"/>
      <c r="D148" s="7">
        <f t="shared" si="2"/>
        <v>0</v>
      </c>
    </row>
    <row r="149" spans="1:4" ht="18" hidden="1" x14ac:dyDescent="0.3">
      <c r="A149" s="10" t="s">
        <v>162</v>
      </c>
      <c r="B149" s="7"/>
      <c r="C149" s="7"/>
      <c r="D149" s="7">
        <f t="shared" si="2"/>
        <v>0</v>
      </c>
    </row>
    <row r="150" spans="1:4" ht="18" x14ac:dyDescent="0.3">
      <c r="A150" s="10" t="s">
        <v>164</v>
      </c>
      <c r="B150" s="7">
        <v>7</v>
      </c>
      <c r="C150" s="7">
        <v>13500</v>
      </c>
      <c r="D150" s="7">
        <f t="shared" si="2"/>
        <v>94500</v>
      </c>
    </row>
    <row r="151" spans="1:4" ht="18" hidden="1" x14ac:dyDescent="0.3">
      <c r="A151" s="10" t="s">
        <v>165</v>
      </c>
      <c r="B151" s="7"/>
      <c r="C151" s="7"/>
      <c r="D151" s="7">
        <f t="shared" si="2"/>
        <v>0</v>
      </c>
    </row>
    <row r="152" spans="1:4" ht="18" hidden="1" x14ac:dyDescent="0.3">
      <c r="A152" s="10" t="s">
        <v>166</v>
      </c>
      <c r="B152" s="7"/>
      <c r="C152" s="7"/>
      <c r="D152" s="7">
        <f t="shared" si="2"/>
        <v>0</v>
      </c>
    </row>
    <row r="153" spans="1:4" ht="18" hidden="1" x14ac:dyDescent="0.3">
      <c r="A153" s="14" t="s">
        <v>167</v>
      </c>
      <c r="B153" s="7"/>
      <c r="C153" s="7"/>
      <c r="D153" s="7">
        <f t="shared" si="2"/>
        <v>0</v>
      </c>
    </row>
    <row r="154" spans="1:4" ht="18" hidden="1" x14ac:dyDescent="0.3">
      <c r="A154" s="10" t="s">
        <v>289</v>
      </c>
      <c r="B154" s="7"/>
      <c r="C154" s="7"/>
      <c r="D154" s="7">
        <f t="shared" si="2"/>
        <v>0</v>
      </c>
    </row>
    <row r="155" spans="1:4" ht="18" hidden="1" x14ac:dyDescent="0.3">
      <c r="A155" s="10" t="s">
        <v>290</v>
      </c>
      <c r="B155" s="7"/>
      <c r="C155" s="7"/>
      <c r="D155" s="7">
        <f t="shared" si="2"/>
        <v>0</v>
      </c>
    </row>
    <row r="156" spans="1:4" ht="18" hidden="1" x14ac:dyDescent="0.3">
      <c r="A156" s="10" t="s">
        <v>291</v>
      </c>
      <c r="B156" s="7"/>
      <c r="C156" s="7"/>
      <c r="D156" s="7">
        <f t="shared" si="2"/>
        <v>0</v>
      </c>
    </row>
    <row r="157" spans="1:4" ht="18" x14ac:dyDescent="0.3">
      <c r="A157" s="10" t="s">
        <v>292</v>
      </c>
      <c r="B157" s="7">
        <v>3</v>
      </c>
      <c r="C157" s="7">
        <v>10000</v>
      </c>
      <c r="D157" s="7">
        <f t="shared" si="2"/>
        <v>30000</v>
      </c>
    </row>
    <row r="158" spans="1:4" ht="18" hidden="1" x14ac:dyDescent="0.3">
      <c r="A158" s="10" t="s">
        <v>110</v>
      </c>
      <c r="B158" s="12"/>
      <c r="C158" s="12"/>
      <c r="D158" s="7">
        <f t="shared" si="2"/>
        <v>0</v>
      </c>
    </row>
    <row r="159" spans="1:4" ht="18" hidden="1" x14ac:dyDescent="0.3">
      <c r="A159" s="10" t="s">
        <v>111</v>
      </c>
      <c r="B159" s="12"/>
      <c r="C159" s="12"/>
      <c r="D159" s="7">
        <f t="shared" si="2"/>
        <v>0</v>
      </c>
    </row>
    <row r="160" spans="1:4" ht="18" hidden="1" x14ac:dyDescent="0.3">
      <c r="A160" s="18" t="s">
        <v>112</v>
      </c>
      <c r="B160" s="12"/>
      <c r="C160" s="12"/>
      <c r="D160" s="7">
        <f t="shared" si="2"/>
        <v>0</v>
      </c>
    </row>
    <row r="161" spans="1:4" ht="18" hidden="1" x14ac:dyDescent="0.3">
      <c r="A161" s="10" t="s">
        <v>303</v>
      </c>
      <c r="B161" s="7"/>
      <c r="C161" s="7"/>
      <c r="D161" s="7">
        <f t="shared" si="2"/>
        <v>0</v>
      </c>
    </row>
    <row r="162" spans="1:4" ht="18" hidden="1" x14ac:dyDescent="0.3">
      <c r="A162" s="10" t="s">
        <v>54</v>
      </c>
      <c r="B162" s="7"/>
      <c r="C162" s="7"/>
      <c r="D162" s="7">
        <f t="shared" si="2"/>
        <v>0</v>
      </c>
    </row>
    <row r="163" spans="1:4" ht="18" hidden="1" x14ac:dyDescent="0.3">
      <c r="A163" s="14" t="s">
        <v>55</v>
      </c>
      <c r="B163" s="7"/>
      <c r="C163" s="7"/>
      <c r="D163" s="7">
        <f t="shared" si="2"/>
        <v>0</v>
      </c>
    </row>
    <row r="164" spans="1:4" ht="18" hidden="1" x14ac:dyDescent="0.3">
      <c r="A164" s="5" t="s">
        <v>199</v>
      </c>
      <c r="B164" s="7"/>
      <c r="C164" s="7"/>
      <c r="D164" s="7">
        <f t="shared" si="2"/>
        <v>0</v>
      </c>
    </row>
    <row r="165" spans="1:4" ht="18" x14ac:dyDescent="0.3">
      <c r="A165" s="10" t="s">
        <v>200</v>
      </c>
      <c r="B165" s="7">
        <f>135-60</f>
        <v>75</v>
      </c>
      <c r="C165" s="46">
        <v>6500</v>
      </c>
      <c r="D165" s="7">
        <f t="shared" si="2"/>
        <v>487500</v>
      </c>
    </row>
    <row r="166" spans="1:4" ht="18" hidden="1" x14ac:dyDescent="0.3">
      <c r="A166" s="32" t="s">
        <v>201</v>
      </c>
      <c r="B166" s="7"/>
      <c r="C166" s="7"/>
      <c r="D166" s="7">
        <f t="shared" si="2"/>
        <v>0</v>
      </c>
    </row>
    <row r="167" spans="1:4" ht="18" x14ac:dyDescent="0.3">
      <c r="A167" s="10" t="s">
        <v>202</v>
      </c>
      <c r="B167" s="7">
        <v>30</v>
      </c>
      <c r="C167" s="7">
        <v>11000</v>
      </c>
      <c r="D167" s="7">
        <f t="shared" si="2"/>
        <v>330000</v>
      </c>
    </row>
    <row r="168" spans="1:4" ht="18" hidden="1" x14ac:dyDescent="0.3">
      <c r="A168" s="10" t="s">
        <v>203</v>
      </c>
      <c r="B168" s="7"/>
      <c r="C168" s="7"/>
      <c r="D168" s="7">
        <f t="shared" si="2"/>
        <v>0</v>
      </c>
    </row>
    <row r="169" spans="1:4" ht="18" hidden="1" x14ac:dyDescent="0.3">
      <c r="A169" s="9" t="s">
        <v>204</v>
      </c>
      <c r="B169" s="7"/>
      <c r="C169" s="7"/>
      <c r="D169" s="7">
        <f t="shared" si="2"/>
        <v>0</v>
      </c>
    </row>
    <row r="170" spans="1:4" ht="18" hidden="1" x14ac:dyDescent="0.3">
      <c r="A170" s="10" t="s">
        <v>62</v>
      </c>
      <c r="B170" s="7"/>
      <c r="C170" s="7"/>
      <c r="D170" s="7">
        <f t="shared" si="2"/>
        <v>0</v>
      </c>
    </row>
    <row r="171" spans="1:4" ht="18" hidden="1" x14ac:dyDescent="0.3">
      <c r="A171" s="19" t="s">
        <v>63</v>
      </c>
      <c r="B171" s="21"/>
      <c r="C171" s="21"/>
      <c r="D171" s="7">
        <f t="shared" si="2"/>
        <v>0</v>
      </c>
    </row>
    <row r="172" spans="1:4" ht="18" hidden="1" x14ac:dyDescent="0.3">
      <c r="A172" s="8" t="s">
        <v>304</v>
      </c>
      <c r="B172" s="7"/>
      <c r="C172" s="7"/>
      <c r="D172" s="7">
        <f t="shared" si="2"/>
        <v>0</v>
      </c>
    </row>
    <row r="173" spans="1:4" ht="18" x14ac:dyDescent="0.3">
      <c r="A173" s="10" t="s">
        <v>87</v>
      </c>
      <c r="B173" s="7">
        <v>3</v>
      </c>
      <c r="C173" s="7">
        <v>45000</v>
      </c>
      <c r="D173" s="7">
        <f t="shared" si="2"/>
        <v>135000</v>
      </c>
    </row>
    <row r="174" spans="1:4" ht="18" hidden="1" x14ac:dyDescent="0.3">
      <c r="A174" s="10" t="s">
        <v>38</v>
      </c>
      <c r="B174" s="7"/>
      <c r="C174" s="7"/>
      <c r="D174" s="7">
        <f t="shared" si="2"/>
        <v>0</v>
      </c>
    </row>
    <row r="175" spans="1:4" ht="18" hidden="1" x14ac:dyDescent="0.3">
      <c r="A175" s="5" t="s">
        <v>240</v>
      </c>
      <c r="B175" s="7"/>
      <c r="C175" s="7"/>
      <c r="D175" s="7">
        <f t="shared" si="2"/>
        <v>0</v>
      </c>
    </row>
    <row r="176" spans="1:4" ht="18" hidden="1" x14ac:dyDescent="0.3">
      <c r="A176" s="10" t="s">
        <v>241</v>
      </c>
      <c r="B176" s="7"/>
      <c r="C176" s="7"/>
      <c r="D176" s="7">
        <f t="shared" si="2"/>
        <v>0</v>
      </c>
    </row>
    <row r="177" spans="1:4" ht="18" hidden="1" x14ac:dyDescent="0.3">
      <c r="A177" s="10" t="s">
        <v>242</v>
      </c>
      <c r="B177" s="7"/>
      <c r="C177" s="7"/>
      <c r="D177" s="7">
        <f t="shared" si="2"/>
        <v>0</v>
      </c>
    </row>
    <row r="178" spans="1:4" ht="18" hidden="1" x14ac:dyDescent="0.3">
      <c r="A178" s="5" t="s">
        <v>180</v>
      </c>
      <c r="B178" s="7"/>
      <c r="C178" s="7"/>
      <c r="D178" s="7">
        <f t="shared" si="2"/>
        <v>0</v>
      </c>
    </row>
    <row r="179" spans="1:4" ht="18" hidden="1" x14ac:dyDescent="0.3">
      <c r="A179" s="5" t="s">
        <v>181</v>
      </c>
      <c r="B179" s="7"/>
      <c r="C179" s="7"/>
      <c r="D179" s="7">
        <f t="shared" si="2"/>
        <v>0</v>
      </c>
    </row>
    <row r="180" spans="1:4" ht="18" hidden="1" x14ac:dyDescent="0.3">
      <c r="A180" s="5" t="s">
        <v>182</v>
      </c>
      <c r="B180" s="7"/>
      <c r="C180" s="7"/>
      <c r="D180" s="7">
        <f t="shared" si="2"/>
        <v>0</v>
      </c>
    </row>
    <row r="181" spans="1:4" ht="18" x14ac:dyDescent="0.3">
      <c r="A181" s="10" t="s">
        <v>183</v>
      </c>
      <c r="B181" s="7">
        <v>120</v>
      </c>
      <c r="C181" s="7">
        <v>2100</v>
      </c>
      <c r="D181" s="7">
        <f t="shared" si="2"/>
        <v>252000</v>
      </c>
    </row>
    <row r="182" spans="1:4" ht="18" hidden="1" x14ac:dyDescent="0.3">
      <c r="A182" s="5" t="s">
        <v>184</v>
      </c>
      <c r="B182" s="7"/>
      <c r="C182" s="7"/>
      <c r="D182" s="7">
        <f t="shared" si="2"/>
        <v>0</v>
      </c>
    </row>
    <row r="183" spans="1:4" ht="18" x14ac:dyDescent="0.3">
      <c r="A183" s="5" t="s">
        <v>185</v>
      </c>
      <c r="B183" s="7">
        <v>5</v>
      </c>
      <c r="C183" s="7">
        <v>20000</v>
      </c>
      <c r="D183" s="7">
        <f t="shared" si="2"/>
        <v>100000</v>
      </c>
    </row>
    <row r="184" spans="1:4" ht="18" hidden="1" x14ac:dyDescent="0.3">
      <c r="A184" s="5" t="s">
        <v>186</v>
      </c>
      <c r="B184" s="7"/>
      <c r="C184" s="7"/>
      <c r="D184" s="7">
        <f t="shared" si="2"/>
        <v>0</v>
      </c>
    </row>
    <row r="185" spans="1:4" ht="18" hidden="1" x14ac:dyDescent="0.3">
      <c r="A185" s="10" t="s">
        <v>187</v>
      </c>
      <c r="B185" s="7"/>
      <c r="C185" s="7"/>
      <c r="D185" s="7">
        <f t="shared" si="2"/>
        <v>0</v>
      </c>
    </row>
    <row r="186" spans="1:4" ht="18" hidden="1" x14ac:dyDescent="0.3">
      <c r="A186" s="14" t="s">
        <v>305</v>
      </c>
      <c r="B186" s="7"/>
      <c r="C186" s="7"/>
      <c r="D186" s="7">
        <f t="shared" si="2"/>
        <v>0</v>
      </c>
    </row>
    <row r="187" spans="1:4" ht="18" hidden="1" x14ac:dyDescent="0.3">
      <c r="A187" s="14" t="s">
        <v>306</v>
      </c>
      <c r="B187" s="7"/>
      <c r="C187" s="7"/>
      <c r="D187" s="7">
        <f t="shared" si="2"/>
        <v>0</v>
      </c>
    </row>
    <row r="188" spans="1:4" ht="18" hidden="1" x14ac:dyDescent="0.3">
      <c r="A188" s="14" t="s">
        <v>307</v>
      </c>
      <c r="B188" s="7"/>
      <c r="C188" s="7"/>
      <c r="D188" s="7">
        <f t="shared" si="2"/>
        <v>0</v>
      </c>
    </row>
    <row r="189" spans="1:4" ht="18" hidden="1" x14ac:dyDescent="0.3">
      <c r="A189" s="14" t="s">
        <v>308</v>
      </c>
      <c r="B189" s="7"/>
      <c r="C189" s="7"/>
      <c r="D189" s="7">
        <f t="shared" si="2"/>
        <v>0</v>
      </c>
    </row>
    <row r="190" spans="1:4" ht="18" hidden="1" x14ac:dyDescent="0.3">
      <c r="A190" s="5" t="s">
        <v>39</v>
      </c>
      <c r="B190" s="7"/>
      <c r="C190" s="7"/>
      <c r="D190" s="7">
        <f t="shared" si="2"/>
        <v>0</v>
      </c>
    </row>
    <row r="191" spans="1:4" ht="18" hidden="1" x14ac:dyDescent="0.3">
      <c r="A191" s="10" t="s">
        <v>309</v>
      </c>
      <c r="B191" s="7"/>
      <c r="C191" s="7"/>
      <c r="D191" s="7">
        <f t="shared" si="2"/>
        <v>0</v>
      </c>
    </row>
    <row r="192" spans="1:4" ht="18" hidden="1" x14ac:dyDescent="0.3">
      <c r="A192" s="36" t="s">
        <v>310</v>
      </c>
      <c r="B192" s="7"/>
      <c r="C192" s="7"/>
      <c r="D192" s="7">
        <f t="shared" si="2"/>
        <v>0</v>
      </c>
    </row>
    <row r="193" spans="1:4" ht="18" hidden="1" x14ac:dyDescent="0.3">
      <c r="A193" s="36" t="s">
        <v>311</v>
      </c>
      <c r="B193" s="7"/>
      <c r="C193" s="7"/>
      <c r="D193" s="7">
        <f t="shared" si="2"/>
        <v>0</v>
      </c>
    </row>
    <row r="194" spans="1:4" ht="18" hidden="1" x14ac:dyDescent="0.3">
      <c r="A194" s="36" t="s">
        <v>312</v>
      </c>
      <c r="B194" s="7"/>
      <c r="C194" s="7"/>
      <c r="D194" s="7">
        <f t="shared" si="2"/>
        <v>0</v>
      </c>
    </row>
    <row r="195" spans="1:4" ht="18" hidden="1" x14ac:dyDescent="0.3">
      <c r="A195" s="36" t="s">
        <v>313</v>
      </c>
      <c r="B195" s="7"/>
      <c r="C195" s="7"/>
      <c r="D195" s="7">
        <f t="shared" si="2"/>
        <v>0</v>
      </c>
    </row>
    <row r="196" spans="1:4" ht="18" hidden="1" x14ac:dyDescent="0.3">
      <c r="A196" s="10" t="s">
        <v>56</v>
      </c>
      <c r="B196" s="7"/>
      <c r="C196" s="7"/>
      <c r="D196" s="7">
        <f t="shared" si="2"/>
        <v>0</v>
      </c>
    </row>
    <row r="197" spans="1:4" ht="18" hidden="1" x14ac:dyDescent="0.3">
      <c r="A197" s="17" t="s">
        <v>57</v>
      </c>
      <c r="B197" s="7"/>
      <c r="C197" s="7"/>
      <c r="D197" s="7">
        <f t="shared" si="2"/>
        <v>0</v>
      </c>
    </row>
    <row r="198" spans="1:4" ht="18" x14ac:dyDescent="0.3">
      <c r="A198" s="10" t="s">
        <v>67</v>
      </c>
      <c r="B198" s="7">
        <v>260</v>
      </c>
      <c r="C198" s="7">
        <v>20000</v>
      </c>
      <c r="D198" s="7">
        <f t="shared" ref="D198:D261" si="3">B198*C198</f>
        <v>5200000</v>
      </c>
    </row>
    <row r="199" spans="1:4" ht="18" x14ac:dyDescent="0.3">
      <c r="A199" s="5" t="s">
        <v>68</v>
      </c>
      <c r="B199" s="7">
        <v>300</v>
      </c>
      <c r="C199" s="7">
        <v>20000</v>
      </c>
      <c r="D199" s="7">
        <f t="shared" si="3"/>
        <v>6000000</v>
      </c>
    </row>
    <row r="200" spans="1:4" ht="18" hidden="1" x14ac:dyDescent="0.3">
      <c r="A200" s="10" t="s">
        <v>70</v>
      </c>
      <c r="B200" s="7"/>
      <c r="C200" s="7"/>
      <c r="D200" s="7">
        <f t="shared" si="3"/>
        <v>0</v>
      </c>
    </row>
    <row r="201" spans="1:4" ht="18" x14ac:dyDescent="0.3">
      <c r="A201" s="10" t="s">
        <v>146</v>
      </c>
      <c r="B201" s="7">
        <f>170+380+60</f>
        <v>610</v>
      </c>
      <c r="C201" s="7">
        <v>7500</v>
      </c>
      <c r="D201" s="7">
        <f t="shared" si="3"/>
        <v>4575000</v>
      </c>
    </row>
    <row r="202" spans="1:4" ht="18" hidden="1" x14ac:dyDescent="0.3">
      <c r="A202" s="27" t="s">
        <v>147</v>
      </c>
      <c r="B202" s="7"/>
      <c r="C202" s="7"/>
      <c r="D202" s="7">
        <f t="shared" si="3"/>
        <v>0</v>
      </c>
    </row>
    <row r="203" spans="1:4" ht="18" hidden="1" x14ac:dyDescent="0.3">
      <c r="A203" s="27" t="s">
        <v>148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217</v>
      </c>
      <c r="B204" s="7"/>
      <c r="C204" s="7"/>
      <c r="D204" s="7">
        <f t="shared" si="3"/>
        <v>0</v>
      </c>
    </row>
    <row r="205" spans="1:4" ht="18" hidden="1" x14ac:dyDescent="0.3">
      <c r="A205" s="8" t="s">
        <v>218</v>
      </c>
      <c r="B205" s="7"/>
      <c r="C205" s="7"/>
      <c r="D205" s="7">
        <f t="shared" si="3"/>
        <v>0</v>
      </c>
    </row>
    <row r="206" spans="1:4" ht="18" hidden="1" x14ac:dyDescent="0.3">
      <c r="A206" s="10" t="s">
        <v>219</v>
      </c>
      <c r="B206" s="7"/>
      <c r="C206" s="7"/>
      <c r="D206" s="7">
        <f t="shared" si="3"/>
        <v>0</v>
      </c>
    </row>
    <row r="207" spans="1:4" ht="18" x14ac:dyDescent="0.3">
      <c r="A207" s="10" t="s">
        <v>188</v>
      </c>
      <c r="B207" s="7">
        <v>10</v>
      </c>
      <c r="C207" s="7">
        <v>10000</v>
      </c>
      <c r="D207" s="7">
        <f t="shared" si="3"/>
        <v>100000</v>
      </c>
    </row>
    <row r="208" spans="1:4" ht="18" hidden="1" x14ac:dyDescent="0.3">
      <c r="A208" s="10" t="s">
        <v>189</v>
      </c>
      <c r="B208" s="7"/>
      <c r="C208" s="7"/>
      <c r="D208" s="7">
        <f t="shared" si="3"/>
        <v>0</v>
      </c>
    </row>
    <row r="209" spans="1:4" ht="18" hidden="1" x14ac:dyDescent="0.3">
      <c r="A209" s="10" t="s">
        <v>41</v>
      </c>
      <c r="B209" s="7"/>
      <c r="C209" s="7"/>
      <c r="D209" s="7">
        <f t="shared" si="3"/>
        <v>0</v>
      </c>
    </row>
    <row r="210" spans="1:4" ht="18" hidden="1" x14ac:dyDescent="0.3">
      <c r="A210" s="15" t="s">
        <v>42</v>
      </c>
      <c r="B210" s="7"/>
      <c r="C210" s="7"/>
      <c r="D210" s="7">
        <f t="shared" si="3"/>
        <v>0</v>
      </c>
    </row>
    <row r="211" spans="1:4" ht="18" hidden="1" x14ac:dyDescent="0.3">
      <c r="A211" s="10" t="s">
        <v>43</v>
      </c>
      <c r="B211" s="7"/>
      <c r="C211" s="7"/>
      <c r="D211" s="7">
        <f t="shared" si="3"/>
        <v>0</v>
      </c>
    </row>
    <row r="212" spans="1:4" ht="18" x14ac:dyDescent="0.3">
      <c r="A212" s="10" t="s">
        <v>44</v>
      </c>
      <c r="B212" s="7">
        <f>475+40+240+80+160-300</f>
        <v>695</v>
      </c>
      <c r="C212" s="7">
        <v>14000</v>
      </c>
      <c r="D212" s="7">
        <f t="shared" si="3"/>
        <v>9730000</v>
      </c>
    </row>
    <row r="213" spans="1:4" ht="18" hidden="1" x14ac:dyDescent="0.3">
      <c r="A213" s="10" t="s">
        <v>45</v>
      </c>
      <c r="B213" s="7"/>
      <c r="C213" s="7"/>
      <c r="D213" s="7">
        <f t="shared" si="3"/>
        <v>0</v>
      </c>
    </row>
    <row r="214" spans="1:4" ht="18" hidden="1" x14ac:dyDescent="0.3">
      <c r="A214" s="10" t="s">
        <v>46</v>
      </c>
      <c r="B214" s="7"/>
      <c r="C214" s="7"/>
      <c r="D214" s="7">
        <f t="shared" si="3"/>
        <v>0</v>
      </c>
    </row>
    <row r="215" spans="1:4" ht="18" hidden="1" x14ac:dyDescent="0.3">
      <c r="A215" s="14" t="s">
        <v>131</v>
      </c>
      <c r="B215" s="7"/>
      <c r="C215" s="7"/>
      <c r="D215" s="7">
        <f t="shared" si="3"/>
        <v>0</v>
      </c>
    </row>
    <row r="216" spans="1:4" ht="18" hidden="1" x14ac:dyDescent="0.3">
      <c r="A216" s="14" t="s">
        <v>132</v>
      </c>
      <c r="B216" s="7"/>
      <c r="C216" s="7"/>
      <c r="D216" s="7">
        <f t="shared" si="3"/>
        <v>0</v>
      </c>
    </row>
    <row r="217" spans="1:4" ht="18" hidden="1" x14ac:dyDescent="0.3">
      <c r="A217" s="14" t="s">
        <v>133</v>
      </c>
      <c r="B217" s="7"/>
      <c r="C217" s="7"/>
      <c r="D217" s="7">
        <f t="shared" si="3"/>
        <v>0</v>
      </c>
    </row>
    <row r="218" spans="1:4" ht="18" hidden="1" x14ac:dyDescent="0.3">
      <c r="A218" s="14" t="s">
        <v>134</v>
      </c>
      <c r="B218" s="7"/>
      <c r="C218" s="7"/>
      <c r="D218" s="7">
        <f t="shared" si="3"/>
        <v>0</v>
      </c>
    </row>
    <row r="219" spans="1:4" ht="18" hidden="1" x14ac:dyDescent="0.3">
      <c r="A219" s="10" t="s">
        <v>135</v>
      </c>
      <c r="B219" s="7"/>
      <c r="C219" s="7"/>
      <c r="D219" s="7">
        <f t="shared" si="3"/>
        <v>0</v>
      </c>
    </row>
    <row r="220" spans="1:4" ht="18" hidden="1" x14ac:dyDescent="0.3">
      <c r="A220" s="10" t="s">
        <v>136</v>
      </c>
      <c r="B220" s="7"/>
      <c r="C220" s="7"/>
      <c r="D220" s="7">
        <f t="shared" si="3"/>
        <v>0</v>
      </c>
    </row>
    <row r="221" spans="1:4" ht="18" hidden="1" x14ac:dyDescent="0.3">
      <c r="A221" s="14" t="s">
        <v>137</v>
      </c>
      <c r="B221" s="7"/>
      <c r="C221" s="7"/>
      <c r="D221" s="7">
        <f t="shared" si="3"/>
        <v>0</v>
      </c>
    </row>
    <row r="222" spans="1:4" ht="18" hidden="1" x14ac:dyDescent="0.3">
      <c r="A222" s="14" t="s">
        <v>138</v>
      </c>
      <c r="B222" s="7"/>
      <c r="C222" s="7"/>
      <c r="D222" s="7">
        <f t="shared" si="3"/>
        <v>0</v>
      </c>
    </row>
    <row r="223" spans="1:4" ht="18" hidden="1" x14ac:dyDescent="0.3">
      <c r="A223" s="8" t="s">
        <v>314</v>
      </c>
      <c r="B223" s="7"/>
      <c r="C223" s="7"/>
      <c r="D223" s="7">
        <f t="shared" si="3"/>
        <v>0</v>
      </c>
    </row>
    <row r="224" spans="1:4" ht="18" hidden="1" x14ac:dyDescent="0.3">
      <c r="A224" s="5" t="s">
        <v>205</v>
      </c>
      <c r="B224" s="7"/>
      <c r="C224" s="7"/>
      <c r="D224" s="7">
        <f t="shared" si="3"/>
        <v>0</v>
      </c>
    </row>
    <row r="225" spans="1:4" ht="18" x14ac:dyDescent="0.3">
      <c r="A225" s="8" t="s">
        <v>315</v>
      </c>
      <c r="B225" s="7">
        <f>180*2</f>
        <v>360</v>
      </c>
      <c r="C225" s="7">
        <v>17000</v>
      </c>
      <c r="D225" s="7">
        <f t="shared" si="3"/>
        <v>6120000</v>
      </c>
    </row>
    <row r="226" spans="1:4" ht="18" hidden="1" x14ac:dyDescent="0.3">
      <c r="A226" s="14" t="s">
        <v>362</v>
      </c>
      <c r="B226" s="7"/>
      <c r="C226" s="7"/>
      <c r="D226" s="7">
        <f t="shared" si="3"/>
        <v>0</v>
      </c>
    </row>
    <row r="227" spans="1:4" ht="18" hidden="1" x14ac:dyDescent="0.3">
      <c r="A227" s="8" t="s">
        <v>316</v>
      </c>
      <c r="B227" s="7"/>
      <c r="C227" s="7"/>
      <c r="D227" s="7">
        <f t="shared" si="3"/>
        <v>0</v>
      </c>
    </row>
    <row r="228" spans="1:4" ht="18" hidden="1" x14ac:dyDescent="0.3">
      <c r="A228" s="8" t="s">
        <v>317</v>
      </c>
      <c r="B228" s="7"/>
      <c r="C228" s="7"/>
      <c r="D228" s="7">
        <f t="shared" si="3"/>
        <v>0</v>
      </c>
    </row>
    <row r="229" spans="1:4" ht="18" hidden="1" x14ac:dyDescent="0.3">
      <c r="A229" s="10" t="s">
        <v>318</v>
      </c>
      <c r="B229" s="7"/>
      <c r="C229" s="7"/>
      <c r="D229" s="7">
        <f t="shared" si="3"/>
        <v>0</v>
      </c>
    </row>
    <row r="230" spans="1:4" ht="18" hidden="1" x14ac:dyDescent="0.3">
      <c r="A230" s="10" t="s">
        <v>319</v>
      </c>
      <c r="B230" s="7"/>
      <c r="C230" s="7"/>
      <c r="D230" s="7">
        <f t="shared" si="3"/>
        <v>0</v>
      </c>
    </row>
    <row r="231" spans="1:4" ht="18" hidden="1" x14ac:dyDescent="0.3">
      <c r="A231" s="8" t="s">
        <v>320</v>
      </c>
      <c r="B231" s="7"/>
      <c r="C231" s="7"/>
      <c r="D231" s="7">
        <f t="shared" si="3"/>
        <v>0</v>
      </c>
    </row>
    <row r="232" spans="1:4" ht="18" hidden="1" x14ac:dyDescent="0.3">
      <c r="A232" s="27" t="s">
        <v>88</v>
      </c>
      <c r="B232" s="7"/>
      <c r="C232" s="7"/>
      <c r="D232" s="7">
        <f t="shared" si="3"/>
        <v>0</v>
      </c>
    </row>
    <row r="233" spans="1:4" ht="18" hidden="1" x14ac:dyDescent="0.3">
      <c r="A233" s="10" t="s">
        <v>58</v>
      </c>
      <c r="B233" s="7"/>
      <c r="C233" s="7"/>
      <c r="D233" s="7">
        <f t="shared" si="3"/>
        <v>0</v>
      </c>
    </row>
    <row r="234" spans="1:4" ht="18" hidden="1" x14ac:dyDescent="0.3">
      <c r="A234" s="10" t="s">
        <v>59</v>
      </c>
      <c r="B234" s="7"/>
      <c r="C234" s="7"/>
      <c r="D234" s="7">
        <f t="shared" si="3"/>
        <v>0</v>
      </c>
    </row>
    <row r="235" spans="1:4" ht="18" hidden="1" x14ac:dyDescent="0.3">
      <c r="A235" s="24" t="s">
        <v>321</v>
      </c>
      <c r="B235" s="7"/>
      <c r="C235" s="7"/>
      <c r="D235" s="7">
        <f t="shared" si="3"/>
        <v>0</v>
      </c>
    </row>
    <row r="236" spans="1:4" ht="18" hidden="1" x14ac:dyDescent="0.3">
      <c r="A236" s="24" t="s">
        <v>322</v>
      </c>
      <c r="B236" s="7"/>
      <c r="C236" s="7"/>
      <c r="D236" s="7">
        <f t="shared" si="3"/>
        <v>0</v>
      </c>
    </row>
    <row r="237" spans="1:4" ht="18" hidden="1" x14ac:dyDescent="0.3">
      <c r="A237" s="36" t="s">
        <v>323</v>
      </c>
      <c r="B237" s="7"/>
      <c r="C237" s="7"/>
      <c r="D237" s="7">
        <f t="shared" si="3"/>
        <v>0</v>
      </c>
    </row>
    <row r="238" spans="1:4" ht="18" hidden="1" x14ac:dyDescent="0.3">
      <c r="A238" s="10" t="s">
        <v>89</v>
      </c>
      <c r="B238" s="7"/>
      <c r="C238" s="7"/>
      <c r="D238" s="7">
        <f t="shared" si="3"/>
        <v>0</v>
      </c>
    </row>
    <row r="239" spans="1:4" ht="18" hidden="1" x14ac:dyDescent="0.3">
      <c r="A239" s="10" t="s">
        <v>90</v>
      </c>
      <c r="B239" s="7"/>
      <c r="C239" s="7"/>
      <c r="D239" s="7">
        <f t="shared" si="3"/>
        <v>0</v>
      </c>
    </row>
    <row r="240" spans="1:4" ht="18" hidden="1" x14ac:dyDescent="0.3">
      <c r="A240" s="10" t="s">
        <v>139</v>
      </c>
      <c r="B240" s="12"/>
      <c r="C240" s="12"/>
      <c r="D240" s="7">
        <f t="shared" si="3"/>
        <v>0</v>
      </c>
    </row>
    <row r="241" spans="1:4" ht="18" hidden="1" x14ac:dyDescent="0.3">
      <c r="A241" s="36" t="s">
        <v>324</v>
      </c>
      <c r="B241" s="7"/>
      <c r="C241" s="7"/>
      <c r="D241" s="7">
        <f t="shared" si="3"/>
        <v>0</v>
      </c>
    </row>
    <row r="242" spans="1:4" ht="18" hidden="1" x14ac:dyDescent="0.3">
      <c r="A242" s="10" t="s">
        <v>140</v>
      </c>
      <c r="B242" s="12"/>
      <c r="C242" s="12"/>
      <c r="D242" s="7">
        <f t="shared" si="3"/>
        <v>0</v>
      </c>
    </row>
    <row r="243" spans="1:4" ht="18" hidden="1" x14ac:dyDescent="0.3">
      <c r="A243" s="10" t="s">
        <v>220</v>
      </c>
      <c r="B243" s="7"/>
      <c r="C243" s="7"/>
      <c r="D243" s="7">
        <f t="shared" si="3"/>
        <v>0</v>
      </c>
    </row>
    <row r="244" spans="1:4" ht="18" hidden="1" x14ac:dyDescent="0.3">
      <c r="A244" s="8" t="s">
        <v>221</v>
      </c>
      <c r="B244" s="7"/>
      <c r="C244" s="7"/>
      <c r="D244" s="7">
        <f t="shared" si="3"/>
        <v>0</v>
      </c>
    </row>
    <row r="245" spans="1:4" ht="18" hidden="1" x14ac:dyDescent="0.3">
      <c r="A245" s="8" t="s">
        <v>23</v>
      </c>
      <c r="B245" s="7"/>
      <c r="C245" s="7"/>
      <c r="D245" s="7">
        <f t="shared" si="3"/>
        <v>0</v>
      </c>
    </row>
    <row r="246" spans="1:4" ht="18" x14ac:dyDescent="0.3">
      <c r="A246" s="10" t="s">
        <v>24</v>
      </c>
      <c r="B246" s="7">
        <f>12+32+35</f>
        <v>79</v>
      </c>
      <c r="C246" s="7">
        <v>37000</v>
      </c>
      <c r="D246" s="7">
        <f t="shared" si="3"/>
        <v>2923000</v>
      </c>
    </row>
    <row r="247" spans="1:4" ht="18" hidden="1" x14ac:dyDescent="0.3">
      <c r="A247" s="10" t="s">
        <v>25</v>
      </c>
      <c r="B247" s="7"/>
      <c r="C247" s="7"/>
      <c r="D247" s="7">
        <f t="shared" si="3"/>
        <v>0</v>
      </c>
    </row>
    <row r="248" spans="1:4" ht="18" hidden="1" x14ac:dyDescent="0.3">
      <c r="A248" s="10" t="s">
        <v>26</v>
      </c>
      <c r="B248" s="7"/>
      <c r="C248" s="7"/>
      <c r="D248" s="7">
        <f t="shared" si="3"/>
        <v>0</v>
      </c>
    </row>
    <row r="249" spans="1:4" ht="18" x14ac:dyDescent="0.3">
      <c r="A249" s="10" t="s">
        <v>27</v>
      </c>
      <c r="B249" s="7">
        <v>20</v>
      </c>
      <c r="C249" s="7">
        <v>11000</v>
      </c>
      <c r="D249" s="7">
        <f t="shared" si="3"/>
        <v>220000</v>
      </c>
    </row>
    <row r="250" spans="1:4" ht="18" hidden="1" x14ac:dyDescent="0.3">
      <c r="A250" s="10" t="s">
        <v>28</v>
      </c>
      <c r="B250" s="7"/>
      <c r="C250" s="7"/>
      <c r="D250" s="7">
        <f t="shared" si="3"/>
        <v>0</v>
      </c>
    </row>
    <row r="251" spans="1:4" ht="18" hidden="1" x14ac:dyDescent="0.3">
      <c r="A251" s="14" t="s">
        <v>232</v>
      </c>
      <c r="B251" s="7"/>
      <c r="C251" s="7"/>
      <c r="D251" s="7">
        <f t="shared" si="3"/>
        <v>0</v>
      </c>
    </row>
    <row r="252" spans="1:4" ht="18" hidden="1" x14ac:dyDescent="0.3">
      <c r="A252" s="13" t="s">
        <v>233</v>
      </c>
      <c r="B252" s="7"/>
      <c r="C252" s="7"/>
      <c r="D252" s="7">
        <f t="shared" si="3"/>
        <v>0</v>
      </c>
    </row>
    <row r="253" spans="1:4" ht="18" hidden="1" x14ac:dyDescent="0.3">
      <c r="A253" s="13" t="s">
        <v>234</v>
      </c>
      <c r="B253" s="7"/>
      <c r="C253" s="7"/>
      <c r="D253" s="7">
        <f t="shared" si="3"/>
        <v>0</v>
      </c>
    </row>
    <row r="254" spans="1:4" ht="18" hidden="1" x14ac:dyDescent="0.3">
      <c r="A254" s="10" t="s">
        <v>29</v>
      </c>
      <c r="B254" s="7"/>
      <c r="C254" s="7"/>
      <c r="D254" s="7">
        <f t="shared" si="3"/>
        <v>0</v>
      </c>
    </row>
    <row r="255" spans="1:4" ht="18" x14ac:dyDescent="0.3">
      <c r="A255" s="10" t="s">
        <v>30</v>
      </c>
      <c r="B255" s="7">
        <v>7</v>
      </c>
      <c r="C255" s="7">
        <v>26000</v>
      </c>
      <c r="D255" s="7">
        <f t="shared" si="3"/>
        <v>182000</v>
      </c>
    </row>
    <row r="256" spans="1:4" ht="18" hidden="1" x14ac:dyDescent="0.3">
      <c r="A256" s="10" t="s">
        <v>31</v>
      </c>
      <c r="B256" s="7"/>
      <c r="C256" s="7"/>
      <c r="D256" s="7">
        <f t="shared" si="3"/>
        <v>0</v>
      </c>
    </row>
    <row r="257" spans="1:4" ht="18" hidden="1" x14ac:dyDescent="0.3">
      <c r="A257" s="10" t="s">
        <v>32</v>
      </c>
      <c r="B257" s="7"/>
      <c r="C257" s="7"/>
      <c r="D257" s="7">
        <f t="shared" si="3"/>
        <v>0</v>
      </c>
    </row>
    <row r="258" spans="1:4" ht="18" x14ac:dyDescent="0.3">
      <c r="A258" s="10" t="s">
        <v>33</v>
      </c>
      <c r="B258" s="7">
        <f>8+40+15+5</f>
        <v>68</v>
      </c>
      <c r="C258" s="7">
        <v>22000</v>
      </c>
      <c r="D258" s="7">
        <f t="shared" si="3"/>
        <v>1496000</v>
      </c>
    </row>
    <row r="259" spans="1:4" ht="18" hidden="1" x14ac:dyDescent="0.3">
      <c r="A259" s="10" t="s">
        <v>34</v>
      </c>
      <c r="B259" s="7"/>
      <c r="C259" s="7"/>
      <c r="D259" s="7">
        <f t="shared" si="3"/>
        <v>0</v>
      </c>
    </row>
    <row r="260" spans="1:4" ht="18" hidden="1" x14ac:dyDescent="0.3">
      <c r="A260" s="10" t="s">
        <v>35</v>
      </c>
      <c r="B260" s="7"/>
      <c r="C260" s="7"/>
      <c r="D260" s="7">
        <f t="shared" si="3"/>
        <v>0</v>
      </c>
    </row>
    <row r="261" spans="1:4" ht="18" hidden="1" x14ac:dyDescent="0.3">
      <c r="A261" s="10" t="s">
        <v>91</v>
      </c>
      <c r="B261" s="12"/>
      <c r="C261" s="12"/>
      <c r="D261" s="7">
        <f t="shared" si="3"/>
        <v>0</v>
      </c>
    </row>
    <row r="262" spans="1:4" ht="18" hidden="1" x14ac:dyDescent="0.3">
      <c r="A262" s="24" t="s">
        <v>92</v>
      </c>
      <c r="B262" s="7"/>
      <c r="C262" s="7"/>
      <c r="D262" s="7">
        <f t="shared" ref="D262:D325" si="4">B262*C262</f>
        <v>0</v>
      </c>
    </row>
    <row r="263" spans="1:4" ht="18" hidden="1" x14ac:dyDescent="0.3">
      <c r="A263" s="10" t="s">
        <v>222</v>
      </c>
      <c r="B263" s="7"/>
      <c r="C263" s="7"/>
      <c r="D263" s="7">
        <f t="shared" si="4"/>
        <v>0</v>
      </c>
    </row>
    <row r="264" spans="1:4" ht="18" hidden="1" x14ac:dyDescent="0.3">
      <c r="A264" s="8" t="s">
        <v>235</v>
      </c>
      <c r="B264" s="7"/>
      <c r="C264" s="7"/>
      <c r="D264" s="7">
        <f t="shared" si="4"/>
        <v>0</v>
      </c>
    </row>
    <row r="265" spans="1:4" ht="18" hidden="1" x14ac:dyDescent="0.3">
      <c r="A265" s="8" t="s">
        <v>236</v>
      </c>
      <c r="B265" s="7"/>
      <c r="C265" s="7"/>
      <c r="D265" s="7">
        <f t="shared" si="4"/>
        <v>0</v>
      </c>
    </row>
    <row r="266" spans="1:4" ht="18" hidden="1" x14ac:dyDescent="0.3">
      <c r="A266" s="10" t="s">
        <v>237</v>
      </c>
      <c r="B266" s="7"/>
      <c r="C266" s="7"/>
      <c r="D266" s="7">
        <f t="shared" si="4"/>
        <v>0</v>
      </c>
    </row>
    <row r="267" spans="1:4" ht="18" hidden="1" x14ac:dyDescent="0.3">
      <c r="A267" s="10" t="s">
        <v>223</v>
      </c>
      <c r="B267" s="7"/>
      <c r="C267" s="7"/>
      <c r="D267" s="7">
        <f t="shared" si="4"/>
        <v>0</v>
      </c>
    </row>
    <row r="268" spans="1:4" ht="18" hidden="1" x14ac:dyDescent="0.3">
      <c r="A268" s="10" t="s">
        <v>118</v>
      </c>
      <c r="B268" s="7"/>
      <c r="C268" s="7"/>
      <c r="D268" s="7">
        <f t="shared" si="4"/>
        <v>0</v>
      </c>
    </row>
    <row r="269" spans="1:4" ht="18" hidden="1" x14ac:dyDescent="0.3">
      <c r="A269" s="10" t="s">
        <v>238</v>
      </c>
      <c r="B269" s="7"/>
      <c r="C269" s="7"/>
      <c r="D269" s="7">
        <f t="shared" si="4"/>
        <v>0</v>
      </c>
    </row>
    <row r="270" spans="1:4" ht="18" x14ac:dyDescent="0.3">
      <c r="A270" s="10" t="s">
        <v>71</v>
      </c>
      <c r="B270" s="7">
        <v>8</v>
      </c>
      <c r="C270" s="7">
        <v>17000</v>
      </c>
      <c r="D270" s="7">
        <f t="shared" si="4"/>
        <v>136000</v>
      </c>
    </row>
    <row r="271" spans="1:4" ht="18" hidden="1" x14ac:dyDescent="0.3">
      <c r="A271" s="10" t="s">
        <v>72</v>
      </c>
      <c r="B271" s="7"/>
      <c r="C271" s="7"/>
      <c r="D271" s="7">
        <f t="shared" si="4"/>
        <v>0</v>
      </c>
    </row>
    <row r="272" spans="1:4" ht="18" hidden="1" x14ac:dyDescent="0.3">
      <c r="A272" s="10" t="s">
        <v>352</v>
      </c>
      <c r="B272" s="7"/>
      <c r="C272" s="7"/>
      <c r="D272" s="7">
        <f t="shared" si="4"/>
        <v>0</v>
      </c>
    </row>
    <row r="273" spans="1:4" ht="18" hidden="1" x14ac:dyDescent="0.3">
      <c r="A273" s="36" t="s">
        <v>325</v>
      </c>
      <c r="B273" s="7"/>
      <c r="C273" s="7"/>
      <c r="D273" s="7">
        <f t="shared" si="4"/>
        <v>0</v>
      </c>
    </row>
    <row r="274" spans="1:4" ht="18" hidden="1" x14ac:dyDescent="0.3">
      <c r="A274" s="10" t="s">
        <v>150</v>
      </c>
      <c r="B274" s="7"/>
      <c r="C274" s="7"/>
      <c r="D274" s="7">
        <f t="shared" si="4"/>
        <v>0</v>
      </c>
    </row>
    <row r="275" spans="1:4" ht="18" hidden="1" x14ac:dyDescent="0.3">
      <c r="A275" s="36" t="s">
        <v>326</v>
      </c>
      <c r="B275" s="7"/>
      <c r="C275" s="7"/>
      <c r="D275" s="7">
        <f t="shared" si="4"/>
        <v>0</v>
      </c>
    </row>
    <row r="276" spans="1:4" ht="18" hidden="1" x14ac:dyDescent="0.3">
      <c r="A276" s="36" t="s">
        <v>327</v>
      </c>
      <c r="B276" s="7"/>
      <c r="C276" s="7"/>
      <c r="D276" s="7">
        <f t="shared" si="4"/>
        <v>0</v>
      </c>
    </row>
    <row r="277" spans="1:4" ht="18" hidden="1" x14ac:dyDescent="0.3">
      <c r="A277" s="5" t="s">
        <v>141</v>
      </c>
      <c r="B277" s="12"/>
      <c r="C277" s="12"/>
      <c r="D277" s="7">
        <f t="shared" si="4"/>
        <v>0</v>
      </c>
    </row>
    <row r="278" spans="1:4" ht="18" hidden="1" x14ac:dyDescent="0.3">
      <c r="A278" s="5" t="s">
        <v>142</v>
      </c>
      <c r="B278" s="7"/>
      <c r="C278" s="7"/>
      <c r="D278" s="7">
        <f t="shared" si="4"/>
        <v>0</v>
      </c>
    </row>
    <row r="279" spans="1:4" ht="18" hidden="1" x14ac:dyDescent="0.3">
      <c r="A279" s="8" t="s">
        <v>224</v>
      </c>
      <c r="B279" s="7"/>
      <c r="C279" s="7"/>
      <c r="D279" s="7">
        <f t="shared" si="4"/>
        <v>0</v>
      </c>
    </row>
    <row r="280" spans="1:4" ht="18" hidden="1" x14ac:dyDescent="0.3">
      <c r="A280" s="14" t="s">
        <v>239</v>
      </c>
      <c r="B280" s="7"/>
      <c r="C280" s="7"/>
      <c r="D280" s="7">
        <f t="shared" si="4"/>
        <v>0</v>
      </c>
    </row>
    <row r="281" spans="1:4" ht="18" hidden="1" x14ac:dyDescent="0.3">
      <c r="A281" s="14" t="s">
        <v>99</v>
      </c>
      <c r="B281" s="7"/>
      <c r="C281" s="7"/>
      <c r="D281" s="7">
        <f t="shared" si="4"/>
        <v>0</v>
      </c>
    </row>
    <row r="282" spans="1:4" ht="18" hidden="1" x14ac:dyDescent="0.3">
      <c r="A282" s="14" t="s">
        <v>100</v>
      </c>
      <c r="B282" s="7"/>
      <c r="C282" s="7"/>
      <c r="D282" s="7">
        <f t="shared" si="4"/>
        <v>0</v>
      </c>
    </row>
    <row r="283" spans="1:4" ht="18" x14ac:dyDescent="0.3">
      <c r="A283" s="10" t="s">
        <v>267</v>
      </c>
      <c r="B283" s="7">
        <v>22</v>
      </c>
      <c r="C283" s="7">
        <v>9000</v>
      </c>
      <c r="D283" s="7">
        <f t="shared" si="4"/>
        <v>198000</v>
      </c>
    </row>
    <row r="284" spans="1:4" ht="18" hidden="1" x14ac:dyDescent="0.3">
      <c r="A284" s="14" t="s">
        <v>268</v>
      </c>
      <c r="B284" s="7"/>
      <c r="C284" s="7"/>
      <c r="D284" s="7">
        <f t="shared" si="4"/>
        <v>0</v>
      </c>
    </row>
    <row r="285" spans="1:4" ht="18" hidden="1" x14ac:dyDescent="0.3">
      <c r="A285" s="10" t="s">
        <v>269</v>
      </c>
      <c r="B285" s="7"/>
      <c r="C285" s="7"/>
      <c r="D285" s="7">
        <f t="shared" si="4"/>
        <v>0</v>
      </c>
    </row>
    <row r="286" spans="1:4" ht="18" hidden="1" x14ac:dyDescent="0.3">
      <c r="A286" s="10" t="s">
        <v>284</v>
      </c>
      <c r="B286" s="7"/>
      <c r="C286" s="7"/>
      <c r="D286" s="7">
        <f t="shared" si="4"/>
        <v>0</v>
      </c>
    </row>
    <row r="287" spans="1:4" ht="18" hidden="1" x14ac:dyDescent="0.3">
      <c r="A287" s="14" t="s">
        <v>285</v>
      </c>
      <c r="B287" s="7"/>
      <c r="C287" s="7"/>
      <c r="D287" s="7">
        <f t="shared" si="4"/>
        <v>0</v>
      </c>
    </row>
    <row r="288" spans="1:4" ht="18" hidden="1" x14ac:dyDescent="0.3">
      <c r="A288" s="35" t="s">
        <v>328</v>
      </c>
      <c r="B288" s="7"/>
      <c r="C288" s="7"/>
      <c r="D288" s="7">
        <f t="shared" si="4"/>
        <v>0</v>
      </c>
    </row>
    <row r="289" spans="1:4" ht="18" hidden="1" x14ac:dyDescent="0.3">
      <c r="A289" s="10" t="s">
        <v>143</v>
      </c>
      <c r="B289" s="7"/>
      <c r="C289" s="7"/>
      <c r="D289" s="7">
        <f t="shared" si="4"/>
        <v>0</v>
      </c>
    </row>
    <row r="290" spans="1:4" ht="18" hidden="1" x14ac:dyDescent="0.3">
      <c r="A290" s="24" t="s">
        <v>144</v>
      </c>
      <c r="B290" s="7"/>
      <c r="C290" s="7"/>
      <c r="D290" s="7">
        <f t="shared" si="4"/>
        <v>0</v>
      </c>
    </row>
    <row r="291" spans="1:4" ht="18" hidden="1" x14ac:dyDescent="0.3">
      <c r="A291" s="24" t="s">
        <v>381</v>
      </c>
      <c r="B291" s="7"/>
      <c r="C291" s="7"/>
      <c r="D291" s="7">
        <f t="shared" si="4"/>
        <v>0</v>
      </c>
    </row>
    <row r="292" spans="1:4" ht="18" hidden="1" x14ac:dyDescent="0.3">
      <c r="A292" s="5" t="s">
        <v>93</v>
      </c>
      <c r="B292" s="7"/>
      <c r="C292" s="7"/>
      <c r="D292" s="7">
        <f t="shared" si="4"/>
        <v>0</v>
      </c>
    </row>
    <row r="293" spans="1:4" ht="18" hidden="1" x14ac:dyDescent="0.3">
      <c r="A293" s="14" t="s">
        <v>94</v>
      </c>
      <c r="B293" s="7"/>
      <c r="C293" s="7"/>
      <c r="D293" s="7">
        <f t="shared" si="4"/>
        <v>0</v>
      </c>
    </row>
    <row r="294" spans="1:4" ht="18" hidden="1" x14ac:dyDescent="0.3">
      <c r="A294" s="24" t="s">
        <v>77</v>
      </c>
      <c r="B294" s="7"/>
      <c r="C294" s="7"/>
      <c r="D294" s="7">
        <f t="shared" si="4"/>
        <v>0</v>
      </c>
    </row>
    <row r="295" spans="1:4" ht="18" hidden="1" x14ac:dyDescent="0.3">
      <c r="A295" s="10" t="s">
        <v>225</v>
      </c>
      <c r="B295" s="7"/>
      <c r="C295" s="7"/>
      <c r="D295" s="7">
        <f t="shared" si="4"/>
        <v>0</v>
      </c>
    </row>
    <row r="296" spans="1:4" ht="18" hidden="1" x14ac:dyDescent="0.3">
      <c r="A296" s="14" t="s">
        <v>226</v>
      </c>
      <c r="B296" s="7"/>
      <c r="C296" s="7"/>
      <c r="D296" s="7">
        <f t="shared" si="4"/>
        <v>0</v>
      </c>
    </row>
    <row r="297" spans="1:4" ht="18" hidden="1" x14ac:dyDescent="0.3">
      <c r="A297" s="10" t="s">
        <v>329</v>
      </c>
      <c r="B297" s="7"/>
      <c r="C297" s="7"/>
      <c r="D297" s="7">
        <f t="shared" si="4"/>
        <v>0</v>
      </c>
    </row>
    <row r="298" spans="1:4" ht="18" hidden="1" x14ac:dyDescent="0.3">
      <c r="A298" s="10" t="s">
        <v>436</v>
      </c>
      <c r="B298" s="7"/>
      <c r="C298" s="7"/>
      <c r="D298" s="7">
        <f t="shared" si="4"/>
        <v>0</v>
      </c>
    </row>
    <row r="299" spans="1:4" ht="18" hidden="1" x14ac:dyDescent="0.3">
      <c r="A299" s="8" t="s">
        <v>330</v>
      </c>
      <c r="B299" s="7"/>
      <c r="C299" s="7"/>
      <c r="D299" s="7">
        <f t="shared" si="4"/>
        <v>0</v>
      </c>
    </row>
    <row r="300" spans="1:4" ht="18" hidden="1" x14ac:dyDescent="0.3">
      <c r="A300" s="5" t="s">
        <v>145</v>
      </c>
      <c r="B300" s="7"/>
      <c r="C300" s="7"/>
      <c r="D300" s="7">
        <f t="shared" si="4"/>
        <v>0</v>
      </c>
    </row>
    <row r="301" spans="1:4" ht="18" hidden="1" x14ac:dyDescent="0.3">
      <c r="A301" s="5" t="s">
        <v>243</v>
      </c>
      <c r="B301" s="7"/>
      <c r="C301" s="7"/>
      <c r="D301" s="7">
        <f t="shared" si="4"/>
        <v>0</v>
      </c>
    </row>
    <row r="302" spans="1:4" ht="18" hidden="1" x14ac:dyDescent="0.3">
      <c r="A302" s="10" t="s">
        <v>174</v>
      </c>
      <c r="B302" s="7"/>
      <c r="C302" s="7"/>
      <c r="D302" s="7">
        <f t="shared" si="4"/>
        <v>0</v>
      </c>
    </row>
    <row r="303" spans="1:4" ht="18" hidden="1" x14ac:dyDescent="0.3">
      <c r="A303" s="10" t="s">
        <v>244</v>
      </c>
      <c r="B303" s="7"/>
      <c r="C303" s="7"/>
      <c r="D303" s="7">
        <f t="shared" si="4"/>
        <v>0</v>
      </c>
    </row>
    <row r="304" spans="1:4" ht="18" hidden="1" x14ac:dyDescent="0.3">
      <c r="A304" s="10" t="s">
        <v>245</v>
      </c>
      <c r="B304" s="7"/>
      <c r="C304" s="7"/>
      <c r="D304" s="7">
        <f t="shared" si="4"/>
        <v>0</v>
      </c>
    </row>
    <row r="305" spans="1:4" ht="18" x14ac:dyDescent="0.3">
      <c r="A305" s="24" t="s">
        <v>78</v>
      </c>
      <c r="B305" s="7">
        <v>3</v>
      </c>
      <c r="C305" s="7">
        <v>40000</v>
      </c>
      <c r="D305" s="7">
        <f t="shared" si="4"/>
        <v>120000</v>
      </c>
    </row>
    <row r="306" spans="1:4" ht="18" hidden="1" x14ac:dyDescent="0.3">
      <c r="A306" s="24" t="s">
        <v>79</v>
      </c>
      <c r="B306" s="7"/>
      <c r="C306" s="7"/>
      <c r="D306" s="7">
        <f t="shared" si="4"/>
        <v>0</v>
      </c>
    </row>
    <row r="307" spans="1:4" ht="18" hidden="1" x14ac:dyDescent="0.3">
      <c r="A307" s="13" t="s">
        <v>246</v>
      </c>
      <c r="B307" s="7"/>
      <c r="C307" s="7"/>
      <c r="D307" s="7">
        <f t="shared" si="4"/>
        <v>0</v>
      </c>
    </row>
    <row r="308" spans="1:4" ht="18" hidden="1" x14ac:dyDescent="0.3">
      <c r="A308" s="24" t="s">
        <v>80</v>
      </c>
      <c r="B308" s="7"/>
      <c r="C308" s="7"/>
      <c r="D308" s="7">
        <f t="shared" si="4"/>
        <v>0</v>
      </c>
    </row>
    <row r="309" spans="1:4" ht="18" hidden="1" x14ac:dyDescent="0.3">
      <c r="A309" s="10" t="s">
        <v>247</v>
      </c>
      <c r="B309" s="7"/>
      <c r="C309" s="7"/>
      <c r="D309" s="7">
        <f t="shared" si="4"/>
        <v>0</v>
      </c>
    </row>
    <row r="310" spans="1:4" ht="18" hidden="1" x14ac:dyDescent="0.3">
      <c r="A310" s="10" t="s">
        <v>248</v>
      </c>
      <c r="B310" s="7"/>
      <c r="C310" s="7"/>
      <c r="D310" s="7">
        <f t="shared" si="4"/>
        <v>0</v>
      </c>
    </row>
    <row r="311" spans="1:4" ht="18" hidden="1" x14ac:dyDescent="0.3">
      <c r="A311" s="10" t="s">
        <v>249</v>
      </c>
      <c r="B311" s="7"/>
      <c r="C311" s="7"/>
      <c r="D311" s="7">
        <f t="shared" si="4"/>
        <v>0</v>
      </c>
    </row>
    <row r="312" spans="1:4" ht="18" hidden="1" x14ac:dyDescent="0.3">
      <c r="A312" s="10" t="s">
        <v>250</v>
      </c>
      <c r="B312" s="7"/>
      <c r="C312" s="7"/>
      <c r="D312" s="7">
        <f t="shared" si="4"/>
        <v>0</v>
      </c>
    </row>
    <row r="313" spans="1:4" ht="18" hidden="1" x14ac:dyDescent="0.3">
      <c r="A313" s="13" t="s">
        <v>251</v>
      </c>
      <c r="B313" s="7"/>
      <c r="C313" s="7"/>
      <c r="D313" s="7">
        <f t="shared" si="4"/>
        <v>0</v>
      </c>
    </row>
    <row r="314" spans="1:4" ht="18" hidden="1" x14ac:dyDescent="0.3">
      <c r="A314" s="10" t="s">
        <v>252</v>
      </c>
      <c r="B314" s="7"/>
      <c r="C314" s="7"/>
      <c r="D314" s="7">
        <f t="shared" si="4"/>
        <v>0</v>
      </c>
    </row>
    <row r="315" spans="1:4" ht="18" hidden="1" x14ac:dyDescent="0.3">
      <c r="A315" s="10" t="s">
        <v>40</v>
      </c>
      <c r="B315" s="7"/>
      <c r="C315" s="7"/>
      <c r="D315" s="7">
        <f t="shared" si="4"/>
        <v>0</v>
      </c>
    </row>
    <row r="316" spans="1:4" ht="18" hidden="1" x14ac:dyDescent="0.3">
      <c r="A316" s="5" t="s">
        <v>175</v>
      </c>
      <c r="B316" s="7"/>
      <c r="C316" s="7"/>
      <c r="D316" s="7">
        <f t="shared" si="4"/>
        <v>0</v>
      </c>
    </row>
    <row r="317" spans="1:4" ht="18" hidden="1" x14ac:dyDescent="0.3">
      <c r="A317" s="10" t="s">
        <v>81</v>
      </c>
      <c r="B317" s="26"/>
      <c r="C317" s="26"/>
      <c r="D317" s="7">
        <f t="shared" si="4"/>
        <v>0</v>
      </c>
    </row>
    <row r="318" spans="1:4" ht="18" hidden="1" x14ac:dyDescent="0.3">
      <c r="A318" s="10" t="s">
        <v>253</v>
      </c>
      <c r="B318" s="7"/>
      <c r="C318" s="7"/>
      <c r="D318" s="7">
        <f t="shared" si="4"/>
        <v>0</v>
      </c>
    </row>
    <row r="319" spans="1:4" ht="18" hidden="1" x14ac:dyDescent="0.3">
      <c r="A319" s="10" t="s">
        <v>176</v>
      </c>
      <c r="B319" s="7"/>
      <c r="C319" s="7"/>
      <c r="D319" s="7">
        <f t="shared" si="4"/>
        <v>0</v>
      </c>
    </row>
    <row r="320" spans="1:4" ht="18" hidden="1" x14ac:dyDescent="0.3">
      <c r="A320" s="13" t="s">
        <v>254</v>
      </c>
      <c r="B320" s="7"/>
      <c r="C320" s="7"/>
      <c r="D320" s="7">
        <f t="shared" si="4"/>
        <v>0</v>
      </c>
    </row>
    <row r="321" spans="1:4" ht="18" hidden="1" x14ac:dyDescent="0.3">
      <c r="A321" s="13" t="s">
        <v>255</v>
      </c>
      <c r="B321" s="7"/>
      <c r="C321" s="7"/>
      <c r="D321" s="7">
        <f t="shared" si="4"/>
        <v>0</v>
      </c>
    </row>
    <row r="322" spans="1:4" ht="18" hidden="1" x14ac:dyDescent="0.3">
      <c r="A322" s="10" t="s">
        <v>256</v>
      </c>
      <c r="B322" s="7"/>
      <c r="C322" s="7"/>
      <c r="D322" s="7">
        <f t="shared" si="4"/>
        <v>0</v>
      </c>
    </row>
    <row r="323" spans="1:4" ht="18" hidden="1" x14ac:dyDescent="0.3">
      <c r="A323" s="10" t="s">
        <v>257</v>
      </c>
      <c r="B323" s="7"/>
      <c r="C323" s="7"/>
      <c r="D323" s="7">
        <f t="shared" si="4"/>
        <v>0</v>
      </c>
    </row>
    <row r="324" spans="1:4" ht="18" hidden="1" x14ac:dyDescent="0.3">
      <c r="A324" s="13" t="s">
        <v>258</v>
      </c>
      <c r="B324" s="7"/>
      <c r="C324" s="7"/>
      <c r="D324" s="7">
        <f t="shared" si="4"/>
        <v>0</v>
      </c>
    </row>
    <row r="325" spans="1:4" ht="18" hidden="1" x14ac:dyDescent="0.3">
      <c r="A325" s="10" t="s">
        <v>259</v>
      </c>
      <c r="B325" s="7"/>
      <c r="C325" s="7"/>
      <c r="D325" s="7">
        <f t="shared" si="4"/>
        <v>0</v>
      </c>
    </row>
    <row r="326" spans="1:4" ht="18" x14ac:dyDescent="0.3">
      <c r="A326" s="10" t="s">
        <v>260</v>
      </c>
      <c r="B326" s="7">
        <v>28</v>
      </c>
      <c r="C326" s="7">
        <v>6800</v>
      </c>
      <c r="D326" s="7">
        <f t="shared" ref="D326:D389" si="5">B326*C326</f>
        <v>190400</v>
      </c>
    </row>
    <row r="327" spans="1:4" ht="18" hidden="1" x14ac:dyDescent="0.3">
      <c r="A327" s="10" t="s">
        <v>261</v>
      </c>
      <c r="B327" s="7"/>
      <c r="C327" s="7"/>
      <c r="D327" s="7">
        <f t="shared" si="5"/>
        <v>0</v>
      </c>
    </row>
    <row r="328" spans="1:4" ht="18" hidden="1" x14ac:dyDescent="0.3">
      <c r="A328" s="10" t="s">
        <v>262</v>
      </c>
      <c r="B328" s="7"/>
      <c r="C328" s="7"/>
      <c r="D328" s="7">
        <f t="shared" si="5"/>
        <v>0</v>
      </c>
    </row>
    <row r="329" spans="1:4" ht="18" hidden="1" x14ac:dyDescent="0.3">
      <c r="A329" s="10" t="s">
        <v>263</v>
      </c>
      <c r="B329" s="7"/>
      <c r="C329" s="7"/>
      <c r="D329" s="7">
        <f t="shared" si="5"/>
        <v>0</v>
      </c>
    </row>
    <row r="330" spans="1:4" ht="18" hidden="1" x14ac:dyDescent="0.3">
      <c r="A330" s="10" t="s">
        <v>264</v>
      </c>
      <c r="B330" s="7"/>
      <c r="C330" s="7"/>
      <c r="D330" s="7">
        <f t="shared" si="5"/>
        <v>0</v>
      </c>
    </row>
    <row r="331" spans="1:4" ht="18" hidden="1" x14ac:dyDescent="0.3">
      <c r="A331" s="10" t="s">
        <v>265</v>
      </c>
      <c r="B331" s="7"/>
      <c r="C331" s="7"/>
      <c r="D331" s="7">
        <f t="shared" si="5"/>
        <v>0</v>
      </c>
    </row>
    <row r="332" spans="1:4" ht="18" hidden="1" x14ac:dyDescent="0.3">
      <c r="A332" s="10" t="s">
        <v>266</v>
      </c>
      <c r="B332" s="7"/>
      <c r="C332" s="7"/>
      <c r="D332" s="7">
        <f t="shared" si="5"/>
        <v>0</v>
      </c>
    </row>
    <row r="333" spans="1:4" ht="18" hidden="1" x14ac:dyDescent="0.3">
      <c r="A333" s="8" t="s">
        <v>331</v>
      </c>
      <c r="B333" s="7"/>
      <c r="C333" s="7"/>
      <c r="D333" s="7">
        <f t="shared" si="5"/>
        <v>0</v>
      </c>
    </row>
    <row r="334" spans="1:4" ht="18" hidden="1" x14ac:dyDescent="0.3">
      <c r="A334" s="8" t="s">
        <v>332</v>
      </c>
      <c r="B334" s="7"/>
      <c r="C334" s="7"/>
      <c r="D334" s="7">
        <f t="shared" si="5"/>
        <v>0</v>
      </c>
    </row>
    <row r="335" spans="1:4" ht="18" x14ac:dyDescent="0.3">
      <c r="A335" s="37"/>
      <c r="B335" s="39">
        <f>SUM(B5:B334)</f>
        <v>3262.5</v>
      </c>
      <c r="C335" s="39"/>
      <c r="D335" s="7">
        <f>SUM(D5:D326)</f>
        <v>46532900</v>
      </c>
    </row>
    <row r="336" spans="1:4" ht="18" hidden="1" x14ac:dyDescent="0.3">
      <c r="D336" s="7">
        <f t="shared" si="5"/>
        <v>0</v>
      </c>
    </row>
    <row r="337" spans="1:4" ht="18" x14ac:dyDescent="0.3">
      <c r="A337" s="1" t="s">
        <v>445</v>
      </c>
      <c r="B337" s="2"/>
      <c r="C337" s="2"/>
      <c r="D337" s="7"/>
    </row>
    <row r="338" spans="1:4" ht="26.4" x14ac:dyDescent="0.3">
      <c r="A338" s="198" t="s">
        <v>1</v>
      </c>
      <c r="B338" s="3" t="s">
        <v>2</v>
      </c>
      <c r="C338" s="3" t="s">
        <v>346</v>
      </c>
      <c r="D338" s="7" t="s">
        <v>345</v>
      </c>
    </row>
    <row r="339" spans="1:4" ht="18" hidden="1" x14ac:dyDescent="0.3">
      <c r="A339" s="199"/>
      <c r="B339" s="4"/>
      <c r="C339" s="4"/>
      <c r="D339" s="7">
        <f t="shared" si="5"/>
        <v>0</v>
      </c>
    </row>
    <row r="340" spans="1:4" ht="18" hidden="1" x14ac:dyDescent="0.3">
      <c r="A340" s="22" t="s">
        <v>73</v>
      </c>
      <c r="B340" s="7"/>
      <c r="C340" s="7"/>
      <c r="D340" s="7">
        <f t="shared" si="5"/>
        <v>0</v>
      </c>
    </row>
    <row r="341" spans="1:4" ht="18" hidden="1" x14ac:dyDescent="0.3">
      <c r="A341" s="23" t="s">
        <v>74</v>
      </c>
      <c r="B341" s="7"/>
      <c r="C341" s="7"/>
      <c r="D341" s="7">
        <f t="shared" si="5"/>
        <v>0</v>
      </c>
    </row>
    <row r="342" spans="1:4" ht="18" hidden="1" x14ac:dyDescent="0.3">
      <c r="A342" s="22" t="s">
        <v>75</v>
      </c>
      <c r="B342" s="7"/>
      <c r="C342" s="7"/>
      <c r="D342" s="7">
        <f t="shared" si="5"/>
        <v>0</v>
      </c>
    </row>
    <row r="343" spans="1:4" ht="18" x14ac:dyDescent="0.3">
      <c r="A343" s="22" t="s">
        <v>196</v>
      </c>
      <c r="B343" s="7">
        <f>20+40+72+72</f>
        <v>204</v>
      </c>
      <c r="C343" s="7">
        <v>9000</v>
      </c>
      <c r="D343" s="7">
        <f t="shared" si="5"/>
        <v>1836000</v>
      </c>
    </row>
    <row r="344" spans="1:4" ht="18" hidden="1" x14ac:dyDescent="0.3">
      <c r="A344" s="10" t="s">
        <v>197</v>
      </c>
      <c r="B344" s="7"/>
      <c r="C344" s="7"/>
      <c r="D344" s="7">
        <f t="shared" si="5"/>
        <v>0</v>
      </c>
    </row>
    <row r="345" spans="1:4" ht="18" hidden="1" x14ac:dyDescent="0.3">
      <c r="A345" s="29" t="s">
        <v>293</v>
      </c>
      <c r="B345" s="7"/>
      <c r="C345" s="7"/>
      <c r="D345" s="7">
        <f t="shared" si="5"/>
        <v>0</v>
      </c>
    </row>
    <row r="346" spans="1:4" ht="18" hidden="1" x14ac:dyDescent="0.3">
      <c r="A346" s="22" t="s">
        <v>294</v>
      </c>
      <c r="B346" s="7"/>
      <c r="C346" s="7"/>
      <c r="D346" s="7">
        <f t="shared" si="5"/>
        <v>0</v>
      </c>
    </row>
    <row r="347" spans="1:4" ht="18" hidden="1" x14ac:dyDescent="0.3">
      <c r="A347" s="22" t="s">
        <v>198</v>
      </c>
      <c r="B347" s="7"/>
      <c r="C347" s="7"/>
      <c r="D347" s="7">
        <f t="shared" si="5"/>
        <v>0</v>
      </c>
    </row>
    <row r="348" spans="1:4" ht="18" hidden="1" x14ac:dyDescent="0.3">
      <c r="A348" s="8" t="s">
        <v>227</v>
      </c>
      <c r="B348" s="7"/>
      <c r="C348" s="7"/>
      <c r="D348" s="7">
        <f t="shared" si="5"/>
        <v>0</v>
      </c>
    </row>
    <row r="349" spans="1:4" ht="18" hidden="1" x14ac:dyDescent="0.3">
      <c r="A349" s="10" t="s">
        <v>51</v>
      </c>
      <c r="B349" s="7"/>
      <c r="C349" s="7"/>
      <c r="D349" s="7">
        <f t="shared" si="5"/>
        <v>0</v>
      </c>
    </row>
    <row r="350" spans="1:4" ht="18" x14ac:dyDescent="0.3">
      <c r="A350" s="10" t="s">
        <v>52</v>
      </c>
      <c r="B350" s="7">
        <v>18</v>
      </c>
      <c r="C350" s="7">
        <v>10000</v>
      </c>
      <c r="D350" s="7">
        <f t="shared" si="5"/>
        <v>180000</v>
      </c>
    </row>
    <row r="351" spans="1:4" ht="18" hidden="1" x14ac:dyDescent="0.3">
      <c r="A351" s="5" t="s">
        <v>53</v>
      </c>
      <c r="B351" s="7"/>
      <c r="C351" s="7"/>
      <c r="D351" s="7">
        <f t="shared" si="5"/>
        <v>0</v>
      </c>
    </row>
    <row r="352" spans="1:4" ht="18" hidden="1" x14ac:dyDescent="0.3">
      <c r="A352" s="5" t="s">
        <v>206</v>
      </c>
      <c r="B352" s="7"/>
      <c r="C352" s="7"/>
      <c r="D352" s="7">
        <f t="shared" si="5"/>
        <v>0</v>
      </c>
    </row>
    <row r="353" spans="1:4" ht="18" hidden="1" x14ac:dyDescent="0.3">
      <c r="A353" s="10" t="s">
        <v>117</v>
      </c>
      <c r="B353" s="7"/>
      <c r="C353" s="7"/>
      <c r="D353" s="7">
        <f t="shared" si="5"/>
        <v>0</v>
      </c>
    </row>
    <row r="354" spans="1:4" ht="18" hidden="1" x14ac:dyDescent="0.3">
      <c r="A354" s="10" t="s">
        <v>286</v>
      </c>
      <c r="B354" s="7"/>
      <c r="C354" s="7"/>
      <c r="D354" s="7">
        <f t="shared" si="5"/>
        <v>0</v>
      </c>
    </row>
    <row r="355" spans="1:4" ht="18" hidden="1" x14ac:dyDescent="0.3">
      <c r="A355" s="24" t="s">
        <v>287</v>
      </c>
      <c r="B355" s="7"/>
      <c r="C355" s="7"/>
      <c r="D355" s="7">
        <f t="shared" si="5"/>
        <v>0</v>
      </c>
    </row>
    <row r="356" spans="1:4" ht="18" hidden="1" x14ac:dyDescent="0.3">
      <c r="A356" s="8" t="s">
        <v>288</v>
      </c>
      <c r="B356" s="7"/>
      <c r="C356" s="7"/>
      <c r="D356" s="7">
        <f t="shared" si="5"/>
        <v>0</v>
      </c>
    </row>
    <row r="357" spans="1:4" ht="18" x14ac:dyDescent="0.3">
      <c r="A357" s="10" t="s">
        <v>120</v>
      </c>
      <c r="B357" s="7">
        <f>780+15+690+600</f>
        <v>2085</v>
      </c>
      <c r="C357" s="7">
        <v>10500</v>
      </c>
      <c r="D357" s="7">
        <f t="shared" si="5"/>
        <v>21892500</v>
      </c>
    </row>
    <row r="358" spans="1:4" ht="18" hidden="1" x14ac:dyDescent="0.3">
      <c r="A358" s="5" t="s">
        <v>60</v>
      </c>
      <c r="B358" s="7"/>
      <c r="C358" s="7"/>
      <c r="D358" s="7">
        <f t="shared" si="5"/>
        <v>0</v>
      </c>
    </row>
    <row r="359" spans="1:4" ht="18" hidden="1" x14ac:dyDescent="0.3">
      <c r="A359" s="5" t="s">
        <v>61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270</v>
      </c>
      <c r="B360" s="7"/>
      <c r="C360" s="7"/>
      <c r="D360" s="7">
        <f t="shared" si="5"/>
        <v>0</v>
      </c>
    </row>
    <row r="361" spans="1:4" ht="18" hidden="1" x14ac:dyDescent="0.3">
      <c r="A361" s="10" t="s">
        <v>271</v>
      </c>
      <c r="B361" s="7"/>
      <c r="C361" s="7"/>
      <c r="D361" s="7">
        <f t="shared" si="5"/>
        <v>0</v>
      </c>
    </row>
    <row r="362" spans="1:4" ht="18" hidden="1" x14ac:dyDescent="0.3">
      <c r="A362" s="10" t="s">
        <v>272</v>
      </c>
      <c r="B362" s="7"/>
      <c r="C362" s="7"/>
      <c r="D362" s="7">
        <f t="shared" si="5"/>
        <v>0</v>
      </c>
    </row>
    <row r="363" spans="1:4" ht="18" hidden="1" x14ac:dyDescent="0.3">
      <c r="A363" s="10" t="s">
        <v>273</v>
      </c>
      <c r="B363" s="7"/>
      <c r="C363" s="7"/>
      <c r="D363" s="7">
        <f t="shared" si="5"/>
        <v>0</v>
      </c>
    </row>
    <row r="364" spans="1:4" ht="18" hidden="1" x14ac:dyDescent="0.3">
      <c r="A364" s="10" t="s">
        <v>274</v>
      </c>
      <c r="B364" s="7"/>
      <c r="C364" s="7"/>
      <c r="D364" s="7">
        <f t="shared" si="5"/>
        <v>0</v>
      </c>
    </row>
    <row r="365" spans="1:4" ht="18" hidden="1" x14ac:dyDescent="0.3">
      <c r="A365" s="10" t="s">
        <v>64</v>
      </c>
      <c r="B365" s="7"/>
      <c r="C365" s="7"/>
      <c r="D365" s="7">
        <f t="shared" si="5"/>
        <v>0</v>
      </c>
    </row>
    <row r="366" spans="1:4" ht="18" hidden="1" x14ac:dyDescent="0.3">
      <c r="A366" s="5" t="s">
        <v>65</v>
      </c>
      <c r="B366" s="7"/>
      <c r="C366" s="7"/>
      <c r="D366" s="7">
        <f t="shared" si="5"/>
        <v>0</v>
      </c>
    </row>
    <row r="367" spans="1:4" ht="18" hidden="1" x14ac:dyDescent="0.3">
      <c r="A367" s="5" t="s">
        <v>66</v>
      </c>
      <c r="B367" s="7"/>
      <c r="C367" s="7"/>
      <c r="D367" s="7">
        <f t="shared" si="5"/>
        <v>0</v>
      </c>
    </row>
    <row r="368" spans="1:4" ht="18" hidden="1" x14ac:dyDescent="0.3">
      <c r="A368" s="10" t="s">
        <v>228</v>
      </c>
      <c r="B368" s="7"/>
      <c r="C368" s="7"/>
      <c r="D368" s="7">
        <f t="shared" si="5"/>
        <v>0</v>
      </c>
    </row>
    <row r="369" spans="1:4" ht="18" hidden="1" x14ac:dyDescent="0.3">
      <c r="A369" s="10" t="s">
        <v>229</v>
      </c>
      <c r="B369" s="7"/>
      <c r="C369" s="7"/>
      <c r="D369" s="7">
        <f t="shared" si="5"/>
        <v>0</v>
      </c>
    </row>
    <row r="370" spans="1:4" ht="18" hidden="1" x14ac:dyDescent="0.3">
      <c r="A370" s="8" t="s">
        <v>230</v>
      </c>
      <c r="B370" s="12"/>
      <c r="C370" s="12"/>
      <c r="D370" s="7">
        <f t="shared" si="5"/>
        <v>0</v>
      </c>
    </row>
    <row r="371" spans="1:4" ht="18" hidden="1" x14ac:dyDescent="0.3">
      <c r="A371" s="8" t="s">
        <v>231</v>
      </c>
      <c r="B371" s="12"/>
      <c r="C371" s="12"/>
      <c r="D371" s="7">
        <f t="shared" si="5"/>
        <v>0</v>
      </c>
    </row>
    <row r="372" spans="1:4" ht="18" hidden="1" x14ac:dyDescent="0.3">
      <c r="A372" s="10" t="s">
        <v>121</v>
      </c>
      <c r="B372" s="7"/>
      <c r="C372" s="7"/>
      <c r="D372" s="7">
        <f t="shared" si="5"/>
        <v>0</v>
      </c>
    </row>
    <row r="373" spans="1:4" ht="18" hidden="1" x14ac:dyDescent="0.3">
      <c r="A373" s="10" t="s">
        <v>149</v>
      </c>
      <c r="B373" s="7"/>
      <c r="C373" s="7"/>
      <c r="D373" s="7">
        <f t="shared" si="5"/>
        <v>0</v>
      </c>
    </row>
    <row r="374" spans="1:4" ht="18" hidden="1" x14ac:dyDescent="0.3">
      <c r="A374" s="14" t="s">
        <v>96</v>
      </c>
      <c r="B374" s="7"/>
      <c r="C374" s="7"/>
      <c r="D374" s="7">
        <f t="shared" si="5"/>
        <v>0</v>
      </c>
    </row>
    <row r="375" spans="1:4" ht="18" hidden="1" x14ac:dyDescent="0.3">
      <c r="A375" s="10" t="s">
        <v>97</v>
      </c>
      <c r="B375" s="7"/>
      <c r="C375" s="7"/>
      <c r="D375" s="7">
        <f t="shared" si="5"/>
        <v>0</v>
      </c>
    </row>
    <row r="376" spans="1:4" ht="18" hidden="1" x14ac:dyDescent="0.3">
      <c r="A376" s="10" t="s">
        <v>98</v>
      </c>
      <c r="B376" s="7"/>
      <c r="C376" s="7"/>
      <c r="D376" s="7">
        <f t="shared" si="5"/>
        <v>0</v>
      </c>
    </row>
    <row r="377" spans="1:4" ht="18" hidden="1" x14ac:dyDescent="0.3">
      <c r="A377" s="10" t="s">
        <v>275</v>
      </c>
      <c r="B377" s="7"/>
      <c r="C377" s="7"/>
      <c r="D377" s="7">
        <f t="shared" si="5"/>
        <v>0</v>
      </c>
    </row>
    <row r="378" spans="1:4" ht="18" hidden="1" x14ac:dyDescent="0.3">
      <c r="A378" s="10" t="s">
        <v>276</v>
      </c>
      <c r="B378" s="7"/>
      <c r="C378" s="7"/>
      <c r="D378" s="7">
        <f t="shared" si="5"/>
        <v>0</v>
      </c>
    </row>
    <row r="379" spans="1:4" ht="18" hidden="1" x14ac:dyDescent="0.3">
      <c r="A379" s="24" t="s">
        <v>277</v>
      </c>
      <c r="B379" s="7"/>
      <c r="C379" s="7"/>
      <c r="D379" s="7">
        <f t="shared" si="5"/>
        <v>0</v>
      </c>
    </row>
    <row r="380" spans="1:4" ht="18" hidden="1" x14ac:dyDescent="0.3">
      <c r="A380" s="8" t="s">
        <v>122</v>
      </c>
      <c r="B380" s="7"/>
      <c r="C380" s="7"/>
      <c r="D380" s="7">
        <f t="shared" si="5"/>
        <v>0</v>
      </c>
    </row>
    <row r="381" spans="1:4" ht="18" hidden="1" x14ac:dyDescent="0.3">
      <c r="A381" s="24" t="s">
        <v>123</v>
      </c>
      <c r="B381" s="7"/>
      <c r="C381" s="7"/>
      <c r="D381" s="7">
        <f t="shared" si="5"/>
        <v>0</v>
      </c>
    </row>
    <row r="382" spans="1:4" ht="18" hidden="1" x14ac:dyDescent="0.3">
      <c r="A382" s="10" t="s">
        <v>278</v>
      </c>
      <c r="B382" s="7"/>
      <c r="C382" s="7"/>
      <c r="D382" s="7">
        <f t="shared" si="5"/>
        <v>0</v>
      </c>
    </row>
    <row r="383" spans="1:4" ht="18" hidden="1" x14ac:dyDescent="0.3">
      <c r="A383" s="10" t="s">
        <v>279</v>
      </c>
      <c r="B383" s="7"/>
      <c r="C383" s="7"/>
      <c r="D383" s="7">
        <f t="shared" si="5"/>
        <v>0</v>
      </c>
    </row>
    <row r="384" spans="1:4" ht="18" x14ac:dyDescent="0.3">
      <c r="A384" s="5" t="s">
        <v>113</v>
      </c>
      <c r="B384" s="7">
        <f>160+140+80+100+160</f>
        <v>640</v>
      </c>
      <c r="C384" s="7">
        <v>22000</v>
      </c>
      <c r="D384" s="7">
        <f t="shared" si="5"/>
        <v>14080000</v>
      </c>
    </row>
    <row r="385" spans="1:4" ht="18" hidden="1" x14ac:dyDescent="0.3">
      <c r="A385" s="18" t="s">
        <v>151</v>
      </c>
      <c r="B385" s="7"/>
      <c r="C385" s="7"/>
      <c r="D385" s="7">
        <f t="shared" si="5"/>
        <v>0</v>
      </c>
    </row>
    <row r="386" spans="1:4" ht="18" hidden="1" x14ac:dyDescent="0.3">
      <c r="A386" s="14" t="s">
        <v>152</v>
      </c>
      <c r="B386" s="7"/>
      <c r="C386" s="7"/>
      <c r="D386" s="7">
        <f t="shared" si="5"/>
        <v>0</v>
      </c>
    </row>
    <row r="387" spans="1:4" ht="18" hidden="1" x14ac:dyDescent="0.3">
      <c r="A387" s="14" t="s">
        <v>153</v>
      </c>
      <c r="B387" s="7"/>
      <c r="C387" s="7"/>
      <c r="D387" s="7">
        <f t="shared" si="5"/>
        <v>0</v>
      </c>
    </row>
    <row r="388" spans="1:4" ht="18" hidden="1" x14ac:dyDescent="0.3">
      <c r="A388" s="14" t="s">
        <v>154</v>
      </c>
      <c r="B388" s="7"/>
      <c r="C388" s="7"/>
      <c r="D388" s="7">
        <f t="shared" si="5"/>
        <v>0</v>
      </c>
    </row>
    <row r="389" spans="1:4" ht="18" hidden="1" x14ac:dyDescent="0.3">
      <c r="A389" s="10" t="s">
        <v>155</v>
      </c>
      <c r="B389" s="7"/>
      <c r="C389" s="7"/>
      <c r="D389" s="7">
        <f t="shared" si="5"/>
        <v>0</v>
      </c>
    </row>
    <row r="390" spans="1:4" ht="18" hidden="1" x14ac:dyDescent="0.3">
      <c r="A390" s="8" t="s">
        <v>156</v>
      </c>
      <c r="B390" s="7"/>
      <c r="C390" s="7"/>
      <c r="D390" s="7">
        <f t="shared" ref="D390:D453" si="6">B390*C390</f>
        <v>0</v>
      </c>
    </row>
    <row r="391" spans="1:4" ht="18" hidden="1" x14ac:dyDescent="0.3">
      <c r="A391" s="10" t="s">
        <v>157</v>
      </c>
      <c r="B391" s="7"/>
      <c r="C391" s="7"/>
      <c r="D391" s="7">
        <f t="shared" si="6"/>
        <v>0</v>
      </c>
    </row>
    <row r="392" spans="1:4" ht="18" hidden="1" x14ac:dyDescent="0.3">
      <c r="A392" s="10" t="s">
        <v>158</v>
      </c>
      <c r="B392" s="7"/>
      <c r="C392" s="7"/>
      <c r="D392" s="7">
        <f t="shared" si="6"/>
        <v>0</v>
      </c>
    </row>
    <row r="393" spans="1:4" ht="18" hidden="1" x14ac:dyDescent="0.3">
      <c r="A393" s="14" t="s">
        <v>76</v>
      </c>
      <c r="B393" s="7"/>
      <c r="C393" s="7"/>
      <c r="D393" s="7">
        <f t="shared" si="6"/>
        <v>0</v>
      </c>
    </row>
    <row r="394" spans="1:4" ht="18" hidden="1" x14ac:dyDescent="0.3">
      <c r="A394" s="10" t="s">
        <v>114</v>
      </c>
      <c r="B394" s="7"/>
      <c r="C394" s="7"/>
      <c r="D394" s="7">
        <f t="shared" si="6"/>
        <v>0</v>
      </c>
    </row>
    <row r="395" spans="1:4" ht="18" hidden="1" x14ac:dyDescent="0.3">
      <c r="A395" s="34" t="s">
        <v>295</v>
      </c>
      <c r="B395" s="7"/>
      <c r="C395" s="7"/>
      <c r="D395" s="7">
        <f t="shared" si="6"/>
        <v>0</v>
      </c>
    </row>
    <row r="396" spans="1:4" ht="18" hidden="1" x14ac:dyDescent="0.3">
      <c r="A396" s="10" t="s">
        <v>159</v>
      </c>
      <c r="B396" s="7"/>
      <c r="C396" s="7"/>
      <c r="D396" s="7">
        <f t="shared" si="6"/>
        <v>0</v>
      </c>
    </row>
    <row r="397" spans="1:4" ht="18" hidden="1" x14ac:dyDescent="0.3">
      <c r="A397" s="10" t="s">
        <v>160</v>
      </c>
      <c r="B397" s="7"/>
      <c r="C397" s="7"/>
      <c r="D397" s="7">
        <f t="shared" si="6"/>
        <v>0</v>
      </c>
    </row>
    <row r="398" spans="1:4" ht="18" hidden="1" x14ac:dyDescent="0.3">
      <c r="A398" s="9" t="s">
        <v>161</v>
      </c>
      <c r="B398" s="7"/>
      <c r="C398" s="7"/>
      <c r="D398" s="7">
        <f t="shared" si="6"/>
        <v>0</v>
      </c>
    </row>
    <row r="399" spans="1:4" ht="18" hidden="1" x14ac:dyDescent="0.3">
      <c r="A399" s="41" t="s">
        <v>296</v>
      </c>
      <c r="B399" s="7"/>
      <c r="C399" s="7"/>
      <c r="D399" s="7">
        <f t="shared" si="6"/>
        <v>0</v>
      </c>
    </row>
    <row r="400" spans="1:4" ht="18" hidden="1" x14ac:dyDescent="0.3">
      <c r="A400" s="5" t="s">
        <v>3</v>
      </c>
      <c r="B400" s="7"/>
      <c r="C400" s="7"/>
      <c r="D400" s="7">
        <f t="shared" si="6"/>
        <v>0</v>
      </c>
    </row>
    <row r="401" spans="1:4" ht="18" hidden="1" x14ac:dyDescent="0.3">
      <c r="A401" s="8" t="s">
        <v>4</v>
      </c>
      <c r="B401" s="7"/>
      <c r="C401" s="7"/>
      <c r="D401" s="7">
        <f t="shared" si="6"/>
        <v>0</v>
      </c>
    </row>
    <row r="402" spans="1:4" ht="18" hidden="1" x14ac:dyDescent="0.3">
      <c r="A402" s="5" t="s">
        <v>5</v>
      </c>
      <c r="B402" s="7"/>
      <c r="C402" s="7"/>
      <c r="D402" s="7">
        <f t="shared" si="6"/>
        <v>0</v>
      </c>
    </row>
    <row r="403" spans="1:4" ht="18" hidden="1" x14ac:dyDescent="0.3">
      <c r="A403" s="5" t="s">
        <v>6</v>
      </c>
      <c r="B403" s="7"/>
      <c r="C403" s="7"/>
      <c r="D403" s="7">
        <f t="shared" si="6"/>
        <v>0</v>
      </c>
    </row>
    <row r="404" spans="1:4" ht="18" hidden="1" x14ac:dyDescent="0.3">
      <c r="A404" s="5" t="s">
        <v>7</v>
      </c>
      <c r="B404" s="7"/>
      <c r="C404" s="7"/>
      <c r="D404" s="7">
        <f t="shared" si="6"/>
        <v>0</v>
      </c>
    </row>
    <row r="405" spans="1:4" ht="18" hidden="1" x14ac:dyDescent="0.3">
      <c r="A405" s="9" t="s">
        <v>8</v>
      </c>
      <c r="B405" s="7"/>
      <c r="C405" s="7"/>
      <c r="D405" s="7">
        <f t="shared" si="6"/>
        <v>0</v>
      </c>
    </row>
    <row r="406" spans="1:4" ht="18" hidden="1" x14ac:dyDescent="0.3">
      <c r="A406" s="10" t="s">
        <v>9</v>
      </c>
      <c r="B406" s="7"/>
      <c r="C406" s="7"/>
      <c r="D406" s="7">
        <f t="shared" si="6"/>
        <v>0</v>
      </c>
    </row>
    <row r="407" spans="1:4" ht="18" hidden="1" x14ac:dyDescent="0.3">
      <c r="A407" s="10" t="s">
        <v>115</v>
      </c>
      <c r="B407" s="7"/>
      <c r="C407" s="7"/>
      <c r="D407" s="7">
        <f t="shared" si="6"/>
        <v>0</v>
      </c>
    </row>
    <row r="408" spans="1:4" ht="18" hidden="1" x14ac:dyDescent="0.3">
      <c r="A408" s="5" t="s">
        <v>116</v>
      </c>
      <c r="B408" s="7"/>
      <c r="C408" s="7"/>
      <c r="D408" s="7">
        <f t="shared" si="6"/>
        <v>0</v>
      </c>
    </row>
    <row r="409" spans="1:4" ht="18" hidden="1" x14ac:dyDescent="0.3">
      <c r="A409" s="10" t="s">
        <v>168</v>
      </c>
      <c r="B409" s="7"/>
      <c r="C409" s="7"/>
      <c r="D409" s="7">
        <f t="shared" si="6"/>
        <v>0</v>
      </c>
    </row>
    <row r="410" spans="1:4" ht="18" hidden="1" x14ac:dyDescent="0.3">
      <c r="A410" s="24" t="s">
        <v>169</v>
      </c>
      <c r="B410" s="7"/>
      <c r="C410" s="7"/>
      <c r="D410" s="7">
        <f t="shared" si="6"/>
        <v>0</v>
      </c>
    </row>
    <row r="411" spans="1:4" ht="18" hidden="1" x14ac:dyDescent="0.3">
      <c r="A411" s="10" t="s">
        <v>170</v>
      </c>
      <c r="B411" s="7"/>
      <c r="C411" s="7"/>
      <c r="D411" s="7">
        <f t="shared" si="6"/>
        <v>0</v>
      </c>
    </row>
    <row r="412" spans="1:4" ht="18" hidden="1" x14ac:dyDescent="0.3">
      <c r="A412" s="10" t="s">
        <v>171</v>
      </c>
      <c r="B412" s="7"/>
      <c r="C412" s="7"/>
      <c r="D412" s="7">
        <f t="shared" si="6"/>
        <v>0</v>
      </c>
    </row>
    <row r="413" spans="1:4" ht="18" hidden="1" x14ac:dyDescent="0.3">
      <c r="A413" s="10" t="s">
        <v>172</v>
      </c>
      <c r="B413" s="7"/>
      <c r="C413" s="7"/>
      <c r="D413" s="7">
        <f t="shared" si="6"/>
        <v>0</v>
      </c>
    </row>
    <row r="414" spans="1:4" ht="18" hidden="1" x14ac:dyDescent="0.3">
      <c r="A414" s="5" t="s">
        <v>10</v>
      </c>
      <c r="B414" s="12"/>
      <c r="C414" s="12"/>
      <c r="D414" s="7">
        <f t="shared" si="6"/>
        <v>0</v>
      </c>
    </row>
    <row r="415" spans="1:4" ht="18" hidden="1" x14ac:dyDescent="0.3">
      <c r="A415" s="5" t="s">
        <v>11</v>
      </c>
      <c r="B415" s="12"/>
      <c r="C415" s="12"/>
      <c r="D415" s="7">
        <f t="shared" si="6"/>
        <v>0</v>
      </c>
    </row>
    <row r="416" spans="1:4" ht="18" hidden="1" x14ac:dyDescent="0.3">
      <c r="A416" s="5" t="s">
        <v>12</v>
      </c>
      <c r="B416" s="12"/>
      <c r="C416" s="12"/>
      <c r="D416" s="7">
        <f t="shared" si="6"/>
        <v>0</v>
      </c>
    </row>
    <row r="417" spans="1:4" ht="18" hidden="1" x14ac:dyDescent="0.3">
      <c r="A417" s="10" t="s">
        <v>82</v>
      </c>
      <c r="B417" s="7"/>
      <c r="C417" s="7"/>
      <c r="D417" s="7">
        <f t="shared" si="6"/>
        <v>0</v>
      </c>
    </row>
    <row r="418" spans="1:4" ht="18" hidden="1" x14ac:dyDescent="0.3">
      <c r="A418" s="10" t="s">
        <v>83</v>
      </c>
      <c r="B418" s="7"/>
      <c r="C418" s="7"/>
      <c r="D418" s="7">
        <f t="shared" si="6"/>
        <v>0</v>
      </c>
    </row>
    <row r="419" spans="1:4" ht="18" hidden="1" x14ac:dyDescent="0.3">
      <c r="A419" s="10" t="s">
        <v>84</v>
      </c>
      <c r="B419" s="7"/>
      <c r="C419" s="7"/>
      <c r="D419" s="7">
        <f t="shared" si="6"/>
        <v>0</v>
      </c>
    </row>
    <row r="420" spans="1:4" ht="18" hidden="1" x14ac:dyDescent="0.3">
      <c r="A420" s="10" t="s">
        <v>85</v>
      </c>
      <c r="B420" s="7"/>
      <c r="C420" s="7"/>
      <c r="D420" s="7">
        <f t="shared" si="6"/>
        <v>0</v>
      </c>
    </row>
    <row r="421" spans="1:4" ht="18" hidden="1" x14ac:dyDescent="0.3">
      <c r="A421" s="10" t="s">
        <v>86</v>
      </c>
      <c r="B421" s="7"/>
      <c r="C421" s="7"/>
      <c r="D421" s="7">
        <f t="shared" si="6"/>
        <v>0</v>
      </c>
    </row>
    <row r="422" spans="1:4" ht="18" x14ac:dyDescent="0.3">
      <c r="A422" s="10" t="s">
        <v>194</v>
      </c>
      <c r="B422" s="7">
        <f>78+7+12</f>
        <v>97</v>
      </c>
      <c r="C422" s="7">
        <v>9000</v>
      </c>
      <c r="D422" s="7">
        <f t="shared" si="6"/>
        <v>873000</v>
      </c>
    </row>
    <row r="423" spans="1:4" ht="18" hidden="1" x14ac:dyDescent="0.3">
      <c r="A423" s="13" t="s">
        <v>195</v>
      </c>
      <c r="B423" s="7"/>
      <c r="C423" s="7"/>
      <c r="D423" s="7">
        <f t="shared" si="6"/>
        <v>0</v>
      </c>
    </row>
    <row r="424" spans="1:4" ht="18" hidden="1" x14ac:dyDescent="0.3">
      <c r="A424" s="13" t="s">
        <v>177</v>
      </c>
      <c r="B424" s="7"/>
      <c r="C424" s="7"/>
      <c r="D424" s="7">
        <f t="shared" si="6"/>
        <v>0</v>
      </c>
    </row>
    <row r="425" spans="1:4" ht="18" hidden="1" x14ac:dyDescent="0.3">
      <c r="A425" s="13" t="s">
        <v>178</v>
      </c>
      <c r="B425" s="7"/>
      <c r="C425" s="7"/>
      <c r="D425" s="7">
        <f t="shared" si="6"/>
        <v>0</v>
      </c>
    </row>
    <row r="426" spans="1:4" ht="18" hidden="1" x14ac:dyDescent="0.3">
      <c r="A426" s="8" t="s">
        <v>179</v>
      </c>
      <c r="B426" s="7"/>
      <c r="C426" s="7"/>
      <c r="D426" s="7">
        <f t="shared" si="6"/>
        <v>0</v>
      </c>
    </row>
    <row r="427" spans="1:4" ht="18" hidden="1" x14ac:dyDescent="0.3">
      <c r="A427" s="24" t="s">
        <v>173</v>
      </c>
      <c r="B427" s="7"/>
      <c r="C427" s="7"/>
      <c r="D427" s="7">
        <f t="shared" si="6"/>
        <v>0</v>
      </c>
    </row>
    <row r="428" spans="1:4" ht="18" hidden="1" x14ac:dyDescent="0.3">
      <c r="A428" s="8" t="s">
        <v>335</v>
      </c>
      <c r="B428" s="7"/>
      <c r="C428" s="7"/>
      <c r="D428" s="7">
        <f t="shared" si="6"/>
        <v>0</v>
      </c>
    </row>
    <row r="429" spans="1:4" ht="18" hidden="1" x14ac:dyDescent="0.3">
      <c r="A429" s="10" t="s">
        <v>13</v>
      </c>
      <c r="B429" s="7"/>
      <c r="C429" s="7"/>
      <c r="D429" s="7">
        <f t="shared" si="6"/>
        <v>0</v>
      </c>
    </row>
    <row r="430" spans="1:4" ht="18" hidden="1" x14ac:dyDescent="0.3">
      <c r="A430" s="10" t="s">
        <v>14</v>
      </c>
      <c r="B430" s="7"/>
      <c r="C430" s="7"/>
      <c r="D430" s="7">
        <f t="shared" si="6"/>
        <v>0</v>
      </c>
    </row>
    <row r="431" spans="1:4" ht="18" hidden="1" x14ac:dyDescent="0.3">
      <c r="A431" s="8" t="s">
        <v>336</v>
      </c>
      <c r="B431" s="7"/>
      <c r="C431" s="7"/>
      <c r="D431" s="7">
        <f t="shared" si="6"/>
        <v>0</v>
      </c>
    </row>
    <row r="432" spans="1:4" ht="18" hidden="1" x14ac:dyDescent="0.3">
      <c r="A432" s="8" t="s">
        <v>207</v>
      </c>
      <c r="B432" s="7"/>
      <c r="C432" s="7"/>
      <c r="D432" s="7">
        <f t="shared" si="6"/>
        <v>0</v>
      </c>
    </row>
    <row r="433" spans="1:4" ht="18" hidden="1" x14ac:dyDescent="0.3">
      <c r="A433" s="10" t="s">
        <v>15</v>
      </c>
      <c r="B433" s="12"/>
      <c r="C433" s="12"/>
      <c r="D433" s="7">
        <f t="shared" si="6"/>
        <v>0</v>
      </c>
    </row>
    <row r="434" spans="1:4" ht="18" hidden="1" x14ac:dyDescent="0.3">
      <c r="A434" s="13" t="s">
        <v>17</v>
      </c>
      <c r="B434" s="7"/>
      <c r="C434" s="7"/>
      <c r="D434" s="7">
        <f t="shared" si="6"/>
        <v>0</v>
      </c>
    </row>
    <row r="435" spans="1:4" ht="18" hidden="1" x14ac:dyDescent="0.3">
      <c r="A435" s="8" t="s">
        <v>297</v>
      </c>
      <c r="B435" s="7"/>
      <c r="C435" s="7"/>
      <c r="D435" s="7">
        <f t="shared" si="6"/>
        <v>0</v>
      </c>
    </row>
    <row r="436" spans="1:4" ht="18" hidden="1" x14ac:dyDescent="0.3">
      <c r="A436" s="8" t="s">
        <v>337</v>
      </c>
      <c r="B436" s="7"/>
      <c r="C436" s="7"/>
      <c r="D436" s="7">
        <f t="shared" si="6"/>
        <v>0</v>
      </c>
    </row>
    <row r="437" spans="1:4" ht="18" hidden="1" x14ac:dyDescent="0.3">
      <c r="A437" s="10" t="s">
        <v>47</v>
      </c>
      <c r="B437" s="7"/>
      <c r="C437" s="7"/>
      <c r="D437" s="7">
        <f t="shared" si="6"/>
        <v>0</v>
      </c>
    </row>
    <row r="438" spans="1:4" ht="18" hidden="1" x14ac:dyDescent="0.3">
      <c r="A438" s="14" t="s">
        <v>48</v>
      </c>
      <c r="B438" s="7"/>
      <c r="C438" s="7"/>
      <c r="D438" s="7">
        <f t="shared" si="6"/>
        <v>0</v>
      </c>
    </row>
    <row r="439" spans="1:4" ht="18" hidden="1" x14ac:dyDescent="0.3">
      <c r="A439" s="28" t="s">
        <v>192</v>
      </c>
      <c r="B439" s="7"/>
      <c r="C439" s="7"/>
      <c r="D439" s="7">
        <f t="shared" si="6"/>
        <v>0</v>
      </c>
    </row>
    <row r="440" spans="1:4" ht="18" hidden="1" x14ac:dyDescent="0.3">
      <c r="A440" s="28" t="s">
        <v>193</v>
      </c>
      <c r="B440" s="7"/>
      <c r="C440" s="7"/>
      <c r="D440" s="7">
        <f t="shared" si="6"/>
        <v>0</v>
      </c>
    </row>
    <row r="441" spans="1:4" ht="18" hidden="1" x14ac:dyDescent="0.3">
      <c r="A441" s="42" t="s">
        <v>49</v>
      </c>
      <c r="B441" s="7"/>
      <c r="C441" s="7"/>
      <c r="D441" s="7">
        <f t="shared" si="6"/>
        <v>0</v>
      </c>
    </row>
    <row r="442" spans="1:4" ht="18" hidden="1" x14ac:dyDescent="0.3">
      <c r="A442" s="35" t="s">
        <v>298</v>
      </c>
      <c r="B442" s="7"/>
      <c r="C442" s="7"/>
      <c r="D442" s="7">
        <f t="shared" si="6"/>
        <v>0</v>
      </c>
    </row>
    <row r="443" spans="1:4" ht="18" hidden="1" x14ac:dyDescent="0.3">
      <c r="A443" s="10" t="s">
        <v>50</v>
      </c>
      <c r="B443" s="7"/>
      <c r="C443" s="7"/>
      <c r="D443" s="7">
        <f t="shared" si="6"/>
        <v>0</v>
      </c>
    </row>
    <row r="444" spans="1:4" ht="18" hidden="1" x14ac:dyDescent="0.3">
      <c r="A444" s="10" t="s">
        <v>20</v>
      </c>
      <c r="B444" s="7"/>
      <c r="C444" s="7"/>
      <c r="D444" s="7">
        <f t="shared" si="6"/>
        <v>0</v>
      </c>
    </row>
    <row r="445" spans="1:4" ht="18" hidden="1" x14ac:dyDescent="0.3">
      <c r="A445" s="10" t="s">
        <v>21</v>
      </c>
      <c r="B445" s="7"/>
      <c r="C445" s="7"/>
      <c r="D445" s="7">
        <f t="shared" si="6"/>
        <v>0</v>
      </c>
    </row>
    <row r="446" spans="1:4" ht="18" hidden="1" x14ac:dyDescent="0.3">
      <c r="A446" s="10" t="s">
        <v>22</v>
      </c>
      <c r="B446" s="7"/>
      <c r="C446" s="7"/>
      <c r="D446" s="7">
        <f t="shared" si="6"/>
        <v>0</v>
      </c>
    </row>
    <row r="447" spans="1:4" ht="18" hidden="1" x14ac:dyDescent="0.3">
      <c r="A447" s="10" t="s">
        <v>209</v>
      </c>
      <c r="B447" s="7"/>
      <c r="C447" s="7"/>
      <c r="D447" s="7">
        <f t="shared" si="6"/>
        <v>0</v>
      </c>
    </row>
    <row r="448" spans="1:4" ht="18" hidden="1" x14ac:dyDescent="0.3">
      <c r="A448" s="10" t="s">
        <v>210</v>
      </c>
      <c r="B448" s="7"/>
      <c r="C448" s="7"/>
      <c r="D448" s="7">
        <f t="shared" si="6"/>
        <v>0</v>
      </c>
    </row>
    <row r="449" spans="1:4" ht="18" hidden="1" x14ac:dyDescent="0.3">
      <c r="A449" s="10" t="s">
        <v>338</v>
      </c>
      <c r="B449" s="7"/>
      <c r="C449" s="7"/>
      <c r="D449" s="7">
        <f t="shared" si="6"/>
        <v>0</v>
      </c>
    </row>
    <row r="450" spans="1:4" ht="18" hidden="1" x14ac:dyDescent="0.3">
      <c r="A450" s="10" t="s">
        <v>211</v>
      </c>
      <c r="B450" s="7"/>
      <c r="C450" s="7"/>
      <c r="D450" s="7">
        <f t="shared" si="6"/>
        <v>0</v>
      </c>
    </row>
    <row r="451" spans="1:4" ht="18" hidden="1" x14ac:dyDescent="0.3">
      <c r="A451" s="8" t="s">
        <v>18</v>
      </c>
      <c r="B451" s="7"/>
      <c r="C451" s="7"/>
      <c r="D451" s="7">
        <f t="shared" si="6"/>
        <v>0</v>
      </c>
    </row>
    <row r="452" spans="1:4" ht="18" hidden="1" x14ac:dyDescent="0.3">
      <c r="A452" s="13" t="s">
        <v>19</v>
      </c>
      <c r="B452" s="7"/>
      <c r="C452" s="7"/>
      <c r="D452" s="7">
        <f t="shared" si="6"/>
        <v>0</v>
      </c>
    </row>
    <row r="453" spans="1:4" ht="18" hidden="1" x14ac:dyDescent="0.3">
      <c r="A453" s="10" t="s">
        <v>299</v>
      </c>
      <c r="B453" s="7"/>
      <c r="C453" s="7"/>
      <c r="D453" s="7">
        <f t="shared" si="6"/>
        <v>0</v>
      </c>
    </row>
    <row r="454" spans="1:4" ht="18" hidden="1" x14ac:dyDescent="0.3">
      <c r="A454" s="8" t="s">
        <v>300</v>
      </c>
      <c r="B454" s="7"/>
      <c r="C454" s="7"/>
      <c r="D454" s="7">
        <f t="shared" ref="D454:D517" si="7">B454*C454</f>
        <v>0</v>
      </c>
    </row>
    <row r="455" spans="1:4" ht="18" hidden="1" x14ac:dyDescent="0.3">
      <c r="A455" s="8" t="s">
        <v>301</v>
      </c>
      <c r="B455" s="7"/>
      <c r="C455" s="7"/>
      <c r="D455" s="7">
        <f t="shared" si="7"/>
        <v>0</v>
      </c>
    </row>
    <row r="456" spans="1:4" ht="18" x14ac:dyDescent="0.3">
      <c r="A456" s="10" t="s">
        <v>95</v>
      </c>
      <c r="B456" s="7">
        <v>85</v>
      </c>
      <c r="C456" s="7">
        <v>10000</v>
      </c>
      <c r="D456" s="7">
        <f t="shared" si="7"/>
        <v>850000</v>
      </c>
    </row>
    <row r="457" spans="1:4" ht="18" hidden="1" x14ac:dyDescent="0.3">
      <c r="A457" s="29" t="s">
        <v>124</v>
      </c>
      <c r="B457" s="7"/>
      <c r="C457" s="7"/>
      <c r="D457" s="7">
        <f t="shared" si="7"/>
        <v>0</v>
      </c>
    </row>
    <row r="458" spans="1:4" ht="18" hidden="1" x14ac:dyDescent="0.3">
      <c r="A458" s="24" t="s">
        <v>125</v>
      </c>
      <c r="B458" s="7"/>
      <c r="C458" s="7"/>
      <c r="D458" s="7">
        <f t="shared" si="7"/>
        <v>0</v>
      </c>
    </row>
    <row r="459" spans="1:4" ht="18" hidden="1" x14ac:dyDescent="0.3">
      <c r="A459" s="5" t="s">
        <v>126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127</v>
      </c>
      <c r="B460" s="12"/>
      <c r="C460" s="12"/>
      <c r="D460" s="7">
        <f t="shared" si="7"/>
        <v>0</v>
      </c>
    </row>
    <row r="461" spans="1:4" ht="18" hidden="1" x14ac:dyDescent="0.3">
      <c r="A461" s="5" t="s">
        <v>128</v>
      </c>
      <c r="B461" s="12"/>
      <c r="C461" s="12"/>
      <c r="D461" s="7">
        <f t="shared" si="7"/>
        <v>0</v>
      </c>
    </row>
    <row r="462" spans="1:4" ht="18" hidden="1" x14ac:dyDescent="0.3">
      <c r="A462" s="5" t="s">
        <v>129</v>
      </c>
      <c r="B462" s="31"/>
      <c r="C462" s="31"/>
      <c r="D462" s="7">
        <f t="shared" si="7"/>
        <v>0</v>
      </c>
    </row>
    <row r="463" spans="1:4" ht="18" hidden="1" x14ac:dyDescent="0.3">
      <c r="A463" s="33" t="s">
        <v>280</v>
      </c>
      <c r="B463" s="7"/>
      <c r="C463" s="7"/>
      <c r="D463" s="7">
        <f t="shared" si="7"/>
        <v>0</v>
      </c>
    </row>
    <row r="464" spans="1:4" ht="18" hidden="1" x14ac:dyDescent="0.3">
      <c r="A464" s="5" t="s">
        <v>281</v>
      </c>
      <c r="B464" s="12"/>
      <c r="C464" s="12"/>
      <c r="D464" s="7">
        <f t="shared" si="7"/>
        <v>0</v>
      </c>
    </row>
    <row r="465" spans="1:4" ht="18" hidden="1" x14ac:dyDescent="0.3">
      <c r="A465" s="10" t="s">
        <v>282</v>
      </c>
      <c r="B465" s="7"/>
      <c r="C465" s="7"/>
      <c r="D465" s="7">
        <f t="shared" si="7"/>
        <v>0</v>
      </c>
    </row>
    <row r="466" spans="1:4" ht="18" hidden="1" x14ac:dyDescent="0.3">
      <c r="A466" s="10" t="s">
        <v>283</v>
      </c>
      <c r="B466" s="7"/>
      <c r="C466" s="7"/>
      <c r="D466" s="7">
        <f t="shared" si="7"/>
        <v>0</v>
      </c>
    </row>
    <row r="467" spans="1:4" ht="18" x14ac:dyDescent="0.3">
      <c r="A467" s="10" t="s">
        <v>36</v>
      </c>
      <c r="B467" s="7">
        <f>45+7+20</f>
        <v>72</v>
      </c>
      <c r="C467" s="7">
        <v>7000</v>
      </c>
      <c r="D467" s="7">
        <f t="shared" si="7"/>
        <v>504000</v>
      </c>
    </row>
    <row r="468" spans="1:4" ht="18" hidden="1" x14ac:dyDescent="0.3">
      <c r="A468" s="14" t="s">
        <v>37</v>
      </c>
      <c r="B468" s="7"/>
      <c r="C468" s="7"/>
      <c r="D468" s="7">
        <f t="shared" si="7"/>
        <v>0</v>
      </c>
    </row>
    <row r="469" spans="1:4" ht="18" hidden="1" x14ac:dyDescent="0.3">
      <c r="A469" s="5" t="s">
        <v>214</v>
      </c>
      <c r="B469" s="7"/>
      <c r="C469" s="7"/>
      <c r="D469" s="7">
        <f t="shared" si="7"/>
        <v>0</v>
      </c>
    </row>
    <row r="470" spans="1:4" ht="18" hidden="1" x14ac:dyDescent="0.3">
      <c r="A470" s="5" t="s">
        <v>215</v>
      </c>
      <c r="B470" s="7"/>
      <c r="C470" s="7"/>
      <c r="D470" s="7">
        <f t="shared" si="7"/>
        <v>0</v>
      </c>
    </row>
    <row r="471" spans="1:4" ht="18" hidden="1" x14ac:dyDescent="0.3">
      <c r="A471" s="10" t="s">
        <v>216</v>
      </c>
      <c r="B471" s="7"/>
      <c r="C471" s="7"/>
      <c r="D471" s="7">
        <f t="shared" si="7"/>
        <v>0</v>
      </c>
    </row>
    <row r="472" spans="1:4" ht="18" hidden="1" x14ac:dyDescent="0.3">
      <c r="A472" s="10" t="s">
        <v>339</v>
      </c>
      <c r="B472" s="7"/>
      <c r="C472" s="7"/>
      <c r="D472" s="7">
        <f t="shared" si="7"/>
        <v>0</v>
      </c>
    </row>
    <row r="473" spans="1:4" ht="18" hidden="1" x14ac:dyDescent="0.3">
      <c r="A473" s="10" t="s">
        <v>101</v>
      </c>
      <c r="B473" s="12"/>
      <c r="C473" s="12"/>
      <c r="D473" s="7">
        <f t="shared" si="7"/>
        <v>0</v>
      </c>
    </row>
    <row r="474" spans="1:4" ht="18" hidden="1" x14ac:dyDescent="0.3">
      <c r="A474" s="10" t="s">
        <v>102</v>
      </c>
      <c r="B474" s="12"/>
      <c r="C474" s="12"/>
      <c r="D474" s="7">
        <f t="shared" si="7"/>
        <v>0</v>
      </c>
    </row>
    <row r="475" spans="1:4" ht="18" hidden="1" x14ac:dyDescent="0.3">
      <c r="A475" s="10" t="s">
        <v>302</v>
      </c>
      <c r="B475" s="7"/>
      <c r="C475" s="7"/>
      <c r="D475" s="7">
        <f t="shared" si="7"/>
        <v>0</v>
      </c>
    </row>
    <row r="476" spans="1:4" ht="18" hidden="1" x14ac:dyDescent="0.3">
      <c r="A476" s="10" t="s">
        <v>103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104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105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106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130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107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108</v>
      </c>
      <c r="B482" s="12"/>
      <c r="C482" s="12"/>
      <c r="D482" s="7">
        <f t="shared" si="7"/>
        <v>0</v>
      </c>
    </row>
    <row r="483" spans="1:4" ht="18" hidden="1" x14ac:dyDescent="0.3">
      <c r="A483" s="10" t="s">
        <v>109</v>
      </c>
      <c r="B483" s="12"/>
      <c r="C483" s="12"/>
      <c r="D483" s="7">
        <f t="shared" si="7"/>
        <v>0</v>
      </c>
    </row>
    <row r="484" spans="1:4" ht="18" hidden="1" x14ac:dyDescent="0.3">
      <c r="A484" s="10" t="s">
        <v>162</v>
      </c>
      <c r="B484" s="7"/>
      <c r="C484" s="7"/>
      <c r="D484" s="7">
        <f t="shared" si="7"/>
        <v>0</v>
      </c>
    </row>
    <row r="485" spans="1:4" ht="18" hidden="1" x14ac:dyDescent="0.3">
      <c r="A485" s="10" t="s">
        <v>163</v>
      </c>
      <c r="B485" s="7"/>
      <c r="C485" s="7"/>
      <c r="D485" s="7">
        <f t="shared" si="7"/>
        <v>0</v>
      </c>
    </row>
    <row r="486" spans="1:4" ht="18" hidden="1" x14ac:dyDescent="0.3">
      <c r="A486" s="10" t="s">
        <v>164</v>
      </c>
      <c r="B486" s="7"/>
      <c r="C486" s="7"/>
      <c r="D486" s="7">
        <f t="shared" si="7"/>
        <v>0</v>
      </c>
    </row>
    <row r="487" spans="1:4" ht="18" hidden="1" x14ac:dyDescent="0.3">
      <c r="A487" s="10" t="s">
        <v>165</v>
      </c>
      <c r="B487" s="7"/>
      <c r="C487" s="7"/>
      <c r="D487" s="7">
        <f t="shared" si="7"/>
        <v>0</v>
      </c>
    </row>
    <row r="488" spans="1:4" ht="18" hidden="1" x14ac:dyDescent="0.3">
      <c r="A488" s="10" t="s">
        <v>166</v>
      </c>
      <c r="B488" s="7"/>
      <c r="C488" s="7"/>
      <c r="D488" s="7">
        <f t="shared" si="7"/>
        <v>0</v>
      </c>
    </row>
    <row r="489" spans="1:4" ht="18" hidden="1" x14ac:dyDescent="0.3">
      <c r="A489" s="14" t="s">
        <v>167</v>
      </c>
      <c r="B489" s="7"/>
      <c r="C489" s="7"/>
      <c r="D489" s="7">
        <f t="shared" si="7"/>
        <v>0</v>
      </c>
    </row>
    <row r="490" spans="1:4" ht="18" hidden="1" x14ac:dyDescent="0.3">
      <c r="A490" s="10" t="s">
        <v>289</v>
      </c>
      <c r="B490" s="7"/>
      <c r="C490" s="7"/>
      <c r="D490" s="7">
        <f t="shared" si="7"/>
        <v>0</v>
      </c>
    </row>
    <row r="491" spans="1:4" ht="18" hidden="1" x14ac:dyDescent="0.3">
      <c r="A491" s="10" t="s">
        <v>290</v>
      </c>
      <c r="B491" s="7"/>
      <c r="C491" s="7"/>
      <c r="D491" s="7">
        <f t="shared" si="7"/>
        <v>0</v>
      </c>
    </row>
    <row r="492" spans="1:4" ht="18" x14ac:dyDescent="0.3">
      <c r="A492" s="10" t="s">
        <v>291</v>
      </c>
      <c r="B492" s="7">
        <v>16</v>
      </c>
      <c r="C492" s="7">
        <v>10000</v>
      </c>
      <c r="D492" s="7">
        <f t="shared" si="7"/>
        <v>160000</v>
      </c>
    </row>
    <row r="493" spans="1:4" ht="18" hidden="1" x14ac:dyDescent="0.3">
      <c r="A493" s="10" t="s">
        <v>292</v>
      </c>
      <c r="B493" s="7"/>
      <c r="C493" s="7"/>
      <c r="D493" s="7">
        <f t="shared" si="7"/>
        <v>0</v>
      </c>
    </row>
    <row r="494" spans="1:4" ht="18" hidden="1" x14ac:dyDescent="0.3">
      <c r="A494" s="10" t="s">
        <v>110</v>
      </c>
      <c r="B494" s="12"/>
      <c r="C494" s="12"/>
      <c r="D494" s="7">
        <f t="shared" si="7"/>
        <v>0</v>
      </c>
    </row>
    <row r="495" spans="1:4" ht="18" hidden="1" x14ac:dyDescent="0.3">
      <c r="A495" s="18" t="s">
        <v>111</v>
      </c>
      <c r="B495" s="12"/>
      <c r="C495" s="12"/>
      <c r="D495" s="7">
        <f t="shared" si="7"/>
        <v>0</v>
      </c>
    </row>
    <row r="496" spans="1:4" ht="18" hidden="1" x14ac:dyDescent="0.3">
      <c r="A496" s="10" t="s">
        <v>112</v>
      </c>
      <c r="B496" s="12"/>
      <c r="C496" s="12"/>
      <c r="D496" s="7">
        <f t="shared" si="7"/>
        <v>0</v>
      </c>
    </row>
    <row r="497" spans="1:4" ht="18" hidden="1" x14ac:dyDescent="0.3">
      <c r="A497" s="10" t="s">
        <v>54</v>
      </c>
      <c r="B497" s="7"/>
      <c r="C497" s="7"/>
      <c r="D497" s="7">
        <f t="shared" si="7"/>
        <v>0</v>
      </c>
    </row>
    <row r="498" spans="1:4" ht="18" hidden="1" x14ac:dyDescent="0.3">
      <c r="A498" s="14" t="s">
        <v>55</v>
      </c>
      <c r="B498" s="7"/>
      <c r="C498" s="7"/>
      <c r="D498" s="7">
        <f t="shared" si="7"/>
        <v>0</v>
      </c>
    </row>
    <row r="499" spans="1:4" ht="18" x14ac:dyDescent="0.3">
      <c r="A499" s="10" t="s">
        <v>334</v>
      </c>
      <c r="B499" s="7">
        <v>300</v>
      </c>
      <c r="C499" s="7">
        <v>6500</v>
      </c>
      <c r="D499" s="7">
        <f t="shared" si="7"/>
        <v>1950000</v>
      </c>
    </row>
    <row r="500" spans="1:4" ht="18" x14ac:dyDescent="0.3">
      <c r="A500" s="5" t="s">
        <v>199</v>
      </c>
      <c r="B500" s="7">
        <v>30</v>
      </c>
      <c r="C500" s="7">
        <v>11000</v>
      </c>
      <c r="D500" s="7">
        <f t="shared" si="7"/>
        <v>330000</v>
      </c>
    </row>
    <row r="501" spans="1:4" ht="18" hidden="1" x14ac:dyDescent="0.3">
      <c r="A501" s="10" t="s">
        <v>200</v>
      </c>
      <c r="B501" s="7"/>
      <c r="C501" s="7"/>
      <c r="D501" s="7">
        <f t="shared" si="7"/>
        <v>0</v>
      </c>
    </row>
    <row r="502" spans="1:4" ht="18" hidden="1" x14ac:dyDescent="0.3">
      <c r="A502" s="10" t="s">
        <v>202</v>
      </c>
      <c r="B502" s="7"/>
      <c r="C502" s="7"/>
      <c r="D502" s="7">
        <f t="shared" si="7"/>
        <v>0</v>
      </c>
    </row>
    <row r="503" spans="1:4" ht="18" hidden="1" x14ac:dyDescent="0.3">
      <c r="A503" s="10" t="s">
        <v>203</v>
      </c>
      <c r="B503" s="7"/>
      <c r="C503" s="7"/>
      <c r="D503" s="7">
        <f t="shared" si="7"/>
        <v>0</v>
      </c>
    </row>
    <row r="504" spans="1:4" ht="18" hidden="1" x14ac:dyDescent="0.3">
      <c r="A504" s="9" t="s">
        <v>204</v>
      </c>
      <c r="B504" s="7"/>
      <c r="C504" s="7"/>
      <c r="D504" s="7">
        <f t="shared" si="7"/>
        <v>0</v>
      </c>
    </row>
    <row r="505" spans="1:4" ht="18" hidden="1" x14ac:dyDescent="0.3">
      <c r="A505" s="10" t="s">
        <v>62</v>
      </c>
      <c r="B505" s="7"/>
      <c r="C505" s="7"/>
      <c r="D505" s="7">
        <f t="shared" si="7"/>
        <v>0</v>
      </c>
    </row>
    <row r="506" spans="1:4" ht="18" hidden="1" x14ac:dyDescent="0.3">
      <c r="A506" s="19" t="s">
        <v>63</v>
      </c>
      <c r="B506" s="21"/>
      <c r="C506" s="21"/>
      <c r="D506" s="7">
        <f t="shared" si="7"/>
        <v>0</v>
      </c>
    </row>
    <row r="507" spans="1:4" ht="18" hidden="1" x14ac:dyDescent="0.3">
      <c r="A507" s="8" t="s">
        <v>304</v>
      </c>
      <c r="B507" s="7"/>
      <c r="C507" s="7"/>
      <c r="D507" s="7">
        <f t="shared" si="7"/>
        <v>0</v>
      </c>
    </row>
    <row r="508" spans="1:4" ht="18" hidden="1" x14ac:dyDescent="0.3">
      <c r="A508" s="10" t="s">
        <v>87</v>
      </c>
      <c r="B508" s="7"/>
      <c r="C508" s="7"/>
      <c r="D508" s="7">
        <f t="shared" si="7"/>
        <v>0</v>
      </c>
    </row>
    <row r="509" spans="1:4" ht="18" hidden="1" x14ac:dyDescent="0.3">
      <c r="A509" s="10" t="s">
        <v>38</v>
      </c>
      <c r="B509" s="7"/>
      <c r="C509" s="7"/>
      <c r="D509" s="7">
        <f t="shared" si="7"/>
        <v>0</v>
      </c>
    </row>
    <row r="510" spans="1:4" ht="18" hidden="1" x14ac:dyDescent="0.3">
      <c r="A510" s="5" t="s">
        <v>240</v>
      </c>
      <c r="B510" s="7"/>
      <c r="C510" s="7"/>
      <c r="D510" s="7">
        <f t="shared" si="7"/>
        <v>0</v>
      </c>
    </row>
    <row r="511" spans="1:4" ht="18" hidden="1" x14ac:dyDescent="0.3">
      <c r="A511" s="10" t="s">
        <v>241</v>
      </c>
      <c r="B511" s="7"/>
      <c r="C511" s="7"/>
      <c r="D511" s="7">
        <f t="shared" si="7"/>
        <v>0</v>
      </c>
    </row>
    <row r="512" spans="1:4" ht="18" hidden="1" x14ac:dyDescent="0.3">
      <c r="A512" s="10" t="s">
        <v>242</v>
      </c>
      <c r="B512" s="7"/>
      <c r="C512" s="7"/>
      <c r="D512" s="7">
        <f t="shared" si="7"/>
        <v>0</v>
      </c>
    </row>
    <row r="513" spans="1:4" ht="18" hidden="1" x14ac:dyDescent="0.3">
      <c r="A513" s="5" t="s">
        <v>180</v>
      </c>
      <c r="B513" s="7"/>
      <c r="C513" s="7"/>
      <c r="D513" s="7">
        <f t="shared" si="7"/>
        <v>0</v>
      </c>
    </row>
    <row r="514" spans="1:4" ht="18" hidden="1" x14ac:dyDescent="0.3">
      <c r="A514" s="5" t="s">
        <v>181</v>
      </c>
      <c r="B514" s="7"/>
      <c r="C514" s="7"/>
      <c r="D514" s="7">
        <f t="shared" si="7"/>
        <v>0</v>
      </c>
    </row>
    <row r="515" spans="1:4" ht="18" x14ac:dyDescent="0.3">
      <c r="A515" s="5" t="s">
        <v>182</v>
      </c>
      <c r="B515" s="7">
        <f>180+160+300</f>
        <v>640</v>
      </c>
      <c r="C515" s="7">
        <v>8000</v>
      </c>
      <c r="D515" s="7">
        <f t="shared" si="7"/>
        <v>5120000</v>
      </c>
    </row>
    <row r="516" spans="1:4" ht="18" hidden="1" x14ac:dyDescent="0.3">
      <c r="A516" s="10" t="s">
        <v>183</v>
      </c>
      <c r="B516" s="7"/>
      <c r="C516" s="7"/>
      <c r="D516" s="7">
        <f t="shared" si="7"/>
        <v>0</v>
      </c>
    </row>
    <row r="517" spans="1:4" ht="18" hidden="1" x14ac:dyDescent="0.3">
      <c r="A517" s="5" t="s">
        <v>184</v>
      </c>
      <c r="B517" s="7"/>
      <c r="C517" s="7"/>
      <c r="D517" s="7">
        <f t="shared" si="7"/>
        <v>0</v>
      </c>
    </row>
    <row r="518" spans="1:4" ht="18" hidden="1" x14ac:dyDescent="0.3">
      <c r="A518" s="5" t="s">
        <v>185</v>
      </c>
      <c r="B518" s="7"/>
      <c r="C518" s="7"/>
      <c r="D518" s="7">
        <f t="shared" ref="D518:D581" si="8">B518*C518</f>
        <v>0</v>
      </c>
    </row>
    <row r="519" spans="1:4" ht="18" hidden="1" x14ac:dyDescent="0.3">
      <c r="A519" s="5" t="s">
        <v>186</v>
      </c>
      <c r="B519" s="7"/>
      <c r="C519" s="7"/>
      <c r="D519" s="7">
        <f t="shared" si="8"/>
        <v>0</v>
      </c>
    </row>
    <row r="520" spans="1:4" ht="18" hidden="1" x14ac:dyDescent="0.3">
      <c r="A520" s="10" t="s">
        <v>187</v>
      </c>
      <c r="B520" s="7"/>
      <c r="C520" s="7"/>
      <c r="D520" s="7">
        <f t="shared" si="8"/>
        <v>0</v>
      </c>
    </row>
    <row r="521" spans="1:4" ht="18" hidden="1" x14ac:dyDescent="0.3">
      <c r="A521" s="14" t="s">
        <v>305</v>
      </c>
      <c r="B521" s="7"/>
      <c r="C521" s="7"/>
      <c r="D521" s="7">
        <f t="shared" si="8"/>
        <v>0</v>
      </c>
    </row>
    <row r="522" spans="1:4" ht="18" hidden="1" x14ac:dyDescent="0.3">
      <c r="A522" s="14" t="s">
        <v>306</v>
      </c>
      <c r="B522" s="7"/>
      <c r="C522" s="7"/>
      <c r="D522" s="7">
        <f t="shared" si="8"/>
        <v>0</v>
      </c>
    </row>
    <row r="523" spans="1:4" ht="18" hidden="1" x14ac:dyDescent="0.3">
      <c r="A523" s="14" t="s">
        <v>307</v>
      </c>
      <c r="B523" s="7"/>
      <c r="C523" s="7"/>
      <c r="D523" s="7">
        <f t="shared" si="8"/>
        <v>0</v>
      </c>
    </row>
    <row r="524" spans="1:4" ht="18" hidden="1" x14ac:dyDescent="0.3">
      <c r="A524" s="14" t="s">
        <v>308</v>
      </c>
      <c r="B524" s="7"/>
      <c r="C524" s="7"/>
      <c r="D524" s="7">
        <f t="shared" si="8"/>
        <v>0</v>
      </c>
    </row>
    <row r="525" spans="1:4" ht="18" hidden="1" x14ac:dyDescent="0.3">
      <c r="A525" s="5" t="s">
        <v>39</v>
      </c>
      <c r="B525" s="7"/>
      <c r="C525" s="7"/>
      <c r="D525" s="7">
        <f t="shared" si="8"/>
        <v>0</v>
      </c>
    </row>
    <row r="526" spans="1:4" ht="18" hidden="1" x14ac:dyDescent="0.3">
      <c r="A526" s="10" t="s">
        <v>309</v>
      </c>
      <c r="B526" s="7"/>
      <c r="C526" s="7"/>
      <c r="D526" s="7">
        <f t="shared" si="8"/>
        <v>0</v>
      </c>
    </row>
    <row r="527" spans="1:4" ht="18" hidden="1" x14ac:dyDescent="0.3">
      <c r="A527" s="36" t="s">
        <v>310</v>
      </c>
      <c r="B527" s="7"/>
      <c r="C527" s="7"/>
      <c r="D527" s="7">
        <f t="shared" si="8"/>
        <v>0</v>
      </c>
    </row>
    <row r="528" spans="1:4" ht="18" hidden="1" x14ac:dyDescent="0.3">
      <c r="A528" s="36" t="s">
        <v>311</v>
      </c>
      <c r="B528" s="7"/>
      <c r="C528" s="7"/>
      <c r="D528" s="7">
        <f t="shared" si="8"/>
        <v>0</v>
      </c>
    </row>
    <row r="529" spans="1:4" ht="18" hidden="1" x14ac:dyDescent="0.3">
      <c r="A529" s="36" t="s">
        <v>312</v>
      </c>
      <c r="B529" s="7"/>
      <c r="C529" s="7"/>
      <c r="D529" s="7">
        <f t="shared" si="8"/>
        <v>0</v>
      </c>
    </row>
    <row r="530" spans="1:4" ht="18" hidden="1" x14ac:dyDescent="0.3">
      <c r="A530" s="36" t="s">
        <v>313</v>
      </c>
      <c r="B530" s="7"/>
      <c r="C530" s="7"/>
      <c r="D530" s="7">
        <f t="shared" si="8"/>
        <v>0</v>
      </c>
    </row>
    <row r="531" spans="1:4" ht="18" hidden="1" x14ac:dyDescent="0.3">
      <c r="A531" s="10" t="s">
        <v>56</v>
      </c>
      <c r="B531" s="7"/>
      <c r="C531" s="7"/>
      <c r="D531" s="7">
        <f t="shared" si="8"/>
        <v>0</v>
      </c>
    </row>
    <row r="532" spans="1:4" ht="18" hidden="1" x14ac:dyDescent="0.3">
      <c r="A532" s="17" t="s">
        <v>57</v>
      </c>
      <c r="B532" s="7"/>
      <c r="C532" s="7"/>
      <c r="D532" s="7">
        <f t="shared" si="8"/>
        <v>0</v>
      </c>
    </row>
    <row r="533" spans="1:4" ht="18" hidden="1" x14ac:dyDescent="0.3">
      <c r="A533" s="10" t="s">
        <v>67</v>
      </c>
      <c r="B533" s="7"/>
      <c r="C533" s="7"/>
      <c r="D533" s="7">
        <f t="shared" si="8"/>
        <v>0</v>
      </c>
    </row>
    <row r="534" spans="1:4" ht="18" hidden="1" x14ac:dyDescent="0.3">
      <c r="A534" s="5" t="s">
        <v>68</v>
      </c>
      <c r="B534" s="7"/>
      <c r="C534" s="7"/>
      <c r="D534" s="7">
        <f t="shared" si="8"/>
        <v>0</v>
      </c>
    </row>
    <row r="535" spans="1:4" ht="18" hidden="1" x14ac:dyDescent="0.3">
      <c r="A535" s="10" t="s">
        <v>69</v>
      </c>
      <c r="B535" s="7"/>
      <c r="C535" s="7"/>
      <c r="D535" s="7">
        <f t="shared" si="8"/>
        <v>0</v>
      </c>
    </row>
    <row r="536" spans="1:4" ht="18" hidden="1" x14ac:dyDescent="0.3">
      <c r="A536" s="10" t="s">
        <v>70</v>
      </c>
      <c r="B536" s="7"/>
      <c r="C536" s="7"/>
      <c r="D536" s="7">
        <f t="shared" si="8"/>
        <v>0</v>
      </c>
    </row>
    <row r="537" spans="1:4" ht="18" hidden="1" x14ac:dyDescent="0.3">
      <c r="A537" s="10" t="s">
        <v>146</v>
      </c>
      <c r="B537" s="7"/>
      <c r="C537" s="7"/>
      <c r="D537" s="7">
        <f t="shared" si="8"/>
        <v>0</v>
      </c>
    </row>
    <row r="538" spans="1:4" ht="18" hidden="1" x14ac:dyDescent="0.3">
      <c r="A538" s="27" t="s">
        <v>147</v>
      </c>
      <c r="B538" s="7"/>
      <c r="C538" s="7"/>
      <c r="D538" s="7">
        <f t="shared" si="8"/>
        <v>0</v>
      </c>
    </row>
    <row r="539" spans="1:4" ht="18" hidden="1" x14ac:dyDescent="0.3">
      <c r="A539" s="27" t="s">
        <v>148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217</v>
      </c>
      <c r="B540" s="7"/>
      <c r="C540" s="7"/>
      <c r="D540" s="7">
        <f t="shared" si="8"/>
        <v>0</v>
      </c>
    </row>
    <row r="541" spans="1:4" ht="18" hidden="1" x14ac:dyDescent="0.3">
      <c r="A541" s="8" t="s">
        <v>218</v>
      </c>
      <c r="B541" s="7"/>
      <c r="C541" s="7"/>
      <c r="D541" s="7">
        <f t="shared" si="8"/>
        <v>0</v>
      </c>
    </row>
    <row r="542" spans="1:4" ht="18" hidden="1" x14ac:dyDescent="0.3">
      <c r="A542" s="10" t="s">
        <v>219</v>
      </c>
      <c r="B542" s="7"/>
      <c r="C542" s="7"/>
      <c r="D542" s="7">
        <f t="shared" si="8"/>
        <v>0</v>
      </c>
    </row>
    <row r="543" spans="1:4" ht="18" hidden="1" x14ac:dyDescent="0.3">
      <c r="A543" s="8" t="s">
        <v>340</v>
      </c>
      <c r="B543" s="7"/>
      <c r="C543" s="7"/>
      <c r="D543" s="7">
        <f t="shared" si="8"/>
        <v>0</v>
      </c>
    </row>
    <row r="544" spans="1:4" ht="18" hidden="1" x14ac:dyDescent="0.3">
      <c r="A544" s="10" t="s">
        <v>188</v>
      </c>
      <c r="B544" s="7"/>
      <c r="C544" s="7"/>
      <c r="D544" s="7">
        <f t="shared" si="8"/>
        <v>0</v>
      </c>
    </row>
    <row r="545" spans="1:4" ht="18" hidden="1" x14ac:dyDescent="0.3">
      <c r="A545" s="10" t="s">
        <v>189</v>
      </c>
      <c r="B545" s="7"/>
      <c r="C545" s="7"/>
      <c r="D545" s="7">
        <f t="shared" si="8"/>
        <v>0</v>
      </c>
    </row>
    <row r="546" spans="1:4" ht="18" hidden="1" x14ac:dyDescent="0.3">
      <c r="A546" s="10" t="s">
        <v>190</v>
      </c>
      <c r="B546" s="7"/>
      <c r="C546" s="7"/>
      <c r="D546" s="7">
        <f t="shared" si="8"/>
        <v>0</v>
      </c>
    </row>
    <row r="547" spans="1:4" ht="18" hidden="1" x14ac:dyDescent="0.3">
      <c r="A547" s="10" t="s">
        <v>191</v>
      </c>
      <c r="B547" s="7"/>
      <c r="C547" s="7"/>
      <c r="D547" s="7">
        <f t="shared" si="8"/>
        <v>0</v>
      </c>
    </row>
    <row r="548" spans="1:4" ht="18" x14ac:dyDescent="0.3">
      <c r="A548" s="10" t="s">
        <v>41</v>
      </c>
      <c r="B548" s="7">
        <v>70</v>
      </c>
      <c r="C548" s="7">
        <v>17000</v>
      </c>
      <c r="D548" s="7">
        <f t="shared" si="8"/>
        <v>1190000</v>
      </c>
    </row>
    <row r="549" spans="1:4" ht="18" hidden="1" x14ac:dyDescent="0.3">
      <c r="A549" s="15" t="s">
        <v>42</v>
      </c>
      <c r="B549" s="7"/>
      <c r="C549" s="7"/>
      <c r="D549" s="7">
        <f t="shared" si="8"/>
        <v>0</v>
      </c>
    </row>
    <row r="550" spans="1:4" ht="18" hidden="1" x14ac:dyDescent="0.3">
      <c r="A550" s="10" t="s">
        <v>43</v>
      </c>
      <c r="B550" s="7"/>
      <c r="C550" s="7"/>
      <c r="D550" s="7">
        <f t="shared" si="8"/>
        <v>0</v>
      </c>
    </row>
    <row r="551" spans="1:4" ht="18" x14ac:dyDescent="0.3">
      <c r="A551" s="10" t="s">
        <v>44</v>
      </c>
      <c r="B551" s="7">
        <v>300</v>
      </c>
      <c r="C551" s="7">
        <v>14000</v>
      </c>
      <c r="D551" s="7">
        <f t="shared" si="8"/>
        <v>4200000</v>
      </c>
    </row>
    <row r="552" spans="1:4" ht="18" hidden="1" x14ac:dyDescent="0.3">
      <c r="A552" s="10" t="s">
        <v>45</v>
      </c>
      <c r="B552" s="7"/>
      <c r="C552" s="7"/>
      <c r="D552" s="7">
        <f t="shared" si="8"/>
        <v>0</v>
      </c>
    </row>
    <row r="553" spans="1:4" ht="18" hidden="1" x14ac:dyDescent="0.3">
      <c r="A553" s="10" t="s">
        <v>333</v>
      </c>
      <c r="B553" s="7"/>
      <c r="C553" s="7"/>
      <c r="D553" s="7">
        <f t="shared" si="8"/>
        <v>0</v>
      </c>
    </row>
    <row r="554" spans="1:4" ht="18" hidden="1" x14ac:dyDescent="0.3">
      <c r="A554" s="10" t="s">
        <v>46</v>
      </c>
      <c r="B554" s="7"/>
      <c r="C554" s="7"/>
      <c r="D554" s="7">
        <f t="shared" si="8"/>
        <v>0</v>
      </c>
    </row>
    <row r="555" spans="1:4" ht="18" hidden="1" x14ac:dyDescent="0.3">
      <c r="A555" s="14" t="s">
        <v>131</v>
      </c>
      <c r="B555" s="7"/>
      <c r="C555" s="7"/>
      <c r="D555" s="7">
        <f t="shared" si="8"/>
        <v>0</v>
      </c>
    </row>
    <row r="556" spans="1:4" ht="18" hidden="1" x14ac:dyDescent="0.3">
      <c r="A556" s="14" t="s">
        <v>132</v>
      </c>
      <c r="B556" s="7"/>
      <c r="C556" s="7"/>
      <c r="D556" s="7">
        <f t="shared" si="8"/>
        <v>0</v>
      </c>
    </row>
    <row r="557" spans="1:4" ht="18" hidden="1" x14ac:dyDescent="0.3">
      <c r="A557" s="14" t="s">
        <v>133</v>
      </c>
      <c r="B557" s="7"/>
      <c r="C557" s="7"/>
      <c r="D557" s="7">
        <f t="shared" si="8"/>
        <v>0</v>
      </c>
    </row>
    <row r="558" spans="1:4" ht="18" hidden="1" x14ac:dyDescent="0.3">
      <c r="A558" s="14" t="s">
        <v>134</v>
      </c>
      <c r="B558" s="7"/>
      <c r="C558" s="7"/>
      <c r="D558" s="7">
        <f t="shared" si="8"/>
        <v>0</v>
      </c>
    </row>
    <row r="559" spans="1:4" ht="18" hidden="1" x14ac:dyDescent="0.3">
      <c r="A559" s="10" t="s">
        <v>135</v>
      </c>
      <c r="B559" s="7"/>
      <c r="C559" s="7"/>
      <c r="D559" s="7">
        <f t="shared" si="8"/>
        <v>0</v>
      </c>
    </row>
    <row r="560" spans="1:4" ht="18" hidden="1" x14ac:dyDescent="0.3">
      <c r="A560" s="10" t="s">
        <v>136</v>
      </c>
      <c r="B560" s="7"/>
      <c r="C560" s="7"/>
      <c r="D560" s="7">
        <f t="shared" si="8"/>
        <v>0</v>
      </c>
    </row>
    <row r="561" spans="1:4" ht="18" hidden="1" x14ac:dyDescent="0.3">
      <c r="A561" s="14" t="s">
        <v>137</v>
      </c>
      <c r="B561" s="7"/>
      <c r="C561" s="7"/>
      <c r="D561" s="7">
        <f t="shared" si="8"/>
        <v>0</v>
      </c>
    </row>
    <row r="562" spans="1:4" ht="18" hidden="1" x14ac:dyDescent="0.3">
      <c r="A562" s="14" t="s">
        <v>138</v>
      </c>
      <c r="B562" s="7"/>
      <c r="C562" s="7"/>
      <c r="D562" s="7">
        <f t="shared" si="8"/>
        <v>0</v>
      </c>
    </row>
    <row r="563" spans="1:4" ht="18" hidden="1" x14ac:dyDescent="0.3">
      <c r="A563" s="8" t="s">
        <v>314</v>
      </c>
      <c r="B563" s="7"/>
      <c r="C563" s="7"/>
      <c r="D563" s="7">
        <f t="shared" si="8"/>
        <v>0</v>
      </c>
    </row>
    <row r="564" spans="1:4" ht="18" hidden="1" x14ac:dyDescent="0.3">
      <c r="A564" s="5" t="s">
        <v>205</v>
      </c>
      <c r="B564" s="7"/>
      <c r="C564" s="7"/>
      <c r="D564" s="7">
        <f t="shared" si="8"/>
        <v>0</v>
      </c>
    </row>
    <row r="565" spans="1:4" ht="18" x14ac:dyDescent="0.3">
      <c r="A565" s="13" t="s">
        <v>397</v>
      </c>
      <c r="B565" s="7">
        <v>45</v>
      </c>
      <c r="C565" s="7">
        <v>17000</v>
      </c>
      <c r="D565" s="7">
        <f t="shared" si="8"/>
        <v>765000</v>
      </c>
    </row>
    <row r="566" spans="1:4" ht="18" hidden="1" x14ac:dyDescent="0.3">
      <c r="A566" s="13" t="s">
        <v>439</v>
      </c>
      <c r="B566" s="7"/>
      <c r="C566" s="7"/>
      <c r="D566" s="7">
        <f t="shared" si="8"/>
        <v>0</v>
      </c>
    </row>
    <row r="567" spans="1:4" ht="18" hidden="1" x14ac:dyDescent="0.3">
      <c r="A567" s="8" t="s">
        <v>317</v>
      </c>
      <c r="B567" s="7"/>
      <c r="C567" s="7"/>
      <c r="D567" s="7">
        <f t="shared" si="8"/>
        <v>0</v>
      </c>
    </row>
    <row r="568" spans="1:4" ht="18" hidden="1" x14ac:dyDescent="0.3">
      <c r="A568" s="10" t="s">
        <v>58</v>
      </c>
      <c r="B568" s="7"/>
      <c r="C568" s="7"/>
      <c r="D568" s="7">
        <f t="shared" si="8"/>
        <v>0</v>
      </c>
    </row>
    <row r="569" spans="1:4" ht="18" hidden="1" x14ac:dyDescent="0.3">
      <c r="A569" s="10" t="s">
        <v>59</v>
      </c>
      <c r="B569" s="7"/>
      <c r="C569" s="7"/>
      <c r="D569" s="7">
        <f t="shared" si="8"/>
        <v>0</v>
      </c>
    </row>
    <row r="570" spans="1:4" ht="18" hidden="1" x14ac:dyDescent="0.3">
      <c r="A570" s="24" t="s">
        <v>321</v>
      </c>
      <c r="B570" s="7"/>
      <c r="C570" s="7"/>
      <c r="D570" s="7">
        <f t="shared" si="8"/>
        <v>0</v>
      </c>
    </row>
    <row r="571" spans="1:4" ht="18" hidden="1" x14ac:dyDescent="0.3">
      <c r="A571" s="24" t="s">
        <v>322</v>
      </c>
      <c r="B571" s="7"/>
      <c r="C571" s="7"/>
      <c r="D571" s="7">
        <f t="shared" si="8"/>
        <v>0</v>
      </c>
    </row>
    <row r="572" spans="1:4" ht="18" hidden="1" x14ac:dyDescent="0.3">
      <c r="A572" s="36" t="s">
        <v>323</v>
      </c>
      <c r="B572" s="7"/>
      <c r="C572" s="7"/>
      <c r="D572" s="7">
        <f t="shared" si="8"/>
        <v>0</v>
      </c>
    </row>
    <row r="573" spans="1:4" ht="18" hidden="1" x14ac:dyDescent="0.3">
      <c r="A573" s="10" t="s">
        <v>89</v>
      </c>
      <c r="B573" s="7"/>
      <c r="C573" s="7"/>
      <c r="D573" s="7">
        <f t="shared" si="8"/>
        <v>0</v>
      </c>
    </row>
    <row r="574" spans="1:4" ht="18" hidden="1" x14ac:dyDescent="0.3">
      <c r="A574" s="10" t="s">
        <v>90</v>
      </c>
      <c r="B574" s="7"/>
      <c r="C574" s="7"/>
      <c r="D574" s="7">
        <f t="shared" si="8"/>
        <v>0</v>
      </c>
    </row>
    <row r="575" spans="1:4" ht="18" hidden="1" x14ac:dyDescent="0.3">
      <c r="A575" s="10" t="s">
        <v>139</v>
      </c>
      <c r="B575" s="12"/>
      <c r="C575" s="12"/>
      <c r="D575" s="7">
        <f t="shared" si="8"/>
        <v>0</v>
      </c>
    </row>
    <row r="576" spans="1:4" ht="18" hidden="1" x14ac:dyDescent="0.3">
      <c r="A576" s="36" t="s">
        <v>324</v>
      </c>
      <c r="B576" s="7"/>
      <c r="C576" s="7"/>
      <c r="D576" s="7">
        <f t="shared" si="8"/>
        <v>0</v>
      </c>
    </row>
    <row r="577" spans="1:4" ht="18" hidden="1" x14ac:dyDescent="0.3">
      <c r="A577" s="10" t="s">
        <v>140</v>
      </c>
      <c r="B577" s="12"/>
      <c r="C577" s="12"/>
      <c r="D577" s="7">
        <f t="shared" si="8"/>
        <v>0</v>
      </c>
    </row>
    <row r="578" spans="1:4" ht="18" hidden="1" x14ac:dyDescent="0.3">
      <c r="A578" s="10" t="s">
        <v>220</v>
      </c>
      <c r="B578" s="7"/>
      <c r="C578" s="7"/>
      <c r="D578" s="7">
        <f t="shared" si="8"/>
        <v>0</v>
      </c>
    </row>
    <row r="579" spans="1:4" ht="18" hidden="1" x14ac:dyDescent="0.3">
      <c r="A579" s="8" t="s">
        <v>23</v>
      </c>
      <c r="B579" s="7"/>
      <c r="C579" s="7"/>
      <c r="D579" s="7">
        <f t="shared" si="8"/>
        <v>0</v>
      </c>
    </row>
    <row r="580" spans="1:4" ht="18" hidden="1" x14ac:dyDescent="0.3">
      <c r="A580" s="10" t="s">
        <v>24</v>
      </c>
      <c r="B580" s="7"/>
      <c r="C580" s="7"/>
      <c r="D580" s="7">
        <f t="shared" si="8"/>
        <v>0</v>
      </c>
    </row>
    <row r="581" spans="1:4" ht="18" hidden="1" x14ac:dyDescent="0.3">
      <c r="A581" s="10" t="s">
        <v>25</v>
      </c>
      <c r="B581" s="7"/>
      <c r="C581" s="7"/>
      <c r="D581" s="7">
        <f t="shared" si="8"/>
        <v>0</v>
      </c>
    </row>
    <row r="582" spans="1:4" ht="18" hidden="1" x14ac:dyDescent="0.3">
      <c r="A582" s="10" t="s">
        <v>26</v>
      </c>
      <c r="B582" s="7"/>
      <c r="C582" s="7"/>
      <c r="D582" s="7">
        <f t="shared" ref="D582:D645" si="9">B582*C582</f>
        <v>0</v>
      </c>
    </row>
    <row r="583" spans="1:4" ht="18" hidden="1" x14ac:dyDescent="0.3">
      <c r="A583" s="10" t="s">
        <v>27</v>
      </c>
      <c r="B583" s="7"/>
      <c r="C583" s="7"/>
      <c r="D583" s="7">
        <f t="shared" si="9"/>
        <v>0</v>
      </c>
    </row>
    <row r="584" spans="1:4" ht="18" hidden="1" x14ac:dyDescent="0.3">
      <c r="A584" s="10" t="s">
        <v>28</v>
      </c>
      <c r="B584" s="7"/>
      <c r="C584" s="7"/>
      <c r="D584" s="7">
        <f t="shared" si="9"/>
        <v>0</v>
      </c>
    </row>
    <row r="585" spans="1:4" ht="18" hidden="1" x14ac:dyDescent="0.3">
      <c r="A585" s="14" t="s">
        <v>232</v>
      </c>
      <c r="B585" s="7"/>
      <c r="C585" s="7"/>
      <c r="D585" s="7">
        <f t="shared" si="9"/>
        <v>0</v>
      </c>
    </row>
    <row r="586" spans="1:4" ht="18" hidden="1" x14ac:dyDescent="0.3">
      <c r="A586" s="13" t="s">
        <v>233</v>
      </c>
      <c r="B586" s="7"/>
      <c r="C586" s="7"/>
      <c r="D586" s="7">
        <f t="shared" si="9"/>
        <v>0</v>
      </c>
    </row>
    <row r="587" spans="1:4" ht="18" hidden="1" x14ac:dyDescent="0.3">
      <c r="A587" s="13" t="s">
        <v>234</v>
      </c>
      <c r="B587" s="7"/>
      <c r="C587" s="7"/>
      <c r="D587" s="7">
        <f t="shared" si="9"/>
        <v>0</v>
      </c>
    </row>
    <row r="588" spans="1:4" ht="18" hidden="1" x14ac:dyDescent="0.3">
      <c r="A588" s="10" t="s">
        <v>29</v>
      </c>
      <c r="B588" s="7"/>
      <c r="C588" s="7"/>
      <c r="D588" s="7">
        <f t="shared" si="9"/>
        <v>0</v>
      </c>
    </row>
    <row r="589" spans="1:4" ht="18" hidden="1" x14ac:dyDescent="0.3">
      <c r="A589" s="10" t="s">
        <v>30</v>
      </c>
      <c r="B589" s="7"/>
      <c r="C589" s="7"/>
      <c r="D589" s="7">
        <f t="shared" si="9"/>
        <v>0</v>
      </c>
    </row>
    <row r="590" spans="1:4" ht="18" hidden="1" x14ac:dyDescent="0.3">
      <c r="A590" s="10" t="s">
        <v>31</v>
      </c>
      <c r="B590" s="7"/>
      <c r="C590" s="7"/>
      <c r="D590" s="7">
        <f t="shared" si="9"/>
        <v>0</v>
      </c>
    </row>
    <row r="591" spans="1:4" ht="18" hidden="1" x14ac:dyDescent="0.3">
      <c r="A591" s="10" t="s">
        <v>32</v>
      </c>
      <c r="B591" s="7"/>
      <c r="C591" s="7"/>
      <c r="D591" s="7">
        <f t="shared" si="9"/>
        <v>0</v>
      </c>
    </row>
    <row r="592" spans="1:4" ht="18" hidden="1" x14ac:dyDescent="0.3">
      <c r="A592" s="10" t="s">
        <v>33</v>
      </c>
      <c r="B592" s="7"/>
      <c r="C592" s="7"/>
      <c r="D592" s="7">
        <f t="shared" si="9"/>
        <v>0</v>
      </c>
    </row>
    <row r="593" spans="1:4" ht="18" hidden="1" x14ac:dyDescent="0.3">
      <c r="A593" s="10" t="s">
        <v>34</v>
      </c>
      <c r="B593" s="7"/>
      <c r="C593" s="7"/>
      <c r="D593" s="7">
        <f t="shared" si="9"/>
        <v>0</v>
      </c>
    </row>
    <row r="594" spans="1:4" ht="18" hidden="1" x14ac:dyDescent="0.3">
      <c r="A594" s="10" t="s">
        <v>35</v>
      </c>
      <c r="B594" s="7"/>
      <c r="C594" s="7"/>
      <c r="D594" s="7">
        <f t="shared" si="9"/>
        <v>0</v>
      </c>
    </row>
    <row r="595" spans="1:4" ht="18" hidden="1" x14ac:dyDescent="0.3">
      <c r="A595" s="10" t="s">
        <v>91</v>
      </c>
      <c r="B595" s="12"/>
      <c r="C595" s="12"/>
      <c r="D595" s="7">
        <f t="shared" si="9"/>
        <v>0</v>
      </c>
    </row>
    <row r="596" spans="1:4" ht="18" hidden="1" x14ac:dyDescent="0.3">
      <c r="A596" s="24" t="s">
        <v>92</v>
      </c>
      <c r="B596" s="7"/>
      <c r="C596" s="7"/>
      <c r="D596" s="7">
        <f t="shared" si="9"/>
        <v>0</v>
      </c>
    </row>
    <row r="597" spans="1:4" ht="18" hidden="1" x14ac:dyDescent="0.3">
      <c r="A597" s="10" t="s">
        <v>222</v>
      </c>
      <c r="B597" s="7"/>
      <c r="C597" s="7"/>
      <c r="D597" s="7">
        <f t="shared" si="9"/>
        <v>0</v>
      </c>
    </row>
    <row r="598" spans="1:4" ht="18" hidden="1" x14ac:dyDescent="0.3">
      <c r="A598" s="8" t="s">
        <v>235</v>
      </c>
      <c r="B598" s="7"/>
      <c r="C598" s="7"/>
      <c r="D598" s="7">
        <f t="shared" si="9"/>
        <v>0</v>
      </c>
    </row>
    <row r="599" spans="1:4" ht="18" hidden="1" x14ac:dyDescent="0.3">
      <c r="A599" s="8" t="s">
        <v>236</v>
      </c>
      <c r="B599" s="7"/>
      <c r="C599" s="7"/>
      <c r="D599" s="7">
        <f t="shared" si="9"/>
        <v>0</v>
      </c>
    </row>
    <row r="600" spans="1:4" ht="18" hidden="1" x14ac:dyDescent="0.3">
      <c r="A600" s="10" t="s">
        <v>237</v>
      </c>
      <c r="B600" s="7"/>
      <c r="C600" s="7"/>
      <c r="D600" s="7">
        <f t="shared" si="9"/>
        <v>0</v>
      </c>
    </row>
    <row r="601" spans="1:4" ht="18" hidden="1" x14ac:dyDescent="0.3">
      <c r="A601" s="10" t="s">
        <v>342</v>
      </c>
      <c r="B601" s="7"/>
      <c r="C601" s="7"/>
      <c r="D601" s="7">
        <f t="shared" si="9"/>
        <v>0</v>
      </c>
    </row>
    <row r="602" spans="1:4" ht="18" hidden="1" x14ac:dyDescent="0.3">
      <c r="A602" s="10" t="s">
        <v>223</v>
      </c>
      <c r="B602" s="7"/>
      <c r="C602" s="7"/>
      <c r="D602" s="7">
        <f t="shared" si="9"/>
        <v>0</v>
      </c>
    </row>
    <row r="603" spans="1:4" ht="18" hidden="1" x14ac:dyDescent="0.3">
      <c r="A603" s="10" t="s">
        <v>118</v>
      </c>
      <c r="B603" s="7"/>
      <c r="C603" s="7"/>
      <c r="D603" s="7">
        <f t="shared" si="9"/>
        <v>0</v>
      </c>
    </row>
    <row r="604" spans="1:4" ht="18" hidden="1" x14ac:dyDescent="0.3">
      <c r="A604" s="10" t="s">
        <v>238</v>
      </c>
      <c r="B604" s="7"/>
      <c r="C604" s="7"/>
      <c r="D604" s="7">
        <f t="shared" si="9"/>
        <v>0</v>
      </c>
    </row>
    <row r="605" spans="1:4" ht="18" hidden="1" x14ac:dyDescent="0.3">
      <c r="A605" s="10" t="s">
        <v>71</v>
      </c>
      <c r="B605" s="7"/>
      <c r="C605" s="7"/>
      <c r="D605" s="7">
        <f t="shared" si="9"/>
        <v>0</v>
      </c>
    </row>
    <row r="606" spans="1:4" ht="18" hidden="1" x14ac:dyDescent="0.3">
      <c r="A606" s="10" t="s">
        <v>72</v>
      </c>
      <c r="B606" s="7"/>
      <c r="C606" s="7"/>
      <c r="D606" s="7">
        <f t="shared" si="9"/>
        <v>0</v>
      </c>
    </row>
    <row r="607" spans="1:4" ht="18" hidden="1" x14ac:dyDescent="0.3">
      <c r="A607" s="36" t="s">
        <v>325</v>
      </c>
      <c r="B607" s="7"/>
      <c r="C607" s="7"/>
      <c r="D607" s="7">
        <f t="shared" si="9"/>
        <v>0</v>
      </c>
    </row>
    <row r="608" spans="1:4" ht="18" hidden="1" x14ac:dyDescent="0.3">
      <c r="A608" s="10" t="s">
        <v>150</v>
      </c>
      <c r="B608" s="7"/>
      <c r="C608" s="7"/>
      <c r="D608" s="7">
        <f t="shared" si="9"/>
        <v>0</v>
      </c>
    </row>
    <row r="609" spans="1:4" ht="18" hidden="1" x14ac:dyDescent="0.3">
      <c r="A609" s="36" t="s">
        <v>326</v>
      </c>
      <c r="B609" s="7"/>
      <c r="C609" s="7"/>
      <c r="D609" s="7">
        <f t="shared" si="9"/>
        <v>0</v>
      </c>
    </row>
    <row r="610" spans="1:4" ht="18" hidden="1" x14ac:dyDescent="0.3">
      <c r="A610" s="8" t="s">
        <v>343</v>
      </c>
      <c r="B610" s="7"/>
      <c r="C610" s="7"/>
      <c r="D610" s="7">
        <f t="shared" si="9"/>
        <v>0</v>
      </c>
    </row>
    <row r="611" spans="1:4" ht="18" hidden="1" x14ac:dyDescent="0.3">
      <c r="A611" s="36" t="s">
        <v>327</v>
      </c>
      <c r="B611" s="7"/>
      <c r="C611" s="7"/>
      <c r="D611" s="7">
        <f t="shared" si="9"/>
        <v>0</v>
      </c>
    </row>
    <row r="612" spans="1:4" ht="18" hidden="1" x14ac:dyDescent="0.3">
      <c r="A612" s="5" t="s">
        <v>141</v>
      </c>
      <c r="B612" s="12"/>
      <c r="C612" s="12"/>
      <c r="D612" s="7">
        <f t="shared" si="9"/>
        <v>0</v>
      </c>
    </row>
    <row r="613" spans="1:4" ht="18" hidden="1" x14ac:dyDescent="0.3">
      <c r="A613" s="14" t="s">
        <v>239</v>
      </c>
      <c r="B613" s="7"/>
      <c r="C613" s="7"/>
      <c r="D613" s="7">
        <f t="shared" si="9"/>
        <v>0</v>
      </c>
    </row>
    <row r="614" spans="1:4" ht="18" hidden="1" x14ac:dyDescent="0.3">
      <c r="A614" s="14" t="s">
        <v>99</v>
      </c>
      <c r="B614" s="7"/>
      <c r="C614" s="7"/>
      <c r="D614" s="7">
        <f t="shared" si="9"/>
        <v>0</v>
      </c>
    </row>
    <row r="615" spans="1:4" ht="18" hidden="1" x14ac:dyDescent="0.3">
      <c r="A615" s="14" t="s">
        <v>100</v>
      </c>
      <c r="B615" s="7"/>
      <c r="C615" s="7"/>
      <c r="D615" s="7">
        <f t="shared" si="9"/>
        <v>0</v>
      </c>
    </row>
    <row r="616" spans="1:4" ht="18" hidden="1" x14ac:dyDescent="0.3">
      <c r="A616" s="10" t="s">
        <v>267</v>
      </c>
      <c r="B616" s="7"/>
      <c r="C616" s="7"/>
      <c r="D616" s="7">
        <f t="shared" si="9"/>
        <v>0</v>
      </c>
    </row>
    <row r="617" spans="1:4" ht="18" hidden="1" x14ac:dyDescent="0.3">
      <c r="A617" s="14" t="s">
        <v>268</v>
      </c>
      <c r="B617" s="7"/>
      <c r="C617" s="7"/>
      <c r="D617" s="7">
        <f t="shared" si="9"/>
        <v>0</v>
      </c>
    </row>
    <row r="618" spans="1:4" ht="18" hidden="1" x14ac:dyDescent="0.3">
      <c r="A618" s="10" t="s">
        <v>269</v>
      </c>
      <c r="B618" s="7"/>
      <c r="C618" s="7"/>
      <c r="D618" s="7">
        <f t="shared" si="9"/>
        <v>0</v>
      </c>
    </row>
    <row r="619" spans="1:4" ht="18" hidden="1" x14ac:dyDescent="0.3">
      <c r="A619" s="10" t="s">
        <v>284</v>
      </c>
      <c r="B619" s="7"/>
      <c r="C619" s="7"/>
      <c r="D619" s="7">
        <f t="shared" si="9"/>
        <v>0</v>
      </c>
    </row>
    <row r="620" spans="1:4" ht="18" hidden="1" x14ac:dyDescent="0.3">
      <c r="A620" s="14" t="s">
        <v>285</v>
      </c>
      <c r="B620" s="7"/>
      <c r="C620" s="7"/>
      <c r="D620" s="7">
        <f t="shared" si="9"/>
        <v>0</v>
      </c>
    </row>
    <row r="621" spans="1:4" ht="18" hidden="1" x14ac:dyDescent="0.3">
      <c r="A621" s="35" t="s">
        <v>328</v>
      </c>
      <c r="B621" s="7"/>
      <c r="C621" s="7"/>
      <c r="D621" s="7">
        <f t="shared" si="9"/>
        <v>0</v>
      </c>
    </row>
    <row r="622" spans="1:4" ht="18" hidden="1" x14ac:dyDescent="0.3">
      <c r="A622" s="10" t="s">
        <v>143</v>
      </c>
      <c r="B622" s="7"/>
      <c r="C622" s="7"/>
      <c r="D622" s="7">
        <f t="shared" si="9"/>
        <v>0</v>
      </c>
    </row>
    <row r="623" spans="1:4" ht="18" hidden="1" x14ac:dyDescent="0.3">
      <c r="A623" s="24" t="s">
        <v>144</v>
      </c>
      <c r="B623" s="7"/>
      <c r="C623" s="7"/>
      <c r="D623" s="7">
        <f t="shared" si="9"/>
        <v>0</v>
      </c>
    </row>
    <row r="624" spans="1:4" ht="18" hidden="1" x14ac:dyDescent="0.3">
      <c r="A624" s="5" t="s">
        <v>93</v>
      </c>
      <c r="B624" s="7"/>
      <c r="C624" s="7"/>
      <c r="D624" s="7">
        <f t="shared" si="9"/>
        <v>0</v>
      </c>
    </row>
    <row r="625" spans="1:4" ht="18" hidden="1" x14ac:dyDescent="0.3">
      <c r="A625" s="14" t="s">
        <v>94</v>
      </c>
      <c r="B625" s="7"/>
      <c r="C625" s="7"/>
      <c r="D625" s="7">
        <f t="shared" si="9"/>
        <v>0</v>
      </c>
    </row>
    <row r="626" spans="1:4" ht="18" hidden="1" x14ac:dyDescent="0.3">
      <c r="A626" s="24" t="s">
        <v>77</v>
      </c>
      <c r="B626" s="7"/>
      <c r="C626" s="7"/>
      <c r="D626" s="7">
        <f t="shared" si="9"/>
        <v>0</v>
      </c>
    </row>
    <row r="627" spans="1:4" ht="18" hidden="1" x14ac:dyDescent="0.3">
      <c r="A627" s="10" t="s">
        <v>225</v>
      </c>
      <c r="B627" s="7"/>
      <c r="C627" s="7"/>
      <c r="D627" s="7">
        <f t="shared" si="9"/>
        <v>0</v>
      </c>
    </row>
    <row r="628" spans="1:4" ht="18" hidden="1" x14ac:dyDescent="0.3">
      <c r="A628" s="14" t="s">
        <v>226</v>
      </c>
      <c r="B628" s="7"/>
      <c r="C628" s="7"/>
      <c r="D628" s="7">
        <f t="shared" si="9"/>
        <v>0</v>
      </c>
    </row>
    <row r="629" spans="1:4" ht="18" hidden="1" x14ac:dyDescent="0.3">
      <c r="A629" s="5" t="s">
        <v>341</v>
      </c>
      <c r="B629" s="7"/>
      <c r="C629" s="7"/>
      <c r="D629" s="7">
        <f t="shared" si="9"/>
        <v>0</v>
      </c>
    </row>
    <row r="630" spans="1:4" ht="18" hidden="1" x14ac:dyDescent="0.3">
      <c r="A630" s="10" t="s">
        <v>399</v>
      </c>
      <c r="B630" s="7"/>
      <c r="C630" s="7"/>
      <c r="D630" s="7">
        <f t="shared" si="9"/>
        <v>0</v>
      </c>
    </row>
    <row r="631" spans="1:4" ht="18" hidden="1" x14ac:dyDescent="0.3">
      <c r="A631" s="8" t="s">
        <v>330</v>
      </c>
      <c r="B631" s="7"/>
      <c r="C631" s="7"/>
      <c r="D631" s="7">
        <f t="shared" si="9"/>
        <v>0</v>
      </c>
    </row>
    <row r="632" spans="1:4" ht="18" hidden="1" x14ac:dyDescent="0.3">
      <c r="A632" s="10" t="s">
        <v>119</v>
      </c>
      <c r="B632" s="7"/>
      <c r="C632" s="7"/>
      <c r="D632" s="7">
        <f t="shared" si="9"/>
        <v>0</v>
      </c>
    </row>
    <row r="633" spans="1:4" ht="18" hidden="1" x14ac:dyDescent="0.3">
      <c r="A633" s="5" t="s">
        <v>145</v>
      </c>
      <c r="B633" s="7"/>
      <c r="C633" s="7"/>
      <c r="D633" s="7">
        <f t="shared" si="9"/>
        <v>0</v>
      </c>
    </row>
    <row r="634" spans="1:4" ht="18" hidden="1" x14ac:dyDescent="0.3">
      <c r="A634" s="5" t="s">
        <v>243</v>
      </c>
      <c r="B634" s="7"/>
      <c r="C634" s="7"/>
      <c r="D634" s="7">
        <f t="shared" si="9"/>
        <v>0</v>
      </c>
    </row>
    <row r="635" spans="1:4" ht="18" hidden="1" x14ac:dyDescent="0.3">
      <c r="A635" s="10" t="s">
        <v>174</v>
      </c>
      <c r="B635" s="7"/>
      <c r="C635" s="7"/>
      <c r="D635" s="7">
        <f t="shared" si="9"/>
        <v>0</v>
      </c>
    </row>
    <row r="636" spans="1:4" ht="18" hidden="1" x14ac:dyDescent="0.3">
      <c r="A636" s="10" t="s">
        <v>244</v>
      </c>
      <c r="B636" s="7"/>
      <c r="C636" s="7"/>
      <c r="D636" s="7">
        <f t="shared" si="9"/>
        <v>0</v>
      </c>
    </row>
    <row r="637" spans="1:4" ht="18" hidden="1" x14ac:dyDescent="0.3">
      <c r="A637" s="10" t="s">
        <v>245</v>
      </c>
      <c r="B637" s="7"/>
      <c r="C637" s="7"/>
      <c r="D637" s="7">
        <f t="shared" si="9"/>
        <v>0</v>
      </c>
    </row>
    <row r="638" spans="1:4" ht="18" hidden="1" x14ac:dyDescent="0.3">
      <c r="A638" s="24" t="s">
        <v>78</v>
      </c>
      <c r="B638" s="7"/>
      <c r="C638" s="7"/>
      <c r="D638" s="7">
        <f t="shared" si="9"/>
        <v>0</v>
      </c>
    </row>
    <row r="639" spans="1:4" ht="18" hidden="1" x14ac:dyDescent="0.3">
      <c r="A639" s="24" t="s">
        <v>79</v>
      </c>
      <c r="B639" s="7"/>
      <c r="C639" s="7"/>
      <c r="D639" s="7">
        <f t="shared" si="9"/>
        <v>0</v>
      </c>
    </row>
    <row r="640" spans="1:4" ht="18" hidden="1" x14ac:dyDescent="0.3">
      <c r="A640" s="13" t="s">
        <v>246</v>
      </c>
      <c r="B640" s="7"/>
      <c r="C640" s="7"/>
      <c r="D640" s="7">
        <f t="shared" si="9"/>
        <v>0</v>
      </c>
    </row>
    <row r="641" spans="1:4" ht="18" hidden="1" x14ac:dyDescent="0.3">
      <c r="A641" s="24" t="s">
        <v>80</v>
      </c>
      <c r="B641" s="7"/>
      <c r="C641" s="7"/>
      <c r="D641" s="7">
        <f t="shared" si="9"/>
        <v>0</v>
      </c>
    </row>
    <row r="642" spans="1:4" ht="18" hidden="1" x14ac:dyDescent="0.3">
      <c r="A642" s="10" t="s">
        <v>247</v>
      </c>
      <c r="B642" s="7"/>
      <c r="C642" s="7"/>
      <c r="D642" s="7">
        <f t="shared" si="9"/>
        <v>0</v>
      </c>
    </row>
    <row r="643" spans="1:4" ht="18" hidden="1" x14ac:dyDescent="0.3">
      <c r="A643" s="10" t="s">
        <v>248</v>
      </c>
      <c r="B643" s="7"/>
      <c r="C643" s="7"/>
      <c r="D643" s="7">
        <f t="shared" si="9"/>
        <v>0</v>
      </c>
    </row>
    <row r="644" spans="1:4" ht="18" hidden="1" x14ac:dyDescent="0.3">
      <c r="A644" s="10" t="s">
        <v>249</v>
      </c>
      <c r="B644" s="7"/>
      <c r="C644" s="7"/>
      <c r="D644" s="7">
        <f t="shared" si="9"/>
        <v>0</v>
      </c>
    </row>
    <row r="645" spans="1:4" ht="18" hidden="1" x14ac:dyDescent="0.3">
      <c r="A645" s="10" t="s">
        <v>250</v>
      </c>
      <c r="B645" s="7"/>
      <c r="C645" s="7"/>
      <c r="D645" s="7">
        <f t="shared" si="9"/>
        <v>0</v>
      </c>
    </row>
    <row r="646" spans="1:4" ht="18" hidden="1" x14ac:dyDescent="0.3">
      <c r="A646" s="13" t="s">
        <v>251</v>
      </c>
      <c r="B646" s="7"/>
      <c r="C646" s="7"/>
      <c r="D646" s="7">
        <f t="shared" ref="D646:D666" si="10">B646*C646</f>
        <v>0</v>
      </c>
    </row>
    <row r="647" spans="1:4" ht="18" hidden="1" x14ac:dyDescent="0.3">
      <c r="A647" s="10" t="s">
        <v>252</v>
      </c>
      <c r="B647" s="7"/>
      <c r="C647" s="7"/>
      <c r="D647" s="7">
        <f t="shared" si="10"/>
        <v>0</v>
      </c>
    </row>
    <row r="648" spans="1:4" ht="18" hidden="1" x14ac:dyDescent="0.3">
      <c r="A648" s="10" t="s">
        <v>40</v>
      </c>
      <c r="B648" s="7"/>
      <c r="C648" s="7"/>
      <c r="D648" s="7">
        <f t="shared" si="10"/>
        <v>0</v>
      </c>
    </row>
    <row r="649" spans="1:4" ht="18" hidden="1" x14ac:dyDescent="0.3">
      <c r="A649" s="5" t="s">
        <v>175</v>
      </c>
      <c r="B649" s="7"/>
      <c r="C649" s="7"/>
      <c r="D649" s="7">
        <f t="shared" si="10"/>
        <v>0</v>
      </c>
    </row>
    <row r="650" spans="1:4" ht="18" hidden="1" x14ac:dyDescent="0.3">
      <c r="A650" s="10" t="s">
        <v>81</v>
      </c>
      <c r="B650" s="26"/>
      <c r="C650" s="26"/>
      <c r="D650" s="7">
        <f t="shared" si="10"/>
        <v>0</v>
      </c>
    </row>
    <row r="651" spans="1:4" ht="18" hidden="1" x14ac:dyDescent="0.3">
      <c r="A651" s="10" t="s">
        <v>253</v>
      </c>
      <c r="B651" s="7"/>
      <c r="C651" s="7"/>
      <c r="D651" s="7">
        <f t="shared" si="10"/>
        <v>0</v>
      </c>
    </row>
    <row r="652" spans="1:4" ht="18" hidden="1" x14ac:dyDescent="0.3">
      <c r="A652" s="10" t="s">
        <v>176</v>
      </c>
      <c r="B652" s="7"/>
      <c r="C652" s="7"/>
      <c r="D652" s="7">
        <f t="shared" si="10"/>
        <v>0</v>
      </c>
    </row>
    <row r="653" spans="1:4" ht="18" hidden="1" x14ac:dyDescent="0.3">
      <c r="A653" s="13" t="s">
        <v>254</v>
      </c>
      <c r="B653" s="7"/>
      <c r="C653" s="7"/>
      <c r="D653" s="7">
        <f t="shared" si="10"/>
        <v>0</v>
      </c>
    </row>
    <row r="654" spans="1:4" ht="18" hidden="1" x14ac:dyDescent="0.3">
      <c r="A654" s="13" t="s">
        <v>255</v>
      </c>
      <c r="B654" s="7"/>
      <c r="C654" s="7"/>
      <c r="D654" s="7">
        <f t="shared" si="10"/>
        <v>0</v>
      </c>
    </row>
    <row r="655" spans="1:4" ht="18" hidden="1" x14ac:dyDescent="0.3">
      <c r="A655" s="10" t="s">
        <v>256</v>
      </c>
      <c r="B655" s="7"/>
      <c r="C655" s="7"/>
      <c r="D655" s="7">
        <f t="shared" si="10"/>
        <v>0</v>
      </c>
    </row>
    <row r="656" spans="1:4" ht="18" hidden="1" x14ac:dyDescent="0.3">
      <c r="A656" s="10" t="s">
        <v>257</v>
      </c>
      <c r="B656" s="7"/>
      <c r="C656" s="7"/>
      <c r="D656" s="7">
        <f t="shared" si="10"/>
        <v>0</v>
      </c>
    </row>
    <row r="657" spans="1:4" ht="18" hidden="1" x14ac:dyDescent="0.3">
      <c r="A657" s="13" t="s">
        <v>258</v>
      </c>
      <c r="B657" s="7"/>
      <c r="C657" s="7"/>
      <c r="D657" s="7">
        <f t="shared" si="10"/>
        <v>0</v>
      </c>
    </row>
    <row r="658" spans="1:4" ht="18" hidden="1" x14ac:dyDescent="0.3">
      <c r="A658" s="10" t="s">
        <v>259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260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261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262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263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264</v>
      </c>
      <c r="B663" s="7"/>
      <c r="C663" s="7"/>
      <c r="D663" s="7">
        <f t="shared" si="10"/>
        <v>0</v>
      </c>
    </row>
    <row r="664" spans="1:4" ht="18" hidden="1" x14ac:dyDescent="0.3">
      <c r="A664" s="10" t="s">
        <v>265</v>
      </c>
      <c r="B664" s="7"/>
      <c r="C664" s="7"/>
      <c r="D664" s="7">
        <f t="shared" si="10"/>
        <v>0</v>
      </c>
    </row>
    <row r="665" spans="1:4" ht="18" hidden="1" x14ac:dyDescent="0.3">
      <c r="A665" s="10" t="s">
        <v>266</v>
      </c>
      <c r="B665" s="7"/>
      <c r="C665" s="7"/>
      <c r="D665" s="7">
        <f t="shared" si="10"/>
        <v>0</v>
      </c>
    </row>
    <row r="666" spans="1:4" ht="18" hidden="1" x14ac:dyDescent="0.3">
      <c r="A666" s="8" t="s">
        <v>332</v>
      </c>
      <c r="B666" s="7"/>
      <c r="C666" s="7"/>
      <c r="D666" s="7">
        <f t="shared" si="10"/>
        <v>0</v>
      </c>
    </row>
    <row r="667" spans="1:4" ht="17.399999999999999" x14ac:dyDescent="0.3">
      <c r="A667" s="37"/>
      <c r="B667" s="39">
        <f>SUM(B340:B666)</f>
        <v>4602</v>
      </c>
      <c r="C667" s="39"/>
      <c r="D667" s="39">
        <f t="shared" ref="D667" si="11">SUM(D340:D666)</f>
        <v>53930500</v>
      </c>
    </row>
    <row r="669" spans="1:4" x14ac:dyDescent="0.3">
      <c r="D669" s="55">
        <f>D667+D335</f>
        <v>100463400</v>
      </c>
    </row>
  </sheetData>
  <protectedRanges>
    <protectedRange password="CF71" sqref="B2:D4 B5:C334" name="tho"/>
    <protectedRange password="CF71" sqref="D5:D666" name="tho_2"/>
    <protectedRange password="CF71" sqref="B337:C666" name="tho_1"/>
  </protectedRanges>
  <autoFilter ref="A3:D667" xr:uid="{00000000-0009-0000-0000-000018000000}">
    <filterColumn colId="1">
      <customFilters>
        <customFilter operator="notEqual" val=" "/>
      </customFilters>
    </filterColumn>
  </autoFilter>
  <mergeCells count="2">
    <mergeCell ref="A3:A4"/>
    <mergeCell ref="A338:A33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19"/>
  <sheetViews>
    <sheetView topLeftCell="A16" workbookViewId="0">
      <selection activeCell="H22" sqref="H22"/>
    </sheetView>
  </sheetViews>
  <sheetFormatPr defaultRowHeight="14.4" x14ac:dyDescent="0.3"/>
  <cols>
    <col min="9" max="9" width="0" hidden="1" customWidth="1"/>
    <col min="10" max="10" width="11.44140625" customWidth="1"/>
    <col min="12" max="12" width="9.44140625" bestFit="1" customWidth="1"/>
  </cols>
  <sheetData>
    <row r="1" spans="1:14" x14ac:dyDescent="0.3">
      <c r="H1" s="78" t="s">
        <v>388</v>
      </c>
      <c r="I1" s="78"/>
      <c r="J1" s="78" t="s">
        <v>387</v>
      </c>
      <c r="K1" s="78" t="s">
        <v>390</v>
      </c>
      <c r="L1" s="78" t="s">
        <v>389</v>
      </c>
    </row>
    <row r="2" spans="1:14" ht="43.2" x14ac:dyDescent="0.3">
      <c r="A2" s="72">
        <v>45396</v>
      </c>
      <c r="B2" s="73">
        <v>2024</v>
      </c>
      <c r="C2" s="73">
        <v>4</v>
      </c>
      <c r="D2" s="73">
        <v>14</v>
      </c>
      <c r="E2" s="74" t="s">
        <v>384</v>
      </c>
      <c r="F2" s="74" t="s">
        <v>385</v>
      </c>
      <c r="G2" s="76" t="s">
        <v>386</v>
      </c>
      <c r="H2" s="75">
        <v>1000</v>
      </c>
      <c r="I2" s="75">
        <v>7700</v>
      </c>
      <c r="J2" s="77"/>
      <c r="K2" s="77"/>
      <c r="L2" s="77"/>
    </row>
    <row r="3" spans="1:14" ht="43.2" x14ac:dyDescent="0.3">
      <c r="A3" s="72">
        <v>45397</v>
      </c>
      <c r="B3" s="73">
        <v>2024</v>
      </c>
      <c r="C3" s="73">
        <v>4</v>
      </c>
      <c r="D3" s="73">
        <v>15</v>
      </c>
      <c r="E3" s="74" t="s">
        <v>384</v>
      </c>
      <c r="F3" s="74" t="s">
        <v>385</v>
      </c>
      <c r="G3" s="76" t="s">
        <v>386</v>
      </c>
      <c r="H3" s="75">
        <v>1400</v>
      </c>
      <c r="I3" s="75">
        <v>7700</v>
      </c>
      <c r="J3" s="77"/>
      <c r="K3" s="77"/>
      <c r="L3" s="77">
        <v>2150</v>
      </c>
    </row>
    <row r="4" spans="1:14" ht="43.2" x14ac:dyDescent="0.3">
      <c r="A4" s="72">
        <v>45398</v>
      </c>
      <c r="B4" s="73">
        <v>2024</v>
      </c>
      <c r="C4" s="73">
        <v>4</v>
      </c>
      <c r="D4" s="73">
        <v>16</v>
      </c>
      <c r="E4" s="74" t="s">
        <v>384</v>
      </c>
      <c r="F4" s="74" t="s">
        <v>385</v>
      </c>
      <c r="G4" s="76" t="s">
        <v>386</v>
      </c>
      <c r="H4" s="75">
        <v>1400</v>
      </c>
      <c r="I4" s="75">
        <v>7700</v>
      </c>
      <c r="J4" s="77">
        <f>L3</f>
        <v>2150</v>
      </c>
      <c r="K4" s="77">
        <v>275</v>
      </c>
      <c r="L4" s="80">
        <f>H4+J4-K4</f>
        <v>3275</v>
      </c>
    </row>
    <row r="5" spans="1:14" ht="43.2" x14ac:dyDescent="0.3">
      <c r="A5" s="72">
        <v>45399</v>
      </c>
      <c r="B5" s="73">
        <v>2024</v>
      </c>
      <c r="C5" s="73">
        <v>4</v>
      </c>
      <c r="D5" s="73">
        <v>17</v>
      </c>
      <c r="E5" s="74" t="s">
        <v>384</v>
      </c>
      <c r="F5" s="74" t="s">
        <v>385</v>
      </c>
      <c r="G5" s="76" t="s">
        <v>386</v>
      </c>
      <c r="H5" s="75">
        <v>1460</v>
      </c>
      <c r="I5" s="75">
        <v>7700</v>
      </c>
      <c r="J5" s="77">
        <f t="shared" ref="J5:J19" si="0">L4</f>
        <v>3275</v>
      </c>
      <c r="K5" s="77">
        <f>288+320</f>
        <v>608</v>
      </c>
      <c r="L5" s="80">
        <f t="shared" ref="L5:L19" si="1">H5+J5-K5</f>
        <v>4127</v>
      </c>
    </row>
    <row r="6" spans="1:14" ht="43.2" x14ac:dyDescent="0.3">
      <c r="A6" s="72">
        <v>45400</v>
      </c>
      <c r="B6" s="73">
        <v>2024</v>
      </c>
      <c r="C6" s="73">
        <v>4</v>
      </c>
      <c r="D6" s="73">
        <v>18</v>
      </c>
      <c r="E6" s="74" t="s">
        <v>384</v>
      </c>
      <c r="F6" s="74" t="s">
        <v>385</v>
      </c>
      <c r="G6" s="76" t="s">
        <v>386</v>
      </c>
      <c r="H6" s="75">
        <v>1460</v>
      </c>
      <c r="I6" s="75">
        <v>7700</v>
      </c>
      <c r="J6" s="77">
        <f t="shared" si="0"/>
        <v>4127</v>
      </c>
      <c r="K6" s="77">
        <f>118+230</f>
        <v>348</v>
      </c>
      <c r="L6" s="81">
        <f t="shared" si="1"/>
        <v>5239</v>
      </c>
      <c r="M6">
        <v>4360</v>
      </c>
      <c r="N6" s="82">
        <f>M6-L6</f>
        <v>-879</v>
      </c>
    </row>
    <row r="7" spans="1:14" ht="43.2" x14ac:dyDescent="0.3">
      <c r="A7" s="72">
        <v>45401</v>
      </c>
      <c r="B7" s="73">
        <v>2024</v>
      </c>
      <c r="C7" s="73">
        <v>4</v>
      </c>
      <c r="D7" s="73">
        <v>19</v>
      </c>
      <c r="E7" s="74" t="s">
        <v>384</v>
      </c>
      <c r="F7" s="74" t="s">
        <v>385</v>
      </c>
      <c r="G7" s="76" t="s">
        <v>386</v>
      </c>
      <c r="H7" s="75">
        <v>1000</v>
      </c>
      <c r="I7" s="75">
        <v>7700</v>
      </c>
      <c r="J7" s="77">
        <f t="shared" si="0"/>
        <v>5239</v>
      </c>
      <c r="K7" s="77">
        <f>280+166</f>
        <v>446</v>
      </c>
      <c r="L7" s="81">
        <f t="shared" si="1"/>
        <v>5793</v>
      </c>
      <c r="M7">
        <v>5290</v>
      </c>
      <c r="N7" s="82">
        <f t="shared" ref="N7:N9" si="2">M7-L7</f>
        <v>-503</v>
      </c>
    </row>
    <row r="8" spans="1:14" ht="43.2" x14ac:dyDescent="0.3">
      <c r="A8" s="72">
        <v>45402</v>
      </c>
      <c r="B8" s="73">
        <v>2024</v>
      </c>
      <c r="C8" s="73">
        <v>4</v>
      </c>
      <c r="D8" s="73">
        <v>20</v>
      </c>
      <c r="E8" s="74" t="s">
        <v>384</v>
      </c>
      <c r="F8" s="74" t="s">
        <v>385</v>
      </c>
      <c r="G8" s="76" t="s">
        <v>386</v>
      </c>
      <c r="H8" s="75">
        <v>1340</v>
      </c>
      <c r="I8" s="75">
        <v>7700</v>
      </c>
      <c r="J8" s="77">
        <f t="shared" si="0"/>
        <v>5793</v>
      </c>
      <c r="K8" s="77">
        <f>280+165</f>
        <v>445</v>
      </c>
      <c r="L8" s="79">
        <f t="shared" si="1"/>
        <v>6688</v>
      </c>
      <c r="M8">
        <v>6250</v>
      </c>
      <c r="N8" s="82">
        <f t="shared" si="2"/>
        <v>-438</v>
      </c>
    </row>
    <row r="9" spans="1:14" ht="43.2" x14ac:dyDescent="0.3">
      <c r="A9" s="72">
        <v>45403</v>
      </c>
      <c r="B9" s="73">
        <v>2024</v>
      </c>
      <c r="C9" s="73">
        <v>4</v>
      </c>
      <c r="D9" s="73">
        <v>21</v>
      </c>
      <c r="E9" s="74" t="s">
        <v>384</v>
      </c>
      <c r="F9" s="74" t="s">
        <v>385</v>
      </c>
      <c r="G9" s="76" t="s">
        <v>386</v>
      </c>
      <c r="H9" s="75">
        <v>1000</v>
      </c>
      <c r="I9" s="75">
        <v>7700</v>
      </c>
      <c r="J9" s="77">
        <f t="shared" si="0"/>
        <v>6688</v>
      </c>
      <c r="K9" s="77">
        <f>205+64</f>
        <v>269</v>
      </c>
      <c r="L9" s="79">
        <f t="shared" si="1"/>
        <v>7419</v>
      </c>
      <c r="M9">
        <v>6980</v>
      </c>
      <c r="N9" s="82">
        <f t="shared" si="2"/>
        <v>-439</v>
      </c>
    </row>
    <row r="10" spans="1:14" ht="43.2" x14ac:dyDescent="0.3">
      <c r="A10" s="72">
        <v>45404</v>
      </c>
      <c r="B10" s="73">
        <v>2024</v>
      </c>
      <c r="C10" s="73">
        <v>4</v>
      </c>
      <c r="D10" s="73">
        <v>22</v>
      </c>
      <c r="E10" s="74" t="s">
        <v>384</v>
      </c>
      <c r="F10" s="74" t="s">
        <v>385</v>
      </c>
      <c r="G10" s="76" t="s">
        <v>386</v>
      </c>
      <c r="H10" s="75">
        <v>1000</v>
      </c>
      <c r="I10" s="75">
        <v>7700</v>
      </c>
      <c r="J10" s="77">
        <f t="shared" si="0"/>
        <v>7419</v>
      </c>
      <c r="K10" s="77"/>
      <c r="L10" s="79">
        <f t="shared" si="1"/>
        <v>8419</v>
      </c>
    </row>
    <row r="11" spans="1:14" ht="43.2" x14ac:dyDescent="0.3">
      <c r="A11" s="72">
        <v>45405</v>
      </c>
      <c r="B11" s="73">
        <v>2024</v>
      </c>
      <c r="C11" s="73">
        <v>4</v>
      </c>
      <c r="D11" s="73">
        <v>23</v>
      </c>
      <c r="E11" s="74" t="s">
        <v>384</v>
      </c>
      <c r="F11" s="74" t="s">
        <v>385</v>
      </c>
      <c r="G11" s="76" t="s">
        <v>386</v>
      </c>
      <c r="H11" s="75">
        <v>1000</v>
      </c>
      <c r="I11" s="75">
        <v>7700</v>
      </c>
      <c r="J11" s="77">
        <f t="shared" si="0"/>
        <v>8419</v>
      </c>
      <c r="K11" s="77"/>
      <c r="L11" s="79">
        <f t="shared" si="1"/>
        <v>9419</v>
      </c>
    </row>
    <row r="12" spans="1:14" ht="43.2" x14ac:dyDescent="0.3">
      <c r="A12" s="72">
        <v>45406</v>
      </c>
      <c r="B12" s="73">
        <v>2024</v>
      </c>
      <c r="C12" s="73">
        <v>4</v>
      </c>
      <c r="D12" s="73">
        <v>24</v>
      </c>
      <c r="E12" s="74" t="s">
        <v>384</v>
      </c>
      <c r="F12" s="74" t="s">
        <v>385</v>
      </c>
      <c r="G12" s="76" t="s">
        <v>386</v>
      </c>
      <c r="H12" s="75">
        <v>1000</v>
      </c>
      <c r="I12" s="75">
        <v>7700</v>
      </c>
      <c r="J12" s="77">
        <f t="shared" si="0"/>
        <v>9419</v>
      </c>
      <c r="K12" s="77"/>
      <c r="L12" s="79">
        <f t="shared" si="1"/>
        <v>10419</v>
      </c>
    </row>
    <row r="13" spans="1:14" ht="43.2" x14ac:dyDescent="0.3">
      <c r="A13" s="72">
        <v>45407</v>
      </c>
      <c r="B13" s="73">
        <v>2024</v>
      </c>
      <c r="C13" s="73">
        <v>4</v>
      </c>
      <c r="D13" s="73">
        <v>25</v>
      </c>
      <c r="E13" s="74" t="s">
        <v>384</v>
      </c>
      <c r="F13" s="74" t="s">
        <v>385</v>
      </c>
      <c r="G13" s="76" t="s">
        <v>386</v>
      </c>
      <c r="H13" s="75">
        <v>1000</v>
      </c>
      <c r="I13" s="75">
        <v>7700</v>
      </c>
      <c r="J13" s="77">
        <f t="shared" si="0"/>
        <v>10419</v>
      </c>
      <c r="K13" s="77"/>
      <c r="L13" s="79">
        <f t="shared" si="1"/>
        <v>11419</v>
      </c>
    </row>
    <row r="14" spans="1:14" ht="43.2" x14ac:dyDescent="0.3">
      <c r="A14" s="72">
        <v>45408</v>
      </c>
      <c r="B14" s="73">
        <v>2024</v>
      </c>
      <c r="C14" s="73">
        <v>4</v>
      </c>
      <c r="D14" s="73">
        <v>26</v>
      </c>
      <c r="E14" s="74" t="s">
        <v>384</v>
      </c>
      <c r="F14" s="74" t="s">
        <v>385</v>
      </c>
      <c r="G14" s="76" t="s">
        <v>386</v>
      </c>
      <c r="H14" s="75">
        <v>998</v>
      </c>
      <c r="I14" s="75">
        <v>7700</v>
      </c>
      <c r="J14" s="77">
        <f t="shared" si="0"/>
        <v>11419</v>
      </c>
      <c r="K14" s="77"/>
      <c r="L14" s="79">
        <f t="shared" si="1"/>
        <v>12417</v>
      </c>
    </row>
    <row r="15" spans="1:14" ht="43.2" x14ac:dyDescent="0.3">
      <c r="A15" s="72">
        <v>45421</v>
      </c>
      <c r="B15" s="73">
        <v>2024</v>
      </c>
      <c r="C15" s="73">
        <v>5</v>
      </c>
      <c r="D15" s="73">
        <v>9</v>
      </c>
      <c r="E15" s="74" t="s">
        <v>384</v>
      </c>
      <c r="F15" s="74" t="s">
        <v>385</v>
      </c>
      <c r="G15" s="76" t="s">
        <v>386</v>
      </c>
      <c r="H15" s="75">
        <v>500</v>
      </c>
      <c r="I15" s="75">
        <v>8000</v>
      </c>
      <c r="J15" s="77">
        <f t="shared" si="0"/>
        <v>12417</v>
      </c>
      <c r="K15" s="77"/>
      <c r="L15" s="79">
        <f t="shared" si="1"/>
        <v>12917</v>
      </c>
    </row>
    <row r="16" spans="1:14" ht="43.2" x14ac:dyDescent="0.3">
      <c r="A16" s="72">
        <v>45422</v>
      </c>
      <c r="B16" s="73">
        <v>2024</v>
      </c>
      <c r="C16" s="73">
        <v>5</v>
      </c>
      <c r="D16" s="73">
        <v>10</v>
      </c>
      <c r="E16" s="74" t="s">
        <v>384</v>
      </c>
      <c r="F16" s="74" t="s">
        <v>385</v>
      </c>
      <c r="G16" s="76" t="s">
        <v>386</v>
      </c>
      <c r="H16" s="75">
        <v>500</v>
      </c>
      <c r="I16" s="75">
        <v>8000</v>
      </c>
      <c r="J16" s="77">
        <f t="shared" si="0"/>
        <v>12917</v>
      </c>
      <c r="K16" s="77"/>
      <c r="L16" s="79">
        <f t="shared" si="1"/>
        <v>13417</v>
      </c>
    </row>
    <row r="17" spans="1:12" ht="43.2" x14ac:dyDescent="0.3">
      <c r="A17" s="72">
        <v>45423</v>
      </c>
      <c r="B17" s="73">
        <v>2024</v>
      </c>
      <c r="C17" s="73">
        <v>5</v>
      </c>
      <c r="D17" s="73">
        <v>11</v>
      </c>
      <c r="E17" s="74" t="s">
        <v>384</v>
      </c>
      <c r="F17" s="74" t="s">
        <v>385</v>
      </c>
      <c r="G17" s="76" t="s">
        <v>386</v>
      </c>
      <c r="H17" s="75">
        <v>500</v>
      </c>
      <c r="I17" s="75">
        <v>8000</v>
      </c>
      <c r="J17" s="77">
        <f t="shared" si="0"/>
        <v>13417</v>
      </c>
      <c r="K17" s="77"/>
      <c r="L17" s="79">
        <f t="shared" si="1"/>
        <v>13917</v>
      </c>
    </row>
    <row r="18" spans="1:12" ht="43.2" x14ac:dyDescent="0.3">
      <c r="A18" s="72">
        <v>45424</v>
      </c>
      <c r="B18" s="73">
        <v>2024</v>
      </c>
      <c r="C18" s="73">
        <v>5</v>
      </c>
      <c r="D18" s="73">
        <v>12</v>
      </c>
      <c r="E18" s="74" t="s">
        <v>384</v>
      </c>
      <c r="F18" s="74" t="s">
        <v>385</v>
      </c>
      <c r="G18" s="76" t="s">
        <v>386</v>
      </c>
      <c r="H18" s="75">
        <v>500</v>
      </c>
      <c r="I18" s="75">
        <v>8000</v>
      </c>
      <c r="J18" s="77">
        <f t="shared" si="0"/>
        <v>13917</v>
      </c>
      <c r="K18" s="77"/>
      <c r="L18" s="79">
        <f t="shared" si="1"/>
        <v>14417</v>
      </c>
    </row>
    <row r="19" spans="1:12" ht="43.2" x14ac:dyDescent="0.3">
      <c r="A19" s="72">
        <v>45425</v>
      </c>
      <c r="B19" s="73">
        <v>2024</v>
      </c>
      <c r="C19" s="73">
        <v>5</v>
      </c>
      <c r="D19" s="73">
        <v>13</v>
      </c>
      <c r="E19" s="74" t="s">
        <v>384</v>
      </c>
      <c r="F19" s="74" t="s">
        <v>385</v>
      </c>
      <c r="G19" s="76" t="s">
        <v>386</v>
      </c>
      <c r="H19" s="75">
        <v>498</v>
      </c>
      <c r="I19" s="75">
        <v>8000</v>
      </c>
      <c r="J19" s="77">
        <f t="shared" si="0"/>
        <v>14417</v>
      </c>
      <c r="K19" s="77"/>
      <c r="L19" s="79">
        <f t="shared" si="1"/>
        <v>14915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D667"/>
  <sheetViews>
    <sheetView topLeftCell="A341" workbookViewId="0">
      <selection activeCell="D667" sqref="D667"/>
    </sheetView>
  </sheetViews>
  <sheetFormatPr defaultRowHeight="14.4" x14ac:dyDescent="0.3"/>
  <cols>
    <col min="1" max="1" width="31.88671875" customWidth="1"/>
    <col min="3" max="3" width="11.109375" customWidth="1"/>
    <col min="4" max="4" width="20.6640625" customWidth="1"/>
  </cols>
  <sheetData>
    <row r="1" spans="1:4" x14ac:dyDescent="0.3">
      <c r="A1" s="1" t="s">
        <v>440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6</v>
      </c>
      <c r="C3" s="7">
        <v>12000</v>
      </c>
      <c r="D3" s="7">
        <f>B3*C3</f>
        <v>72000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hidden="1" x14ac:dyDescent="0.3">
      <c r="A15" s="5" t="s">
        <v>206</v>
      </c>
      <c r="B15" s="7"/>
      <c r="C15" s="7"/>
      <c r="D15" s="7">
        <f t="shared" si="0"/>
        <v>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hidden="1" x14ac:dyDescent="0.3">
      <c r="A18" s="24" t="s">
        <v>287</v>
      </c>
      <c r="B18" s="7"/>
      <c r="C18" s="7"/>
      <c r="D18" s="7">
        <f t="shared" si="0"/>
        <v>0</v>
      </c>
    </row>
    <row r="19" spans="1:4" ht="18" hidden="1" x14ac:dyDescent="0.3">
      <c r="A19" s="8" t="s">
        <v>288</v>
      </c>
      <c r="B19" s="7"/>
      <c r="C19" s="44"/>
      <c r="D19" s="7">
        <f t="shared" si="0"/>
        <v>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v>20</v>
      </c>
      <c r="C25" s="7">
        <v>16000</v>
      </c>
      <c r="D25" s="7">
        <f t="shared" si="0"/>
        <v>320000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f>42+15+50</f>
        <v>107</v>
      </c>
      <c r="C28" s="7">
        <v>24000</v>
      </c>
      <c r="D28" s="7">
        <f t="shared" si="0"/>
        <v>2568000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hidden="1" x14ac:dyDescent="0.3">
      <c r="A30" s="5" t="s">
        <v>66</v>
      </c>
      <c r="B30" s="7"/>
      <c r="C30" s="7"/>
      <c r="D30" s="7">
        <f t="shared" si="0"/>
        <v>0</v>
      </c>
    </row>
    <row r="31" spans="1:4" ht="18" x14ac:dyDescent="0.3">
      <c r="A31" s="10" t="s">
        <v>228</v>
      </c>
      <c r="B31" s="7">
        <v>25</v>
      </c>
      <c r="C31" s="7">
        <v>42000</v>
      </c>
      <c r="D31" s="7">
        <f t="shared" si="0"/>
        <v>1050000</v>
      </c>
    </row>
    <row r="32" spans="1:4" ht="18" x14ac:dyDescent="0.3">
      <c r="A32" s="10" t="s">
        <v>229</v>
      </c>
      <c r="B32" s="7">
        <v>5</v>
      </c>
      <c r="C32" s="7">
        <v>13000</v>
      </c>
      <c r="D32" s="7">
        <f t="shared" si="0"/>
        <v>65000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x14ac:dyDescent="0.3">
      <c r="A40" s="10" t="s">
        <v>275</v>
      </c>
      <c r="B40" s="7">
        <v>11</v>
      </c>
      <c r="C40" s="7">
        <v>24000</v>
      </c>
      <c r="D40" s="7">
        <f t="shared" si="0"/>
        <v>264000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hidden="1" x14ac:dyDescent="0.3">
      <c r="A50" s="14" t="s">
        <v>153</v>
      </c>
      <c r="B50" s="7"/>
      <c r="C50" s="7"/>
      <c r="D50" s="7">
        <f t="shared" si="0"/>
        <v>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hidden="1" x14ac:dyDescent="0.3">
      <c r="A57" s="10" t="s">
        <v>114</v>
      </c>
      <c r="B57" s="7"/>
      <c r="C57" s="7"/>
      <c r="D57" s="7">
        <f t="shared" si="0"/>
        <v>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hidden="1" x14ac:dyDescent="0.3">
      <c r="A63" s="5" t="s">
        <v>3</v>
      </c>
      <c r="B63" s="7"/>
      <c r="C63" s="7"/>
      <c r="D63" s="7">
        <f t="shared" si="0"/>
        <v>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x14ac:dyDescent="0.3">
      <c r="A65" s="5" t="s">
        <v>5</v>
      </c>
      <c r="B65" s="7">
        <v>5</v>
      </c>
      <c r="C65" s="7">
        <v>8000</v>
      </c>
      <c r="D65" s="7">
        <f t="shared" si="0"/>
        <v>40000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x14ac:dyDescent="0.3">
      <c r="A73" s="24" t="s">
        <v>169</v>
      </c>
      <c r="B73" s="7">
        <v>68</v>
      </c>
      <c r="C73" s="7">
        <v>23000</v>
      </c>
      <c r="D73" s="7">
        <f t="shared" si="1"/>
        <v>1564000</v>
      </c>
    </row>
    <row r="74" spans="1:4" ht="18" x14ac:dyDescent="0.3">
      <c r="A74" s="10" t="s">
        <v>170</v>
      </c>
      <c r="B74" s="7">
        <v>5</v>
      </c>
      <c r="C74" s="7">
        <v>32000</v>
      </c>
      <c r="D74" s="7">
        <f t="shared" si="1"/>
        <v>160000</v>
      </c>
    </row>
    <row r="75" spans="1:4" ht="18" hidden="1" x14ac:dyDescent="0.3">
      <c r="A75" s="10" t="s">
        <v>171</v>
      </c>
      <c r="B75" s="7"/>
      <c r="C75" s="7"/>
      <c r="D75" s="7">
        <f t="shared" si="1"/>
        <v>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v>10</v>
      </c>
      <c r="C81" s="7">
        <v>11500</v>
      </c>
      <c r="D81" s="7">
        <f t="shared" si="1"/>
        <v>115000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x14ac:dyDescent="0.3">
      <c r="A98" s="10" t="s">
        <v>47</v>
      </c>
      <c r="B98" s="7">
        <v>30</v>
      </c>
      <c r="C98" s="7">
        <v>9000</v>
      </c>
      <c r="D98" s="7">
        <f t="shared" si="1"/>
        <v>270000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x14ac:dyDescent="0.3">
      <c r="A126" s="5" t="s">
        <v>281</v>
      </c>
      <c r="B126" s="12">
        <v>2.5</v>
      </c>
      <c r="C126" s="12">
        <v>16000</v>
      </c>
      <c r="D126" s="7">
        <f t="shared" si="1"/>
        <v>40000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438</v>
      </c>
      <c r="B135" s="7"/>
      <c r="C135" s="7"/>
      <c r="D135" s="7">
        <f t="shared" si="2"/>
        <v>0</v>
      </c>
    </row>
    <row r="136" spans="1:4" ht="18" hidden="1" x14ac:dyDescent="0.3">
      <c r="A136" s="10" t="s">
        <v>101</v>
      </c>
      <c r="B136" s="12"/>
      <c r="C136" s="12"/>
      <c r="D136" s="7">
        <f t="shared" si="2"/>
        <v>0</v>
      </c>
    </row>
    <row r="137" spans="1:4" ht="18" hidden="1" x14ac:dyDescent="0.3">
      <c r="A137" s="10" t="s">
        <v>102</v>
      </c>
      <c r="B137" s="12"/>
      <c r="C137" s="12"/>
      <c r="D137" s="7">
        <f t="shared" si="2"/>
        <v>0</v>
      </c>
    </row>
    <row r="138" spans="1:4" ht="18" hidden="1" x14ac:dyDescent="0.3">
      <c r="A138" s="10" t="s">
        <v>302</v>
      </c>
      <c r="B138" s="7"/>
      <c r="C138" s="7"/>
      <c r="D138" s="7">
        <f t="shared" si="2"/>
        <v>0</v>
      </c>
    </row>
    <row r="139" spans="1:4" ht="18" hidden="1" x14ac:dyDescent="0.3">
      <c r="A139" s="10" t="s">
        <v>103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104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105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106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130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107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108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109</v>
      </c>
      <c r="B146" s="12"/>
      <c r="C146" s="12"/>
      <c r="D146" s="7">
        <f t="shared" si="2"/>
        <v>0</v>
      </c>
    </row>
    <row r="147" spans="1:4" ht="18" hidden="1" x14ac:dyDescent="0.3">
      <c r="A147" s="10" t="s">
        <v>162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hidden="1" x14ac:dyDescent="0.3">
      <c r="A163" s="10" t="s">
        <v>200</v>
      </c>
      <c r="B163" s="7"/>
      <c r="C163" s="46"/>
      <c r="D163" s="7">
        <f t="shared" si="2"/>
        <v>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v>30</v>
      </c>
      <c r="C165" s="7">
        <v>11000</v>
      </c>
      <c r="D165" s="7">
        <f t="shared" si="2"/>
        <v>330000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x14ac:dyDescent="0.3">
      <c r="A169" s="19" t="s">
        <v>63</v>
      </c>
      <c r="B169" s="21">
        <v>10</v>
      </c>
      <c r="C169" s="21">
        <v>9000</v>
      </c>
      <c r="D169" s="7">
        <f t="shared" si="2"/>
        <v>90000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x14ac:dyDescent="0.3">
      <c r="A171" s="10" t="s">
        <v>87</v>
      </c>
      <c r="B171" s="7">
        <v>2.5</v>
      </c>
      <c r="C171" s="7">
        <v>45000</v>
      </c>
      <c r="D171" s="7">
        <f t="shared" si="2"/>
        <v>112500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x14ac:dyDescent="0.3">
      <c r="A179" s="10" t="s">
        <v>183</v>
      </c>
      <c r="B179" s="7">
        <v>150</v>
      </c>
      <c r="C179" s="7">
        <v>2100</v>
      </c>
      <c r="D179" s="7">
        <f t="shared" si="2"/>
        <v>315000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hidden="1" x14ac:dyDescent="0.3">
      <c r="A181" s="5" t="s">
        <v>185</v>
      </c>
      <c r="B181" s="7"/>
      <c r="C181" s="7"/>
      <c r="D181" s="7">
        <f t="shared" si="2"/>
        <v>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f>90+280</f>
        <v>370</v>
      </c>
      <c r="C196" s="7">
        <v>20000</v>
      </c>
      <c r="D196" s="7">
        <f t="shared" ref="D196:D259" si="3">B196*C196</f>
        <v>7400000</v>
      </c>
    </row>
    <row r="197" spans="1:4" ht="18" x14ac:dyDescent="0.3">
      <c r="A197" s="5" t="s">
        <v>68</v>
      </c>
      <c r="B197" s="7">
        <v>320</v>
      </c>
      <c r="C197" s="7">
        <v>20000</v>
      </c>
      <c r="D197" s="7">
        <f t="shared" si="3"/>
        <v>6400000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x14ac:dyDescent="0.3">
      <c r="A205" s="10" t="s">
        <v>188</v>
      </c>
      <c r="B205" s="7">
        <v>15</v>
      </c>
      <c r="C205" s="7">
        <v>10000</v>
      </c>
      <c r="D205" s="7">
        <f t="shared" si="3"/>
        <v>150000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x14ac:dyDescent="0.3">
      <c r="A210" s="10" t="s">
        <v>44</v>
      </c>
      <c r="B210" s="7">
        <f>100+250+400+100+160-300</f>
        <v>710</v>
      </c>
      <c r="C210" s="7">
        <v>14000</v>
      </c>
      <c r="D210" s="7">
        <f t="shared" si="3"/>
        <v>9940000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hidden="1" x14ac:dyDescent="0.3">
      <c r="A223" s="8" t="s">
        <v>315</v>
      </c>
      <c r="B223" s="7"/>
      <c r="C223" s="7"/>
      <c r="D223" s="7">
        <f t="shared" si="3"/>
        <v>0</v>
      </c>
    </row>
    <row r="224" spans="1:4" ht="18" x14ac:dyDescent="0.3">
      <c r="A224" s="14" t="s">
        <v>362</v>
      </c>
      <c r="B224" s="7">
        <v>32</v>
      </c>
      <c r="C224" s="7">
        <v>36000</v>
      </c>
      <c r="D224" s="7">
        <f t="shared" si="3"/>
        <v>1152000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hidden="1" x14ac:dyDescent="0.3">
      <c r="A241" s="10" t="s">
        <v>220</v>
      </c>
      <c r="B241" s="7"/>
      <c r="C241" s="7"/>
      <c r="D241" s="7">
        <f t="shared" si="3"/>
        <v>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f>13+15+45</f>
        <v>73</v>
      </c>
      <c r="C244" s="7">
        <v>29000</v>
      </c>
      <c r="D244" s="7">
        <f t="shared" si="3"/>
        <v>2117000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hidden="1" x14ac:dyDescent="0.3">
      <c r="A247" s="10" t="s">
        <v>27</v>
      </c>
      <c r="B247" s="7"/>
      <c r="C247" s="7"/>
      <c r="D247" s="7">
        <f t="shared" si="3"/>
        <v>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v>13</v>
      </c>
      <c r="C252" s="7">
        <v>37000</v>
      </c>
      <c r="D252" s="7">
        <f t="shared" si="3"/>
        <v>481000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6+28+10</f>
        <v>44</v>
      </c>
      <c r="C256" s="7">
        <v>22000</v>
      </c>
      <c r="D256" s="7">
        <f t="shared" si="3"/>
        <v>968000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hidden="1" x14ac:dyDescent="0.3">
      <c r="A264" s="10" t="s">
        <v>237</v>
      </c>
      <c r="B264" s="7"/>
      <c r="C264" s="7"/>
      <c r="D264" s="7">
        <f t="shared" si="4"/>
        <v>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118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f>10+15</f>
        <v>25</v>
      </c>
      <c r="C268" s="7">
        <v>17000</v>
      </c>
      <c r="D268" s="7">
        <f t="shared" si="4"/>
        <v>425000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x14ac:dyDescent="0.3">
      <c r="A281" s="10" t="s">
        <v>267</v>
      </c>
      <c r="B281" s="7">
        <v>5</v>
      </c>
      <c r="C281" s="7">
        <v>9000</v>
      </c>
      <c r="D281" s="7">
        <f t="shared" si="4"/>
        <v>45000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x14ac:dyDescent="0.3">
      <c r="A284" s="10" t="s">
        <v>284</v>
      </c>
      <c r="B284" s="7">
        <v>15</v>
      </c>
      <c r="C284" s="7">
        <v>13000</v>
      </c>
      <c r="D284" s="7">
        <f t="shared" si="4"/>
        <v>195000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x14ac:dyDescent="0.3">
      <c r="A287" s="10" t="s">
        <v>143</v>
      </c>
      <c r="B287" s="7">
        <v>38</v>
      </c>
      <c r="C287" s="7">
        <v>12000</v>
      </c>
      <c r="D287" s="7">
        <f t="shared" si="4"/>
        <v>456000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381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436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hidden="1" x14ac:dyDescent="0.3">
      <c r="A320" s="10" t="s">
        <v>256</v>
      </c>
      <c r="B320" s="7"/>
      <c r="C320" s="7"/>
      <c r="D320" s="7">
        <f t="shared" si="4"/>
        <v>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hidden="1" x14ac:dyDescent="0.3">
      <c r="A328" s="10" t="s">
        <v>264</v>
      </c>
      <c r="B328" s="7"/>
      <c r="C328" s="7"/>
      <c r="D328" s="7">
        <f t="shared" si="5"/>
        <v>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2147</v>
      </c>
      <c r="C333" s="39"/>
      <c r="D333" s="7">
        <f>SUM(D3:D287)</f>
        <v>37104500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441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hidden="1" x14ac:dyDescent="0.3">
      <c r="A338" s="22" t="s">
        <v>73</v>
      </c>
      <c r="B338" s="7"/>
      <c r="C338" s="7"/>
      <c r="D338" s="7">
        <f t="shared" si="5"/>
        <v>0</v>
      </c>
    </row>
    <row r="339" spans="1:4" ht="18" hidden="1" x14ac:dyDescent="0.3">
      <c r="A339" s="23" t="s">
        <v>74</v>
      </c>
      <c r="B339" s="7"/>
      <c r="C339" s="7"/>
      <c r="D339" s="7">
        <f t="shared" si="5"/>
        <v>0</v>
      </c>
    </row>
    <row r="340" spans="1:4" ht="18" hidden="1" x14ac:dyDescent="0.3">
      <c r="A340" s="22" t="s">
        <v>75</v>
      </c>
      <c r="B340" s="7"/>
      <c r="C340" s="7"/>
      <c r="D340" s="7">
        <f t="shared" si="5"/>
        <v>0</v>
      </c>
    </row>
    <row r="341" spans="1:4" ht="18" x14ac:dyDescent="0.3">
      <c r="A341" s="22" t="s">
        <v>196</v>
      </c>
      <c r="B341" s="7">
        <f>72+140-30</f>
        <v>182</v>
      </c>
      <c r="C341" s="7">
        <v>9000</v>
      </c>
      <c r="D341" s="7">
        <f t="shared" si="5"/>
        <v>1638000</v>
      </c>
    </row>
    <row r="342" spans="1:4" ht="18" hidden="1" x14ac:dyDescent="0.3">
      <c r="A342" s="10" t="s">
        <v>197</v>
      </c>
      <c r="B342" s="7"/>
      <c r="C342" s="7"/>
      <c r="D342" s="7">
        <f t="shared" si="5"/>
        <v>0</v>
      </c>
    </row>
    <row r="343" spans="1:4" ht="18" hidden="1" x14ac:dyDescent="0.3">
      <c r="A343" s="29" t="s">
        <v>293</v>
      </c>
      <c r="B343" s="7"/>
      <c r="C343" s="7"/>
      <c r="D343" s="7">
        <f t="shared" si="5"/>
        <v>0</v>
      </c>
    </row>
    <row r="344" spans="1:4" ht="18" hidden="1" x14ac:dyDescent="0.3">
      <c r="A344" s="22" t="s">
        <v>294</v>
      </c>
      <c r="B344" s="7"/>
      <c r="C344" s="7"/>
      <c r="D344" s="7">
        <f t="shared" si="5"/>
        <v>0</v>
      </c>
    </row>
    <row r="345" spans="1:4" ht="18" hidden="1" x14ac:dyDescent="0.3">
      <c r="A345" s="22" t="s">
        <v>198</v>
      </c>
      <c r="B345" s="7"/>
      <c r="C345" s="7"/>
      <c r="D345" s="7">
        <f t="shared" si="5"/>
        <v>0</v>
      </c>
    </row>
    <row r="346" spans="1:4" ht="18" hidden="1" x14ac:dyDescent="0.3">
      <c r="A346" s="8" t="s">
        <v>227</v>
      </c>
      <c r="B346" s="7"/>
      <c r="C346" s="7"/>
      <c r="D346" s="7">
        <f t="shared" si="5"/>
        <v>0</v>
      </c>
    </row>
    <row r="347" spans="1:4" ht="18" hidden="1" x14ac:dyDescent="0.3">
      <c r="A347" s="10" t="s">
        <v>51</v>
      </c>
      <c r="B347" s="7"/>
      <c r="C347" s="7"/>
      <c r="D347" s="7">
        <f t="shared" si="5"/>
        <v>0</v>
      </c>
    </row>
    <row r="348" spans="1:4" ht="18" x14ac:dyDescent="0.3">
      <c r="A348" s="10" t="s">
        <v>52</v>
      </c>
      <c r="B348" s="7">
        <f>18+32</f>
        <v>50</v>
      </c>
      <c r="C348" s="7">
        <v>10000</v>
      </c>
      <c r="D348" s="7">
        <f t="shared" si="5"/>
        <v>500000</v>
      </c>
    </row>
    <row r="349" spans="1:4" ht="18" hidden="1" x14ac:dyDescent="0.3">
      <c r="A349" s="5" t="s">
        <v>53</v>
      </c>
      <c r="B349" s="7"/>
      <c r="C349" s="7"/>
      <c r="D349" s="7">
        <f t="shared" si="5"/>
        <v>0</v>
      </c>
    </row>
    <row r="350" spans="1:4" ht="18" hidden="1" x14ac:dyDescent="0.3">
      <c r="A350" s="5" t="s">
        <v>206</v>
      </c>
      <c r="B350" s="7"/>
      <c r="C350" s="7"/>
      <c r="D350" s="7">
        <f t="shared" si="5"/>
        <v>0</v>
      </c>
    </row>
    <row r="351" spans="1:4" ht="18" hidden="1" x14ac:dyDescent="0.3">
      <c r="A351" s="10" t="s">
        <v>117</v>
      </c>
      <c r="B351" s="7"/>
      <c r="C351" s="7"/>
      <c r="D351" s="7">
        <f t="shared" si="5"/>
        <v>0</v>
      </c>
    </row>
    <row r="352" spans="1:4" ht="18" hidden="1" x14ac:dyDescent="0.3">
      <c r="A352" s="10" t="s">
        <v>286</v>
      </c>
      <c r="B352" s="7"/>
      <c r="C352" s="7"/>
      <c r="D352" s="7">
        <f t="shared" si="5"/>
        <v>0</v>
      </c>
    </row>
    <row r="353" spans="1:4" ht="18" hidden="1" x14ac:dyDescent="0.3">
      <c r="A353" s="24" t="s">
        <v>287</v>
      </c>
      <c r="B353" s="7"/>
      <c r="C353" s="7"/>
      <c r="D353" s="7">
        <f t="shared" si="5"/>
        <v>0</v>
      </c>
    </row>
    <row r="354" spans="1:4" ht="18" hidden="1" x14ac:dyDescent="0.3">
      <c r="A354" s="8" t="s">
        <v>288</v>
      </c>
      <c r="B354" s="7"/>
      <c r="C354" s="7"/>
      <c r="D354" s="7">
        <f t="shared" si="5"/>
        <v>0</v>
      </c>
    </row>
    <row r="355" spans="1:4" ht="18" x14ac:dyDescent="0.3">
      <c r="A355" s="10" t="s">
        <v>120</v>
      </c>
      <c r="B355" s="7">
        <f>400+240+420+600</f>
        <v>1660</v>
      </c>
      <c r="C355" s="7">
        <v>10500</v>
      </c>
      <c r="D355" s="7">
        <f t="shared" si="5"/>
        <v>17430000</v>
      </c>
    </row>
    <row r="356" spans="1:4" ht="18" hidden="1" x14ac:dyDescent="0.3">
      <c r="A356" s="5" t="s">
        <v>60</v>
      </c>
      <c r="B356" s="7"/>
      <c r="C356" s="7"/>
      <c r="D356" s="7">
        <f t="shared" si="5"/>
        <v>0</v>
      </c>
    </row>
    <row r="357" spans="1:4" ht="18" hidden="1" x14ac:dyDescent="0.3">
      <c r="A357" s="5" t="s">
        <v>61</v>
      </c>
      <c r="B357" s="7"/>
      <c r="C357" s="7"/>
      <c r="D357" s="7">
        <f t="shared" si="5"/>
        <v>0</v>
      </c>
    </row>
    <row r="358" spans="1:4" ht="18" hidden="1" x14ac:dyDescent="0.3">
      <c r="A358" s="10" t="s">
        <v>270</v>
      </c>
      <c r="B358" s="7"/>
      <c r="C358" s="7"/>
      <c r="D358" s="7">
        <f t="shared" si="5"/>
        <v>0</v>
      </c>
    </row>
    <row r="359" spans="1:4" ht="18" hidden="1" x14ac:dyDescent="0.3">
      <c r="A359" s="10" t="s">
        <v>271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272</v>
      </c>
      <c r="B360" s="7"/>
      <c r="C360" s="7"/>
      <c r="D360" s="7">
        <f t="shared" si="5"/>
        <v>0</v>
      </c>
    </row>
    <row r="361" spans="1:4" ht="18" hidden="1" x14ac:dyDescent="0.3">
      <c r="A361" s="10" t="s">
        <v>273</v>
      </c>
      <c r="B361" s="7"/>
      <c r="C361" s="7"/>
      <c r="D361" s="7">
        <f t="shared" si="5"/>
        <v>0</v>
      </c>
    </row>
    <row r="362" spans="1:4" ht="18" hidden="1" x14ac:dyDescent="0.3">
      <c r="A362" s="10" t="s">
        <v>274</v>
      </c>
      <c r="B362" s="7"/>
      <c r="C362" s="7"/>
      <c r="D362" s="7">
        <f t="shared" si="5"/>
        <v>0</v>
      </c>
    </row>
    <row r="363" spans="1:4" ht="18" hidden="1" x14ac:dyDescent="0.3">
      <c r="A363" s="10" t="s">
        <v>64</v>
      </c>
      <c r="B363" s="7"/>
      <c r="C363" s="7"/>
      <c r="D363" s="7">
        <f t="shared" si="5"/>
        <v>0</v>
      </c>
    </row>
    <row r="364" spans="1:4" ht="18" hidden="1" x14ac:dyDescent="0.3">
      <c r="A364" s="5" t="s">
        <v>65</v>
      </c>
      <c r="B364" s="7"/>
      <c r="C364" s="7"/>
      <c r="D364" s="7">
        <f t="shared" si="5"/>
        <v>0</v>
      </c>
    </row>
    <row r="365" spans="1:4" ht="18" hidden="1" x14ac:dyDescent="0.3">
      <c r="A365" s="5" t="s">
        <v>66</v>
      </c>
      <c r="B365" s="7"/>
      <c r="C365" s="7"/>
      <c r="D365" s="7">
        <f t="shared" si="5"/>
        <v>0</v>
      </c>
    </row>
    <row r="366" spans="1:4" ht="18" hidden="1" x14ac:dyDescent="0.3">
      <c r="A366" s="10" t="s">
        <v>228</v>
      </c>
      <c r="B366" s="7"/>
      <c r="C366" s="7"/>
      <c r="D366" s="7">
        <f t="shared" si="5"/>
        <v>0</v>
      </c>
    </row>
    <row r="367" spans="1:4" ht="18" hidden="1" x14ac:dyDescent="0.3">
      <c r="A367" s="10" t="s">
        <v>229</v>
      </c>
      <c r="B367" s="7"/>
      <c r="C367" s="7"/>
      <c r="D367" s="7">
        <f t="shared" si="5"/>
        <v>0</v>
      </c>
    </row>
    <row r="368" spans="1:4" ht="18" hidden="1" x14ac:dyDescent="0.3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3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3">
      <c r="A370" s="10" t="s">
        <v>121</v>
      </c>
      <c r="B370" s="7"/>
      <c r="C370" s="7"/>
      <c r="D370" s="7">
        <f t="shared" si="5"/>
        <v>0</v>
      </c>
    </row>
    <row r="371" spans="1:4" ht="18" hidden="1" x14ac:dyDescent="0.3">
      <c r="A371" s="10" t="s">
        <v>149</v>
      </c>
      <c r="B371" s="7"/>
      <c r="C371" s="7"/>
      <c r="D371" s="7">
        <f t="shared" si="5"/>
        <v>0</v>
      </c>
    </row>
    <row r="372" spans="1:4" ht="18" hidden="1" x14ac:dyDescent="0.3">
      <c r="A372" s="14" t="s">
        <v>96</v>
      </c>
      <c r="B372" s="7"/>
      <c r="C372" s="7"/>
      <c r="D372" s="7">
        <f t="shared" si="5"/>
        <v>0</v>
      </c>
    </row>
    <row r="373" spans="1:4" ht="18" hidden="1" x14ac:dyDescent="0.3">
      <c r="A373" s="10" t="s">
        <v>97</v>
      </c>
      <c r="B373" s="7"/>
      <c r="C373" s="7"/>
      <c r="D373" s="7">
        <f t="shared" si="5"/>
        <v>0</v>
      </c>
    </row>
    <row r="374" spans="1:4" ht="18" hidden="1" x14ac:dyDescent="0.3">
      <c r="A374" s="10" t="s">
        <v>98</v>
      </c>
      <c r="B374" s="7"/>
      <c r="C374" s="7"/>
      <c r="D374" s="7">
        <f t="shared" si="5"/>
        <v>0</v>
      </c>
    </row>
    <row r="375" spans="1:4" ht="18" hidden="1" x14ac:dyDescent="0.3">
      <c r="A375" s="10" t="s">
        <v>275</v>
      </c>
      <c r="B375" s="7"/>
      <c r="C375" s="7"/>
      <c r="D375" s="7">
        <f t="shared" si="5"/>
        <v>0</v>
      </c>
    </row>
    <row r="376" spans="1:4" ht="18" hidden="1" x14ac:dyDescent="0.3">
      <c r="A376" s="10" t="s">
        <v>276</v>
      </c>
      <c r="B376" s="7"/>
      <c r="C376" s="7"/>
      <c r="D376" s="7">
        <f t="shared" si="5"/>
        <v>0</v>
      </c>
    </row>
    <row r="377" spans="1:4" ht="18" hidden="1" x14ac:dyDescent="0.3">
      <c r="A377" s="24" t="s">
        <v>277</v>
      </c>
      <c r="B377" s="7"/>
      <c r="C377" s="7"/>
      <c r="D377" s="7">
        <f t="shared" si="5"/>
        <v>0</v>
      </c>
    </row>
    <row r="378" spans="1:4" ht="18" hidden="1" x14ac:dyDescent="0.3">
      <c r="A378" s="8" t="s">
        <v>122</v>
      </c>
      <c r="B378" s="7"/>
      <c r="C378" s="7"/>
      <c r="D378" s="7">
        <f t="shared" si="5"/>
        <v>0</v>
      </c>
    </row>
    <row r="379" spans="1:4" ht="18" hidden="1" x14ac:dyDescent="0.3">
      <c r="A379" s="24" t="s">
        <v>123</v>
      </c>
      <c r="B379" s="7"/>
      <c r="C379" s="7"/>
      <c r="D379" s="7">
        <f t="shared" si="5"/>
        <v>0</v>
      </c>
    </row>
    <row r="380" spans="1:4" ht="18" x14ac:dyDescent="0.3">
      <c r="A380" s="10" t="s">
        <v>278</v>
      </c>
      <c r="B380" s="7">
        <v>12</v>
      </c>
      <c r="C380" s="7">
        <v>21000</v>
      </c>
      <c r="D380" s="7">
        <f t="shared" si="5"/>
        <v>252000</v>
      </c>
    </row>
    <row r="381" spans="1:4" ht="18" hidden="1" x14ac:dyDescent="0.3">
      <c r="A381" s="10" t="s">
        <v>279</v>
      </c>
      <c r="B381" s="7"/>
      <c r="C381" s="7"/>
      <c r="D381" s="7">
        <f t="shared" si="5"/>
        <v>0</v>
      </c>
    </row>
    <row r="382" spans="1:4" ht="18" x14ac:dyDescent="0.3">
      <c r="A382" s="5" t="s">
        <v>113</v>
      </c>
      <c r="B382" s="7">
        <f>80+300+180+140</f>
        <v>700</v>
      </c>
      <c r="C382" s="7">
        <v>22000</v>
      </c>
      <c r="D382" s="7">
        <f t="shared" si="5"/>
        <v>15400000</v>
      </c>
    </row>
    <row r="383" spans="1:4" ht="18" hidden="1" x14ac:dyDescent="0.3">
      <c r="A383" s="18" t="s">
        <v>151</v>
      </c>
      <c r="B383" s="7"/>
      <c r="C383" s="7"/>
      <c r="D383" s="7">
        <f t="shared" si="5"/>
        <v>0</v>
      </c>
    </row>
    <row r="384" spans="1:4" ht="18" hidden="1" x14ac:dyDescent="0.3">
      <c r="A384" s="14" t="s">
        <v>152</v>
      </c>
      <c r="B384" s="7"/>
      <c r="C384" s="7"/>
      <c r="D384" s="7">
        <f t="shared" si="5"/>
        <v>0</v>
      </c>
    </row>
    <row r="385" spans="1:4" ht="18" hidden="1" x14ac:dyDescent="0.3">
      <c r="A385" s="14" t="s">
        <v>153</v>
      </c>
      <c r="B385" s="7"/>
      <c r="C385" s="7"/>
      <c r="D385" s="7">
        <f t="shared" si="5"/>
        <v>0</v>
      </c>
    </row>
    <row r="386" spans="1:4" ht="18" hidden="1" x14ac:dyDescent="0.3">
      <c r="A386" s="14" t="s">
        <v>154</v>
      </c>
      <c r="B386" s="7"/>
      <c r="C386" s="7"/>
      <c r="D386" s="7">
        <f t="shared" si="5"/>
        <v>0</v>
      </c>
    </row>
    <row r="387" spans="1:4" ht="18" hidden="1" x14ac:dyDescent="0.3">
      <c r="A387" s="10" t="s">
        <v>155</v>
      </c>
      <c r="B387" s="7"/>
      <c r="C387" s="7"/>
      <c r="D387" s="7">
        <f t="shared" si="5"/>
        <v>0</v>
      </c>
    </row>
    <row r="388" spans="1:4" ht="18" hidden="1" x14ac:dyDescent="0.3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157</v>
      </c>
      <c r="B389" s="7"/>
      <c r="C389" s="7"/>
      <c r="D389" s="7">
        <f t="shared" si="6"/>
        <v>0</v>
      </c>
    </row>
    <row r="390" spans="1:4" ht="18" hidden="1" x14ac:dyDescent="0.3">
      <c r="A390" s="10" t="s">
        <v>158</v>
      </c>
      <c r="B390" s="7"/>
      <c r="C390" s="7"/>
      <c r="D390" s="7">
        <f t="shared" si="6"/>
        <v>0</v>
      </c>
    </row>
    <row r="391" spans="1:4" ht="18" hidden="1" x14ac:dyDescent="0.3">
      <c r="A391" s="14" t="s">
        <v>76</v>
      </c>
      <c r="B391" s="7"/>
      <c r="C391" s="7"/>
      <c r="D391" s="7">
        <f t="shared" si="6"/>
        <v>0</v>
      </c>
    </row>
    <row r="392" spans="1:4" ht="18" hidden="1" x14ac:dyDescent="0.3">
      <c r="A392" s="10" t="s">
        <v>114</v>
      </c>
      <c r="B392" s="7"/>
      <c r="C392" s="7"/>
      <c r="D392" s="7">
        <f t="shared" si="6"/>
        <v>0</v>
      </c>
    </row>
    <row r="393" spans="1:4" ht="18" hidden="1" x14ac:dyDescent="0.3">
      <c r="A393" s="34" t="s">
        <v>295</v>
      </c>
      <c r="B393" s="7"/>
      <c r="C393" s="7"/>
      <c r="D393" s="7">
        <f t="shared" si="6"/>
        <v>0</v>
      </c>
    </row>
    <row r="394" spans="1:4" ht="18" hidden="1" x14ac:dyDescent="0.3">
      <c r="A394" s="10" t="s">
        <v>159</v>
      </c>
      <c r="B394" s="7"/>
      <c r="C394" s="7"/>
      <c r="D394" s="7">
        <f t="shared" si="6"/>
        <v>0</v>
      </c>
    </row>
    <row r="395" spans="1:4" ht="18" hidden="1" x14ac:dyDescent="0.3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3">
      <c r="A397" s="41" t="s">
        <v>296</v>
      </c>
      <c r="B397" s="7"/>
      <c r="C397" s="7"/>
      <c r="D397" s="7">
        <f t="shared" si="6"/>
        <v>0</v>
      </c>
    </row>
    <row r="398" spans="1:4" ht="18" hidden="1" x14ac:dyDescent="0.3">
      <c r="A398" s="5" t="s">
        <v>3</v>
      </c>
      <c r="B398" s="7"/>
      <c r="C398" s="7"/>
      <c r="D398" s="7">
        <f t="shared" si="6"/>
        <v>0</v>
      </c>
    </row>
    <row r="399" spans="1:4" ht="18" hidden="1" x14ac:dyDescent="0.3">
      <c r="A399" s="8" t="s">
        <v>4</v>
      </c>
      <c r="B399" s="7"/>
      <c r="C399" s="7"/>
      <c r="D399" s="7">
        <f t="shared" si="6"/>
        <v>0</v>
      </c>
    </row>
    <row r="400" spans="1:4" ht="18" hidden="1" x14ac:dyDescent="0.3">
      <c r="A400" s="5" t="s">
        <v>5</v>
      </c>
      <c r="B400" s="7"/>
      <c r="C400" s="7"/>
      <c r="D400" s="7">
        <f t="shared" si="6"/>
        <v>0</v>
      </c>
    </row>
    <row r="401" spans="1:4" ht="18" hidden="1" x14ac:dyDescent="0.3">
      <c r="A401" s="5" t="s">
        <v>6</v>
      </c>
      <c r="B401" s="7"/>
      <c r="C401" s="7"/>
      <c r="D401" s="7">
        <f t="shared" si="6"/>
        <v>0</v>
      </c>
    </row>
    <row r="402" spans="1:4" ht="18" hidden="1" x14ac:dyDescent="0.3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3">
      <c r="A404" s="10" t="s">
        <v>9</v>
      </c>
      <c r="B404" s="7"/>
      <c r="C404" s="7"/>
      <c r="D404" s="7">
        <f t="shared" si="6"/>
        <v>0</v>
      </c>
    </row>
    <row r="405" spans="1:4" ht="18" hidden="1" x14ac:dyDescent="0.3">
      <c r="A405" s="10" t="s">
        <v>115</v>
      </c>
      <c r="B405" s="7"/>
      <c r="C405" s="7"/>
      <c r="D405" s="7">
        <f t="shared" si="6"/>
        <v>0</v>
      </c>
    </row>
    <row r="406" spans="1:4" ht="18" hidden="1" x14ac:dyDescent="0.3">
      <c r="A406" s="5" t="s">
        <v>116</v>
      </c>
      <c r="B406" s="7"/>
      <c r="C406" s="7"/>
      <c r="D406" s="7">
        <f t="shared" si="6"/>
        <v>0</v>
      </c>
    </row>
    <row r="407" spans="1:4" ht="18" hidden="1" x14ac:dyDescent="0.3">
      <c r="A407" s="10" t="s">
        <v>168</v>
      </c>
      <c r="B407" s="7"/>
      <c r="C407" s="7"/>
      <c r="D407" s="7">
        <f t="shared" si="6"/>
        <v>0</v>
      </c>
    </row>
    <row r="408" spans="1:4" ht="18" hidden="1" x14ac:dyDescent="0.3">
      <c r="A408" s="24" t="s">
        <v>169</v>
      </c>
      <c r="B408" s="7"/>
      <c r="C408" s="7"/>
      <c r="D408" s="7">
        <f t="shared" si="6"/>
        <v>0</v>
      </c>
    </row>
    <row r="409" spans="1:4" ht="18" hidden="1" x14ac:dyDescent="0.3">
      <c r="A409" s="10" t="s">
        <v>170</v>
      </c>
      <c r="B409" s="7"/>
      <c r="C409" s="7"/>
      <c r="D409" s="7">
        <f t="shared" si="6"/>
        <v>0</v>
      </c>
    </row>
    <row r="410" spans="1:4" ht="18" hidden="1" x14ac:dyDescent="0.3">
      <c r="A410" s="10" t="s">
        <v>171</v>
      </c>
      <c r="B410" s="7"/>
      <c r="C410" s="7"/>
      <c r="D410" s="7">
        <f t="shared" si="6"/>
        <v>0</v>
      </c>
    </row>
    <row r="411" spans="1:4" ht="18" hidden="1" x14ac:dyDescent="0.3">
      <c r="A411" s="10" t="s">
        <v>172</v>
      </c>
      <c r="B411" s="7"/>
      <c r="C411" s="7"/>
      <c r="D411" s="7">
        <f t="shared" si="6"/>
        <v>0</v>
      </c>
    </row>
    <row r="412" spans="1:4" ht="18" hidden="1" x14ac:dyDescent="0.3">
      <c r="A412" s="5" t="s">
        <v>10</v>
      </c>
      <c r="B412" s="12"/>
      <c r="C412" s="12"/>
      <c r="D412" s="7">
        <f t="shared" si="6"/>
        <v>0</v>
      </c>
    </row>
    <row r="413" spans="1:4" ht="18" hidden="1" x14ac:dyDescent="0.3">
      <c r="A413" s="5" t="s">
        <v>11</v>
      </c>
      <c r="B413" s="12"/>
      <c r="C413" s="12"/>
      <c r="D413" s="7">
        <f t="shared" si="6"/>
        <v>0</v>
      </c>
    </row>
    <row r="414" spans="1:4" ht="18" hidden="1" x14ac:dyDescent="0.3">
      <c r="A414" s="5" t="s">
        <v>12</v>
      </c>
      <c r="B414" s="12"/>
      <c r="C414" s="12"/>
      <c r="D414" s="7">
        <f t="shared" si="6"/>
        <v>0</v>
      </c>
    </row>
    <row r="415" spans="1:4" ht="18" hidden="1" x14ac:dyDescent="0.3">
      <c r="A415" s="10" t="s">
        <v>82</v>
      </c>
      <c r="B415" s="7"/>
      <c r="C415" s="7"/>
      <c r="D415" s="7">
        <f t="shared" si="6"/>
        <v>0</v>
      </c>
    </row>
    <row r="416" spans="1:4" ht="18" hidden="1" x14ac:dyDescent="0.3">
      <c r="A416" s="10" t="s">
        <v>83</v>
      </c>
      <c r="B416" s="7"/>
      <c r="C416" s="7"/>
      <c r="D416" s="7">
        <f t="shared" si="6"/>
        <v>0</v>
      </c>
    </row>
    <row r="417" spans="1:4" ht="18" hidden="1" x14ac:dyDescent="0.3">
      <c r="A417" s="10" t="s">
        <v>84</v>
      </c>
      <c r="B417" s="7"/>
      <c r="C417" s="7"/>
      <c r="D417" s="7">
        <f t="shared" si="6"/>
        <v>0</v>
      </c>
    </row>
    <row r="418" spans="1:4" ht="18" hidden="1" x14ac:dyDescent="0.3">
      <c r="A418" s="10" t="s">
        <v>85</v>
      </c>
      <c r="B418" s="7"/>
      <c r="C418" s="7"/>
      <c r="D418" s="7">
        <f t="shared" si="6"/>
        <v>0</v>
      </c>
    </row>
    <row r="419" spans="1:4" ht="18" hidden="1" x14ac:dyDescent="0.3">
      <c r="A419" s="10" t="s">
        <v>86</v>
      </c>
      <c r="B419" s="7"/>
      <c r="C419" s="7"/>
      <c r="D419" s="7">
        <f t="shared" si="6"/>
        <v>0</v>
      </c>
    </row>
    <row r="420" spans="1:4" ht="18" hidden="1" x14ac:dyDescent="0.3">
      <c r="A420" s="10" t="s">
        <v>194</v>
      </c>
      <c r="B420" s="7"/>
      <c r="C420" s="7"/>
      <c r="D420" s="7">
        <f t="shared" si="6"/>
        <v>0</v>
      </c>
    </row>
    <row r="421" spans="1:4" ht="18" hidden="1" x14ac:dyDescent="0.3">
      <c r="A421" s="13" t="s">
        <v>195</v>
      </c>
      <c r="B421" s="7"/>
      <c r="C421" s="7"/>
      <c r="D421" s="7">
        <f t="shared" si="6"/>
        <v>0</v>
      </c>
    </row>
    <row r="422" spans="1:4" ht="18" hidden="1" x14ac:dyDescent="0.3">
      <c r="A422" s="13" t="s">
        <v>177</v>
      </c>
      <c r="B422" s="7"/>
      <c r="C422" s="7"/>
      <c r="D422" s="7">
        <f t="shared" si="6"/>
        <v>0</v>
      </c>
    </row>
    <row r="423" spans="1:4" ht="18" hidden="1" x14ac:dyDescent="0.3">
      <c r="A423" s="13" t="s">
        <v>178</v>
      </c>
      <c r="B423" s="7"/>
      <c r="C423" s="7"/>
      <c r="D423" s="7">
        <f t="shared" si="6"/>
        <v>0</v>
      </c>
    </row>
    <row r="424" spans="1:4" ht="18" hidden="1" x14ac:dyDescent="0.3">
      <c r="A424" s="8" t="s">
        <v>179</v>
      </c>
      <c r="B424" s="7"/>
      <c r="C424" s="7"/>
      <c r="D424" s="7">
        <f t="shared" si="6"/>
        <v>0</v>
      </c>
    </row>
    <row r="425" spans="1:4" ht="18" hidden="1" x14ac:dyDescent="0.3">
      <c r="A425" s="24" t="s">
        <v>173</v>
      </c>
      <c r="B425" s="7"/>
      <c r="C425" s="7"/>
      <c r="D425" s="7">
        <f t="shared" si="6"/>
        <v>0</v>
      </c>
    </row>
    <row r="426" spans="1:4" ht="18" hidden="1" x14ac:dyDescent="0.3">
      <c r="A426" s="8" t="s">
        <v>335</v>
      </c>
      <c r="B426" s="7"/>
      <c r="C426" s="7"/>
      <c r="D426" s="7">
        <f t="shared" si="6"/>
        <v>0</v>
      </c>
    </row>
    <row r="427" spans="1:4" ht="18" hidden="1" x14ac:dyDescent="0.3">
      <c r="A427" s="10" t="s">
        <v>13</v>
      </c>
      <c r="B427" s="7"/>
      <c r="C427" s="7"/>
      <c r="D427" s="7">
        <f t="shared" si="6"/>
        <v>0</v>
      </c>
    </row>
    <row r="428" spans="1:4" ht="18" hidden="1" x14ac:dyDescent="0.3">
      <c r="A428" s="10" t="s">
        <v>14</v>
      </c>
      <c r="B428" s="7"/>
      <c r="C428" s="7"/>
      <c r="D428" s="7">
        <f t="shared" si="6"/>
        <v>0</v>
      </c>
    </row>
    <row r="429" spans="1:4" ht="18" hidden="1" x14ac:dyDescent="0.3">
      <c r="A429" s="8" t="s">
        <v>336</v>
      </c>
      <c r="B429" s="7"/>
      <c r="C429" s="7"/>
      <c r="D429" s="7">
        <f t="shared" si="6"/>
        <v>0</v>
      </c>
    </row>
    <row r="430" spans="1:4" ht="18" hidden="1" x14ac:dyDescent="0.3">
      <c r="A430" s="8" t="s">
        <v>207</v>
      </c>
      <c r="B430" s="7"/>
      <c r="C430" s="7"/>
      <c r="D430" s="7">
        <f t="shared" si="6"/>
        <v>0</v>
      </c>
    </row>
    <row r="431" spans="1:4" ht="18" hidden="1" x14ac:dyDescent="0.3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3">
      <c r="A432" s="13" t="s">
        <v>17</v>
      </c>
      <c r="B432" s="7"/>
      <c r="C432" s="7"/>
      <c r="D432" s="7">
        <f t="shared" si="6"/>
        <v>0</v>
      </c>
    </row>
    <row r="433" spans="1:4" ht="18" hidden="1" x14ac:dyDescent="0.3">
      <c r="A433" s="8" t="s">
        <v>297</v>
      </c>
      <c r="B433" s="7"/>
      <c r="C433" s="7"/>
      <c r="D433" s="7">
        <f t="shared" si="6"/>
        <v>0</v>
      </c>
    </row>
    <row r="434" spans="1:4" ht="18" hidden="1" x14ac:dyDescent="0.3">
      <c r="A434" s="8" t="s">
        <v>337</v>
      </c>
      <c r="B434" s="7"/>
      <c r="C434" s="7"/>
      <c r="D434" s="7">
        <f t="shared" si="6"/>
        <v>0</v>
      </c>
    </row>
    <row r="435" spans="1:4" ht="18" hidden="1" x14ac:dyDescent="0.3">
      <c r="A435" s="10" t="s">
        <v>47</v>
      </c>
      <c r="B435" s="7"/>
      <c r="C435" s="7"/>
      <c r="D435" s="7">
        <f t="shared" si="6"/>
        <v>0</v>
      </c>
    </row>
    <row r="436" spans="1:4" ht="18" hidden="1" x14ac:dyDescent="0.3">
      <c r="A436" s="14" t="s">
        <v>48</v>
      </c>
      <c r="B436" s="7"/>
      <c r="C436" s="7"/>
      <c r="D436" s="7">
        <f t="shared" si="6"/>
        <v>0</v>
      </c>
    </row>
    <row r="437" spans="1:4" ht="18" hidden="1" x14ac:dyDescent="0.3">
      <c r="A437" s="28" t="s">
        <v>192</v>
      </c>
      <c r="B437" s="7"/>
      <c r="C437" s="7"/>
      <c r="D437" s="7">
        <f t="shared" si="6"/>
        <v>0</v>
      </c>
    </row>
    <row r="438" spans="1:4" ht="18" hidden="1" x14ac:dyDescent="0.3">
      <c r="A438" s="28" t="s">
        <v>193</v>
      </c>
      <c r="B438" s="7"/>
      <c r="C438" s="7"/>
      <c r="D438" s="7">
        <f t="shared" si="6"/>
        <v>0</v>
      </c>
    </row>
    <row r="439" spans="1:4" ht="18" hidden="1" x14ac:dyDescent="0.3">
      <c r="A439" s="42" t="s">
        <v>49</v>
      </c>
      <c r="B439" s="7"/>
      <c r="C439" s="7"/>
      <c r="D439" s="7">
        <f t="shared" si="6"/>
        <v>0</v>
      </c>
    </row>
    <row r="440" spans="1:4" ht="18" hidden="1" x14ac:dyDescent="0.3">
      <c r="A440" s="35" t="s">
        <v>298</v>
      </c>
      <c r="B440" s="7"/>
      <c r="C440" s="7"/>
      <c r="D440" s="7">
        <f t="shared" si="6"/>
        <v>0</v>
      </c>
    </row>
    <row r="441" spans="1:4" ht="18" hidden="1" x14ac:dyDescent="0.3">
      <c r="A441" s="10" t="s">
        <v>50</v>
      </c>
      <c r="B441" s="7"/>
      <c r="C441" s="7"/>
      <c r="D441" s="7">
        <f t="shared" si="6"/>
        <v>0</v>
      </c>
    </row>
    <row r="442" spans="1:4" ht="18" hidden="1" x14ac:dyDescent="0.3">
      <c r="A442" s="10" t="s">
        <v>20</v>
      </c>
      <c r="B442" s="7"/>
      <c r="C442" s="7"/>
      <c r="D442" s="7">
        <f t="shared" si="6"/>
        <v>0</v>
      </c>
    </row>
    <row r="443" spans="1:4" ht="18" hidden="1" x14ac:dyDescent="0.3">
      <c r="A443" s="10" t="s">
        <v>21</v>
      </c>
      <c r="B443" s="7"/>
      <c r="C443" s="7"/>
      <c r="D443" s="7">
        <f t="shared" si="6"/>
        <v>0</v>
      </c>
    </row>
    <row r="444" spans="1:4" ht="18" hidden="1" x14ac:dyDescent="0.3">
      <c r="A444" s="10" t="s">
        <v>22</v>
      </c>
      <c r="B444" s="7"/>
      <c r="C444" s="7"/>
      <c r="D444" s="7">
        <f t="shared" si="6"/>
        <v>0</v>
      </c>
    </row>
    <row r="445" spans="1:4" ht="18" hidden="1" x14ac:dyDescent="0.3">
      <c r="A445" s="10" t="s">
        <v>209</v>
      </c>
      <c r="B445" s="7"/>
      <c r="C445" s="7"/>
      <c r="D445" s="7">
        <f t="shared" si="6"/>
        <v>0</v>
      </c>
    </row>
    <row r="446" spans="1:4" ht="18" hidden="1" x14ac:dyDescent="0.3">
      <c r="A446" s="10" t="s">
        <v>210</v>
      </c>
      <c r="B446" s="7"/>
      <c r="C446" s="7"/>
      <c r="D446" s="7">
        <f t="shared" si="6"/>
        <v>0</v>
      </c>
    </row>
    <row r="447" spans="1:4" ht="18" hidden="1" x14ac:dyDescent="0.3">
      <c r="A447" s="10" t="s">
        <v>338</v>
      </c>
      <c r="B447" s="7"/>
      <c r="C447" s="7"/>
      <c r="D447" s="7">
        <f t="shared" si="6"/>
        <v>0</v>
      </c>
    </row>
    <row r="448" spans="1:4" ht="18" hidden="1" x14ac:dyDescent="0.3">
      <c r="A448" s="10" t="s">
        <v>211</v>
      </c>
      <c r="B448" s="7"/>
      <c r="C448" s="7"/>
      <c r="D448" s="7">
        <f t="shared" si="6"/>
        <v>0</v>
      </c>
    </row>
    <row r="449" spans="1:4" ht="18" hidden="1" x14ac:dyDescent="0.3">
      <c r="A449" s="8" t="s">
        <v>18</v>
      </c>
      <c r="B449" s="7"/>
      <c r="C449" s="7"/>
      <c r="D449" s="7">
        <f t="shared" si="6"/>
        <v>0</v>
      </c>
    </row>
    <row r="450" spans="1:4" ht="18" hidden="1" x14ac:dyDescent="0.3">
      <c r="A450" s="13" t="s">
        <v>19</v>
      </c>
      <c r="B450" s="7"/>
      <c r="C450" s="7"/>
      <c r="D450" s="7">
        <f t="shared" si="6"/>
        <v>0</v>
      </c>
    </row>
    <row r="451" spans="1:4" ht="18" hidden="1" x14ac:dyDescent="0.3">
      <c r="A451" s="10" t="s">
        <v>299</v>
      </c>
      <c r="B451" s="7"/>
      <c r="C451" s="7"/>
      <c r="D451" s="7">
        <f t="shared" si="6"/>
        <v>0</v>
      </c>
    </row>
    <row r="452" spans="1:4" ht="18" hidden="1" x14ac:dyDescent="0.3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301</v>
      </c>
      <c r="B453" s="7"/>
      <c r="C453" s="7"/>
      <c r="D453" s="7">
        <f t="shared" si="7"/>
        <v>0</v>
      </c>
    </row>
    <row r="454" spans="1:4" ht="18" hidden="1" x14ac:dyDescent="0.3">
      <c r="A454" s="10" t="s">
        <v>95</v>
      </c>
      <c r="B454" s="7"/>
      <c r="C454" s="7"/>
      <c r="D454" s="7">
        <f t="shared" si="7"/>
        <v>0</v>
      </c>
    </row>
    <row r="455" spans="1:4" ht="18" hidden="1" x14ac:dyDescent="0.3">
      <c r="A455" s="29" t="s">
        <v>124</v>
      </c>
      <c r="B455" s="7"/>
      <c r="C455" s="7"/>
      <c r="D455" s="7">
        <f t="shared" si="7"/>
        <v>0</v>
      </c>
    </row>
    <row r="456" spans="1:4" ht="18" hidden="1" x14ac:dyDescent="0.3">
      <c r="A456" s="24" t="s">
        <v>125</v>
      </c>
      <c r="B456" s="7"/>
      <c r="C456" s="7"/>
      <c r="D456" s="7">
        <f t="shared" si="7"/>
        <v>0</v>
      </c>
    </row>
    <row r="457" spans="1:4" ht="18" hidden="1" x14ac:dyDescent="0.3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3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3">
      <c r="A461" s="33" t="s">
        <v>280</v>
      </c>
      <c r="B461" s="7"/>
      <c r="C461" s="7"/>
      <c r="D461" s="7">
        <f t="shared" si="7"/>
        <v>0</v>
      </c>
    </row>
    <row r="462" spans="1:4" ht="18" hidden="1" x14ac:dyDescent="0.3">
      <c r="A462" s="5" t="s">
        <v>281</v>
      </c>
      <c r="B462" s="12"/>
      <c r="C462" s="12"/>
      <c r="D462" s="7">
        <f t="shared" si="7"/>
        <v>0</v>
      </c>
    </row>
    <row r="463" spans="1:4" ht="18" hidden="1" x14ac:dyDescent="0.3">
      <c r="A463" s="10" t="s">
        <v>282</v>
      </c>
      <c r="B463" s="7"/>
      <c r="C463" s="7"/>
      <c r="D463" s="7">
        <f t="shared" si="7"/>
        <v>0</v>
      </c>
    </row>
    <row r="464" spans="1:4" ht="18" hidden="1" x14ac:dyDescent="0.3">
      <c r="A464" s="10" t="s">
        <v>283</v>
      </c>
      <c r="B464" s="7"/>
      <c r="C464" s="7"/>
      <c r="D464" s="7">
        <f t="shared" si="7"/>
        <v>0</v>
      </c>
    </row>
    <row r="465" spans="1:4" ht="18" x14ac:dyDescent="0.3">
      <c r="A465" s="10" t="s">
        <v>36</v>
      </c>
      <c r="B465" s="7">
        <v>150</v>
      </c>
      <c r="C465" s="7">
        <v>7000</v>
      </c>
      <c r="D465" s="7">
        <f t="shared" si="7"/>
        <v>1050000</v>
      </c>
    </row>
    <row r="466" spans="1:4" ht="18" hidden="1" x14ac:dyDescent="0.3">
      <c r="A466" s="14" t="s">
        <v>37</v>
      </c>
      <c r="B466" s="7"/>
      <c r="C466" s="7"/>
      <c r="D466" s="7">
        <f t="shared" si="7"/>
        <v>0</v>
      </c>
    </row>
    <row r="467" spans="1:4" ht="18" hidden="1" x14ac:dyDescent="0.3">
      <c r="A467" s="5" t="s">
        <v>214</v>
      </c>
      <c r="B467" s="7"/>
      <c r="C467" s="7"/>
      <c r="D467" s="7">
        <f t="shared" si="7"/>
        <v>0</v>
      </c>
    </row>
    <row r="468" spans="1:4" ht="18" hidden="1" x14ac:dyDescent="0.3">
      <c r="A468" s="5" t="s">
        <v>215</v>
      </c>
      <c r="B468" s="7"/>
      <c r="C468" s="7"/>
      <c r="D468" s="7">
        <f t="shared" si="7"/>
        <v>0</v>
      </c>
    </row>
    <row r="469" spans="1:4" ht="18" hidden="1" x14ac:dyDescent="0.3">
      <c r="A469" s="10" t="s">
        <v>216</v>
      </c>
      <c r="B469" s="7"/>
      <c r="C469" s="7"/>
      <c r="D469" s="7">
        <f t="shared" si="7"/>
        <v>0</v>
      </c>
    </row>
    <row r="470" spans="1:4" ht="18" hidden="1" x14ac:dyDescent="0.3">
      <c r="A470" s="10" t="s">
        <v>339</v>
      </c>
      <c r="B470" s="7"/>
      <c r="C470" s="7"/>
      <c r="D470" s="7">
        <f t="shared" si="7"/>
        <v>0</v>
      </c>
    </row>
    <row r="471" spans="1:4" ht="18" hidden="1" x14ac:dyDescent="0.3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3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3">
      <c r="A473" s="10" t="s">
        <v>302</v>
      </c>
      <c r="B473" s="7"/>
      <c r="C473" s="7"/>
      <c r="D473" s="7">
        <f t="shared" si="7"/>
        <v>0</v>
      </c>
    </row>
    <row r="474" spans="1:4" ht="18" hidden="1" x14ac:dyDescent="0.3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162</v>
      </c>
      <c r="B482" s="7"/>
      <c r="C482" s="7"/>
      <c r="D482" s="7">
        <f t="shared" si="7"/>
        <v>0</v>
      </c>
    </row>
    <row r="483" spans="1:4" ht="18" hidden="1" x14ac:dyDescent="0.3">
      <c r="A483" s="10" t="s">
        <v>163</v>
      </c>
      <c r="B483" s="7"/>
      <c r="C483" s="7"/>
      <c r="D483" s="7">
        <f t="shared" si="7"/>
        <v>0</v>
      </c>
    </row>
    <row r="484" spans="1:4" ht="18" hidden="1" x14ac:dyDescent="0.3">
      <c r="A484" s="10" t="s">
        <v>164</v>
      </c>
      <c r="B484" s="7"/>
      <c r="C484" s="7"/>
      <c r="D484" s="7">
        <f t="shared" si="7"/>
        <v>0</v>
      </c>
    </row>
    <row r="485" spans="1:4" ht="18" hidden="1" x14ac:dyDescent="0.3">
      <c r="A485" s="10" t="s">
        <v>165</v>
      </c>
      <c r="B485" s="7"/>
      <c r="C485" s="7"/>
      <c r="D485" s="7">
        <f t="shared" si="7"/>
        <v>0</v>
      </c>
    </row>
    <row r="486" spans="1:4" ht="18" hidden="1" x14ac:dyDescent="0.3">
      <c r="A486" s="10" t="s">
        <v>166</v>
      </c>
      <c r="B486" s="7"/>
      <c r="C486" s="7"/>
      <c r="D486" s="7">
        <f t="shared" si="7"/>
        <v>0</v>
      </c>
    </row>
    <row r="487" spans="1:4" ht="18" hidden="1" x14ac:dyDescent="0.3">
      <c r="A487" s="14" t="s">
        <v>167</v>
      </c>
      <c r="B487" s="7"/>
      <c r="C487" s="7"/>
      <c r="D487" s="7">
        <f t="shared" si="7"/>
        <v>0</v>
      </c>
    </row>
    <row r="488" spans="1:4" ht="18" hidden="1" x14ac:dyDescent="0.3">
      <c r="A488" s="10" t="s">
        <v>289</v>
      </c>
      <c r="B488" s="7"/>
      <c r="C488" s="7"/>
      <c r="D488" s="7">
        <f t="shared" si="7"/>
        <v>0</v>
      </c>
    </row>
    <row r="489" spans="1:4" ht="18" hidden="1" x14ac:dyDescent="0.3">
      <c r="A489" s="10" t="s">
        <v>290</v>
      </c>
      <c r="B489" s="7"/>
      <c r="C489" s="7"/>
      <c r="D489" s="7">
        <f t="shared" si="7"/>
        <v>0</v>
      </c>
    </row>
    <row r="490" spans="1:4" ht="18" hidden="1" x14ac:dyDescent="0.3">
      <c r="A490" s="10" t="s">
        <v>291</v>
      </c>
      <c r="B490" s="7"/>
      <c r="C490" s="7"/>
      <c r="D490" s="7">
        <f t="shared" si="7"/>
        <v>0</v>
      </c>
    </row>
    <row r="491" spans="1:4" ht="18" hidden="1" x14ac:dyDescent="0.3">
      <c r="A491" s="10" t="s">
        <v>292</v>
      </c>
      <c r="B491" s="7"/>
      <c r="C491" s="7"/>
      <c r="D491" s="7">
        <f t="shared" si="7"/>
        <v>0</v>
      </c>
    </row>
    <row r="492" spans="1:4" ht="18" hidden="1" x14ac:dyDescent="0.3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3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3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3">
      <c r="A495" s="10" t="s">
        <v>54</v>
      </c>
      <c r="B495" s="7"/>
      <c r="C495" s="7"/>
      <c r="D495" s="7">
        <f t="shared" si="7"/>
        <v>0</v>
      </c>
    </row>
    <row r="496" spans="1:4" ht="18" hidden="1" x14ac:dyDescent="0.3">
      <c r="A496" s="14" t="s">
        <v>55</v>
      </c>
      <c r="B496" s="7"/>
      <c r="C496" s="7"/>
      <c r="D496" s="7">
        <f t="shared" si="7"/>
        <v>0</v>
      </c>
    </row>
    <row r="497" spans="1:4" ht="18" x14ac:dyDescent="0.3">
      <c r="A497" s="10" t="s">
        <v>334</v>
      </c>
      <c r="B497" s="7">
        <f>280+54</f>
        <v>334</v>
      </c>
      <c r="C497" s="7">
        <v>6500</v>
      </c>
      <c r="D497" s="7">
        <f t="shared" si="7"/>
        <v>2171000</v>
      </c>
    </row>
    <row r="498" spans="1:4" ht="18" hidden="1" x14ac:dyDescent="0.3">
      <c r="A498" s="5" t="s">
        <v>199</v>
      </c>
      <c r="B498" s="7"/>
      <c r="C498" s="7"/>
      <c r="D498" s="7">
        <f t="shared" si="7"/>
        <v>0</v>
      </c>
    </row>
    <row r="499" spans="1:4" ht="18" hidden="1" x14ac:dyDescent="0.3">
      <c r="A499" s="10" t="s">
        <v>200</v>
      </c>
      <c r="B499" s="7"/>
      <c r="C499" s="7"/>
      <c r="D499" s="7">
        <f t="shared" si="7"/>
        <v>0</v>
      </c>
    </row>
    <row r="500" spans="1:4" ht="18" hidden="1" x14ac:dyDescent="0.3">
      <c r="A500" s="10" t="s">
        <v>202</v>
      </c>
      <c r="B500" s="7"/>
      <c r="C500" s="7"/>
      <c r="D500" s="7">
        <f t="shared" si="7"/>
        <v>0</v>
      </c>
    </row>
    <row r="501" spans="1:4" ht="18" hidden="1" x14ac:dyDescent="0.3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3">
      <c r="A503" s="10" t="s">
        <v>62</v>
      </c>
      <c r="B503" s="7"/>
      <c r="C503" s="7"/>
      <c r="D503" s="7">
        <f t="shared" si="7"/>
        <v>0</v>
      </c>
    </row>
    <row r="504" spans="1:4" ht="18" hidden="1" x14ac:dyDescent="0.3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3">
      <c r="A505" s="8" t="s">
        <v>304</v>
      </c>
      <c r="B505" s="7"/>
      <c r="C505" s="7"/>
      <c r="D505" s="7">
        <f t="shared" si="7"/>
        <v>0</v>
      </c>
    </row>
    <row r="506" spans="1:4" ht="18" hidden="1" x14ac:dyDescent="0.3">
      <c r="A506" s="10" t="s">
        <v>87</v>
      </c>
      <c r="B506" s="7"/>
      <c r="C506" s="7"/>
      <c r="D506" s="7">
        <f t="shared" si="7"/>
        <v>0</v>
      </c>
    </row>
    <row r="507" spans="1:4" ht="18" hidden="1" x14ac:dyDescent="0.3">
      <c r="A507" s="10" t="s">
        <v>38</v>
      </c>
      <c r="B507" s="7"/>
      <c r="C507" s="7"/>
      <c r="D507" s="7">
        <f t="shared" si="7"/>
        <v>0</v>
      </c>
    </row>
    <row r="508" spans="1:4" ht="18" hidden="1" x14ac:dyDescent="0.3">
      <c r="A508" s="5" t="s">
        <v>240</v>
      </c>
      <c r="B508" s="7"/>
      <c r="C508" s="7"/>
      <c r="D508" s="7">
        <f t="shared" si="7"/>
        <v>0</v>
      </c>
    </row>
    <row r="509" spans="1:4" ht="18" hidden="1" x14ac:dyDescent="0.3">
      <c r="A509" s="10" t="s">
        <v>241</v>
      </c>
      <c r="B509" s="7"/>
      <c r="C509" s="7"/>
      <c r="D509" s="7">
        <f t="shared" si="7"/>
        <v>0</v>
      </c>
    </row>
    <row r="510" spans="1:4" ht="18" hidden="1" x14ac:dyDescent="0.3">
      <c r="A510" s="10" t="s">
        <v>242</v>
      </c>
      <c r="B510" s="7"/>
      <c r="C510" s="7"/>
      <c r="D510" s="7">
        <f t="shared" si="7"/>
        <v>0</v>
      </c>
    </row>
    <row r="511" spans="1:4" ht="18" hidden="1" x14ac:dyDescent="0.3">
      <c r="A511" s="5" t="s">
        <v>180</v>
      </c>
      <c r="B511" s="7"/>
      <c r="C511" s="7"/>
      <c r="D511" s="7">
        <f t="shared" si="7"/>
        <v>0</v>
      </c>
    </row>
    <row r="512" spans="1:4" ht="18" hidden="1" x14ac:dyDescent="0.3">
      <c r="A512" s="5" t="s">
        <v>181</v>
      </c>
      <c r="B512" s="7"/>
      <c r="C512" s="7"/>
      <c r="D512" s="7">
        <f t="shared" si="7"/>
        <v>0</v>
      </c>
    </row>
    <row r="513" spans="1:4" ht="18" x14ac:dyDescent="0.3">
      <c r="A513" s="5" t="s">
        <v>182</v>
      </c>
      <c r="B513" s="7">
        <f>280+340</f>
        <v>620</v>
      </c>
      <c r="C513" s="7">
        <v>8000</v>
      </c>
      <c r="D513" s="7">
        <f t="shared" si="7"/>
        <v>4960000</v>
      </c>
    </row>
    <row r="514" spans="1:4" ht="18" hidden="1" x14ac:dyDescent="0.3">
      <c r="A514" s="10" t="s">
        <v>183</v>
      </c>
      <c r="B514" s="7"/>
      <c r="C514" s="7"/>
      <c r="D514" s="7">
        <f t="shared" si="7"/>
        <v>0</v>
      </c>
    </row>
    <row r="515" spans="1:4" ht="18" hidden="1" x14ac:dyDescent="0.3">
      <c r="A515" s="5" t="s">
        <v>184</v>
      </c>
      <c r="B515" s="7"/>
      <c r="C515" s="7"/>
      <c r="D515" s="7">
        <f t="shared" si="7"/>
        <v>0</v>
      </c>
    </row>
    <row r="516" spans="1:4" ht="18" hidden="1" x14ac:dyDescent="0.3">
      <c r="A516" s="5" t="s">
        <v>185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5" t="s">
        <v>186</v>
      </c>
      <c r="B517" s="7"/>
      <c r="C517" s="7"/>
      <c r="D517" s="7">
        <f t="shared" si="8"/>
        <v>0</v>
      </c>
    </row>
    <row r="518" spans="1:4" ht="18" hidden="1" x14ac:dyDescent="0.3">
      <c r="A518" s="10" t="s">
        <v>187</v>
      </c>
      <c r="B518" s="7"/>
      <c r="C518" s="7"/>
      <c r="D518" s="7">
        <f t="shared" si="8"/>
        <v>0</v>
      </c>
    </row>
    <row r="519" spans="1:4" ht="18" hidden="1" x14ac:dyDescent="0.3">
      <c r="A519" s="14" t="s">
        <v>305</v>
      </c>
      <c r="B519" s="7"/>
      <c r="C519" s="7"/>
      <c r="D519" s="7">
        <f t="shared" si="8"/>
        <v>0</v>
      </c>
    </row>
    <row r="520" spans="1:4" ht="18" hidden="1" x14ac:dyDescent="0.3">
      <c r="A520" s="14" t="s">
        <v>306</v>
      </c>
      <c r="B520" s="7"/>
      <c r="C520" s="7"/>
      <c r="D520" s="7">
        <f t="shared" si="8"/>
        <v>0</v>
      </c>
    </row>
    <row r="521" spans="1:4" ht="18" hidden="1" x14ac:dyDescent="0.3">
      <c r="A521" s="14" t="s">
        <v>307</v>
      </c>
      <c r="B521" s="7"/>
      <c r="C521" s="7"/>
      <c r="D521" s="7">
        <f t="shared" si="8"/>
        <v>0</v>
      </c>
    </row>
    <row r="522" spans="1:4" ht="18" hidden="1" x14ac:dyDescent="0.3">
      <c r="A522" s="14" t="s">
        <v>308</v>
      </c>
      <c r="B522" s="7"/>
      <c r="C522" s="7"/>
      <c r="D522" s="7">
        <f t="shared" si="8"/>
        <v>0</v>
      </c>
    </row>
    <row r="523" spans="1:4" ht="18" hidden="1" x14ac:dyDescent="0.3">
      <c r="A523" s="5" t="s">
        <v>39</v>
      </c>
      <c r="B523" s="7"/>
      <c r="C523" s="7"/>
      <c r="D523" s="7">
        <f t="shared" si="8"/>
        <v>0</v>
      </c>
    </row>
    <row r="524" spans="1:4" ht="18" hidden="1" x14ac:dyDescent="0.3">
      <c r="A524" s="10" t="s">
        <v>309</v>
      </c>
      <c r="B524" s="7"/>
      <c r="C524" s="7"/>
      <c r="D524" s="7">
        <f t="shared" si="8"/>
        <v>0</v>
      </c>
    </row>
    <row r="525" spans="1:4" ht="18" hidden="1" x14ac:dyDescent="0.3">
      <c r="A525" s="36" t="s">
        <v>310</v>
      </c>
      <c r="B525" s="7"/>
      <c r="C525" s="7"/>
      <c r="D525" s="7">
        <f t="shared" si="8"/>
        <v>0</v>
      </c>
    </row>
    <row r="526" spans="1:4" ht="18" hidden="1" x14ac:dyDescent="0.3">
      <c r="A526" s="36" t="s">
        <v>311</v>
      </c>
      <c r="B526" s="7"/>
      <c r="C526" s="7"/>
      <c r="D526" s="7">
        <f t="shared" si="8"/>
        <v>0</v>
      </c>
    </row>
    <row r="527" spans="1:4" ht="18" hidden="1" x14ac:dyDescent="0.3">
      <c r="A527" s="36" t="s">
        <v>312</v>
      </c>
      <c r="B527" s="7"/>
      <c r="C527" s="7"/>
      <c r="D527" s="7">
        <f t="shared" si="8"/>
        <v>0</v>
      </c>
    </row>
    <row r="528" spans="1:4" ht="18" hidden="1" x14ac:dyDescent="0.3">
      <c r="A528" s="36" t="s">
        <v>313</v>
      </c>
      <c r="B528" s="7"/>
      <c r="C528" s="7"/>
      <c r="D528" s="7">
        <f t="shared" si="8"/>
        <v>0</v>
      </c>
    </row>
    <row r="529" spans="1:4" ht="18" hidden="1" x14ac:dyDescent="0.3">
      <c r="A529" s="10" t="s">
        <v>56</v>
      </c>
      <c r="B529" s="7"/>
      <c r="C529" s="7"/>
      <c r="D529" s="7">
        <f t="shared" si="8"/>
        <v>0</v>
      </c>
    </row>
    <row r="530" spans="1:4" ht="18" hidden="1" x14ac:dyDescent="0.3">
      <c r="A530" s="17" t="s">
        <v>57</v>
      </c>
      <c r="B530" s="7"/>
      <c r="C530" s="7"/>
      <c r="D530" s="7">
        <f t="shared" si="8"/>
        <v>0</v>
      </c>
    </row>
    <row r="531" spans="1:4" ht="18" hidden="1" x14ac:dyDescent="0.3">
      <c r="A531" s="10" t="s">
        <v>67</v>
      </c>
      <c r="B531" s="7"/>
      <c r="C531" s="7"/>
      <c r="D531" s="7">
        <f t="shared" si="8"/>
        <v>0</v>
      </c>
    </row>
    <row r="532" spans="1:4" ht="18" hidden="1" x14ac:dyDescent="0.3">
      <c r="A532" s="5" t="s">
        <v>68</v>
      </c>
      <c r="B532" s="7"/>
      <c r="C532" s="7"/>
      <c r="D532" s="7">
        <f t="shared" si="8"/>
        <v>0</v>
      </c>
    </row>
    <row r="533" spans="1:4" ht="18" hidden="1" x14ac:dyDescent="0.3">
      <c r="A533" s="10" t="s">
        <v>69</v>
      </c>
      <c r="B533" s="7"/>
      <c r="C533" s="7"/>
      <c r="D533" s="7">
        <f t="shared" si="8"/>
        <v>0</v>
      </c>
    </row>
    <row r="534" spans="1:4" ht="18" hidden="1" x14ac:dyDescent="0.3">
      <c r="A534" s="10" t="s">
        <v>70</v>
      </c>
      <c r="B534" s="7"/>
      <c r="C534" s="7"/>
      <c r="D534" s="7">
        <f t="shared" si="8"/>
        <v>0</v>
      </c>
    </row>
    <row r="535" spans="1:4" ht="18" x14ac:dyDescent="0.3">
      <c r="A535" s="10" t="s">
        <v>146</v>
      </c>
      <c r="B535" s="7">
        <v>870</v>
      </c>
      <c r="C535" s="7">
        <v>7500</v>
      </c>
      <c r="D535" s="7">
        <f t="shared" si="8"/>
        <v>6525000</v>
      </c>
    </row>
    <row r="536" spans="1:4" ht="18" hidden="1" x14ac:dyDescent="0.3">
      <c r="A536" s="27" t="s">
        <v>147</v>
      </c>
      <c r="B536" s="7"/>
      <c r="C536" s="7"/>
      <c r="D536" s="7">
        <f t="shared" si="8"/>
        <v>0</v>
      </c>
    </row>
    <row r="537" spans="1:4" ht="18" hidden="1" x14ac:dyDescent="0.3">
      <c r="A537" s="27" t="s">
        <v>148</v>
      </c>
      <c r="B537" s="7"/>
      <c r="C537" s="7"/>
      <c r="D537" s="7">
        <f t="shared" si="8"/>
        <v>0</v>
      </c>
    </row>
    <row r="538" spans="1:4" ht="18" hidden="1" x14ac:dyDescent="0.3">
      <c r="A538" s="10" t="s">
        <v>217</v>
      </c>
      <c r="B538" s="7"/>
      <c r="C538" s="7"/>
      <c r="D538" s="7">
        <f t="shared" si="8"/>
        <v>0</v>
      </c>
    </row>
    <row r="539" spans="1:4" ht="18" hidden="1" x14ac:dyDescent="0.3">
      <c r="A539" s="8" t="s">
        <v>218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219</v>
      </c>
      <c r="B540" s="7"/>
      <c r="C540" s="7"/>
      <c r="D540" s="7">
        <f t="shared" si="8"/>
        <v>0</v>
      </c>
    </row>
    <row r="541" spans="1:4" ht="18" hidden="1" x14ac:dyDescent="0.3">
      <c r="A541" s="8" t="s">
        <v>340</v>
      </c>
      <c r="B541" s="7"/>
      <c r="C541" s="7"/>
      <c r="D541" s="7">
        <f t="shared" si="8"/>
        <v>0</v>
      </c>
    </row>
    <row r="542" spans="1:4" ht="18" hidden="1" x14ac:dyDescent="0.3">
      <c r="A542" s="10" t="s">
        <v>188</v>
      </c>
      <c r="B542" s="7"/>
      <c r="C542" s="7"/>
      <c r="D542" s="7">
        <f t="shared" si="8"/>
        <v>0</v>
      </c>
    </row>
    <row r="543" spans="1:4" ht="18" hidden="1" x14ac:dyDescent="0.3">
      <c r="A543" s="10" t="s">
        <v>189</v>
      </c>
      <c r="B543" s="7"/>
      <c r="C543" s="7"/>
      <c r="D543" s="7">
        <f t="shared" si="8"/>
        <v>0</v>
      </c>
    </row>
    <row r="544" spans="1:4" ht="18" hidden="1" x14ac:dyDescent="0.3">
      <c r="A544" s="10" t="s">
        <v>190</v>
      </c>
      <c r="B544" s="7"/>
      <c r="C544" s="7"/>
      <c r="D544" s="7">
        <f t="shared" si="8"/>
        <v>0</v>
      </c>
    </row>
    <row r="545" spans="1:4" ht="18" hidden="1" x14ac:dyDescent="0.3">
      <c r="A545" s="10" t="s">
        <v>191</v>
      </c>
      <c r="B545" s="7"/>
      <c r="C545" s="7"/>
      <c r="D545" s="7">
        <f t="shared" si="8"/>
        <v>0</v>
      </c>
    </row>
    <row r="546" spans="1:4" ht="18" x14ac:dyDescent="0.3">
      <c r="A546" s="10" t="s">
        <v>41</v>
      </c>
      <c r="B546" s="7">
        <v>47</v>
      </c>
      <c r="C546" s="7">
        <v>17000</v>
      </c>
      <c r="D546" s="7">
        <f t="shared" si="8"/>
        <v>799000</v>
      </c>
    </row>
    <row r="547" spans="1:4" ht="18" hidden="1" x14ac:dyDescent="0.3">
      <c r="A547" s="15" t="s">
        <v>42</v>
      </c>
      <c r="B547" s="7"/>
      <c r="C547" s="7"/>
      <c r="D547" s="7">
        <f t="shared" si="8"/>
        <v>0</v>
      </c>
    </row>
    <row r="548" spans="1:4" ht="18" hidden="1" x14ac:dyDescent="0.3">
      <c r="A548" s="10" t="s">
        <v>43</v>
      </c>
      <c r="B548" s="7"/>
      <c r="C548" s="7"/>
      <c r="D548" s="7">
        <f t="shared" si="8"/>
        <v>0</v>
      </c>
    </row>
    <row r="549" spans="1:4" ht="18" x14ac:dyDescent="0.3">
      <c r="A549" s="10" t="s">
        <v>44</v>
      </c>
      <c r="B549" s="7">
        <v>300</v>
      </c>
      <c r="C549" s="7">
        <v>14000</v>
      </c>
      <c r="D549" s="7">
        <f t="shared" si="8"/>
        <v>4200000</v>
      </c>
    </row>
    <row r="550" spans="1:4" ht="18" hidden="1" x14ac:dyDescent="0.3">
      <c r="A550" s="10" t="s">
        <v>45</v>
      </c>
      <c r="B550" s="7"/>
      <c r="C550" s="7"/>
      <c r="D550" s="7">
        <f t="shared" si="8"/>
        <v>0</v>
      </c>
    </row>
    <row r="551" spans="1:4" ht="18" hidden="1" x14ac:dyDescent="0.3">
      <c r="A551" s="10" t="s">
        <v>333</v>
      </c>
      <c r="B551" s="7"/>
      <c r="C551" s="7"/>
      <c r="D551" s="7">
        <f t="shared" si="8"/>
        <v>0</v>
      </c>
    </row>
    <row r="552" spans="1:4" ht="18" hidden="1" x14ac:dyDescent="0.3">
      <c r="A552" s="10" t="s">
        <v>46</v>
      </c>
      <c r="B552" s="7"/>
      <c r="C552" s="7"/>
      <c r="D552" s="7">
        <f t="shared" si="8"/>
        <v>0</v>
      </c>
    </row>
    <row r="553" spans="1:4" ht="18" hidden="1" x14ac:dyDescent="0.3">
      <c r="A553" s="14" t="s">
        <v>131</v>
      </c>
      <c r="B553" s="7"/>
      <c r="C553" s="7"/>
      <c r="D553" s="7">
        <f t="shared" si="8"/>
        <v>0</v>
      </c>
    </row>
    <row r="554" spans="1:4" ht="18" hidden="1" x14ac:dyDescent="0.3">
      <c r="A554" s="14" t="s">
        <v>132</v>
      </c>
      <c r="B554" s="7"/>
      <c r="C554" s="7"/>
      <c r="D554" s="7">
        <f t="shared" si="8"/>
        <v>0</v>
      </c>
    </row>
    <row r="555" spans="1:4" ht="18" hidden="1" x14ac:dyDescent="0.3">
      <c r="A555" s="14" t="s">
        <v>133</v>
      </c>
      <c r="B555" s="7"/>
      <c r="C555" s="7"/>
      <c r="D555" s="7">
        <f t="shared" si="8"/>
        <v>0</v>
      </c>
    </row>
    <row r="556" spans="1:4" ht="18" hidden="1" x14ac:dyDescent="0.3">
      <c r="A556" s="14" t="s">
        <v>134</v>
      </c>
      <c r="B556" s="7"/>
      <c r="C556" s="7"/>
      <c r="D556" s="7">
        <f t="shared" si="8"/>
        <v>0</v>
      </c>
    </row>
    <row r="557" spans="1:4" ht="18" hidden="1" x14ac:dyDescent="0.3">
      <c r="A557" s="10" t="s">
        <v>135</v>
      </c>
      <c r="B557" s="7"/>
      <c r="C557" s="7"/>
      <c r="D557" s="7">
        <f t="shared" si="8"/>
        <v>0</v>
      </c>
    </row>
    <row r="558" spans="1:4" ht="18" hidden="1" x14ac:dyDescent="0.3">
      <c r="A558" s="10" t="s">
        <v>136</v>
      </c>
      <c r="B558" s="7"/>
      <c r="C558" s="7"/>
      <c r="D558" s="7">
        <f t="shared" si="8"/>
        <v>0</v>
      </c>
    </row>
    <row r="559" spans="1:4" ht="18" hidden="1" x14ac:dyDescent="0.3">
      <c r="A559" s="14" t="s">
        <v>137</v>
      </c>
      <c r="B559" s="7"/>
      <c r="C559" s="7"/>
      <c r="D559" s="7">
        <f t="shared" si="8"/>
        <v>0</v>
      </c>
    </row>
    <row r="560" spans="1:4" ht="18" hidden="1" x14ac:dyDescent="0.3">
      <c r="A560" s="14" t="s">
        <v>138</v>
      </c>
      <c r="B560" s="7"/>
      <c r="C560" s="7"/>
      <c r="D560" s="7">
        <f t="shared" si="8"/>
        <v>0</v>
      </c>
    </row>
    <row r="561" spans="1:4" ht="18" hidden="1" x14ac:dyDescent="0.3">
      <c r="A561" s="8" t="s">
        <v>314</v>
      </c>
      <c r="B561" s="7"/>
      <c r="C561" s="7"/>
      <c r="D561" s="7">
        <f t="shared" si="8"/>
        <v>0</v>
      </c>
    </row>
    <row r="562" spans="1:4" ht="18" hidden="1" x14ac:dyDescent="0.3">
      <c r="A562" s="5" t="s">
        <v>205</v>
      </c>
      <c r="B562" s="7"/>
      <c r="C562" s="7"/>
      <c r="D562" s="7">
        <f t="shared" si="8"/>
        <v>0</v>
      </c>
    </row>
    <row r="563" spans="1:4" ht="18" x14ac:dyDescent="0.3">
      <c r="A563" s="13" t="s">
        <v>397</v>
      </c>
      <c r="B563" s="7">
        <v>40</v>
      </c>
      <c r="C563" s="7">
        <v>15000</v>
      </c>
      <c r="D563" s="7">
        <f t="shared" si="8"/>
        <v>600000</v>
      </c>
    </row>
    <row r="564" spans="1:4" ht="18" x14ac:dyDescent="0.3">
      <c r="A564" s="13" t="s">
        <v>439</v>
      </c>
      <c r="B564" s="7">
        <v>800</v>
      </c>
      <c r="C564" s="7">
        <v>36000</v>
      </c>
      <c r="D564" s="7">
        <f t="shared" si="8"/>
        <v>28800000</v>
      </c>
    </row>
    <row r="565" spans="1:4" ht="18" hidden="1" x14ac:dyDescent="0.3">
      <c r="A565" s="8" t="s">
        <v>317</v>
      </c>
      <c r="B565" s="7"/>
      <c r="C565" s="7"/>
      <c r="D565" s="7">
        <f t="shared" si="8"/>
        <v>0</v>
      </c>
    </row>
    <row r="566" spans="1:4" ht="18" hidden="1" x14ac:dyDescent="0.3">
      <c r="A566" s="10" t="s">
        <v>58</v>
      </c>
      <c r="B566" s="7"/>
      <c r="C566" s="7"/>
      <c r="D566" s="7">
        <f t="shared" si="8"/>
        <v>0</v>
      </c>
    </row>
    <row r="567" spans="1:4" ht="18" hidden="1" x14ac:dyDescent="0.3">
      <c r="A567" s="10" t="s">
        <v>59</v>
      </c>
      <c r="B567" s="7"/>
      <c r="C567" s="7"/>
      <c r="D567" s="7">
        <f t="shared" si="8"/>
        <v>0</v>
      </c>
    </row>
    <row r="568" spans="1:4" ht="18" hidden="1" x14ac:dyDescent="0.3">
      <c r="A568" s="24" t="s">
        <v>321</v>
      </c>
      <c r="B568" s="7"/>
      <c r="C568" s="7"/>
      <c r="D568" s="7">
        <f t="shared" si="8"/>
        <v>0</v>
      </c>
    </row>
    <row r="569" spans="1:4" ht="18" hidden="1" x14ac:dyDescent="0.3">
      <c r="A569" s="24" t="s">
        <v>322</v>
      </c>
      <c r="B569" s="7"/>
      <c r="C569" s="7"/>
      <c r="D569" s="7">
        <f t="shared" si="8"/>
        <v>0</v>
      </c>
    </row>
    <row r="570" spans="1:4" ht="18" hidden="1" x14ac:dyDescent="0.3">
      <c r="A570" s="36" t="s">
        <v>323</v>
      </c>
      <c r="B570" s="7"/>
      <c r="C570" s="7"/>
      <c r="D570" s="7">
        <f t="shared" si="8"/>
        <v>0</v>
      </c>
    </row>
    <row r="571" spans="1:4" ht="18" hidden="1" x14ac:dyDescent="0.3">
      <c r="A571" s="10" t="s">
        <v>89</v>
      </c>
      <c r="B571" s="7"/>
      <c r="C571" s="7"/>
      <c r="D571" s="7">
        <f t="shared" si="8"/>
        <v>0</v>
      </c>
    </row>
    <row r="572" spans="1:4" ht="18" hidden="1" x14ac:dyDescent="0.3">
      <c r="A572" s="10" t="s">
        <v>90</v>
      </c>
      <c r="B572" s="7"/>
      <c r="C572" s="7"/>
      <c r="D572" s="7">
        <f t="shared" si="8"/>
        <v>0</v>
      </c>
    </row>
    <row r="573" spans="1:4" ht="18" hidden="1" x14ac:dyDescent="0.3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3">
      <c r="A574" s="36" t="s">
        <v>324</v>
      </c>
      <c r="B574" s="7"/>
      <c r="C574" s="7"/>
      <c r="D574" s="7">
        <f t="shared" si="8"/>
        <v>0</v>
      </c>
    </row>
    <row r="575" spans="1:4" ht="18" hidden="1" x14ac:dyDescent="0.3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3">
      <c r="A576" s="10" t="s">
        <v>220</v>
      </c>
      <c r="B576" s="7"/>
      <c r="C576" s="7"/>
      <c r="D576" s="7">
        <f t="shared" si="8"/>
        <v>0</v>
      </c>
    </row>
    <row r="577" spans="1:4" ht="18" hidden="1" x14ac:dyDescent="0.3">
      <c r="A577" s="8" t="s">
        <v>23</v>
      </c>
      <c r="B577" s="7"/>
      <c r="C577" s="7"/>
      <c r="D577" s="7">
        <f t="shared" si="8"/>
        <v>0</v>
      </c>
    </row>
    <row r="578" spans="1:4" ht="18" hidden="1" x14ac:dyDescent="0.3">
      <c r="A578" s="10" t="s">
        <v>24</v>
      </c>
      <c r="B578" s="7"/>
      <c r="C578" s="7"/>
      <c r="D578" s="7">
        <f t="shared" si="8"/>
        <v>0</v>
      </c>
    </row>
    <row r="579" spans="1:4" ht="18" hidden="1" x14ac:dyDescent="0.3">
      <c r="A579" s="10" t="s">
        <v>25</v>
      </c>
      <c r="B579" s="7"/>
      <c r="C579" s="7"/>
      <c r="D579" s="7">
        <f t="shared" si="8"/>
        <v>0</v>
      </c>
    </row>
    <row r="580" spans="1:4" ht="18" hidden="1" x14ac:dyDescent="0.3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27</v>
      </c>
      <c r="B581" s="7"/>
      <c r="C581" s="7"/>
      <c r="D581" s="7">
        <f t="shared" si="9"/>
        <v>0</v>
      </c>
    </row>
    <row r="582" spans="1:4" ht="18" hidden="1" x14ac:dyDescent="0.3">
      <c r="A582" s="10" t="s">
        <v>28</v>
      </c>
      <c r="B582" s="7"/>
      <c r="C582" s="7"/>
      <c r="D582" s="7">
        <f t="shared" si="9"/>
        <v>0</v>
      </c>
    </row>
    <row r="583" spans="1:4" ht="18" hidden="1" x14ac:dyDescent="0.3">
      <c r="A583" s="14" t="s">
        <v>232</v>
      </c>
      <c r="B583" s="7"/>
      <c r="C583" s="7"/>
      <c r="D583" s="7">
        <f t="shared" si="9"/>
        <v>0</v>
      </c>
    </row>
    <row r="584" spans="1:4" ht="18" hidden="1" x14ac:dyDescent="0.3">
      <c r="A584" s="13" t="s">
        <v>233</v>
      </c>
      <c r="B584" s="7"/>
      <c r="C584" s="7"/>
      <c r="D584" s="7">
        <f t="shared" si="9"/>
        <v>0</v>
      </c>
    </row>
    <row r="585" spans="1:4" ht="18" hidden="1" x14ac:dyDescent="0.3">
      <c r="A585" s="13" t="s">
        <v>234</v>
      </c>
      <c r="B585" s="7"/>
      <c r="C585" s="7"/>
      <c r="D585" s="7">
        <f t="shared" si="9"/>
        <v>0</v>
      </c>
    </row>
    <row r="586" spans="1:4" ht="18" hidden="1" x14ac:dyDescent="0.3">
      <c r="A586" s="10" t="s">
        <v>29</v>
      </c>
      <c r="B586" s="7"/>
      <c r="C586" s="7"/>
      <c r="D586" s="7">
        <f t="shared" si="9"/>
        <v>0</v>
      </c>
    </row>
    <row r="587" spans="1:4" ht="18" hidden="1" x14ac:dyDescent="0.3">
      <c r="A587" s="10" t="s">
        <v>30</v>
      </c>
      <c r="B587" s="7"/>
      <c r="C587" s="7"/>
      <c r="D587" s="7">
        <f t="shared" si="9"/>
        <v>0</v>
      </c>
    </row>
    <row r="588" spans="1:4" ht="18" hidden="1" x14ac:dyDescent="0.3">
      <c r="A588" s="10" t="s">
        <v>31</v>
      </c>
      <c r="B588" s="7"/>
      <c r="C588" s="7"/>
      <c r="D588" s="7">
        <f t="shared" si="9"/>
        <v>0</v>
      </c>
    </row>
    <row r="589" spans="1:4" ht="18" hidden="1" x14ac:dyDescent="0.3">
      <c r="A589" s="10" t="s">
        <v>32</v>
      </c>
      <c r="B589" s="7"/>
      <c r="C589" s="7"/>
      <c r="D589" s="7">
        <f t="shared" si="9"/>
        <v>0</v>
      </c>
    </row>
    <row r="590" spans="1:4" ht="18" hidden="1" x14ac:dyDescent="0.3">
      <c r="A590" s="10" t="s">
        <v>33</v>
      </c>
      <c r="B590" s="7"/>
      <c r="C590" s="7"/>
      <c r="D590" s="7">
        <f t="shared" si="9"/>
        <v>0</v>
      </c>
    </row>
    <row r="591" spans="1:4" ht="18" hidden="1" x14ac:dyDescent="0.3">
      <c r="A591" s="10" t="s">
        <v>34</v>
      </c>
      <c r="B591" s="7"/>
      <c r="C591" s="7"/>
      <c r="D591" s="7">
        <f t="shared" si="9"/>
        <v>0</v>
      </c>
    </row>
    <row r="592" spans="1:4" ht="18" hidden="1" x14ac:dyDescent="0.3">
      <c r="A592" s="10" t="s">
        <v>35</v>
      </c>
      <c r="B592" s="7"/>
      <c r="C592" s="7"/>
      <c r="D592" s="7">
        <f t="shared" si="9"/>
        <v>0</v>
      </c>
    </row>
    <row r="593" spans="1:4" ht="18" hidden="1" x14ac:dyDescent="0.3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3">
      <c r="A594" s="24" t="s">
        <v>92</v>
      </c>
      <c r="B594" s="7"/>
      <c r="C594" s="7"/>
      <c r="D594" s="7">
        <f t="shared" si="9"/>
        <v>0</v>
      </c>
    </row>
    <row r="595" spans="1:4" ht="18" hidden="1" x14ac:dyDescent="0.3">
      <c r="A595" s="10" t="s">
        <v>222</v>
      </c>
      <c r="B595" s="7"/>
      <c r="C595" s="7"/>
      <c r="D595" s="7">
        <f t="shared" si="9"/>
        <v>0</v>
      </c>
    </row>
    <row r="596" spans="1:4" ht="18" hidden="1" x14ac:dyDescent="0.3">
      <c r="A596" s="8" t="s">
        <v>235</v>
      </c>
      <c r="B596" s="7"/>
      <c r="C596" s="7"/>
      <c r="D596" s="7">
        <f t="shared" si="9"/>
        <v>0</v>
      </c>
    </row>
    <row r="597" spans="1:4" ht="18" hidden="1" x14ac:dyDescent="0.3">
      <c r="A597" s="8" t="s">
        <v>236</v>
      </c>
      <c r="B597" s="7"/>
      <c r="C597" s="7"/>
      <c r="D597" s="7">
        <f t="shared" si="9"/>
        <v>0</v>
      </c>
    </row>
    <row r="598" spans="1:4" ht="18" hidden="1" x14ac:dyDescent="0.3">
      <c r="A598" s="10" t="s">
        <v>237</v>
      </c>
      <c r="B598" s="7"/>
      <c r="C598" s="7"/>
      <c r="D598" s="7">
        <f t="shared" si="9"/>
        <v>0</v>
      </c>
    </row>
    <row r="599" spans="1:4" ht="18" hidden="1" x14ac:dyDescent="0.3">
      <c r="A599" s="10" t="s">
        <v>342</v>
      </c>
      <c r="B599" s="7"/>
      <c r="C599" s="7"/>
      <c r="D599" s="7">
        <f t="shared" si="9"/>
        <v>0</v>
      </c>
    </row>
    <row r="600" spans="1:4" ht="18" hidden="1" x14ac:dyDescent="0.3">
      <c r="A600" s="10" t="s">
        <v>223</v>
      </c>
      <c r="B600" s="7"/>
      <c r="C600" s="7"/>
      <c r="D600" s="7">
        <f t="shared" si="9"/>
        <v>0</v>
      </c>
    </row>
    <row r="601" spans="1:4" ht="18" hidden="1" x14ac:dyDescent="0.3">
      <c r="A601" s="10" t="s">
        <v>118</v>
      </c>
      <c r="B601" s="7"/>
      <c r="C601" s="7"/>
      <c r="D601" s="7">
        <f t="shared" si="9"/>
        <v>0</v>
      </c>
    </row>
    <row r="602" spans="1:4" ht="18" hidden="1" x14ac:dyDescent="0.3">
      <c r="A602" s="10" t="s">
        <v>238</v>
      </c>
      <c r="B602" s="7"/>
      <c r="C602" s="7"/>
      <c r="D602" s="7">
        <f t="shared" si="9"/>
        <v>0</v>
      </c>
    </row>
    <row r="603" spans="1:4" ht="18" hidden="1" x14ac:dyDescent="0.3">
      <c r="A603" s="10" t="s">
        <v>71</v>
      </c>
      <c r="B603" s="7"/>
      <c r="C603" s="7"/>
      <c r="D603" s="7">
        <f t="shared" si="9"/>
        <v>0</v>
      </c>
    </row>
    <row r="604" spans="1:4" ht="18" hidden="1" x14ac:dyDescent="0.3">
      <c r="A604" s="10" t="s">
        <v>72</v>
      </c>
      <c r="B604" s="7"/>
      <c r="C604" s="7"/>
      <c r="D604" s="7">
        <f t="shared" si="9"/>
        <v>0</v>
      </c>
    </row>
    <row r="605" spans="1:4" ht="18" hidden="1" x14ac:dyDescent="0.3">
      <c r="A605" s="36" t="s">
        <v>325</v>
      </c>
      <c r="B605" s="7"/>
      <c r="C605" s="7"/>
      <c r="D605" s="7">
        <f t="shared" si="9"/>
        <v>0</v>
      </c>
    </row>
    <row r="606" spans="1:4" ht="18" hidden="1" x14ac:dyDescent="0.3">
      <c r="A606" s="10" t="s">
        <v>150</v>
      </c>
      <c r="B606" s="7"/>
      <c r="C606" s="7"/>
      <c r="D606" s="7">
        <f t="shared" si="9"/>
        <v>0</v>
      </c>
    </row>
    <row r="607" spans="1:4" ht="18" hidden="1" x14ac:dyDescent="0.3">
      <c r="A607" s="36" t="s">
        <v>326</v>
      </c>
      <c r="B607" s="7"/>
      <c r="C607" s="7"/>
      <c r="D607" s="7">
        <f t="shared" si="9"/>
        <v>0</v>
      </c>
    </row>
    <row r="608" spans="1:4" ht="18" hidden="1" x14ac:dyDescent="0.3">
      <c r="A608" s="8" t="s">
        <v>343</v>
      </c>
      <c r="B608" s="7"/>
      <c r="C608" s="7"/>
      <c r="D608" s="7">
        <f t="shared" si="9"/>
        <v>0</v>
      </c>
    </row>
    <row r="609" spans="1:4" ht="18" hidden="1" x14ac:dyDescent="0.3">
      <c r="A609" s="36" t="s">
        <v>327</v>
      </c>
      <c r="B609" s="7"/>
      <c r="C609" s="7"/>
      <c r="D609" s="7">
        <f t="shared" si="9"/>
        <v>0</v>
      </c>
    </row>
    <row r="610" spans="1:4" ht="18" hidden="1" x14ac:dyDescent="0.3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3">
      <c r="A611" s="14" t="s">
        <v>239</v>
      </c>
      <c r="B611" s="7"/>
      <c r="C611" s="7"/>
      <c r="D611" s="7">
        <f t="shared" si="9"/>
        <v>0</v>
      </c>
    </row>
    <row r="612" spans="1:4" ht="18" hidden="1" x14ac:dyDescent="0.3">
      <c r="A612" s="14" t="s">
        <v>99</v>
      </c>
      <c r="B612" s="7"/>
      <c r="C612" s="7"/>
      <c r="D612" s="7">
        <f t="shared" si="9"/>
        <v>0</v>
      </c>
    </row>
    <row r="613" spans="1:4" ht="18" hidden="1" x14ac:dyDescent="0.3">
      <c r="A613" s="14" t="s">
        <v>100</v>
      </c>
      <c r="B613" s="7"/>
      <c r="C613" s="7"/>
      <c r="D613" s="7">
        <f t="shared" si="9"/>
        <v>0</v>
      </c>
    </row>
    <row r="614" spans="1:4" ht="18" hidden="1" x14ac:dyDescent="0.3">
      <c r="A614" s="10" t="s">
        <v>267</v>
      </c>
      <c r="B614" s="7"/>
      <c r="C614" s="7"/>
      <c r="D614" s="7">
        <f t="shared" si="9"/>
        <v>0</v>
      </c>
    </row>
    <row r="615" spans="1:4" ht="18" hidden="1" x14ac:dyDescent="0.3">
      <c r="A615" s="14" t="s">
        <v>268</v>
      </c>
      <c r="B615" s="7"/>
      <c r="C615" s="7"/>
      <c r="D615" s="7">
        <f t="shared" si="9"/>
        <v>0</v>
      </c>
    </row>
    <row r="616" spans="1:4" ht="18" hidden="1" x14ac:dyDescent="0.3">
      <c r="A616" s="10" t="s">
        <v>269</v>
      </c>
      <c r="B616" s="7"/>
      <c r="C616" s="7"/>
      <c r="D616" s="7">
        <f t="shared" si="9"/>
        <v>0</v>
      </c>
    </row>
    <row r="617" spans="1:4" ht="18" hidden="1" x14ac:dyDescent="0.3">
      <c r="A617" s="10" t="s">
        <v>284</v>
      </c>
      <c r="B617" s="7"/>
      <c r="C617" s="7"/>
      <c r="D617" s="7">
        <f t="shared" si="9"/>
        <v>0</v>
      </c>
    </row>
    <row r="618" spans="1:4" ht="18" hidden="1" x14ac:dyDescent="0.3">
      <c r="A618" s="14" t="s">
        <v>285</v>
      </c>
      <c r="B618" s="7"/>
      <c r="C618" s="7"/>
      <c r="D618" s="7">
        <f t="shared" si="9"/>
        <v>0</v>
      </c>
    </row>
    <row r="619" spans="1:4" ht="18" hidden="1" x14ac:dyDescent="0.3">
      <c r="A619" s="35" t="s">
        <v>328</v>
      </c>
      <c r="B619" s="7"/>
      <c r="C619" s="7"/>
      <c r="D619" s="7">
        <f t="shared" si="9"/>
        <v>0</v>
      </c>
    </row>
    <row r="620" spans="1:4" ht="18" hidden="1" x14ac:dyDescent="0.3">
      <c r="A620" s="10" t="s">
        <v>143</v>
      </c>
      <c r="B620" s="7"/>
      <c r="C620" s="7"/>
      <c r="D620" s="7">
        <f t="shared" si="9"/>
        <v>0</v>
      </c>
    </row>
    <row r="621" spans="1:4" ht="18" hidden="1" x14ac:dyDescent="0.3">
      <c r="A621" s="24" t="s">
        <v>144</v>
      </c>
      <c r="B621" s="7"/>
      <c r="C621" s="7"/>
      <c r="D621" s="7">
        <f t="shared" si="9"/>
        <v>0</v>
      </c>
    </row>
    <row r="622" spans="1:4" ht="18" hidden="1" x14ac:dyDescent="0.3">
      <c r="A622" s="5" t="s">
        <v>93</v>
      </c>
      <c r="B622" s="7"/>
      <c r="C622" s="7"/>
      <c r="D622" s="7">
        <f t="shared" si="9"/>
        <v>0</v>
      </c>
    </row>
    <row r="623" spans="1:4" ht="18" hidden="1" x14ac:dyDescent="0.3">
      <c r="A623" s="14" t="s">
        <v>94</v>
      </c>
      <c r="B623" s="7"/>
      <c r="C623" s="7"/>
      <c r="D623" s="7">
        <f t="shared" si="9"/>
        <v>0</v>
      </c>
    </row>
    <row r="624" spans="1:4" ht="18" hidden="1" x14ac:dyDescent="0.3">
      <c r="A624" s="24" t="s">
        <v>77</v>
      </c>
      <c r="B624" s="7"/>
      <c r="C624" s="7"/>
      <c r="D624" s="7">
        <f t="shared" si="9"/>
        <v>0</v>
      </c>
    </row>
    <row r="625" spans="1:4" ht="18" hidden="1" x14ac:dyDescent="0.3">
      <c r="A625" s="10" t="s">
        <v>225</v>
      </c>
      <c r="B625" s="7"/>
      <c r="C625" s="7"/>
      <c r="D625" s="7">
        <f t="shared" si="9"/>
        <v>0</v>
      </c>
    </row>
    <row r="626" spans="1:4" ht="18" hidden="1" x14ac:dyDescent="0.3">
      <c r="A626" s="14" t="s">
        <v>226</v>
      </c>
      <c r="B626" s="7"/>
      <c r="C626" s="7"/>
      <c r="D626" s="7">
        <f t="shared" si="9"/>
        <v>0</v>
      </c>
    </row>
    <row r="627" spans="1:4" ht="18" hidden="1" x14ac:dyDescent="0.3">
      <c r="A627" s="5" t="s">
        <v>341</v>
      </c>
      <c r="B627" s="7"/>
      <c r="C627" s="7"/>
      <c r="D627" s="7">
        <f t="shared" si="9"/>
        <v>0</v>
      </c>
    </row>
    <row r="628" spans="1:4" ht="18" hidden="1" x14ac:dyDescent="0.3">
      <c r="A628" s="10" t="s">
        <v>399</v>
      </c>
      <c r="B628" s="7"/>
      <c r="C628" s="7"/>
      <c r="D628" s="7">
        <f t="shared" si="9"/>
        <v>0</v>
      </c>
    </row>
    <row r="629" spans="1:4" ht="18" hidden="1" x14ac:dyDescent="0.3">
      <c r="A629" s="8" t="s">
        <v>330</v>
      </c>
      <c r="B629" s="7"/>
      <c r="C629" s="7"/>
      <c r="D629" s="7">
        <f t="shared" si="9"/>
        <v>0</v>
      </c>
    </row>
    <row r="630" spans="1:4" ht="18" hidden="1" x14ac:dyDescent="0.3">
      <c r="A630" s="10" t="s">
        <v>119</v>
      </c>
      <c r="B630" s="7"/>
      <c r="C630" s="7"/>
      <c r="D630" s="7">
        <f t="shared" si="9"/>
        <v>0</v>
      </c>
    </row>
    <row r="631" spans="1:4" ht="18" hidden="1" x14ac:dyDescent="0.3">
      <c r="A631" s="5" t="s">
        <v>145</v>
      </c>
      <c r="B631" s="7"/>
      <c r="C631" s="7"/>
      <c r="D631" s="7">
        <f t="shared" si="9"/>
        <v>0</v>
      </c>
    </row>
    <row r="632" spans="1:4" ht="18" hidden="1" x14ac:dyDescent="0.3">
      <c r="A632" s="5" t="s">
        <v>243</v>
      </c>
      <c r="B632" s="7"/>
      <c r="C632" s="7"/>
      <c r="D632" s="7">
        <f t="shared" si="9"/>
        <v>0</v>
      </c>
    </row>
    <row r="633" spans="1:4" ht="18" hidden="1" x14ac:dyDescent="0.3">
      <c r="A633" s="10" t="s">
        <v>174</v>
      </c>
      <c r="B633" s="7"/>
      <c r="C633" s="7"/>
      <c r="D633" s="7">
        <f t="shared" si="9"/>
        <v>0</v>
      </c>
    </row>
    <row r="634" spans="1:4" ht="18" hidden="1" x14ac:dyDescent="0.3">
      <c r="A634" s="10" t="s">
        <v>244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245</v>
      </c>
      <c r="B635" s="7"/>
      <c r="C635" s="7"/>
      <c r="D635" s="7">
        <f t="shared" si="9"/>
        <v>0</v>
      </c>
    </row>
    <row r="636" spans="1:4" ht="18" hidden="1" x14ac:dyDescent="0.3">
      <c r="A636" s="24" t="s">
        <v>78</v>
      </c>
      <c r="B636" s="7"/>
      <c r="C636" s="7"/>
      <c r="D636" s="7">
        <f t="shared" si="9"/>
        <v>0</v>
      </c>
    </row>
    <row r="637" spans="1:4" ht="18" hidden="1" x14ac:dyDescent="0.3">
      <c r="A637" s="24" t="s">
        <v>79</v>
      </c>
      <c r="B637" s="7"/>
      <c r="C637" s="7"/>
      <c r="D637" s="7">
        <f t="shared" si="9"/>
        <v>0</v>
      </c>
    </row>
    <row r="638" spans="1:4" ht="18" hidden="1" x14ac:dyDescent="0.3">
      <c r="A638" s="13" t="s">
        <v>246</v>
      </c>
      <c r="B638" s="7"/>
      <c r="C638" s="7"/>
      <c r="D638" s="7">
        <f t="shared" si="9"/>
        <v>0</v>
      </c>
    </row>
    <row r="639" spans="1:4" ht="18" hidden="1" x14ac:dyDescent="0.3">
      <c r="A639" s="24" t="s">
        <v>80</v>
      </c>
      <c r="B639" s="7"/>
      <c r="C639" s="7"/>
      <c r="D639" s="7">
        <f t="shared" si="9"/>
        <v>0</v>
      </c>
    </row>
    <row r="640" spans="1:4" ht="18" hidden="1" x14ac:dyDescent="0.3">
      <c r="A640" s="10" t="s">
        <v>247</v>
      </c>
      <c r="B640" s="7"/>
      <c r="C640" s="7"/>
      <c r="D640" s="7">
        <f t="shared" si="9"/>
        <v>0</v>
      </c>
    </row>
    <row r="641" spans="1:4" ht="18" hidden="1" x14ac:dyDescent="0.3">
      <c r="A641" s="10" t="s">
        <v>248</v>
      </c>
      <c r="B641" s="7"/>
      <c r="C641" s="7"/>
      <c r="D641" s="7">
        <f t="shared" si="9"/>
        <v>0</v>
      </c>
    </row>
    <row r="642" spans="1:4" ht="18" hidden="1" x14ac:dyDescent="0.3">
      <c r="A642" s="10" t="s">
        <v>249</v>
      </c>
      <c r="B642" s="7"/>
      <c r="C642" s="7"/>
      <c r="D642" s="7">
        <f t="shared" si="9"/>
        <v>0</v>
      </c>
    </row>
    <row r="643" spans="1:4" ht="18" hidden="1" x14ac:dyDescent="0.3">
      <c r="A643" s="10" t="s">
        <v>250</v>
      </c>
      <c r="B643" s="7"/>
      <c r="C643" s="7"/>
      <c r="D643" s="7">
        <f t="shared" si="9"/>
        <v>0</v>
      </c>
    </row>
    <row r="644" spans="1:4" ht="18" hidden="1" x14ac:dyDescent="0.3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3">
      <c r="A646" s="10" t="s">
        <v>40</v>
      </c>
      <c r="B646" s="7"/>
      <c r="C646" s="7"/>
      <c r="D646" s="7">
        <f t="shared" si="10"/>
        <v>0</v>
      </c>
    </row>
    <row r="647" spans="1:4" ht="18" hidden="1" x14ac:dyDescent="0.3">
      <c r="A647" s="5" t="s">
        <v>175</v>
      </c>
      <c r="B647" s="7"/>
      <c r="C647" s="7"/>
      <c r="D647" s="7">
        <f t="shared" si="10"/>
        <v>0</v>
      </c>
    </row>
    <row r="648" spans="1:4" ht="18" hidden="1" x14ac:dyDescent="0.3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3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3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3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3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3">
      <c r="A655" s="13" t="s">
        <v>258</v>
      </c>
      <c r="B655" s="7"/>
      <c r="C655" s="7"/>
      <c r="D655" s="7">
        <f t="shared" si="10"/>
        <v>0</v>
      </c>
    </row>
    <row r="656" spans="1:4" ht="18" hidden="1" x14ac:dyDescent="0.3">
      <c r="A656" s="10" t="s">
        <v>259</v>
      </c>
      <c r="B656" s="7"/>
      <c r="C656" s="7"/>
      <c r="D656" s="7">
        <f t="shared" si="10"/>
        <v>0</v>
      </c>
    </row>
    <row r="657" spans="1:4" ht="18" hidden="1" x14ac:dyDescent="0.3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5765</v>
      </c>
      <c r="C665" s="39"/>
      <c r="D665" s="39">
        <f t="shared" ref="D665" si="11">SUM(D338:D664)</f>
        <v>84325000</v>
      </c>
    </row>
    <row r="667" spans="1:4" x14ac:dyDescent="0.3">
      <c r="D667" s="55">
        <f>D665+D333</f>
        <v>121429500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A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D668"/>
  <sheetViews>
    <sheetView zoomScale="85" zoomScaleNormal="85" workbookViewId="0">
      <selection activeCell="D668" sqref="D668"/>
    </sheetView>
  </sheetViews>
  <sheetFormatPr defaultRowHeight="14.4" x14ac:dyDescent="0.3"/>
  <cols>
    <col min="1" max="1" width="31.6640625" customWidth="1"/>
    <col min="3" max="3" width="12.6640625" customWidth="1"/>
    <col min="4" max="4" width="19.44140625" customWidth="1"/>
  </cols>
  <sheetData>
    <row r="1" spans="1:4" x14ac:dyDescent="0.3">
      <c r="A1" s="1" t="s">
        <v>443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hidden="1" x14ac:dyDescent="0.3">
      <c r="A3" s="22" t="s">
        <v>73</v>
      </c>
      <c r="B3" s="7"/>
      <c r="C3" s="7"/>
      <c r="D3" s="7">
        <f>B3*C3</f>
        <v>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hidden="1" x14ac:dyDescent="0.3">
      <c r="A15" s="5" t="s">
        <v>206</v>
      </c>
      <c r="B15" s="7"/>
      <c r="C15" s="7"/>
      <c r="D15" s="7">
        <f t="shared" si="0"/>
        <v>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x14ac:dyDescent="0.3">
      <c r="A18" s="24" t="s">
        <v>287</v>
      </c>
      <c r="B18" s="7">
        <f>35+30</f>
        <v>65</v>
      </c>
      <c r="C18" s="7">
        <v>3500</v>
      </c>
      <c r="D18" s="7">
        <f t="shared" si="0"/>
        <v>227500</v>
      </c>
    </row>
    <row r="19" spans="1:4" ht="18" hidden="1" x14ac:dyDescent="0.3">
      <c r="A19" s="8" t="s">
        <v>288</v>
      </c>
      <c r="B19" s="7"/>
      <c r="C19" s="44"/>
      <c r="D19" s="7">
        <f t="shared" si="0"/>
        <v>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hidden="1" x14ac:dyDescent="0.3">
      <c r="A25" s="10" t="s">
        <v>272</v>
      </c>
      <c r="B25" s="7"/>
      <c r="C25" s="7"/>
      <c r="D25" s="7">
        <f t="shared" si="0"/>
        <v>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f>4+30+15+15+90</f>
        <v>154</v>
      </c>
      <c r="C28" s="44">
        <v>24000</v>
      </c>
      <c r="D28" s="7">
        <f t="shared" si="0"/>
        <v>3696000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hidden="1" x14ac:dyDescent="0.3">
      <c r="A30" s="5" t="s">
        <v>66</v>
      </c>
      <c r="B30" s="7"/>
      <c r="C30" s="7"/>
      <c r="D30" s="7">
        <f t="shared" si="0"/>
        <v>0</v>
      </c>
    </row>
    <row r="31" spans="1:4" ht="18" x14ac:dyDescent="0.3">
      <c r="A31" s="10" t="s">
        <v>228</v>
      </c>
      <c r="B31" s="7">
        <v>5</v>
      </c>
      <c r="C31" s="7">
        <v>42000</v>
      </c>
      <c r="D31" s="7">
        <f t="shared" si="0"/>
        <v>210000</v>
      </c>
    </row>
    <row r="32" spans="1:4" ht="18" x14ac:dyDescent="0.3">
      <c r="A32" s="10" t="s">
        <v>229</v>
      </c>
      <c r="B32" s="7">
        <v>20</v>
      </c>
      <c r="C32" s="7">
        <v>13000</v>
      </c>
      <c r="D32" s="7">
        <f t="shared" si="0"/>
        <v>260000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x14ac:dyDescent="0.3">
      <c r="A40" s="10" t="s">
        <v>275</v>
      </c>
      <c r="B40" s="7">
        <v>14</v>
      </c>
      <c r="C40" s="7">
        <v>24000</v>
      </c>
      <c r="D40" s="7">
        <f t="shared" si="0"/>
        <v>336000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hidden="1" x14ac:dyDescent="0.3">
      <c r="A50" s="14" t="s">
        <v>153</v>
      </c>
      <c r="B50" s="7"/>
      <c r="C50" s="7"/>
      <c r="D50" s="7">
        <f t="shared" si="0"/>
        <v>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x14ac:dyDescent="0.3">
      <c r="A56" s="14" t="s">
        <v>76</v>
      </c>
      <c r="B56" s="7">
        <v>20</v>
      </c>
      <c r="C56" s="7">
        <v>11000</v>
      </c>
      <c r="D56" s="7">
        <f t="shared" si="0"/>
        <v>220000</v>
      </c>
    </row>
    <row r="57" spans="1:4" ht="18" x14ac:dyDescent="0.3">
      <c r="A57" s="10" t="s">
        <v>114</v>
      </c>
      <c r="B57" s="7">
        <v>170</v>
      </c>
      <c r="C57" s="7">
        <v>20000</v>
      </c>
      <c r="D57" s="7">
        <f t="shared" si="0"/>
        <v>3400000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x14ac:dyDescent="0.3">
      <c r="A63" s="5" t="s">
        <v>3</v>
      </c>
      <c r="B63" s="7">
        <v>8</v>
      </c>
      <c r="C63" s="7">
        <v>8000</v>
      </c>
      <c r="D63" s="7">
        <f t="shared" si="0"/>
        <v>64000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x14ac:dyDescent="0.3">
      <c r="A74" s="10" t="s">
        <v>170</v>
      </c>
      <c r="B74" s="7">
        <v>60</v>
      </c>
      <c r="C74" s="7">
        <v>32000</v>
      </c>
      <c r="D74" s="7">
        <f t="shared" si="1"/>
        <v>1920000</v>
      </c>
    </row>
    <row r="75" spans="1:4" ht="18" x14ac:dyDescent="0.3">
      <c r="A75" s="10" t="s">
        <v>171</v>
      </c>
      <c r="B75" s="7">
        <v>21</v>
      </c>
      <c r="C75" s="7">
        <v>23000</v>
      </c>
      <c r="D75" s="7">
        <f t="shared" si="1"/>
        <v>483000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f>5+15+15+15</f>
        <v>50</v>
      </c>
      <c r="C81" s="7">
        <v>11500</v>
      </c>
      <c r="D81" s="7">
        <f t="shared" si="1"/>
        <v>575000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/>
      <c r="C85" s="7"/>
      <c r="D85" s="7">
        <f t="shared" si="1"/>
        <v>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x14ac:dyDescent="0.3">
      <c r="A92" s="10" t="s">
        <v>14</v>
      </c>
      <c r="B92" s="7">
        <v>2</v>
      </c>
      <c r="C92" s="7">
        <v>10000</v>
      </c>
      <c r="D92" s="7">
        <f t="shared" si="1"/>
        <v>20000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x14ac:dyDescent="0.3">
      <c r="A126" s="5" t="s">
        <v>281</v>
      </c>
      <c r="B126" s="12">
        <v>2.5</v>
      </c>
      <c r="C126" s="12">
        <v>16000</v>
      </c>
      <c r="D126" s="7">
        <f t="shared" si="1"/>
        <v>40000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438</v>
      </c>
      <c r="B135" s="7"/>
      <c r="C135" s="7"/>
      <c r="D135" s="7">
        <f t="shared" si="2"/>
        <v>0</v>
      </c>
    </row>
    <row r="136" spans="1:4" ht="18" hidden="1" x14ac:dyDescent="0.3">
      <c r="A136" s="10" t="s">
        <v>101</v>
      </c>
      <c r="B136" s="12"/>
      <c r="C136" s="12"/>
      <c r="D136" s="7">
        <f t="shared" si="2"/>
        <v>0</v>
      </c>
    </row>
    <row r="137" spans="1:4" ht="18" hidden="1" x14ac:dyDescent="0.3">
      <c r="A137" s="10" t="s">
        <v>102</v>
      </c>
      <c r="B137" s="12"/>
      <c r="C137" s="12"/>
      <c r="D137" s="7">
        <f t="shared" si="2"/>
        <v>0</v>
      </c>
    </row>
    <row r="138" spans="1:4" ht="18" hidden="1" x14ac:dyDescent="0.3">
      <c r="A138" s="10" t="s">
        <v>302</v>
      </c>
      <c r="B138" s="7"/>
      <c r="C138" s="7"/>
      <c r="D138" s="7">
        <f t="shared" si="2"/>
        <v>0</v>
      </c>
    </row>
    <row r="139" spans="1:4" ht="18" hidden="1" x14ac:dyDescent="0.3">
      <c r="A139" s="10" t="s">
        <v>103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104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105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106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130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107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108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109</v>
      </c>
      <c r="B146" s="12"/>
      <c r="C146" s="12"/>
      <c r="D146" s="7">
        <f t="shared" si="2"/>
        <v>0</v>
      </c>
    </row>
    <row r="147" spans="1:4" ht="18" hidden="1" x14ac:dyDescent="0.3">
      <c r="A147" s="10" t="s">
        <v>162</v>
      </c>
      <c r="B147" s="7"/>
      <c r="C147" s="7"/>
      <c r="D147" s="7">
        <f t="shared" si="2"/>
        <v>0</v>
      </c>
    </row>
    <row r="148" spans="1:4" ht="18" x14ac:dyDescent="0.3">
      <c r="A148" s="10" t="s">
        <v>164</v>
      </c>
      <c r="B148" s="7">
        <v>5</v>
      </c>
      <c r="C148" s="7">
        <v>13500</v>
      </c>
      <c r="D148" s="7">
        <f t="shared" si="2"/>
        <v>67500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x14ac:dyDescent="0.3">
      <c r="A155" s="10" t="s">
        <v>292</v>
      </c>
      <c r="B155" s="7">
        <v>3</v>
      </c>
      <c r="C155" s="7">
        <v>10000</v>
      </c>
      <c r="D155" s="7">
        <f t="shared" si="2"/>
        <v>30000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x14ac:dyDescent="0.3">
      <c r="A160" s="10" t="s">
        <v>54</v>
      </c>
      <c r="B160" s="7">
        <v>10</v>
      </c>
      <c r="C160" s="7">
        <v>7000</v>
      </c>
      <c r="D160" s="7">
        <f t="shared" si="2"/>
        <v>70000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450</v>
      </c>
      <c r="C163" s="46">
        <v>6500</v>
      </c>
      <c r="D163" s="7">
        <f t="shared" si="2"/>
        <v>2925000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f>5+5+22</f>
        <v>32</v>
      </c>
      <c r="C165" s="7">
        <v>11000</v>
      </c>
      <c r="D165" s="7">
        <f t="shared" si="2"/>
        <v>352000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hidden="1" x14ac:dyDescent="0.3">
      <c r="A169" s="19" t="s">
        <v>63</v>
      </c>
      <c r="B169" s="21"/>
      <c r="C169" s="21"/>
      <c r="D169" s="7">
        <f t="shared" si="2"/>
        <v>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hidden="1" x14ac:dyDescent="0.3">
      <c r="A171" s="10" t="s">
        <v>87</v>
      </c>
      <c r="B171" s="7"/>
      <c r="C171" s="7"/>
      <c r="D171" s="7">
        <f t="shared" si="2"/>
        <v>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x14ac:dyDescent="0.3">
      <c r="A178" s="5" t="s">
        <v>182</v>
      </c>
      <c r="B178" s="7">
        <v>166</v>
      </c>
      <c r="C178" s="7">
        <v>80000</v>
      </c>
      <c r="D178" s="7">
        <f t="shared" si="2"/>
        <v>13280000</v>
      </c>
    </row>
    <row r="179" spans="1:4" ht="18" x14ac:dyDescent="0.3">
      <c r="A179" s="10" t="s">
        <v>183</v>
      </c>
      <c r="B179" s="7">
        <f>25/0.3</f>
        <v>83.333333333333343</v>
      </c>
      <c r="C179" s="7">
        <v>2100</v>
      </c>
      <c r="D179" s="7">
        <f t="shared" si="2"/>
        <v>175000.00000000003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12</v>
      </c>
      <c r="C181" s="7">
        <v>20000</v>
      </c>
      <c r="D181" s="7">
        <f t="shared" si="2"/>
        <v>240000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v>460</v>
      </c>
      <c r="C196" s="7">
        <v>20000</v>
      </c>
      <c r="D196" s="7">
        <f t="shared" ref="D196:D259" si="3">B196*C196</f>
        <v>9200000</v>
      </c>
    </row>
    <row r="197" spans="1:4" ht="18" x14ac:dyDescent="0.3">
      <c r="A197" s="5" t="s">
        <v>68</v>
      </c>
      <c r="B197" s="7">
        <f>130+300</f>
        <v>430</v>
      </c>
      <c r="C197" s="7">
        <v>20000</v>
      </c>
      <c r="D197" s="7">
        <f t="shared" si="3"/>
        <v>8600000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hidden="1" x14ac:dyDescent="0.3">
      <c r="A205" s="10" t="s">
        <v>188</v>
      </c>
      <c r="B205" s="7"/>
      <c r="C205" s="7"/>
      <c r="D205" s="7">
        <f t="shared" si="3"/>
        <v>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x14ac:dyDescent="0.3">
      <c r="A210" s="10" t="s">
        <v>44</v>
      </c>
      <c r="B210" s="7">
        <v>240</v>
      </c>
      <c r="C210" s="7">
        <v>14000</v>
      </c>
      <c r="D210" s="7">
        <f t="shared" si="3"/>
        <v>3360000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hidden="1" x14ac:dyDescent="0.3">
      <c r="A223" s="8" t="s">
        <v>315</v>
      </c>
      <c r="B223" s="7"/>
      <c r="C223" s="7"/>
      <c r="D223" s="7">
        <f t="shared" si="3"/>
        <v>0</v>
      </c>
    </row>
    <row r="224" spans="1:4" ht="18" hidden="1" x14ac:dyDescent="0.3">
      <c r="A224" s="14" t="s">
        <v>362</v>
      </c>
      <c r="B224" s="7"/>
      <c r="C224" s="7"/>
      <c r="D224" s="7">
        <f t="shared" si="3"/>
        <v>0</v>
      </c>
    </row>
    <row r="225" spans="1:4" ht="18" hidden="1" x14ac:dyDescent="0.3">
      <c r="A225" s="8" t="s">
        <v>316</v>
      </c>
      <c r="B225" s="7"/>
      <c r="C225" s="7"/>
      <c r="D225" s="7">
        <f t="shared" si="3"/>
        <v>0</v>
      </c>
    </row>
    <row r="226" spans="1:4" ht="18" hidden="1" x14ac:dyDescent="0.3">
      <c r="A226" s="8" t="s">
        <v>317</v>
      </c>
      <c r="B226" s="7"/>
      <c r="C226" s="7"/>
      <c r="D226" s="7">
        <f t="shared" si="3"/>
        <v>0</v>
      </c>
    </row>
    <row r="227" spans="1:4" ht="18" hidden="1" x14ac:dyDescent="0.3">
      <c r="A227" s="10" t="s">
        <v>318</v>
      </c>
      <c r="B227" s="7"/>
      <c r="C227" s="7"/>
      <c r="D227" s="7">
        <f t="shared" si="3"/>
        <v>0</v>
      </c>
    </row>
    <row r="228" spans="1:4" ht="18" hidden="1" x14ac:dyDescent="0.3">
      <c r="A228" s="10" t="s">
        <v>319</v>
      </c>
      <c r="B228" s="7"/>
      <c r="C228" s="7"/>
      <c r="D228" s="7">
        <f t="shared" si="3"/>
        <v>0</v>
      </c>
    </row>
    <row r="229" spans="1:4" ht="18" hidden="1" x14ac:dyDescent="0.3">
      <c r="A229" s="8" t="s">
        <v>320</v>
      </c>
      <c r="B229" s="7"/>
      <c r="C229" s="7"/>
      <c r="D229" s="7">
        <f t="shared" si="3"/>
        <v>0</v>
      </c>
    </row>
    <row r="230" spans="1:4" ht="18" hidden="1" x14ac:dyDescent="0.3">
      <c r="A230" s="27" t="s">
        <v>88</v>
      </c>
      <c r="B230" s="7"/>
      <c r="C230" s="7"/>
      <c r="D230" s="7">
        <f t="shared" si="3"/>
        <v>0</v>
      </c>
    </row>
    <row r="231" spans="1:4" ht="18" hidden="1" x14ac:dyDescent="0.3">
      <c r="A231" s="10" t="s">
        <v>58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x14ac:dyDescent="0.3">
      <c r="A241" s="10" t="s">
        <v>220</v>
      </c>
      <c r="B241" s="7">
        <v>8</v>
      </c>
      <c r="C241" s="7">
        <v>14000</v>
      </c>
      <c r="D241" s="7">
        <f t="shared" si="3"/>
        <v>112000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v>4</v>
      </c>
      <c r="C244" s="7">
        <v>29000</v>
      </c>
      <c r="D244" s="7">
        <f t="shared" si="3"/>
        <v>116000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hidden="1" x14ac:dyDescent="0.3">
      <c r="A247" s="10" t="s">
        <v>27</v>
      </c>
      <c r="B247" s="7"/>
      <c r="C247" s="7"/>
      <c r="D247" s="7">
        <f t="shared" si="3"/>
        <v>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v>9</v>
      </c>
      <c r="C252" s="7">
        <v>37000</v>
      </c>
      <c r="D252" s="7">
        <f t="shared" si="3"/>
        <v>333000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10+20</f>
        <v>30</v>
      </c>
      <c r="C256" s="7">
        <v>22000</v>
      </c>
      <c r="D256" s="7">
        <f t="shared" si="3"/>
        <v>660000</v>
      </c>
    </row>
    <row r="257" spans="1:4" ht="18" hidden="1" x14ac:dyDescent="0.3">
      <c r="A257" s="10" t="s">
        <v>34</v>
      </c>
      <c r="B257" s="7"/>
      <c r="C257" s="7"/>
      <c r="D257" s="7">
        <f t="shared" si="3"/>
        <v>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si="3"/>
        <v>0</v>
      </c>
    </row>
    <row r="260" spans="1:4" ht="18" hidden="1" x14ac:dyDescent="0.3">
      <c r="A260" s="24" t="s">
        <v>92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x14ac:dyDescent="0.3">
      <c r="A264" s="10" t="s">
        <v>237</v>
      </c>
      <c r="B264" s="7">
        <v>17</v>
      </c>
      <c r="C264" s="7">
        <v>12000</v>
      </c>
      <c r="D264" s="7">
        <f t="shared" si="4"/>
        <v>204000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442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f>20+30</f>
        <v>50</v>
      </c>
      <c r="C268" s="7">
        <v>17000</v>
      </c>
      <c r="D268" s="7">
        <f t="shared" si="4"/>
        <v>850000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239</v>
      </c>
      <c r="B278" s="7"/>
      <c r="C278" s="7"/>
      <c r="D278" s="7">
        <f t="shared" si="4"/>
        <v>0</v>
      </c>
    </row>
    <row r="279" spans="1:4" ht="18" hidden="1" x14ac:dyDescent="0.3">
      <c r="A279" s="14" t="s">
        <v>99</v>
      </c>
      <c r="B279" s="7"/>
      <c r="C279" s="7"/>
      <c r="D279" s="7">
        <f t="shared" si="4"/>
        <v>0</v>
      </c>
    </row>
    <row r="280" spans="1:4" ht="18" hidden="1" x14ac:dyDescent="0.3">
      <c r="A280" s="14" t="s">
        <v>100</v>
      </c>
      <c r="B280" s="7"/>
      <c r="C280" s="7"/>
      <c r="D280" s="7">
        <f t="shared" si="4"/>
        <v>0</v>
      </c>
    </row>
    <row r="281" spans="1:4" ht="18" hidden="1" x14ac:dyDescent="0.3">
      <c r="A281" s="10" t="s">
        <v>267</v>
      </c>
      <c r="B281" s="7"/>
      <c r="C281" s="7"/>
      <c r="D281" s="7">
        <f t="shared" si="4"/>
        <v>0</v>
      </c>
    </row>
    <row r="282" spans="1:4" ht="18" hidden="1" x14ac:dyDescent="0.3">
      <c r="A282" s="14" t="s">
        <v>268</v>
      </c>
      <c r="B282" s="7"/>
      <c r="C282" s="7"/>
      <c r="D282" s="7">
        <f t="shared" si="4"/>
        <v>0</v>
      </c>
    </row>
    <row r="283" spans="1:4" ht="18" hidden="1" x14ac:dyDescent="0.3">
      <c r="A283" s="10" t="s">
        <v>269</v>
      </c>
      <c r="B283" s="7"/>
      <c r="C283" s="7"/>
      <c r="D283" s="7">
        <f t="shared" si="4"/>
        <v>0</v>
      </c>
    </row>
    <row r="284" spans="1:4" ht="18" hidden="1" x14ac:dyDescent="0.3">
      <c r="A284" s="10" t="s">
        <v>284</v>
      </c>
      <c r="B284" s="7"/>
      <c r="C284" s="7"/>
      <c r="D284" s="7">
        <f t="shared" si="4"/>
        <v>0</v>
      </c>
    </row>
    <row r="285" spans="1:4" ht="18" hidden="1" x14ac:dyDescent="0.3">
      <c r="A285" s="14" t="s">
        <v>285</v>
      </c>
      <c r="B285" s="7"/>
      <c r="C285" s="7"/>
      <c r="D285" s="7">
        <f t="shared" si="4"/>
        <v>0</v>
      </c>
    </row>
    <row r="286" spans="1:4" ht="18" hidden="1" x14ac:dyDescent="0.3">
      <c r="A286" s="35" t="s">
        <v>328</v>
      </c>
      <c r="B286" s="7"/>
      <c r="C286" s="7"/>
      <c r="D286" s="7">
        <f t="shared" si="4"/>
        <v>0</v>
      </c>
    </row>
    <row r="287" spans="1:4" ht="18" hidden="1" x14ac:dyDescent="0.3">
      <c r="A287" s="10" t="s">
        <v>143</v>
      </c>
      <c r="B287" s="7"/>
      <c r="C287" s="7"/>
      <c r="D287" s="7">
        <f t="shared" si="4"/>
        <v>0</v>
      </c>
    </row>
    <row r="288" spans="1:4" ht="18" hidden="1" x14ac:dyDescent="0.3">
      <c r="A288" s="24" t="s">
        <v>144</v>
      </c>
      <c r="B288" s="7"/>
      <c r="C288" s="7"/>
      <c r="D288" s="7">
        <f t="shared" si="4"/>
        <v>0</v>
      </c>
    </row>
    <row r="289" spans="1:4" ht="18" hidden="1" x14ac:dyDescent="0.3">
      <c r="A289" s="24" t="s">
        <v>381</v>
      </c>
      <c r="B289" s="7"/>
      <c r="C289" s="7"/>
      <c r="D289" s="7">
        <f t="shared" si="4"/>
        <v>0</v>
      </c>
    </row>
    <row r="290" spans="1:4" ht="18" hidden="1" x14ac:dyDescent="0.3">
      <c r="A290" s="5" t="s">
        <v>93</v>
      </c>
      <c r="B290" s="7"/>
      <c r="C290" s="7"/>
      <c r="D290" s="7">
        <f t="shared" si="4"/>
        <v>0</v>
      </c>
    </row>
    <row r="291" spans="1:4" ht="18" hidden="1" x14ac:dyDescent="0.3">
      <c r="A291" s="14" t="s">
        <v>94</v>
      </c>
      <c r="B291" s="7"/>
      <c r="C291" s="7"/>
      <c r="D291" s="7">
        <f t="shared" si="4"/>
        <v>0</v>
      </c>
    </row>
    <row r="292" spans="1:4" ht="18" hidden="1" x14ac:dyDescent="0.3">
      <c r="A292" s="24" t="s">
        <v>77</v>
      </c>
      <c r="B292" s="7"/>
      <c r="C292" s="7"/>
      <c r="D292" s="7">
        <f t="shared" si="4"/>
        <v>0</v>
      </c>
    </row>
    <row r="293" spans="1:4" ht="18" hidden="1" x14ac:dyDescent="0.3">
      <c r="A293" s="10" t="s">
        <v>225</v>
      </c>
      <c r="B293" s="7"/>
      <c r="C293" s="7"/>
      <c r="D293" s="7">
        <f t="shared" si="4"/>
        <v>0</v>
      </c>
    </row>
    <row r="294" spans="1:4" ht="18" hidden="1" x14ac:dyDescent="0.3">
      <c r="A294" s="14" t="s">
        <v>226</v>
      </c>
      <c r="B294" s="7"/>
      <c r="C294" s="7"/>
      <c r="D294" s="7">
        <f t="shared" si="4"/>
        <v>0</v>
      </c>
    </row>
    <row r="295" spans="1:4" ht="18" hidden="1" x14ac:dyDescent="0.3">
      <c r="A295" s="10" t="s">
        <v>329</v>
      </c>
      <c r="B295" s="7"/>
      <c r="C295" s="7"/>
      <c r="D295" s="7">
        <f t="shared" si="4"/>
        <v>0</v>
      </c>
    </row>
    <row r="296" spans="1:4" ht="18" hidden="1" x14ac:dyDescent="0.3">
      <c r="A296" s="10" t="s">
        <v>436</v>
      </c>
      <c r="B296" s="7"/>
      <c r="C296" s="7"/>
      <c r="D296" s="7">
        <f t="shared" si="4"/>
        <v>0</v>
      </c>
    </row>
    <row r="297" spans="1:4" ht="18" hidden="1" x14ac:dyDescent="0.3">
      <c r="A297" s="8" t="s">
        <v>330</v>
      </c>
      <c r="B297" s="7"/>
      <c r="C297" s="7"/>
      <c r="D297" s="7">
        <f t="shared" si="4"/>
        <v>0</v>
      </c>
    </row>
    <row r="298" spans="1:4" ht="18" hidden="1" x14ac:dyDescent="0.3">
      <c r="A298" s="5" t="s">
        <v>145</v>
      </c>
      <c r="B298" s="7"/>
      <c r="C298" s="7"/>
      <c r="D298" s="7">
        <f t="shared" si="4"/>
        <v>0</v>
      </c>
    </row>
    <row r="299" spans="1:4" ht="18" hidden="1" x14ac:dyDescent="0.3">
      <c r="A299" s="5" t="s">
        <v>243</v>
      </c>
      <c r="B299" s="7"/>
      <c r="C299" s="7"/>
      <c r="D299" s="7">
        <f t="shared" si="4"/>
        <v>0</v>
      </c>
    </row>
    <row r="300" spans="1:4" ht="18" hidden="1" x14ac:dyDescent="0.3">
      <c r="A300" s="10" t="s">
        <v>174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245</v>
      </c>
      <c r="B302" s="7"/>
      <c r="C302" s="7"/>
      <c r="D302" s="7">
        <f t="shared" si="4"/>
        <v>0</v>
      </c>
    </row>
    <row r="303" spans="1:4" ht="18" hidden="1" x14ac:dyDescent="0.3">
      <c r="A303" s="24" t="s">
        <v>78</v>
      </c>
      <c r="B303" s="7"/>
      <c r="C303" s="7"/>
      <c r="D303" s="7">
        <f t="shared" si="4"/>
        <v>0</v>
      </c>
    </row>
    <row r="304" spans="1:4" ht="18" hidden="1" x14ac:dyDescent="0.3">
      <c r="A304" s="24" t="s">
        <v>79</v>
      </c>
      <c r="B304" s="7"/>
      <c r="C304" s="7"/>
      <c r="D304" s="7">
        <f t="shared" si="4"/>
        <v>0</v>
      </c>
    </row>
    <row r="305" spans="1:4" ht="18" hidden="1" x14ac:dyDescent="0.3">
      <c r="A305" s="13" t="s">
        <v>246</v>
      </c>
      <c r="B305" s="7"/>
      <c r="C305" s="7"/>
      <c r="D305" s="7">
        <f t="shared" si="4"/>
        <v>0</v>
      </c>
    </row>
    <row r="306" spans="1:4" ht="18" hidden="1" x14ac:dyDescent="0.3">
      <c r="A306" s="24" t="s">
        <v>80</v>
      </c>
      <c r="B306" s="7"/>
      <c r="C306" s="7"/>
      <c r="D306" s="7">
        <f t="shared" si="4"/>
        <v>0</v>
      </c>
    </row>
    <row r="307" spans="1:4" ht="18" hidden="1" x14ac:dyDescent="0.3">
      <c r="A307" s="10" t="s">
        <v>247</v>
      </c>
      <c r="B307" s="7"/>
      <c r="C307" s="7"/>
      <c r="D307" s="7">
        <f t="shared" si="4"/>
        <v>0</v>
      </c>
    </row>
    <row r="308" spans="1:4" ht="18" hidden="1" x14ac:dyDescent="0.3">
      <c r="A308" s="10" t="s">
        <v>248</v>
      </c>
      <c r="B308" s="7"/>
      <c r="C308" s="7"/>
      <c r="D308" s="7">
        <f t="shared" si="4"/>
        <v>0</v>
      </c>
    </row>
    <row r="309" spans="1:4" ht="18" hidden="1" x14ac:dyDescent="0.3">
      <c r="A309" s="10" t="s">
        <v>249</v>
      </c>
      <c r="B309" s="7"/>
      <c r="C309" s="7"/>
      <c r="D309" s="7">
        <f t="shared" si="4"/>
        <v>0</v>
      </c>
    </row>
    <row r="310" spans="1:4" ht="18" hidden="1" x14ac:dyDescent="0.3">
      <c r="A310" s="10" t="s">
        <v>250</v>
      </c>
      <c r="B310" s="7"/>
      <c r="C310" s="7"/>
      <c r="D310" s="7">
        <f t="shared" si="4"/>
        <v>0</v>
      </c>
    </row>
    <row r="311" spans="1:4" ht="18" hidden="1" x14ac:dyDescent="0.3">
      <c r="A311" s="13" t="s">
        <v>251</v>
      </c>
      <c r="B311" s="7"/>
      <c r="C311" s="7"/>
      <c r="D311" s="7">
        <f t="shared" si="4"/>
        <v>0</v>
      </c>
    </row>
    <row r="312" spans="1:4" ht="18" hidden="1" x14ac:dyDescent="0.3">
      <c r="A312" s="10" t="s">
        <v>252</v>
      </c>
      <c r="B312" s="7"/>
      <c r="C312" s="7"/>
      <c r="D312" s="7">
        <f t="shared" si="4"/>
        <v>0</v>
      </c>
    </row>
    <row r="313" spans="1:4" ht="18" hidden="1" x14ac:dyDescent="0.3">
      <c r="A313" s="10" t="s">
        <v>40</v>
      </c>
      <c r="B313" s="7"/>
      <c r="C313" s="7"/>
      <c r="D313" s="7">
        <f t="shared" si="4"/>
        <v>0</v>
      </c>
    </row>
    <row r="314" spans="1:4" ht="18" hidden="1" x14ac:dyDescent="0.3">
      <c r="A314" s="5" t="s">
        <v>175</v>
      </c>
      <c r="B314" s="7"/>
      <c r="C314" s="7"/>
      <c r="D314" s="7">
        <f t="shared" si="4"/>
        <v>0</v>
      </c>
    </row>
    <row r="315" spans="1:4" ht="18" hidden="1" x14ac:dyDescent="0.3">
      <c r="A315" s="10" t="s">
        <v>81</v>
      </c>
      <c r="B315" s="26"/>
      <c r="C315" s="26"/>
      <c r="D315" s="7">
        <f t="shared" si="4"/>
        <v>0</v>
      </c>
    </row>
    <row r="316" spans="1:4" ht="18" hidden="1" x14ac:dyDescent="0.3">
      <c r="A316" s="10" t="s">
        <v>253</v>
      </c>
      <c r="B316" s="7"/>
      <c r="C316" s="7"/>
      <c r="D316" s="7">
        <f t="shared" si="4"/>
        <v>0</v>
      </c>
    </row>
    <row r="317" spans="1:4" ht="18" hidden="1" x14ac:dyDescent="0.3">
      <c r="A317" s="10" t="s">
        <v>176</v>
      </c>
      <c r="B317" s="7"/>
      <c r="C317" s="7"/>
      <c r="D317" s="7">
        <f t="shared" si="4"/>
        <v>0</v>
      </c>
    </row>
    <row r="318" spans="1:4" ht="18" hidden="1" x14ac:dyDescent="0.3">
      <c r="A318" s="13" t="s">
        <v>254</v>
      </c>
      <c r="B318" s="7"/>
      <c r="C318" s="7"/>
      <c r="D318" s="7">
        <f t="shared" si="4"/>
        <v>0</v>
      </c>
    </row>
    <row r="319" spans="1:4" ht="18" hidden="1" x14ac:dyDescent="0.3">
      <c r="A319" s="13" t="s">
        <v>255</v>
      </c>
      <c r="B319" s="7"/>
      <c r="C319" s="7"/>
      <c r="D319" s="7">
        <f t="shared" si="4"/>
        <v>0</v>
      </c>
    </row>
    <row r="320" spans="1:4" ht="18" hidden="1" x14ac:dyDescent="0.3">
      <c r="A320" s="10" t="s">
        <v>256</v>
      </c>
      <c r="B320" s="7"/>
      <c r="C320" s="7"/>
      <c r="D320" s="7">
        <f t="shared" si="4"/>
        <v>0</v>
      </c>
    </row>
    <row r="321" spans="1:4" ht="18" hidden="1" x14ac:dyDescent="0.3">
      <c r="A321" s="10" t="s">
        <v>257</v>
      </c>
      <c r="B321" s="7"/>
      <c r="C321" s="7"/>
      <c r="D321" s="7">
        <f t="shared" si="4"/>
        <v>0</v>
      </c>
    </row>
    <row r="322" spans="1:4" ht="18" hidden="1" x14ac:dyDescent="0.3">
      <c r="A322" s="13" t="s">
        <v>258</v>
      </c>
      <c r="B322" s="7"/>
      <c r="C322" s="7"/>
      <c r="D322" s="7">
        <f t="shared" si="4"/>
        <v>0</v>
      </c>
    </row>
    <row r="323" spans="1:4" ht="18" hidden="1" x14ac:dyDescent="0.3">
      <c r="A323" s="10" t="s">
        <v>259</v>
      </c>
      <c r="B323" s="7"/>
      <c r="C323" s="7"/>
      <c r="D323" s="7">
        <f t="shared" si="4"/>
        <v>0</v>
      </c>
    </row>
    <row r="324" spans="1:4" ht="18" hidden="1" x14ac:dyDescent="0.3">
      <c r="A324" s="10" t="s">
        <v>260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0" t="s">
        <v>261</v>
      </c>
      <c r="B325" s="7"/>
      <c r="C325" s="7"/>
      <c r="D325" s="7">
        <f t="shared" si="5"/>
        <v>0</v>
      </c>
    </row>
    <row r="326" spans="1:4" ht="18" hidden="1" x14ac:dyDescent="0.3">
      <c r="A326" s="10" t="s">
        <v>262</v>
      </c>
      <c r="B326" s="7"/>
      <c r="C326" s="7"/>
      <c r="D326" s="7">
        <f t="shared" si="5"/>
        <v>0</v>
      </c>
    </row>
    <row r="327" spans="1:4" ht="18" hidden="1" x14ac:dyDescent="0.3">
      <c r="A327" s="10" t="s">
        <v>263</v>
      </c>
      <c r="B327" s="7"/>
      <c r="C327" s="7"/>
      <c r="D327" s="7">
        <f t="shared" si="5"/>
        <v>0</v>
      </c>
    </row>
    <row r="328" spans="1:4" ht="18" x14ac:dyDescent="0.3">
      <c r="A328" s="10" t="s">
        <v>264</v>
      </c>
      <c r="B328" s="7">
        <v>10</v>
      </c>
      <c r="C328" s="7">
        <v>25000</v>
      </c>
      <c r="D328" s="7">
        <f t="shared" si="5"/>
        <v>250000</v>
      </c>
    </row>
    <row r="329" spans="1:4" ht="18" hidden="1" x14ac:dyDescent="0.3">
      <c r="A329" s="10" t="s">
        <v>265</v>
      </c>
      <c r="B329" s="7"/>
      <c r="C329" s="7"/>
      <c r="D329" s="7">
        <f t="shared" si="5"/>
        <v>0</v>
      </c>
    </row>
    <row r="330" spans="1:4" ht="18" hidden="1" x14ac:dyDescent="0.3">
      <c r="A330" s="10" t="s">
        <v>266</v>
      </c>
      <c r="B330" s="7"/>
      <c r="C330" s="7"/>
      <c r="D330" s="7">
        <f t="shared" si="5"/>
        <v>0</v>
      </c>
    </row>
    <row r="331" spans="1:4" ht="18" hidden="1" x14ac:dyDescent="0.3">
      <c r="A331" s="8" t="s">
        <v>331</v>
      </c>
      <c r="B331" s="7"/>
      <c r="C331" s="7"/>
      <c r="D331" s="7">
        <f t="shared" si="5"/>
        <v>0</v>
      </c>
    </row>
    <row r="332" spans="1:4" ht="18" hidden="1" x14ac:dyDescent="0.3">
      <c r="A332" s="8" t="s">
        <v>332</v>
      </c>
      <c r="B332" s="7"/>
      <c r="C332" s="7"/>
      <c r="D332" s="7">
        <f t="shared" si="5"/>
        <v>0</v>
      </c>
    </row>
    <row r="333" spans="1:4" ht="18" x14ac:dyDescent="0.3">
      <c r="A333" s="37"/>
      <c r="B333" s="39">
        <f>SUM(B3:B332)</f>
        <v>2610.833333333333</v>
      </c>
      <c r="C333" s="39"/>
      <c r="D333" s="7">
        <f>SUM(D18:D328)</f>
        <v>52276000</v>
      </c>
    </row>
    <row r="334" spans="1:4" ht="18" hidden="1" x14ac:dyDescent="0.3">
      <c r="D334" s="7">
        <f t="shared" si="5"/>
        <v>0</v>
      </c>
    </row>
    <row r="335" spans="1:4" ht="18" x14ac:dyDescent="0.3">
      <c r="A335" s="1" t="s">
        <v>444</v>
      </c>
      <c r="B335" s="2"/>
      <c r="C335" s="2"/>
      <c r="D335" s="7"/>
    </row>
    <row r="336" spans="1:4" ht="26.4" x14ac:dyDescent="0.3">
      <c r="A336" s="198" t="s">
        <v>1</v>
      </c>
      <c r="B336" s="3" t="s">
        <v>2</v>
      </c>
      <c r="C336" s="3" t="s">
        <v>346</v>
      </c>
      <c r="D336" s="7" t="s">
        <v>345</v>
      </c>
    </row>
    <row r="337" spans="1:4" ht="18" hidden="1" x14ac:dyDescent="0.3">
      <c r="A337" s="199"/>
      <c r="B337" s="4"/>
      <c r="C337" s="4"/>
      <c r="D337" s="7">
        <f t="shared" si="5"/>
        <v>0</v>
      </c>
    </row>
    <row r="338" spans="1:4" ht="18" x14ac:dyDescent="0.3">
      <c r="A338" s="22" t="s">
        <v>73</v>
      </c>
      <c r="B338" s="7">
        <v>7</v>
      </c>
      <c r="C338" s="7">
        <v>12000</v>
      </c>
      <c r="D338" s="7">
        <f t="shared" si="5"/>
        <v>84000</v>
      </c>
    </row>
    <row r="339" spans="1:4" ht="18" hidden="1" x14ac:dyDescent="0.3">
      <c r="A339" s="23" t="s">
        <v>74</v>
      </c>
      <c r="B339" s="7"/>
      <c r="C339" s="7"/>
      <c r="D339" s="7">
        <f t="shared" si="5"/>
        <v>0</v>
      </c>
    </row>
    <row r="340" spans="1:4" ht="18" hidden="1" x14ac:dyDescent="0.3">
      <c r="A340" s="22" t="s">
        <v>75</v>
      </c>
      <c r="B340" s="7"/>
      <c r="C340" s="7"/>
      <c r="D340" s="7">
        <f t="shared" si="5"/>
        <v>0</v>
      </c>
    </row>
    <row r="341" spans="1:4" ht="18" x14ac:dyDescent="0.3">
      <c r="A341" s="22" t="s">
        <v>196</v>
      </c>
      <c r="B341" s="7">
        <f>12+55+10</f>
        <v>77</v>
      </c>
      <c r="C341" s="7">
        <v>9000</v>
      </c>
      <c r="D341" s="7">
        <f t="shared" si="5"/>
        <v>693000</v>
      </c>
    </row>
    <row r="342" spans="1:4" ht="18" hidden="1" x14ac:dyDescent="0.3">
      <c r="A342" s="10" t="s">
        <v>197</v>
      </c>
      <c r="B342" s="7"/>
      <c r="C342" s="7"/>
      <c r="D342" s="7">
        <f t="shared" si="5"/>
        <v>0</v>
      </c>
    </row>
    <row r="343" spans="1:4" ht="18" hidden="1" x14ac:dyDescent="0.3">
      <c r="A343" s="29" t="s">
        <v>293</v>
      </c>
      <c r="B343" s="7"/>
      <c r="C343" s="7"/>
      <c r="D343" s="7">
        <f t="shared" si="5"/>
        <v>0</v>
      </c>
    </row>
    <row r="344" spans="1:4" ht="18" hidden="1" x14ac:dyDescent="0.3">
      <c r="A344" s="22" t="s">
        <v>294</v>
      </c>
      <c r="B344" s="7"/>
      <c r="C344" s="7"/>
      <c r="D344" s="7">
        <f t="shared" si="5"/>
        <v>0</v>
      </c>
    </row>
    <row r="345" spans="1:4" ht="18" hidden="1" x14ac:dyDescent="0.3">
      <c r="A345" s="22" t="s">
        <v>198</v>
      </c>
      <c r="B345" s="7"/>
      <c r="C345" s="7"/>
      <c r="D345" s="7">
        <f t="shared" si="5"/>
        <v>0</v>
      </c>
    </row>
    <row r="346" spans="1:4" ht="18" hidden="1" x14ac:dyDescent="0.3">
      <c r="A346" s="8" t="s">
        <v>227</v>
      </c>
      <c r="B346" s="7"/>
      <c r="C346" s="7"/>
      <c r="D346" s="7">
        <f t="shared" si="5"/>
        <v>0</v>
      </c>
    </row>
    <row r="347" spans="1:4" ht="18" hidden="1" x14ac:dyDescent="0.3">
      <c r="A347" s="10" t="s">
        <v>51</v>
      </c>
      <c r="B347" s="7"/>
      <c r="C347" s="7"/>
      <c r="D347" s="7">
        <f t="shared" si="5"/>
        <v>0</v>
      </c>
    </row>
    <row r="348" spans="1:4" ht="18" x14ac:dyDescent="0.3">
      <c r="A348" s="10" t="s">
        <v>52</v>
      </c>
      <c r="B348" s="7">
        <f>10+93</f>
        <v>103</v>
      </c>
      <c r="C348" s="7">
        <v>10000</v>
      </c>
      <c r="D348" s="7">
        <f t="shared" si="5"/>
        <v>1030000</v>
      </c>
    </row>
    <row r="349" spans="1:4" ht="18" hidden="1" x14ac:dyDescent="0.3">
      <c r="A349" s="5" t="s">
        <v>53</v>
      </c>
      <c r="B349" s="7"/>
      <c r="C349" s="7"/>
      <c r="D349" s="7">
        <f t="shared" si="5"/>
        <v>0</v>
      </c>
    </row>
    <row r="350" spans="1:4" ht="18" hidden="1" x14ac:dyDescent="0.3">
      <c r="A350" s="5" t="s">
        <v>206</v>
      </c>
      <c r="B350" s="7"/>
      <c r="C350" s="7"/>
      <c r="D350" s="7">
        <f t="shared" si="5"/>
        <v>0</v>
      </c>
    </row>
    <row r="351" spans="1:4" ht="18" hidden="1" x14ac:dyDescent="0.3">
      <c r="A351" s="10" t="s">
        <v>117</v>
      </c>
      <c r="B351" s="7"/>
      <c r="C351" s="7"/>
      <c r="D351" s="7">
        <f t="shared" si="5"/>
        <v>0</v>
      </c>
    </row>
    <row r="352" spans="1:4" ht="18" hidden="1" x14ac:dyDescent="0.3">
      <c r="A352" s="10" t="s">
        <v>286</v>
      </c>
      <c r="B352" s="7"/>
      <c r="C352" s="7"/>
      <c r="D352" s="7">
        <f t="shared" si="5"/>
        <v>0</v>
      </c>
    </row>
    <row r="353" spans="1:4" ht="18" hidden="1" x14ac:dyDescent="0.3">
      <c r="A353" s="24" t="s">
        <v>287</v>
      </c>
      <c r="B353" s="7"/>
      <c r="C353" s="7"/>
      <c r="D353" s="7">
        <f t="shared" si="5"/>
        <v>0</v>
      </c>
    </row>
    <row r="354" spans="1:4" ht="18" hidden="1" x14ac:dyDescent="0.3">
      <c r="A354" s="8" t="s">
        <v>288</v>
      </c>
      <c r="B354" s="7"/>
      <c r="C354" s="7"/>
      <c r="D354" s="7">
        <f t="shared" si="5"/>
        <v>0</v>
      </c>
    </row>
    <row r="355" spans="1:4" ht="18" x14ac:dyDescent="0.3">
      <c r="A355" s="10" t="s">
        <v>120</v>
      </c>
      <c r="B355" s="7">
        <f>450+15+600+10</f>
        <v>1075</v>
      </c>
      <c r="C355" s="7">
        <v>10500</v>
      </c>
      <c r="D355" s="7">
        <f t="shared" si="5"/>
        <v>11287500</v>
      </c>
    </row>
    <row r="356" spans="1:4" ht="18" hidden="1" x14ac:dyDescent="0.3">
      <c r="A356" s="5" t="s">
        <v>60</v>
      </c>
      <c r="B356" s="7"/>
      <c r="C356" s="7"/>
      <c r="D356" s="7">
        <f t="shared" si="5"/>
        <v>0</v>
      </c>
    </row>
    <row r="357" spans="1:4" ht="18" hidden="1" x14ac:dyDescent="0.3">
      <c r="A357" s="5" t="s">
        <v>61</v>
      </c>
      <c r="B357" s="7"/>
      <c r="C357" s="7"/>
      <c r="D357" s="7">
        <f t="shared" si="5"/>
        <v>0</v>
      </c>
    </row>
    <row r="358" spans="1:4" ht="18" hidden="1" x14ac:dyDescent="0.3">
      <c r="A358" s="10" t="s">
        <v>270</v>
      </c>
      <c r="B358" s="7"/>
      <c r="C358" s="7"/>
      <c r="D358" s="7">
        <f t="shared" si="5"/>
        <v>0</v>
      </c>
    </row>
    <row r="359" spans="1:4" ht="18" hidden="1" x14ac:dyDescent="0.3">
      <c r="A359" s="10" t="s">
        <v>271</v>
      </c>
      <c r="B359" s="7"/>
      <c r="C359" s="7"/>
      <c r="D359" s="7">
        <f t="shared" si="5"/>
        <v>0</v>
      </c>
    </row>
    <row r="360" spans="1:4" ht="18" hidden="1" x14ac:dyDescent="0.3">
      <c r="A360" s="10" t="s">
        <v>272</v>
      </c>
      <c r="B360" s="7"/>
      <c r="C360" s="7"/>
      <c r="D360" s="7">
        <f t="shared" si="5"/>
        <v>0</v>
      </c>
    </row>
    <row r="361" spans="1:4" ht="18" hidden="1" x14ac:dyDescent="0.3">
      <c r="A361" s="10" t="s">
        <v>273</v>
      </c>
      <c r="B361" s="7"/>
      <c r="C361" s="7"/>
      <c r="D361" s="7">
        <f t="shared" si="5"/>
        <v>0</v>
      </c>
    </row>
    <row r="362" spans="1:4" ht="18" hidden="1" x14ac:dyDescent="0.3">
      <c r="A362" s="10" t="s">
        <v>274</v>
      </c>
      <c r="B362" s="7"/>
      <c r="C362" s="7"/>
      <c r="D362" s="7">
        <f t="shared" si="5"/>
        <v>0</v>
      </c>
    </row>
    <row r="363" spans="1:4" ht="18" hidden="1" x14ac:dyDescent="0.3">
      <c r="A363" s="10" t="s">
        <v>64</v>
      </c>
      <c r="B363" s="7"/>
      <c r="C363" s="7"/>
      <c r="D363" s="7">
        <f t="shared" si="5"/>
        <v>0</v>
      </c>
    </row>
    <row r="364" spans="1:4" ht="18" hidden="1" x14ac:dyDescent="0.3">
      <c r="A364" s="5" t="s">
        <v>65</v>
      </c>
      <c r="B364" s="7"/>
      <c r="C364" s="7"/>
      <c r="D364" s="7">
        <f t="shared" si="5"/>
        <v>0</v>
      </c>
    </row>
    <row r="365" spans="1:4" ht="18" hidden="1" x14ac:dyDescent="0.3">
      <c r="A365" s="5" t="s">
        <v>66</v>
      </c>
      <c r="B365" s="7"/>
      <c r="C365" s="7"/>
      <c r="D365" s="7">
        <f t="shared" si="5"/>
        <v>0</v>
      </c>
    </row>
    <row r="366" spans="1:4" ht="18" hidden="1" x14ac:dyDescent="0.3">
      <c r="A366" s="10" t="s">
        <v>228</v>
      </c>
      <c r="B366" s="7"/>
      <c r="C366" s="7"/>
      <c r="D366" s="7">
        <f t="shared" si="5"/>
        <v>0</v>
      </c>
    </row>
    <row r="367" spans="1:4" ht="18" hidden="1" x14ac:dyDescent="0.3">
      <c r="A367" s="10" t="s">
        <v>229</v>
      </c>
      <c r="B367" s="7"/>
      <c r="C367" s="7"/>
      <c r="D367" s="7">
        <f t="shared" si="5"/>
        <v>0</v>
      </c>
    </row>
    <row r="368" spans="1:4" ht="18" hidden="1" x14ac:dyDescent="0.3">
      <c r="A368" s="8" t="s">
        <v>230</v>
      </c>
      <c r="B368" s="12"/>
      <c r="C368" s="12"/>
      <c r="D368" s="7">
        <f t="shared" si="5"/>
        <v>0</v>
      </c>
    </row>
    <row r="369" spans="1:4" ht="18" hidden="1" x14ac:dyDescent="0.3">
      <c r="A369" s="8" t="s">
        <v>231</v>
      </c>
      <c r="B369" s="12"/>
      <c r="C369" s="12"/>
      <c r="D369" s="7">
        <f t="shared" si="5"/>
        <v>0</v>
      </c>
    </row>
    <row r="370" spans="1:4" ht="18" hidden="1" x14ac:dyDescent="0.3">
      <c r="A370" s="10" t="s">
        <v>121</v>
      </c>
      <c r="B370" s="7"/>
      <c r="C370" s="7"/>
      <c r="D370" s="7">
        <f t="shared" si="5"/>
        <v>0</v>
      </c>
    </row>
    <row r="371" spans="1:4" ht="18" hidden="1" x14ac:dyDescent="0.3">
      <c r="A371" s="10" t="s">
        <v>149</v>
      </c>
      <c r="B371" s="7"/>
      <c r="C371" s="7"/>
      <c r="D371" s="7">
        <f t="shared" si="5"/>
        <v>0</v>
      </c>
    </row>
    <row r="372" spans="1:4" ht="18" hidden="1" x14ac:dyDescent="0.3">
      <c r="A372" s="14" t="s">
        <v>96</v>
      </c>
      <c r="B372" s="7"/>
      <c r="C372" s="7"/>
      <c r="D372" s="7">
        <f t="shared" si="5"/>
        <v>0</v>
      </c>
    </row>
    <row r="373" spans="1:4" ht="18" hidden="1" x14ac:dyDescent="0.3">
      <c r="A373" s="10" t="s">
        <v>97</v>
      </c>
      <c r="B373" s="7"/>
      <c r="C373" s="7"/>
      <c r="D373" s="7">
        <f t="shared" si="5"/>
        <v>0</v>
      </c>
    </row>
    <row r="374" spans="1:4" ht="18" hidden="1" x14ac:dyDescent="0.3">
      <c r="A374" s="10" t="s">
        <v>98</v>
      </c>
      <c r="B374" s="7"/>
      <c r="C374" s="7"/>
      <c r="D374" s="7">
        <f t="shared" si="5"/>
        <v>0</v>
      </c>
    </row>
    <row r="375" spans="1:4" ht="18" hidden="1" x14ac:dyDescent="0.3">
      <c r="A375" s="10" t="s">
        <v>275</v>
      </c>
      <c r="B375" s="7"/>
      <c r="C375" s="7"/>
      <c r="D375" s="7">
        <f t="shared" si="5"/>
        <v>0</v>
      </c>
    </row>
    <row r="376" spans="1:4" ht="18" hidden="1" x14ac:dyDescent="0.3">
      <c r="A376" s="10" t="s">
        <v>276</v>
      </c>
      <c r="B376" s="7"/>
      <c r="C376" s="7"/>
      <c r="D376" s="7">
        <f t="shared" si="5"/>
        <v>0</v>
      </c>
    </row>
    <row r="377" spans="1:4" ht="18" hidden="1" x14ac:dyDescent="0.3">
      <c r="A377" s="24" t="s">
        <v>277</v>
      </c>
      <c r="B377" s="7"/>
      <c r="C377" s="7"/>
      <c r="D377" s="7">
        <f t="shared" si="5"/>
        <v>0</v>
      </c>
    </row>
    <row r="378" spans="1:4" ht="18" hidden="1" x14ac:dyDescent="0.3">
      <c r="A378" s="8" t="s">
        <v>122</v>
      </c>
      <c r="B378" s="7"/>
      <c r="C378" s="7"/>
      <c r="D378" s="7">
        <f t="shared" si="5"/>
        <v>0</v>
      </c>
    </row>
    <row r="379" spans="1:4" ht="18" hidden="1" x14ac:dyDescent="0.3">
      <c r="A379" s="24" t="s">
        <v>123</v>
      </c>
      <c r="B379" s="7"/>
      <c r="C379" s="7"/>
      <c r="D379" s="7">
        <f t="shared" si="5"/>
        <v>0</v>
      </c>
    </row>
    <row r="380" spans="1:4" ht="18" hidden="1" x14ac:dyDescent="0.3">
      <c r="A380" s="10" t="s">
        <v>278</v>
      </c>
      <c r="B380" s="7"/>
      <c r="C380" s="7"/>
      <c r="D380" s="7">
        <f t="shared" si="5"/>
        <v>0</v>
      </c>
    </row>
    <row r="381" spans="1:4" ht="18" hidden="1" x14ac:dyDescent="0.3">
      <c r="A381" s="10" t="s">
        <v>279</v>
      </c>
      <c r="B381" s="7"/>
      <c r="C381" s="7"/>
      <c r="D381" s="7">
        <f t="shared" si="5"/>
        <v>0</v>
      </c>
    </row>
    <row r="382" spans="1:4" ht="18" x14ac:dyDescent="0.3">
      <c r="A382" s="5" t="s">
        <v>113</v>
      </c>
      <c r="B382" s="7">
        <f>100+40+50+70</f>
        <v>260</v>
      </c>
      <c r="C382" s="7">
        <v>22000</v>
      </c>
      <c r="D382" s="7">
        <f t="shared" si="5"/>
        <v>5720000</v>
      </c>
    </row>
    <row r="383" spans="1:4" ht="18" hidden="1" x14ac:dyDescent="0.3">
      <c r="A383" s="18" t="s">
        <v>151</v>
      </c>
      <c r="B383" s="7"/>
      <c r="C383" s="7"/>
      <c r="D383" s="7">
        <f t="shared" si="5"/>
        <v>0</v>
      </c>
    </row>
    <row r="384" spans="1:4" ht="18" hidden="1" x14ac:dyDescent="0.3">
      <c r="A384" s="14" t="s">
        <v>152</v>
      </c>
      <c r="B384" s="7"/>
      <c r="C384" s="7"/>
      <c r="D384" s="7">
        <f t="shared" si="5"/>
        <v>0</v>
      </c>
    </row>
    <row r="385" spans="1:4" ht="18" hidden="1" x14ac:dyDescent="0.3">
      <c r="A385" s="14" t="s">
        <v>153</v>
      </c>
      <c r="B385" s="7"/>
      <c r="C385" s="7"/>
      <c r="D385" s="7">
        <f t="shared" si="5"/>
        <v>0</v>
      </c>
    </row>
    <row r="386" spans="1:4" ht="18" hidden="1" x14ac:dyDescent="0.3">
      <c r="A386" s="14" t="s">
        <v>154</v>
      </c>
      <c r="B386" s="7"/>
      <c r="C386" s="7"/>
      <c r="D386" s="7">
        <f t="shared" si="5"/>
        <v>0</v>
      </c>
    </row>
    <row r="387" spans="1:4" ht="18" hidden="1" x14ac:dyDescent="0.3">
      <c r="A387" s="10" t="s">
        <v>155</v>
      </c>
      <c r="B387" s="7"/>
      <c r="C387" s="7"/>
      <c r="D387" s="7">
        <f t="shared" si="5"/>
        <v>0</v>
      </c>
    </row>
    <row r="388" spans="1:4" ht="18" hidden="1" x14ac:dyDescent="0.3">
      <c r="A388" s="8" t="s">
        <v>156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10" t="s">
        <v>157</v>
      </c>
      <c r="B389" s="7"/>
      <c r="C389" s="7"/>
      <c r="D389" s="7">
        <f t="shared" si="6"/>
        <v>0</v>
      </c>
    </row>
    <row r="390" spans="1:4" ht="18" hidden="1" x14ac:dyDescent="0.3">
      <c r="A390" s="10" t="s">
        <v>158</v>
      </c>
      <c r="B390" s="7"/>
      <c r="C390" s="7"/>
      <c r="D390" s="7">
        <f t="shared" si="6"/>
        <v>0</v>
      </c>
    </row>
    <row r="391" spans="1:4" ht="18" hidden="1" x14ac:dyDescent="0.3">
      <c r="A391" s="14" t="s">
        <v>76</v>
      </c>
      <c r="B391" s="7"/>
      <c r="C391" s="7"/>
      <c r="D391" s="7">
        <f t="shared" si="6"/>
        <v>0</v>
      </c>
    </row>
    <row r="392" spans="1:4" ht="18" hidden="1" x14ac:dyDescent="0.3">
      <c r="A392" s="10" t="s">
        <v>114</v>
      </c>
      <c r="B392" s="7"/>
      <c r="C392" s="7"/>
      <c r="D392" s="7">
        <f t="shared" si="6"/>
        <v>0</v>
      </c>
    </row>
    <row r="393" spans="1:4" ht="18" hidden="1" x14ac:dyDescent="0.3">
      <c r="A393" s="34" t="s">
        <v>295</v>
      </c>
      <c r="B393" s="7"/>
      <c r="C393" s="7"/>
      <c r="D393" s="7">
        <f t="shared" si="6"/>
        <v>0</v>
      </c>
    </row>
    <row r="394" spans="1:4" ht="18" hidden="1" x14ac:dyDescent="0.3">
      <c r="A394" s="10" t="s">
        <v>159</v>
      </c>
      <c r="B394" s="7"/>
      <c r="C394" s="7"/>
      <c r="D394" s="7">
        <f t="shared" si="6"/>
        <v>0</v>
      </c>
    </row>
    <row r="395" spans="1:4" ht="18" hidden="1" x14ac:dyDescent="0.3">
      <c r="A395" s="10" t="s">
        <v>160</v>
      </c>
      <c r="B395" s="7"/>
      <c r="C395" s="7"/>
      <c r="D395" s="7">
        <f t="shared" si="6"/>
        <v>0</v>
      </c>
    </row>
    <row r="396" spans="1:4" ht="18" hidden="1" x14ac:dyDescent="0.3">
      <c r="A396" s="9" t="s">
        <v>161</v>
      </c>
      <c r="B396" s="7"/>
      <c r="C396" s="7"/>
      <c r="D396" s="7">
        <f t="shared" si="6"/>
        <v>0</v>
      </c>
    </row>
    <row r="397" spans="1:4" ht="18" hidden="1" x14ac:dyDescent="0.3">
      <c r="A397" s="41" t="s">
        <v>296</v>
      </c>
      <c r="B397" s="7"/>
      <c r="C397" s="7"/>
      <c r="D397" s="7">
        <f t="shared" si="6"/>
        <v>0</v>
      </c>
    </row>
    <row r="398" spans="1:4" ht="18" hidden="1" x14ac:dyDescent="0.3">
      <c r="A398" s="5" t="s">
        <v>3</v>
      </c>
      <c r="B398" s="7"/>
      <c r="C398" s="7"/>
      <c r="D398" s="7">
        <f t="shared" si="6"/>
        <v>0</v>
      </c>
    </row>
    <row r="399" spans="1:4" ht="18" hidden="1" x14ac:dyDescent="0.3">
      <c r="A399" s="8" t="s">
        <v>4</v>
      </c>
      <c r="B399" s="7"/>
      <c r="C399" s="7"/>
      <c r="D399" s="7">
        <f t="shared" si="6"/>
        <v>0</v>
      </c>
    </row>
    <row r="400" spans="1:4" ht="18" hidden="1" x14ac:dyDescent="0.3">
      <c r="A400" s="5" t="s">
        <v>5</v>
      </c>
      <c r="B400" s="7"/>
      <c r="C400" s="7"/>
      <c r="D400" s="7">
        <f t="shared" si="6"/>
        <v>0</v>
      </c>
    </row>
    <row r="401" spans="1:4" ht="18" hidden="1" x14ac:dyDescent="0.3">
      <c r="A401" s="5" t="s">
        <v>6</v>
      </c>
      <c r="B401" s="7"/>
      <c r="C401" s="7"/>
      <c r="D401" s="7">
        <f t="shared" si="6"/>
        <v>0</v>
      </c>
    </row>
    <row r="402" spans="1:4" ht="18" hidden="1" x14ac:dyDescent="0.3">
      <c r="A402" s="5" t="s">
        <v>7</v>
      </c>
      <c r="B402" s="7"/>
      <c r="C402" s="7"/>
      <c r="D402" s="7">
        <f t="shared" si="6"/>
        <v>0</v>
      </c>
    </row>
    <row r="403" spans="1:4" ht="18" hidden="1" x14ac:dyDescent="0.3">
      <c r="A403" s="9" t="s">
        <v>8</v>
      </c>
      <c r="B403" s="7"/>
      <c r="C403" s="7"/>
      <c r="D403" s="7">
        <f t="shared" si="6"/>
        <v>0</v>
      </c>
    </row>
    <row r="404" spans="1:4" ht="18" hidden="1" x14ac:dyDescent="0.3">
      <c r="A404" s="10" t="s">
        <v>9</v>
      </c>
      <c r="B404" s="7"/>
      <c r="C404" s="7"/>
      <c r="D404" s="7">
        <f t="shared" si="6"/>
        <v>0</v>
      </c>
    </row>
    <row r="405" spans="1:4" ht="18" hidden="1" x14ac:dyDescent="0.3">
      <c r="A405" s="10" t="s">
        <v>115</v>
      </c>
      <c r="B405" s="7"/>
      <c r="C405" s="7"/>
      <c r="D405" s="7">
        <f t="shared" si="6"/>
        <v>0</v>
      </c>
    </row>
    <row r="406" spans="1:4" ht="18" hidden="1" x14ac:dyDescent="0.3">
      <c r="A406" s="5" t="s">
        <v>116</v>
      </c>
      <c r="B406" s="7"/>
      <c r="C406" s="7"/>
      <c r="D406" s="7">
        <f t="shared" si="6"/>
        <v>0</v>
      </c>
    </row>
    <row r="407" spans="1:4" ht="18" x14ac:dyDescent="0.3">
      <c r="A407" s="10" t="s">
        <v>168</v>
      </c>
      <c r="B407" s="7">
        <v>70</v>
      </c>
      <c r="C407" s="7">
        <v>30000</v>
      </c>
      <c r="D407" s="7">
        <f t="shared" si="6"/>
        <v>2100000</v>
      </c>
    </row>
    <row r="408" spans="1:4" ht="18" hidden="1" x14ac:dyDescent="0.3">
      <c r="A408" s="24" t="s">
        <v>169</v>
      </c>
      <c r="B408" s="7"/>
      <c r="C408" s="7"/>
      <c r="D408" s="7">
        <f t="shared" si="6"/>
        <v>0</v>
      </c>
    </row>
    <row r="409" spans="1:4" ht="18" hidden="1" x14ac:dyDescent="0.3">
      <c r="A409" s="10" t="s">
        <v>170</v>
      </c>
      <c r="B409" s="7"/>
      <c r="C409" s="7"/>
      <c r="D409" s="7">
        <f t="shared" si="6"/>
        <v>0</v>
      </c>
    </row>
    <row r="410" spans="1:4" ht="18" hidden="1" x14ac:dyDescent="0.3">
      <c r="A410" s="10" t="s">
        <v>171</v>
      </c>
      <c r="B410" s="7"/>
      <c r="C410" s="7"/>
      <c r="D410" s="7">
        <f t="shared" si="6"/>
        <v>0</v>
      </c>
    </row>
    <row r="411" spans="1:4" ht="18" hidden="1" x14ac:dyDescent="0.3">
      <c r="A411" s="10" t="s">
        <v>172</v>
      </c>
      <c r="B411" s="7"/>
      <c r="C411" s="7"/>
      <c r="D411" s="7">
        <f t="shared" si="6"/>
        <v>0</v>
      </c>
    </row>
    <row r="412" spans="1:4" ht="18" hidden="1" x14ac:dyDescent="0.3">
      <c r="A412" s="5" t="s">
        <v>10</v>
      </c>
      <c r="B412" s="12"/>
      <c r="C412" s="12"/>
      <c r="D412" s="7">
        <f t="shared" si="6"/>
        <v>0</v>
      </c>
    </row>
    <row r="413" spans="1:4" ht="18" hidden="1" x14ac:dyDescent="0.3">
      <c r="A413" s="5" t="s">
        <v>11</v>
      </c>
      <c r="B413" s="12"/>
      <c r="C413" s="12"/>
      <c r="D413" s="7">
        <f t="shared" si="6"/>
        <v>0</v>
      </c>
    </row>
    <row r="414" spans="1:4" ht="18" hidden="1" x14ac:dyDescent="0.3">
      <c r="A414" s="5" t="s">
        <v>12</v>
      </c>
      <c r="B414" s="12"/>
      <c r="C414" s="12"/>
      <c r="D414" s="7">
        <f t="shared" si="6"/>
        <v>0</v>
      </c>
    </row>
    <row r="415" spans="1:4" ht="18" hidden="1" x14ac:dyDescent="0.3">
      <c r="A415" s="10" t="s">
        <v>82</v>
      </c>
      <c r="B415" s="7"/>
      <c r="C415" s="7"/>
      <c r="D415" s="7">
        <f t="shared" si="6"/>
        <v>0</v>
      </c>
    </row>
    <row r="416" spans="1:4" ht="18" hidden="1" x14ac:dyDescent="0.3">
      <c r="A416" s="10" t="s">
        <v>83</v>
      </c>
      <c r="B416" s="7"/>
      <c r="C416" s="7"/>
      <c r="D416" s="7">
        <f t="shared" si="6"/>
        <v>0</v>
      </c>
    </row>
    <row r="417" spans="1:4" ht="18" hidden="1" x14ac:dyDescent="0.3">
      <c r="A417" s="10" t="s">
        <v>84</v>
      </c>
      <c r="B417" s="7"/>
      <c r="C417" s="7"/>
      <c r="D417" s="7">
        <f t="shared" si="6"/>
        <v>0</v>
      </c>
    </row>
    <row r="418" spans="1:4" ht="18" hidden="1" x14ac:dyDescent="0.3">
      <c r="A418" s="10" t="s">
        <v>85</v>
      </c>
      <c r="B418" s="7"/>
      <c r="C418" s="7"/>
      <c r="D418" s="7">
        <f t="shared" si="6"/>
        <v>0</v>
      </c>
    </row>
    <row r="419" spans="1:4" ht="18" hidden="1" x14ac:dyDescent="0.3">
      <c r="A419" s="10" t="s">
        <v>86</v>
      </c>
      <c r="B419" s="7"/>
      <c r="C419" s="7"/>
      <c r="D419" s="7">
        <f t="shared" si="6"/>
        <v>0</v>
      </c>
    </row>
    <row r="420" spans="1:4" ht="18" x14ac:dyDescent="0.3">
      <c r="A420" s="10" t="s">
        <v>194</v>
      </c>
      <c r="B420" s="7">
        <v>2</v>
      </c>
      <c r="C420" s="7">
        <v>9000</v>
      </c>
      <c r="D420" s="7">
        <f t="shared" si="6"/>
        <v>18000</v>
      </c>
    </row>
    <row r="421" spans="1:4" ht="18" hidden="1" x14ac:dyDescent="0.3">
      <c r="A421" s="13" t="s">
        <v>195</v>
      </c>
      <c r="B421" s="7"/>
      <c r="C421" s="7"/>
      <c r="D421" s="7">
        <f t="shared" si="6"/>
        <v>0</v>
      </c>
    </row>
    <row r="422" spans="1:4" ht="18" hidden="1" x14ac:dyDescent="0.3">
      <c r="A422" s="13" t="s">
        <v>177</v>
      </c>
      <c r="B422" s="7"/>
      <c r="C422" s="7"/>
      <c r="D422" s="7">
        <f t="shared" si="6"/>
        <v>0</v>
      </c>
    </row>
    <row r="423" spans="1:4" ht="18" hidden="1" x14ac:dyDescent="0.3">
      <c r="A423" s="13" t="s">
        <v>178</v>
      </c>
      <c r="B423" s="7"/>
      <c r="C423" s="7"/>
      <c r="D423" s="7">
        <f t="shared" si="6"/>
        <v>0</v>
      </c>
    </row>
    <row r="424" spans="1:4" ht="18" hidden="1" x14ac:dyDescent="0.3">
      <c r="A424" s="8" t="s">
        <v>179</v>
      </c>
      <c r="B424" s="7"/>
      <c r="C424" s="7"/>
      <c r="D424" s="7">
        <f t="shared" si="6"/>
        <v>0</v>
      </c>
    </row>
    <row r="425" spans="1:4" ht="18" hidden="1" x14ac:dyDescent="0.3">
      <c r="A425" s="24" t="s">
        <v>173</v>
      </c>
      <c r="B425" s="7"/>
      <c r="C425" s="7"/>
      <c r="D425" s="7">
        <f t="shared" si="6"/>
        <v>0</v>
      </c>
    </row>
    <row r="426" spans="1:4" ht="18" hidden="1" x14ac:dyDescent="0.3">
      <c r="A426" s="8" t="s">
        <v>335</v>
      </c>
      <c r="B426" s="7"/>
      <c r="C426" s="7"/>
      <c r="D426" s="7">
        <f t="shared" si="6"/>
        <v>0</v>
      </c>
    </row>
    <row r="427" spans="1:4" ht="18" hidden="1" x14ac:dyDescent="0.3">
      <c r="A427" s="10" t="s">
        <v>13</v>
      </c>
      <c r="B427" s="7"/>
      <c r="C427" s="7"/>
      <c r="D427" s="7">
        <f t="shared" si="6"/>
        <v>0</v>
      </c>
    </row>
    <row r="428" spans="1:4" ht="18" hidden="1" x14ac:dyDescent="0.3">
      <c r="A428" s="10" t="s">
        <v>14</v>
      </c>
      <c r="B428" s="7"/>
      <c r="C428" s="7"/>
      <c r="D428" s="7">
        <f t="shared" si="6"/>
        <v>0</v>
      </c>
    </row>
    <row r="429" spans="1:4" ht="18" hidden="1" x14ac:dyDescent="0.3">
      <c r="A429" s="8" t="s">
        <v>336</v>
      </c>
      <c r="B429" s="7"/>
      <c r="C429" s="7"/>
      <c r="D429" s="7">
        <f t="shared" si="6"/>
        <v>0</v>
      </c>
    </row>
    <row r="430" spans="1:4" ht="18" hidden="1" x14ac:dyDescent="0.3">
      <c r="A430" s="8" t="s">
        <v>207</v>
      </c>
      <c r="B430" s="7"/>
      <c r="C430" s="7"/>
      <c r="D430" s="7">
        <f t="shared" si="6"/>
        <v>0</v>
      </c>
    </row>
    <row r="431" spans="1:4" ht="18" hidden="1" x14ac:dyDescent="0.3">
      <c r="A431" s="10" t="s">
        <v>15</v>
      </c>
      <c r="B431" s="12"/>
      <c r="C431" s="12"/>
      <c r="D431" s="7">
        <f t="shared" si="6"/>
        <v>0</v>
      </c>
    </row>
    <row r="432" spans="1:4" ht="18" hidden="1" x14ac:dyDescent="0.3">
      <c r="A432" s="13" t="s">
        <v>17</v>
      </c>
      <c r="B432" s="7"/>
      <c r="C432" s="7"/>
      <c r="D432" s="7">
        <f t="shared" si="6"/>
        <v>0</v>
      </c>
    </row>
    <row r="433" spans="1:4" ht="18" hidden="1" x14ac:dyDescent="0.3">
      <c r="A433" s="8" t="s">
        <v>297</v>
      </c>
      <c r="B433" s="7"/>
      <c r="C433" s="7"/>
      <c r="D433" s="7">
        <f t="shared" si="6"/>
        <v>0</v>
      </c>
    </row>
    <row r="434" spans="1:4" ht="18" hidden="1" x14ac:dyDescent="0.3">
      <c r="A434" s="8" t="s">
        <v>337</v>
      </c>
      <c r="B434" s="7"/>
      <c r="C434" s="7"/>
      <c r="D434" s="7">
        <f t="shared" si="6"/>
        <v>0</v>
      </c>
    </row>
    <row r="435" spans="1:4" ht="18" hidden="1" x14ac:dyDescent="0.3">
      <c r="A435" s="10" t="s">
        <v>47</v>
      </c>
      <c r="B435" s="7"/>
      <c r="C435" s="7"/>
      <c r="D435" s="7">
        <f t="shared" si="6"/>
        <v>0</v>
      </c>
    </row>
    <row r="436" spans="1:4" ht="18" hidden="1" x14ac:dyDescent="0.3">
      <c r="A436" s="14" t="s">
        <v>48</v>
      </c>
      <c r="B436" s="7"/>
      <c r="C436" s="7"/>
      <c r="D436" s="7">
        <f t="shared" si="6"/>
        <v>0</v>
      </c>
    </row>
    <row r="437" spans="1:4" ht="18" hidden="1" x14ac:dyDescent="0.3">
      <c r="A437" s="28" t="s">
        <v>192</v>
      </c>
      <c r="B437" s="7"/>
      <c r="C437" s="7"/>
      <c r="D437" s="7">
        <f t="shared" si="6"/>
        <v>0</v>
      </c>
    </row>
    <row r="438" spans="1:4" ht="18" hidden="1" x14ac:dyDescent="0.3">
      <c r="A438" s="28" t="s">
        <v>193</v>
      </c>
      <c r="B438" s="7"/>
      <c r="C438" s="7"/>
      <c r="D438" s="7">
        <f t="shared" si="6"/>
        <v>0</v>
      </c>
    </row>
    <row r="439" spans="1:4" ht="18" hidden="1" x14ac:dyDescent="0.3">
      <c r="A439" s="42" t="s">
        <v>49</v>
      </c>
      <c r="B439" s="7"/>
      <c r="C439" s="7"/>
      <c r="D439" s="7">
        <f t="shared" si="6"/>
        <v>0</v>
      </c>
    </row>
    <row r="440" spans="1:4" ht="18" hidden="1" x14ac:dyDescent="0.3">
      <c r="A440" s="35" t="s">
        <v>298</v>
      </c>
      <c r="B440" s="7"/>
      <c r="C440" s="7"/>
      <c r="D440" s="7">
        <f t="shared" si="6"/>
        <v>0</v>
      </c>
    </row>
    <row r="441" spans="1:4" ht="18" hidden="1" x14ac:dyDescent="0.3">
      <c r="A441" s="10" t="s">
        <v>50</v>
      </c>
      <c r="B441" s="7"/>
      <c r="C441" s="7"/>
      <c r="D441" s="7">
        <f t="shared" si="6"/>
        <v>0</v>
      </c>
    </row>
    <row r="442" spans="1:4" ht="18" hidden="1" x14ac:dyDescent="0.3">
      <c r="A442" s="10" t="s">
        <v>20</v>
      </c>
      <c r="B442" s="7"/>
      <c r="C442" s="7"/>
      <c r="D442" s="7">
        <f t="shared" si="6"/>
        <v>0</v>
      </c>
    </row>
    <row r="443" spans="1:4" ht="18" hidden="1" x14ac:dyDescent="0.3">
      <c r="A443" s="10" t="s">
        <v>21</v>
      </c>
      <c r="B443" s="7"/>
      <c r="C443" s="7"/>
      <c r="D443" s="7">
        <f t="shared" si="6"/>
        <v>0</v>
      </c>
    </row>
    <row r="444" spans="1:4" ht="18" hidden="1" x14ac:dyDescent="0.3">
      <c r="A444" s="10" t="s">
        <v>22</v>
      </c>
      <c r="B444" s="7"/>
      <c r="C444" s="7"/>
      <c r="D444" s="7">
        <f t="shared" si="6"/>
        <v>0</v>
      </c>
    </row>
    <row r="445" spans="1:4" ht="18" hidden="1" x14ac:dyDescent="0.3">
      <c r="A445" s="10" t="s">
        <v>209</v>
      </c>
      <c r="B445" s="7"/>
      <c r="C445" s="7"/>
      <c r="D445" s="7">
        <f t="shared" si="6"/>
        <v>0</v>
      </c>
    </row>
    <row r="446" spans="1:4" ht="18" hidden="1" x14ac:dyDescent="0.3">
      <c r="A446" s="10" t="s">
        <v>210</v>
      </c>
      <c r="B446" s="7"/>
      <c r="C446" s="7"/>
      <c r="D446" s="7">
        <f t="shared" si="6"/>
        <v>0</v>
      </c>
    </row>
    <row r="447" spans="1:4" ht="18" hidden="1" x14ac:dyDescent="0.3">
      <c r="A447" s="10" t="s">
        <v>338</v>
      </c>
      <c r="B447" s="7"/>
      <c r="C447" s="7"/>
      <c r="D447" s="7">
        <f t="shared" si="6"/>
        <v>0</v>
      </c>
    </row>
    <row r="448" spans="1:4" ht="18" hidden="1" x14ac:dyDescent="0.3">
      <c r="A448" s="10" t="s">
        <v>211</v>
      </c>
      <c r="B448" s="7"/>
      <c r="C448" s="7"/>
      <c r="D448" s="7">
        <f t="shared" si="6"/>
        <v>0</v>
      </c>
    </row>
    <row r="449" spans="1:4" ht="18" hidden="1" x14ac:dyDescent="0.3">
      <c r="A449" s="8" t="s">
        <v>18</v>
      </c>
      <c r="B449" s="7"/>
      <c r="C449" s="7"/>
      <c r="D449" s="7">
        <f t="shared" si="6"/>
        <v>0</v>
      </c>
    </row>
    <row r="450" spans="1:4" ht="18" hidden="1" x14ac:dyDescent="0.3">
      <c r="A450" s="13" t="s">
        <v>19</v>
      </c>
      <c r="B450" s="7"/>
      <c r="C450" s="7"/>
      <c r="D450" s="7">
        <f t="shared" si="6"/>
        <v>0</v>
      </c>
    </row>
    <row r="451" spans="1:4" ht="18" hidden="1" x14ac:dyDescent="0.3">
      <c r="A451" s="10" t="s">
        <v>299</v>
      </c>
      <c r="B451" s="7"/>
      <c r="C451" s="7"/>
      <c r="D451" s="7">
        <f t="shared" si="6"/>
        <v>0</v>
      </c>
    </row>
    <row r="452" spans="1:4" ht="18" hidden="1" x14ac:dyDescent="0.3">
      <c r="A452" s="8" t="s">
        <v>300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301</v>
      </c>
      <c r="B453" s="7"/>
      <c r="C453" s="7"/>
      <c r="D453" s="7">
        <f t="shared" si="7"/>
        <v>0</v>
      </c>
    </row>
    <row r="454" spans="1:4" ht="18" x14ac:dyDescent="0.3">
      <c r="A454" s="10" t="s">
        <v>95</v>
      </c>
      <c r="B454" s="7">
        <f>100+10+50+10</f>
        <v>170</v>
      </c>
      <c r="C454" s="7">
        <v>10000</v>
      </c>
      <c r="D454" s="7">
        <f t="shared" si="7"/>
        <v>1700000</v>
      </c>
    </row>
    <row r="455" spans="1:4" ht="18" hidden="1" x14ac:dyDescent="0.3">
      <c r="A455" s="29" t="s">
        <v>124</v>
      </c>
      <c r="B455" s="7"/>
      <c r="C455" s="7"/>
      <c r="D455" s="7">
        <f t="shared" si="7"/>
        <v>0</v>
      </c>
    </row>
    <row r="456" spans="1:4" ht="18" hidden="1" x14ac:dyDescent="0.3">
      <c r="A456" s="24" t="s">
        <v>125</v>
      </c>
      <c r="B456" s="7"/>
      <c r="C456" s="7"/>
      <c r="D456" s="7">
        <f t="shared" si="7"/>
        <v>0</v>
      </c>
    </row>
    <row r="457" spans="1:4" ht="18" hidden="1" x14ac:dyDescent="0.3">
      <c r="A457" s="5" t="s">
        <v>126</v>
      </c>
      <c r="B457" s="12"/>
      <c r="C457" s="12"/>
      <c r="D457" s="7">
        <f t="shared" si="7"/>
        <v>0</v>
      </c>
    </row>
    <row r="458" spans="1:4" ht="18" hidden="1" x14ac:dyDescent="0.3">
      <c r="A458" s="5" t="s">
        <v>127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128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129</v>
      </c>
      <c r="B460" s="31"/>
      <c r="C460" s="31"/>
      <c r="D460" s="7">
        <f t="shared" si="7"/>
        <v>0</v>
      </c>
    </row>
    <row r="461" spans="1:4" ht="18" hidden="1" x14ac:dyDescent="0.3">
      <c r="A461" s="33" t="s">
        <v>280</v>
      </c>
      <c r="B461" s="7"/>
      <c r="C461" s="7"/>
      <c r="D461" s="7">
        <f t="shared" si="7"/>
        <v>0</v>
      </c>
    </row>
    <row r="462" spans="1:4" ht="18" hidden="1" x14ac:dyDescent="0.3">
      <c r="A462" s="5" t="s">
        <v>281</v>
      </c>
      <c r="B462" s="12"/>
      <c r="C462" s="12"/>
      <c r="D462" s="7">
        <f t="shared" si="7"/>
        <v>0</v>
      </c>
    </row>
    <row r="463" spans="1:4" ht="18" hidden="1" x14ac:dyDescent="0.3">
      <c r="A463" s="10" t="s">
        <v>282</v>
      </c>
      <c r="B463" s="7"/>
      <c r="C463" s="7"/>
      <c r="D463" s="7">
        <f t="shared" si="7"/>
        <v>0</v>
      </c>
    </row>
    <row r="464" spans="1:4" ht="18" hidden="1" x14ac:dyDescent="0.3">
      <c r="A464" s="10" t="s">
        <v>283</v>
      </c>
      <c r="B464" s="7"/>
      <c r="C464" s="7"/>
      <c r="D464" s="7">
        <f t="shared" si="7"/>
        <v>0</v>
      </c>
    </row>
    <row r="465" spans="1:4" ht="18" x14ac:dyDescent="0.3">
      <c r="A465" s="10" t="s">
        <v>36</v>
      </c>
      <c r="B465" s="7">
        <f>90+45</f>
        <v>135</v>
      </c>
      <c r="C465" s="7">
        <v>7000</v>
      </c>
      <c r="D465" s="7">
        <f t="shared" si="7"/>
        <v>945000</v>
      </c>
    </row>
    <row r="466" spans="1:4" ht="18" hidden="1" x14ac:dyDescent="0.3">
      <c r="A466" s="14" t="s">
        <v>37</v>
      </c>
      <c r="B466" s="7"/>
      <c r="C466" s="7"/>
      <c r="D466" s="7">
        <f t="shared" si="7"/>
        <v>0</v>
      </c>
    </row>
    <row r="467" spans="1:4" ht="18" hidden="1" x14ac:dyDescent="0.3">
      <c r="A467" s="5" t="s">
        <v>214</v>
      </c>
      <c r="B467" s="7"/>
      <c r="C467" s="7"/>
      <c r="D467" s="7">
        <f t="shared" si="7"/>
        <v>0</v>
      </c>
    </row>
    <row r="468" spans="1:4" ht="18" hidden="1" x14ac:dyDescent="0.3">
      <c r="A468" s="5" t="s">
        <v>215</v>
      </c>
      <c r="B468" s="7"/>
      <c r="C468" s="7"/>
      <c r="D468" s="7">
        <f t="shared" si="7"/>
        <v>0</v>
      </c>
    </row>
    <row r="469" spans="1:4" ht="18" hidden="1" x14ac:dyDescent="0.3">
      <c r="A469" s="10" t="s">
        <v>216</v>
      </c>
      <c r="B469" s="7"/>
      <c r="C469" s="7"/>
      <c r="D469" s="7">
        <f t="shared" si="7"/>
        <v>0</v>
      </c>
    </row>
    <row r="470" spans="1:4" ht="18" hidden="1" x14ac:dyDescent="0.3">
      <c r="A470" s="10" t="s">
        <v>339</v>
      </c>
      <c r="B470" s="7"/>
      <c r="C470" s="7"/>
      <c r="D470" s="7">
        <f t="shared" si="7"/>
        <v>0</v>
      </c>
    </row>
    <row r="471" spans="1:4" ht="18" hidden="1" x14ac:dyDescent="0.3">
      <c r="A471" s="10" t="s">
        <v>101</v>
      </c>
      <c r="B471" s="12"/>
      <c r="C471" s="12"/>
      <c r="D471" s="7">
        <f t="shared" si="7"/>
        <v>0</v>
      </c>
    </row>
    <row r="472" spans="1:4" ht="18" hidden="1" x14ac:dyDescent="0.3">
      <c r="A472" s="10" t="s">
        <v>102</v>
      </c>
      <c r="B472" s="12"/>
      <c r="C472" s="12"/>
      <c r="D472" s="7">
        <f t="shared" si="7"/>
        <v>0</v>
      </c>
    </row>
    <row r="473" spans="1:4" ht="18" hidden="1" x14ac:dyDescent="0.3">
      <c r="A473" s="10" t="s">
        <v>302</v>
      </c>
      <c r="B473" s="7"/>
      <c r="C473" s="7"/>
      <c r="D473" s="7">
        <f t="shared" si="7"/>
        <v>0</v>
      </c>
    </row>
    <row r="474" spans="1:4" ht="18" hidden="1" x14ac:dyDescent="0.3">
      <c r="A474" s="10" t="s">
        <v>103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104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105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106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130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107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108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109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162</v>
      </c>
      <c r="B482" s="7"/>
      <c r="C482" s="7"/>
      <c r="D482" s="7">
        <f t="shared" si="7"/>
        <v>0</v>
      </c>
    </row>
    <row r="483" spans="1:4" ht="18" hidden="1" x14ac:dyDescent="0.3">
      <c r="A483" s="10" t="s">
        <v>163</v>
      </c>
      <c r="B483" s="7"/>
      <c r="C483" s="7"/>
      <c r="D483" s="7">
        <f t="shared" si="7"/>
        <v>0</v>
      </c>
    </row>
    <row r="484" spans="1:4" ht="18" hidden="1" x14ac:dyDescent="0.3">
      <c r="A484" s="10" t="s">
        <v>164</v>
      </c>
      <c r="B484" s="7"/>
      <c r="C484" s="7"/>
      <c r="D484" s="7">
        <f t="shared" si="7"/>
        <v>0</v>
      </c>
    </row>
    <row r="485" spans="1:4" ht="18" hidden="1" x14ac:dyDescent="0.3">
      <c r="A485" s="10" t="s">
        <v>165</v>
      </c>
      <c r="B485" s="7"/>
      <c r="C485" s="7"/>
      <c r="D485" s="7">
        <f t="shared" si="7"/>
        <v>0</v>
      </c>
    </row>
    <row r="486" spans="1:4" ht="18" hidden="1" x14ac:dyDescent="0.3">
      <c r="A486" s="10" t="s">
        <v>166</v>
      </c>
      <c r="B486" s="7"/>
      <c r="C486" s="7"/>
      <c r="D486" s="7">
        <f t="shared" si="7"/>
        <v>0</v>
      </c>
    </row>
    <row r="487" spans="1:4" ht="18" hidden="1" x14ac:dyDescent="0.3">
      <c r="A487" s="14" t="s">
        <v>167</v>
      </c>
      <c r="B487" s="7"/>
      <c r="C487" s="7"/>
      <c r="D487" s="7">
        <f t="shared" si="7"/>
        <v>0</v>
      </c>
    </row>
    <row r="488" spans="1:4" ht="18" hidden="1" x14ac:dyDescent="0.3">
      <c r="A488" s="10" t="s">
        <v>289</v>
      </c>
      <c r="B488" s="7"/>
      <c r="C488" s="7"/>
      <c r="D488" s="7">
        <f t="shared" si="7"/>
        <v>0</v>
      </c>
    </row>
    <row r="489" spans="1:4" ht="18" hidden="1" x14ac:dyDescent="0.3">
      <c r="A489" s="10" t="s">
        <v>290</v>
      </c>
      <c r="B489" s="7"/>
      <c r="C489" s="7"/>
      <c r="D489" s="7">
        <f t="shared" si="7"/>
        <v>0</v>
      </c>
    </row>
    <row r="490" spans="1:4" ht="18" hidden="1" x14ac:dyDescent="0.3">
      <c r="A490" s="10" t="s">
        <v>291</v>
      </c>
      <c r="B490" s="7"/>
      <c r="C490" s="7"/>
      <c r="D490" s="7">
        <f t="shared" si="7"/>
        <v>0</v>
      </c>
    </row>
    <row r="491" spans="1:4" ht="18" hidden="1" x14ac:dyDescent="0.3">
      <c r="A491" s="10" t="s">
        <v>292</v>
      </c>
      <c r="B491" s="7"/>
      <c r="C491" s="7"/>
      <c r="D491" s="7">
        <f t="shared" si="7"/>
        <v>0</v>
      </c>
    </row>
    <row r="492" spans="1:4" ht="18" hidden="1" x14ac:dyDescent="0.3">
      <c r="A492" s="10" t="s">
        <v>110</v>
      </c>
      <c r="B492" s="12"/>
      <c r="C492" s="12"/>
      <c r="D492" s="7">
        <f t="shared" si="7"/>
        <v>0</v>
      </c>
    </row>
    <row r="493" spans="1:4" ht="18" hidden="1" x14ac:dyDescent="0.3">
      <c r="A493" s="18" t="s">
        <v>111</v>
      </c>
      <c r="B493" s="12"/>
      <c r="C493" s="12"/>
      <c r="D493" s="7">
        <f t="shared" si="7"/>
        <v>0</v>
      </c>
    </row>
    <row r="494" spans="1:4" ht="18" hidden="1" x14ac:dyDescent="0.3">
      <c r="A494" s="10" t="s">
        <v>112</v>
      </c>
      <c r="B494" s="12"/>
      <c r="C494" s="12"/>
      <c r="D494" s="7">
        <f t="shared" si="7"/>
        <v>0</v>
      </c>
    </row>
    <row r="495" spans="1:4" ht="18" hidden="1" x14ac:dyDescent="0.3">
      <c r="A495" s="10" t="s">
        <v>54</v>
      </c>
      <c r="B495" s="7"/>
      <c r="C495" s="7"/>
      <c r="D495" s="7">
        <f t="shared" si="7"/>
        <v>0</v>
      </c>
    </row>
    <row r="496" spans="1:4" ht="18" hidden="1" x14ac:dyDescent="0.3">
      <c r="A496" s="14" t="s">
        <v>55</v>
      </c>
      <c r="B496" s="7"/>
      <c r="C496" s="7"/>
      <c r="D496" s="7">
        <f t="shared" si="7"/>
        <v>0</v>
      </c>
    </row>
    <row r="497" spans="1:4" ht="18" x14ac:dyDescent="0.3">
      <c r="A497" s="10" t="s">
        <v>334</v>
      </c>
      <c r="B497" s="7">
        <v>270</v>
      </c>
      <c r="C497" s="7">
        <v>6500</v>
      </c>
      <c r="D497" s="7">
        <f t="shared" si="7"/>
        <v>1755000</v>
      </c>
    </row>
    <row r="498" spans="1:4" ht="18" hidden="1" x14ac:dyDescent="0.3">
      <c r="A498" s="5" t="s">
        <v>199</v>
      </c>
      <c r="B498" s="7"/>
      <c r="C498" s="7"/>
      <c r="D498" s="7">
        <f t="shared" si="7"/>
        <v>0</v>
      </c>
    </row>
    <row r="499" spans="1:4" ht="18" hidden="1" x14ac:dyDescent="0.3">
      <c r="A499" s="10" t="s">
        <v>200</v>
      </c>
      <c r="B499" s="7"/>
      <c r="C499" s="7"/>
      <c r="D499" s="7">
        <f t="shared" si="7"/>
        <v>0</v>
      </c>
    </row>
    <row r="500" spans="1:4" ht="18" hidden="1" x14ac:dyDescent="0.3">
      <c r="A500" s="10" t="s">
        <v>202</v>
      </c>
      <c r="B500" s="7"/>
      <c r="C500" s="7"/>
      <c r="D500" s="7">
        <f t="shared" si="7"/>
        <v>0</v>
      </c>
    </row>
    <row r="501" spans="1:4" ht="18" hidden="1" x14ac:dyDescent="0.3">
      <c r="A501" s="10" t="s">
        <v>203</v>
      </c>
      <c r="B501" s="7"/>
      <c r="C501" s="7"/>
      <c r="D501" s="7">
        <f t="shared" si="7"/>
        <v>0</v>
      </c>
    </row>
    <row r="502" spans="1:4" ht="18" hidden="1" x14ac:dyDescent="0.3">
      <c r="A502" s="9" t="s">
        <v>204</v>
      </c>
      <c r="B502" s="7"/>
      <c r="C502" s="7"/>
      <c r="D502" s="7">
        <f t="shared" si="7"/>
        <v>0</v>
      </c>
    </row>
    <row r="503" spans="1:4" ht="18" hidden="1" x14ac:dyDescent="0.3">
      <c r="A503" s="10" t="s">
        <v>62</v>
      </c>
      <c r="B503" s="7"/>
      <c r="C503" s="7"/>
      <c r="D503" s="7">
        <f t="shared" si="7"/>
        <v>0</v>
      </c>
    </row>
    <row r="504" spans="1:4" ht="18" hidden="1" x14ac:dyDescent="0.3">
      <c r="A504" s="19" t="s">
        <v>63</v>
      </c>
      <c r="B504" s="21"/>
      <c r="C504" s="21"/>
      <c r="D504" s="7">
        <f t="shared" si="7"/>
        <v>0</v>
      </c>
    </row>
    <row r="505" spans="1:4" ht="18" hidden="1" x14ac:dyDescent="0.3">
      <c r="A505" s="8" t="s">
        <v>304</v>
      </c>
      <c r="B505" s="7"/>
      <c r="C505" s="7"/>
      <c r="D505" s="7">
        <f t="shared" si="7"/>
        <v>0</v>
      </c>
    </row>
    <row r="506" spans="1:4" ht="18" hidden="1" x14ac:dyDescent="0.3">
      <c r="A506" s="10" t="s">
        <v>87</v>
      </c>
      <c r="B506" s="7"/>
      <c r="C506" s="7"/>
      <c r="D506" s="7">
        <f t="shared" si="7"/>
        <v>0</v>
      </c>
    </row>
    <row r="507" spans="1:4" ht="18" hidden="1" x14ac:dyDescent="0.3">
      <c r="A507" s="10" t="s">
        <v>38</v>
      </c>
      <c r="B507" s="7"/>
      <c r="C507" s="7"/>
      <c r="D507" s="7">
        <f t="shared" si="7"/>
        <v>0</v>
      </c>
    </row>
    <row r="508" spans="1:4" ht="18" hidden="1" x14ac:dyDescent="0.3">
      <c r="A508" s="5" t="s">
        <v>240</v>
      </c>
      <c r="B508" s="7"/>
      <c r="C508" s="7"/>
      <c r="D508" s="7">
        <f t="shared" si="7"/>
        <v>0</v>
      </c>
    </row>
    <row r="509" spans="1:4" ht="18" hidden="1" x14ac:dyDescent="0.3">
      <c r="A509" s="10" t="s">
        <v>241</v>
      </c>
      <c r="B509" s="7"/>
      <c r="C509" s="7"/>
      <c r="D509" s="7">
        <f t="shared" si="7"/>
        <v>0</v>
      </c>
    </row>
    <row r="510" spans="1:4" ht="18" hidden="1" x14ac:dyDescent="0.3">
      <c r="A510" s="10" t="s">
        <v>242</v>
      </c>
      <c r="B510" s="7"/>
      <c r="C510" s="7"/>
      <c r="D510" s="7">
        <f t="shared" si="7"/>
        <v>0</v>
      </c>
    </row>
    <row r="511" spans="1:4" ht="18" hidden="1" x14ac:dyDescent="0.3">
      <c r="A511" s="5" t="s">
        <v>180</v>
      </c>
      <c r="B511" s="7"/>
      <c r="C511" s="7"/>
      <c r="D511" s="7">
        <f t="shared" si="7"/>
        <v>0</v>
      </c>
    </row>
    <row r="512" spans="1:4" ht="18" hidden="1" x14ac:dyDescent="0.3">
      <c r="A512" s="5" t="s">
        <v>181</v>
      </c>
      <c r="B512" s="7"/>
      <c r="C512" s="7"/>
      <c r="D512" s="7">
        <f t="shared" si="7"/>
        <v>0</v>
      </c>
    </row>
    <row r="513" spans="1:4" ht="18" x14ac:dyDescent="0.3">
      <c r="A513" s="5" t="s">
        <v>182</v>
      </c>
      <c r="B513" s="7">
        <f>590-166</f>
        <v>424</v>
      </c>
      <c r="C513" s="7">
        <v>8000</v>
      </c>
      <c r="D513" s="7">
        <f t="shared" si="7"/>
        <v>3392000</v>
      </c>
    </row>
    <row r="514" spans="1:4" ht="18" hidden="1" x14ac:dyDescent="0.3">
      <c r="A514" s="10" t="s">
        <v>183</v>
      </c>
      <c r="B514" s="7"/>
      <c r="C514" s="7"/>
      <c r="D514" s="7">
        <f t="shared" si="7"/>
        <v>0</v>
      </c>
    </row>
    <row r="515" spans="1:4" ht="18" hidden="1" x14ac:dyDescent="0.3">
      <c r="A515" s="5" t="s">
        <v>184</v>
      </c>
      <c r="B515" s="7"/>
      <c r="C515" s="7"/>
      <c r="D515" s="7">
        <f t="shared" si="7"/>
        <v>0</v>
      </c>
    </row>
    <row r="516" spans="1:4" ht="18" hidden="1" x14ac:dyDescent="0.3">
      <c r="A516" s="5" t="s">
        <v>185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5" t="s">
        <v>186</v>
      </c>
      <c r="B517" s="7"/>
      <c r="C517" s="7"/>
      <c r="D517" s="7">
        <f t="shared" si="8"/>
        <v>0</v>
      </c>
    </row>
    <row r="518" spans="1:4" ht="18" hidden="1" x14ac:dyDescent="0.3">
      <c r="A518" s="10" t="s">
        <v>187</v>
      </c>
      <c r="B518" s="7"/>
      <c r="C518" s="7"/>
      <c r="D518" s="7">
        <f t="shared" si="8"/>
        <v>0</v>
      </c>
    </row>
    <row r="519" spans="1:4" ht="18" hidden="1" x14ac:dyDescent="0.3">
      <c r="A519" s="14" t="s">
        <v>305</v>
      </c>
      <c r="B519" s="7"/>
      <c r="C519" s="7"/>
      <c r="D519" s="7">
        <f t="shared" si="8"/>
        <v>0</v>
      </c>
    </row>
    <row r="520" spans="1:4" ht="18" hidden="1" x14ac:dyDescent="0.3">
      <c r="A520" s="14" t="s">
        <v>306</v>
      </c>
      <c r="B520" s="7"/>
      <c r="C520" s="7"/>
      <c r="D520" s="7">
        <f t="shared" si="8"/>
        <v>0</v>
      </c>
    </row>
    <row r="521" spans="1:4" ht="18" hidden="1" x14ac:dyDescent="0.3">
      <c r="A521" s="14" t="s">
        <v>307</v>
      </c>
      <c r="B521" s="7"/>
      <c r="C521" s="7"/>
      <c r="D521" s="7">
        <f t="shared" si="8"/>
        <v>0</v>
      </c>
    </row>
    <row r="522" spans="1:4" ht="18" hidden="1" x14ac:dyDescent="0.3">
      <c r="A522" s="14" t="s">
        <v>308</v>
      </c>
      <c r="B522" s="7"/>
      <c r="C522" s="7"/>
      <c r="D522" s="7">
        <f t="shared" si="8"/>
        <v>0</v>
      </c>
    </row>
    <row r="523" spans="1:4" ht="18" hidden="1" x14ac:dyDescent="0.3">
      <c r="A523" s="5" t="s">
        <v>39</v>
      </c>
      <c r="B523" s="7"/>
      <c r="C523" s="7"/>
      <c r="D523" s="7">
        <f t="shared" si="8"/>
        <v>0</v>
      </c>
    </row>
    <row r="524" spans="1:4" ht="18" hidden="1" x14ac:dyDescent="0.3">
      <c r="A524" s="10" t="s">
        <v>309</v>
      </c>
      <c r="B524" s="7"/>
      <c r="C524" s="7"/>
      <c r="D524" s="7">
        <f t="shared" si="8"/>
        <v>0</v>
      </c>
    </row>
    <row r="525" spans="1:4" ht="18" hidden="1" x14ac:dyDescent="0.3">
      <c r="A525" s="36" t="s">
        <v>310</v>
      </c>
      <c r="B525" s="7"/>
      <c r="C525" s="7"/>
      <c r="D525" s="7">
        <f t="shared" si="8"/>
        <v>0</v>
      </c>
    </row>
    <row r="526" spans="1:4" ht="18" hidden="1" x14ac:dyDescent="0.3">
      <c r="A526" s="36" t="s">
        <v>311</v>
      </c>
      <c r="B526" s="7"/>
      <c r="C526" s="7"/>
      <c r="D526" s="7">
        <f t="shared" si="8"/>
        <v>0</v>
      </c>
    </row>
    <row r="527" spans="1:4" ht="18" hidden="1" x14ac:dyDescent="0.3">
      <c r="A527" s="36" t="s">
        <v>312</v>
      </c>
      <c r="B527" s="7"/>
      <c r="C527" s="7"/>
      <c r="D527" s="7">
        <f t="shared" si="8"/>
        <v>0</v>
      </c>
    </row>
    <row r="528" spans="1:4" ht="18" hidden="1" x14ac:dyDescent="0.3">
      <c r="A528" s="36" t="s">
        <v>313</v>
      </c>
      <c r="B528" s="7"/>
      <c r="C528" s="7"/>
      <c r="D528" s="7">
        <f t="shared" si="8"/>
        <v>0</v>
      </c>
    </row>
    <row r="529" spans="1:4" ht="18" hidden="1" x14ac:dyDescent="0.3">
      <c r="A529" s="10" t="s">
        <v>56</v>
      </c>
      <c r="B529" s="7"/>
      <c r="C529" s="7"/>
      <c r="D529" s="7">
        <f t="shared" si="8"/>
        <v>0</v>
      </c>
    </row>
    <row r="530" spans="1:4" ht="18" hidden="1" x14ac:dyDescent="0.3">
      <c r="A530" s="17" t="s">
        <v>57</v>
      </c>
      <c r="B530" s="7"/>
      <c r="C530" s="7"/>
      <c r="D530" s="7">
        <f t="shared" si="8"/>
        <v>0</v>
      </c>
    </row>
    <row r="531" spans="1:4" ht="18" hidden="1" x14ac:dyDescent="0.3">
      <c r="A531" s="10" t="s">
        <v>67</v>
      </c>
      <c r="B531" s="7"/>
      <c r="C531" s="7"/>
      <c r="D531" s="7">
        <f t="shared" si="8"/>
        <v>0</v>
      </c>
    </row>
    <row r="532" spans="1:4" ht="18" hidden="1" x14ac:dyDescent="0.3">
      <c r="A532" s="5" t="s">
        <v>68</v>
      </c>
      <c r="B532" s="7"/>
      <c r="C532" s="7"/>
      <c r="D532" s="7">
        <f t="shared" si="8"/>
        <v>0</v>
      </c>
    </row>
    <row r="533" spans="1:4" ht="18" hidden="1" x14ac:dyDescent="0.3">
      <c r="A533" s="10" t="s">
        <v>69</v>
      </c>
      <c r="B533" s="7"/>
      <c r="C533" s="7"/>
      <c r="D533" s="7">
        <f t="shared" si="8"/>
        <v>0</v>
      </c>
    </row>
    <row r="534" spans="1:4" ht="18" hidden="1" x14ac:dyDescent="0.3">
      <c r="A534" s="10" t="s">
        <v>70</v>
      </c>
      <c r="B534" s="7"/>
      <c r="C534" s="7"/>
      <c r="D534" s="7">
        <f t="shared" si="8"/>
        <v>0</v>
      </c>
    </row>
    <row r="535" spans="1:4" ht="18" x14ac:dyDescent="0.3">
      <c r="A535" s="10" t="s">
        <v>146</v>
      </c>
      <c r="B535" s="7">
        <f>680+260+120</f>
        <v>1060</v>
      </c>
      <c r="C535" s="7">
        <v>7500</v>
      </c>
      <c r="D535" s="7">
        <f t="shared" si="8"/>
        <v>7950000</v>
      </c>
    </row>
    <row r="536" spans="1:4" ht="18" hidden="1" x14ac:dyDescent="0.3">
      <c r="A536" s="27" t="s">
        <v>147</v>
      </c>
      <c r="B536" s="7"/>
      <c r="C536" s="7"/>
      <c r="D536" s="7">
        <f t="shared" si="8"/>
        <v>0</v>
      </c>
    </row>
    <row r="537" spans="1:4" ht="18" hidden="1" x14ac:dyDescent="0.3">
      <c r="A537" s="27" t="s">
        <v>148</v>
      </c>
      <c r="B537" s="7"/>
      <c r="C537" s="7"/>
      <c r="D537" s="7">
        <f t="shared" si="8"/>
        <v>0</v>
      </c>
    </row>
    <row r="538" spans="1:4" ht="18" hidden="1" x14ac:dyDescent="0.3">
      <c r="A538" s="10" t="s">
        <v>217</v>
      </c>
      <c r="B538" s="7"/>
      <c r="C538" s="7"/>
      <c r="D538" s="7">
        <f t="shared" si="8"/>
        <v>0</v>
      </c>
    </row>
    <row r="539" spans="1:4" ht="18" hidden="1" x14ac:dyDescent="0.3">
      <c r="A539" s="8" t="s">
        <v>218</v>
      </c>
      <c r="B539" s="7"/>
      <c r="C539" s="7"/>
      <c r="D539" s="7">
        <f t="shared" si="8"/>
        <v>0</v>
      </c>
    </row>
    <row r="540" spans="1:4" ht="18" hidden="1" x14ac:dyDescent="0.3">
      <c r="A540" s="10" t="s">
        <v>219</v>
      </c>
      <c r="B540" s="7"/>
      <c r="C540" s="7"/>
      <c r="D540" s="7">
        <f t="shared" si="8"/>
        <v>0</v>
      </c>
    </row>
    <row r="541" spans="1:4" ht="18" hidden="1" x14ac:dyDescent="0.3">
      <c r="A541" s="8" t="s">
        <v>340</v>
      </c>
      <c r="B541" s="7"/>
      <c r="C541" s="7"/>
      <c r="D541" s="7">
        <f t="shared" si="8"/>
        <v>0</v>
      </c>
    </row>
    <row r="542" spans="1:4" ht="18" hidden="1" x14ac:dyDescent="0.3">
      <c r="A542" s="10" t="s">
        <v>188</v>
      </c>
      <c r="B542" s="7"/>
      <c r="C542" s="7"/>
      <c r="D542" s="7">
        <f t="shared" si="8"/>
        <v>0</v>
      </c>
    </row>
    <row r="543" spans="1:4" ht="18" hidden="1" x14ac:dyDescent="0.3">
      <c r="A543" s="10" t="s">
        <v>189</v>
      </c>
      <c r="B543" s="7"/>
      <c r="C543" s="7"/>
      <c r="D543" s="7">
        <f t="shared" si="8"/>
        <v>0</v>
      </c>
    </row>
    <row r="544" spans="1:4" ht="18" hidden="1" x14ac:dyDescent="0.3">
      <c r="A544" s="10" t="s">
        <v>190</v>
      </c>
      <c r="B544" s="7"/>
      <c r="C544" s="7"/>
      <c r="D544" s="7">
        <f t="shared" si="8"/>
        <v>0</v>
      </c>
    </row>
    <row r="545" spans="1:4" ht="18" hidden="1" x14ac:dyDescent="0.3">
      <c r="A545" s="10" t="s">
        <v>191</v>
      </c>
      <c r="B545" s="7"/>
      <c r="C545" s="7"/>
      <c r="D545" s="7">
        <f t="shared" si="8"/>
        <v>0</v>
      </c>
    </row>
    <row r="546" spans="1:4" ht="18" x14ac:dyDescent="0.3">
      <c r="A546" s="10" t="s">
        <v>41</v>
      </c>
      <c r="B546" s="7">
        <v>20</v>
      </c>
      <c r="C546" s="7">
        <v>17000</v>
      </c>
      <c r="D546" s="7">
        <f t="shared" si="8"/>
        <v>340000</v>
      </c>
    </row>
    <row r="547" spans="1:4" ht="18" hidden="1" x14ac:dyDescent="0.3">
      <c r="A547" s="15" t="s">
        <v>42</v>
      </c>
      <c r="B547" s="7"/>
      <c r="C547" s="7"/>
      <c r="D547" s="7">
        <f t="shared" si="8"/>
        <v>0</v>
      </c>
    </row>
    <row r="548" spans="1:4" ht="18" hidden="1" x14ac:dyDescent="0.3">
      <c r="A548" s="10" t="s">
        <v>43</v>
      </c>
      <c r="B548" s="7"/>
      <c r="C548" s="7"/>
      <c r="D548" s="7">
        <f t="shared" si="8"/>
        <v>0</v>
      </c>
    </row>
    <row r="549" spans="1:4" ht="18" x14ac:dyDescent="0.3">
      <c r="A549" s="10" t="s">
        <v>44</v>
      </c>
      <c r="B549" s="7">
        <f>200+75+210+100-240</f>
        <v>345</v>
      </c>
      <c r="C549" s="7">
        <v>14000</v>
      </c>
      <c r="D549" s="7">
        <f t="shared" si="8"/>
        <v>4830000</v>
      </c>
    </row>
    <row r="550" spans="1:4" ht="18" hidden="1" x14ac:dyDescent="0.3">
      <c r="A550" s="10" t="s">
        <v>45</v>
      </c>
      <c r="B550" s="7"/>
      <c r="C550" s="7"/>
      <c r="D550" s="7">
        <f t="shared" si="8"/>
        <v>0</v>
      </c>
    </row>
    <row r="551" spans="1:4" ht="18" hidden="1" x14ac:dyDescent="0.3">
      <c r="A551" s="10" t="s">
        <v>333</v>
      </c>
      <c r="B551" s="7"/>
      <c r="C551" s="7"/>
      <c r="D551" s="7">
        <f t="shared" si="8"/>
        <v>0</v>
      </c>
    </row>
    <row r="552" spans="1:4" ht="18" hidden="1" x14ac:dyDescent="0.3">
      <c r="A552" s="10" t="s">
        <v>46</v>
      </c>
      <c r="B552" s="7"/>
      <c r="C552" s="7"/>
      <c r="D552" s="7">
        <f t="shared" si="8"/>
        <v>0</v>
      </c>
    </row>
    <row r="553" spans="1:4" ht="18" hidden="1" x14ac:dyDescent="0.3">
      <c r="A553" s="14" t="s">
        <v>131</v>
      </c>
      <c r="B553" s="7"/>
      <c r="C553" s="7"/>
      <c r="D553" s="7">
        <f t="shared" si="8"/>
        <v>0</v>
      </c>
    </row>
    <row r="554" spans="1:4" ht="18" hidden="1" x14ac:dyDescent="0.3">
      <c r="A554" s="14" t="s">
        <v>132</v>
      </c>
      <c r="B554" s="7"/>
      <c r="C554" s="7"/>
      <c r="D554" s="7">
        <f t="shared" si="8"/>
        <v>0</v>
      </c>
    </row>
    <row r="555" spans="1:4" ht="18" hidden="1" x14ac:dyDescent="0.3">
      <c r="A555" s="14" t="s">
        <v>133</v>
      </c>
      <c r="B555" s="7"/>
      <c r="C555" s="7"/>
      <c r="D555" s="7">
        <f t="shared" si="8"/>
        <v>0</v>
      </c>
    </row>
    <row r="556" spans="1:4" ht="18" hidden="1" x14ac:dyDescent="0.3">
      <c r="A556" s="14" t="s">
        <v>134</v>
      </c>
      <c r="B556" s="7"/>
      <c r="C556" s="7"/>
      <c r="D556" s="7">
        <f t="shared" si="8"/>
        <v>0</v>
      </c>
    </row>
    <row r="557" spans="1:4" ht="18" hidden="1" x14ac:dyDescent="0.3">
      <c r="A557" s="10" t="s">
        <v>135</v>
      </c>
      <c r="B557" s="7"/>
      <c r="C557" s="7"/>
      <c r="D557" s="7">
        <f t="shared" si="8"/>
        <v>0</v>
      </c>
    </row>
    <row r="558" spans="1:4" ht="18" hidden="1" x14ac:dyDescent="0.3">
      <c r="A558" s="10" t="s">
        <v>136</v>
      </c>
      <c r="B558" s="7"/>
      <c r="C558" s="7"/>
      <c r="D558" s="7">
        <f t="shared" si="8"/>
        <v>0</v>
      </c>
    </row>
    <row r="559" spans="1:4" ht="18" hidden="1" x14ac:dyDescent="0.3">
      <c r="A559" s="14" t="s">
        <v>137</v>
      </c>
      <c r="B559" s="7"/>
      <c r="C559" s="7"/>
      <c r="D559" s="7">
        <f t="shared" si="8"/>
        <v>0</v>
      </c>
    </row>
    <row r="560" spans="1:4" ht="18" hidden="1" x14ac:dyDescent="0.3">
      <c r="A560" s="14" t="s">
        <v>138</v>
      </c>
      <c r="B560" s="7"/>
      <c r="C560" s="7"/>
      <c r="D560" s="7">
        <f t="shared" si="8"/>
        <v>0</v>
      </c>
    </row>
    <row r="561" spans="1:4" ht="18" hidden="1" x14ac:dyDescent="0.3">
      <c r="A561" s="8" t="s">
        <v>314</v>
      </c>
      <c r="B561" s="7"/>
      <c r="C561" s="7"/>
      <c r="D561" s="7">
        <f t="shared" si="8"/>
        <v>0</v>
      </c>
    </row>
    <row r="562" spans="1:4" ht="18" hidden="1" x14ac:dyDescent="0.3">
      <c r="A562" s="5" t="s">
        <v>205</v>
      </c>
      <c r="B562" s="7"/>
      <c r="C562" s="7"/>
      <c r="D562" s="7">
        <f t="shared" si="8"/>
        <v>0</v>
      </c>
    </row>
    <row r="563" spans="1:4" ht="18" x14ac:dyDescent="0.3">
      <c r="A563" s="13" t="s">
        <v>397</v>
      </c>
      <c r="B563" s="7">
        <v>50</v>
      </c>
      <c r="C563" s="7">
        <v>15000</v>
      </c>
      <c r="D563" s="7">
        <f t="shared" si="8"/>
        <v>750000</v>
      </c>
    </row>
    <row r="564" spans="1:4" ht="18" x14ac:dyDescent="0.3">
      <c r="A564" s="13" t="s">
        <v>439</v>
      </c>
      <c r="B564" s="7">
        <f>265/0.5</f>
        <v>530</v>
      </c>
      <c r="C564" s="7">
        <v>36000</v>
      </c>
      <c r="D564" s="7">
        <f t="shared" si="8"/>
        <v>19080000</v>
      </c>
    </row>
    <row r="565" spans="1:4" ht="18" hidden="1" x14ac:dyDescent="0.3">
      <c r="A565" s="8" t="s">
        <v>317</v>
      </c>
      <c r="B565" s="7"/>
      <c r="C565" s="7"/>
      <c r="D565" s="7">
        <f t="shared" si="8"/>
        <v>0</v>
      </c>
    </row>
    <row r="566" spans="1:4" ht="18" hidden="1" x14ac:dyDescent="0.3">
      <c r="A566" s="10" t="s">
        <v>58</v>
      </c>
      <c r="B566" s="7"/>
      <c r="C566" s="7"/>
      <c r="D566" s="7">
        <f t="shared" si="8"/>
        <v>0</v>
      </c>
    </row>
    <row r="567" spans="1:4" ht="18" hidden="1" x14ac:dyDescent="0.3">
      <c r="A567" s="10" t="s">
        <v>59</v>
      </c>
      <c r="B567" s="7"/>
      <c r="C567" s="7"/>
      <c r="D567" s="7">
        <f t="shared" si="8"/>
        <v>0</v>
      </c>
    </row>
    <row r="568" spans="1:4" ht="18" hidden="1" x14ac:dyDescent="0.3">
      <c r="A568" s="24" t="s">
        <v>321</v>
      </c>
      <c r="B568" s="7"/>
      <c r="C568" s="7"/>
      <c r="D568" s="7">
        <f t="shared" si="8"/>
        <v>0</v>
      </c>
    </row>
    <row r="569" spans="1:4" ht="18" hidden="1" x14ac:dyDescent="0.3">
      <c r="A569" s="24" t="s">
        <v>322</v>
      </c>
      <c r="B569" s="7"/>
      <c r="C569" s="7"/>
      <c r="D569" s="7">
        <f t="shared" si="8"/>
        <v>0</v>
      </c>
    </row>
    <row r="570" spans="1:4" ht="18" hidden="1" x14ac:dyDescent="0.3">
      <c r="A570" s="36" t="s">
        <v>323</v>
      </c>
      <c r="B570" s="7"/>
      <c r="C570" s="7"/>
      <c r="D570" s="7">
        <f t="shared" si="8"/>
        <v>0</v>
      </c>
    </row>
    <row r="571" spans="1:4" ht="18" hidden="1" x14ac:dyDescent="0.3">
      <c r="A571" s="10" t="s">
        <v>89</v>
      </c>
      <c r="B571" s="7"/>
      <c r="C571" s="7"/>
      <c r="D571" s="7">
        <f t="shared" si="8"/>
        <v>0</v>
      </c>
    </row>
    <row r="572" spans="1:4" ht="18" hidden="1" x14ac:dyDescent="0.3">
      <c r="A572" s="10" t="s">
        <v>90</v>
      </c>
      <c r="B572" s="7"/>
      <c r="C572" s="7"/>
      <c r="D572" s="7">
        <f t="shared" si="8"/>
        <v>0</v>
      </c>
    </row>
    <row r="573" spans="1:4" ht="18" hidden="1" x14ac:dyDescent="0.3">
      <c r="A573" s="10" t="s">
        <v>139</v>
      </c>
      <c r="B573" s="12"/>
      <c r="C573" s="12"/>
      <c r="D573" s="7">
        <f t="shared" si="8"/>
        <v>0</v>
      </c>
    </row>
    <row r="574" spans="1:4" ht="18" hidden="1" x14ac:dyDescent="0.3">
      <c r="A574" s="36" t="s">
        <v>324</v>
      </c>
      <c r="B574" s="7"/>
      <c r="C574" s="7"/>
      <c r="D574" s="7">
        <f t="shared" si="8"/>
        <v>0</v>
      </c>
    </row>
    <row r="575" spans="1:4" ht="18" hidden="1" x14ac:dyDescent="0.3">
      <c r="A575" s="10" t="s">
        <v>140</v>
      </c>
      <c r="B575" s="12"/>
      <c r="C575" s="12"/>
      <c r="D575" s="7">
        <f t="shared" si="8"/>
        <v>0</v>
      </c>
    </row>
    <row r="576" spans="1:4" ht="18" hidden="1" x14ac:dyDescent="0.3">
      <c r="A576" s="10" t="s">
        <v>220</v>
      </c>
      <c r="B576" s="7"/>
      <c r="C576" s="7"/>
      <c r="D576" s="7">
        <f t="shared" si="8"/>
        <v>0</v>
      </c>
    </row>
    <row r="577" spans="1:4" ht="18" hidden="1" x14ac:dyDescent="0.3">
      <c r="A577" s="8" t="s">
        <v>23</v>
      </c>
      <c r="B577" s="7"/>
      <c r="C577" s="7"/>
      <c r="D577" s="7">
        <f t="shared" si="8"/>
        <v>0</v>
      </c>
    </row>
    <row r="578" spans="1:4" ht="18" hidden="1" x14ac:dyDescent="0.3">
      <c r="A578" s="10" t="s">
        <v>24</v>
      </c>
      <c r="B578" s="7"/>
      <c r="C578" s="7"/>
      <c r="D578" s="7">
        <f t="shared" si="8"/>
        <v>0</v>
      </c>
    </row>
    <row r="579" spans="1:4" ht="18" hidden="1" x14ac:dyDescent="0.3">
      <c r="A579" s="10" t="s">
        <v>25</v>
      </c>
      <c r="B579" s="7"/>
      <c r="C579" s="7"/>
      <c r="D579" s="7">
        <f t="shared" si="8"/>
        <v>0</v>
      </c>
    </row>
    <row r="580" spans="1:4" ht="18" hidden="1" x14ac:dyDescent="0.3">
      <c r="A580" s="10" t="s">
        <v>26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27</v>
      </c>
      <c r="B581" s="7"/>
      <c r="C581" s="7"/>
      <c r="D581" s="7">
        <f t="shared" si="9"/>
        <v>0</v>
      </c>
    </row>
    <row r="582" spans="1:4" ht="18" hidden="1" x14ac:dyDescent="0.3">
      <c r="A582" s="10" t="s">
        <v>28</v>
      </c>
      <c r="B582" s="7"/>
      <c r="C582" s="7"/>
      <c r="D582" s="7">
        <f t="shared" si="9"/>
        <v>0</v>
      </c>
    </row>
    <row r="583" spans="1:4" ht="18" hidden="1" x14ac:dyDescent="0.3">
      <c r="A583" s="14" t="s">
        <v>232</v>
      </c>
      <c r="B583" s="7"/>
      <c r="C583" s="7"/>
      <c r="D583" s="7">
        <f t="shared" si="9"/>
        <v>0</v>
      </c>
    </row>
    <row r="584" spans="1:4" ht="18" hidden="1" x14ac:dyDescent="0.3">
      <c r="A584" s="13" t="s">
        <v>233</v>
      </c>
      <c r="B584" s="7"/>
      <c r="C584" s="7"/>
      <c r="D584" s="7">
        <f t="shared" si="9"/>
        <v>0</v>
      </c>
    </row>
    <row r="585" spans="1:4" ht="18" hidden="1" x14ac:dyDescent="0.3">
      <c r="A585" s="13" t="s">
        <v>234</v>
      </c>
      <c r="B585" s="7"/>
      <c r="C585" s="7"/>
      <c r="D585" s="7">
        <f t="shared" si="9"/>
        <v>0</v>
      </c>
    </row>
    <row r="586" spans="1:4" ht="18" hidden="1" x14ac:dyDescent="0.3">
      <c r="A586" s="10" t="s">
        <v>29</v>
      </c>
      <c r="B586" s="7"/>
      <c r="C586" s="7"/>
      <c r="D586" s="7">
        <f t="shared" si="9"/>
        <v>0</v>
      </c>
    </row>
    <row r="587" spans="1:4" ht="18" hidden="1" x14ac:dyDescent="0.3">
      <c r="A587" s="10" t="s">
        <v>30</v>
      </c>
      <c r="B587" s="7"/>
      <c r="C587" s="7"/>
      <c r="D587" s="7">
        <f t="shared" si="9"/>
        <v>0</v>
      </c>
    </row>
    <row r="588" spans="1:4" ht="18" hidden="1" x14ac:dyDescent="0.3">
      <c r="A588" s="10" t="s">
        <v>31</v>
      </c>
      <c r="B588" s="7"/>
      <c r="C588" s="7"/>
      <c r="D588" s="7">
        <f t="shared" si="9"/>
        <v>0</v>
      </c>
    </row>
    <row r="589" spans="1:4" ht="18" hidden="1" x14ac:dyDescent="0.3">
      <c r="A589" s="10" t="s">
        <v>32</v>
      </c>
      <c r="B589" s="7"/>
      <c r="C589" s="7"/>
      <c r="D589" s="7">
        <f t="shared" si="9"/>
        <v>0</v>
      </c>
    </row>
    <row r="590" spans="1:4" ht="18" hidden="1" x14ac:dyDescent="0.3">
      <c r="A590" s="10" t="s">
        <v>33</v>
      </c>
      <c r="B590" s="7"/>
      <c r="C590" s="7"/>
      <c r="D590" s="7">
        <f t="shared" si="9"/>
        <v>0</v>
      </c>
    </row>
    <row r="591" spans="1:4" ht="18" hidden="1" x14ac:dyDescent="0.3">
      <c r="A591" s="10" t="s">
        <v>34</v>
      </c>
      <c r="B591" s="7"/>
      <c r="C591" s="7"/>
      <c r="D591" s="7">
        <f t="shared" si="9"/>
        <v>0</v>
      </c>
    </row>
    <row r="592" spans="1:4" ht="18" hidden="1" x14ac:dyDescent="0.3">
      <c r="A592" s="10" t="s">
        <v>35</v>
      </c>
      <c r="B592" s="7"/>
      <c r="C592" s="7"/>
      <c r="D592" s="7">
        <f t="shared" si="9"/>
        <v>0</v>
      </c>
    </row>
    <row r="593" spans="1:4" ht="18" hidden="1" x14ac:dyDescent="0.3">
      <c r="A593" s="10" t="s">
        <v>91</v>
      </c>
      <c r="B593" s="12"/>
      <c r="C593" s="12"/>
      <c r="D593" s="7">
        <f t="shared" si="9"/>
        <v>0</v>
      </c>
    </row>
    <row r="594" spans="1:4" ht="18" hidden="1" x14ac:dyDescent="0.3">
      <c r="A594" s="24" t="s">
        <v>92</v>
      </c>
      <c r="B594" s="7"/>
      <c r="C594" s="7"/>
      <c r="D594" s="7">
        <f t="shared" si="9"/>
        <v>0</v>
      </c>
    </row>
    <row r="595" spans="1:4" ht="18" hidden="1" x14ac:dyDescent="0.3">
      <c r="A595" s="10" t="s">
        <v>222</v>
      </c>
      <c r="B595" s="7"/>
      <c r="C595" s="7"/>
      <c r="D595" s="7">
        <f t="shared" si="9"/>
        <v>0</v>
      </c>
    </row>
    <row r="596" spans="1:4" ht="18" hidden="1" x14ac:dyDescent="0.3">
      <c r="A596" s="8" t="s">
        <v>235</v>
      </c>
      <c r="B596" s="7"/>
      <c r="C596" s="7"/>
      <c r="D596" s="7">
        <f t="shared" si="9"/>
        <v>0</v>
      </c>
    </row>
    <row r="597" spans="1:4" ht="18" hidden="1" x14ac:dyDescent="0.3">
      <c r="A597" s="8" t="s">
        <v>236</v>
      </c>
      <c r="B597" s="7"/>
      <c r="C597" s="7"/>
      <c r="D597" s="7">
        <f t="shared" si="9"/>
        <v>0</v>
      </c>
    </row>
    <row r="598" spans="1:4" ht="18" hidden="1" x14ac:dyDescent="0.3">
      <c r="A598" s="10" t="s">
        <v>237</v>
      </c>
      <c r="B598" s="7"/>
      <c r="C598" s="7"/>
      <c r="D598" s="7">
        <f t="shared" si="9"/>
        <v>0</v>
      </c>
    </row>
    <row r="599" spans="1:4" ht="18" hidden="1" x14ac:dyDescent="0.3">
      <c r="A599" s="10" t="s">
        <v>342</v>
      </c>
      <c r="B599" s="7"/>
      <c r="C599" s="7"/>
      <c r="D599" s="7">
        <f t="shared" si="9"/>
        <v>0</v>
      </c>
    </row>
    <row r="600" spans="1:4" ht="18" hidden="1" x14ac:dyDescent="0.3">
      <c r="A600" s="10" t="s">
        <v>223</v>
      </c>
      <c r="B600" s="7"/>
      <c r="C600" s="7"/>
      <c r="D600" s="7">
        <f t="shared" si="9"/>
        <v>0</v>
      </c>
    </row>
    <row r="601" spans="1:4" ht="18" hidden="1" x14ac:dyDescent="0.3">
      <c r="A601" s="10" t="s">
        <v>118</v>
      </c>
      <c r="B601" s="7"/>
      <c r="C601" s="7"/>
      <c r="D601" s="7">
        <f t="shared" si="9"/>
        <v>0</v>
      </c>
    </row>
    <row r="602" spans="1:4" ht="18" hidden="1" x14ac:dyDescent="0.3">
      <c r="A602" s="10" t="s">
        <v>238</v>
      </c>
      <c r="B602" s="7"/>
      <c r="C602" s="7"/>
      <c r="D602" s="7">
        <f t="shared" si="9"/>
        <v>0</v>
      </c>
    </row>
    <row r="603" spans="1:4" ht="18" hidden="1" x14ac:dyDescent="0.3">
      <c r="A603" s="10" t="s">
        <v>71</v>
      </c>
      <c r="B603" s="7"/>
      <c r="C603" s="7"/>
      <c r="D603" s="7">
        <f t="shared" si="9"/>
        <v>0</v>
      </c>
    </row>
    <row r="604" spans="1:4" ht="18" hidden="1" x14ac:dyDescent="0.3">
      <c r="A604" s="10" t="s">
        <v>72</v>
      </c>
      <c r="B604" s="7"/>
      <c r="C604" s="7"/>
      <c r="D604" s="7">
        <f t="shared" si="9"/>
        <v>0</v>
      </c>
    </row>
    <row r="605" spans="1:4" ht="18" hidden="1" x14ac:dyDescent="0.3">
      <c r="A605" s="36" t="s">
        <v>325</v>
      </c>
      <c r="B605" s="7"/>
      <c r="C605" s="7"/>
      <c r="D605" s="7">
        <f t="shared" si="9"/>
        <v>0</v>
      </c>
    </row>
    <row r="606" spans="1:4" ht="18" hidden="1" x14ac:dyDescent="0.3">
      <c r="A606" s="10" t="s">
        <v>150</v>
      </c>
      <c r="B606" s="7"/>
      <c r="C606" s="7"/>
      <c r="D606" s="7">
        <f t="shared" si="9"/>
        <v>0</v>
      </c>
    </row>
    <row r="607" spans="1:4" ht="18" hidden="1" x14ac:dyDescent="0.3">
      <c r="A607" s="36" t="s">
        <v>326</v>
      </c>
      <c r="B607" s="7"/>
      <c r="C607" s="7"/>
      <c r="D607" s="7">
        <f t="shared" si="9"/>
        <v>0</v>
      </c>
    </row>
    <row r="608" spans="1:4" ht="18" hidden="1" x14ac:dyDescent="0.3">
      <c r="A608" s="8" t="s">
        <v>343</v>
      </c>
      <c r="B608" s="7"/>
      <c r="C608" s="7"/>
      <c r="D608" s="7">
        <f t="shared" si="9"/>
        <v>0</v>
      </c>
    </row>
    <row r="609" spans="1:4" ht="18" hidden="1" x14ac:dyDescent="0.3">
      <c r="A609" s="36" t="s">
        <v>327</v>
      </c>
      <c r="B609" s="7"/>
      <c r="C609" s="7"/>
      <c r="D609" s="7">
        <f t="shared" si="9"/>
        <v>0</v>
      </c>
    </row>
    <row r="610" spans="1:4" ht="18" hidden="1" x14ac:dyDescent="0.3">
      <c r="A610" s="5" t="s">
        <v>141</v>
      </c>
      <c r="B610" s="12"/>
      <c r="C610" s="12"/>
      <c r="D610" s="7">
        <f t="shared" si="9"/>
        <v>0</v>
      </c>
    </row>
    <row r="611" spans="1:4" ht="18" hidden="1" x14ac:dyDescent="0.3">
      <c r="A611" s="14" t="s">
        <v>239</v>
      </c>
      <c r="B611" s="7"/>
      <c r="C611" s="7"/>
      <c r="D611" s="7">
        <f t="shared" si="9"/>
        <v>0</v>
      </c>
    </row>
    <row r="612" spans="1:4" ht="18" hidden="1" x14ac:dyDescent="0.3">
      <c r="A612" s="14" t="s">
        <v>99</v>
      </c>
      <c r="B612" s="7"/>
      <c r="C612" s="7"/>
      <c r="D612" s="7">
        <f t="shared" si="9"/>
        <v>0</v>
      </c>
    </row>
    <row r="613" spans="1:4" ht="18" hidden="1" x14ac:dyDescent="0.3">
      <c r="A613" s="14" t="s">
        <v>100</v>
      </c>
      <c r="B613" s="7"/>
      <c r="C613" s="7"/>
      <c r="D613" s="7">
        <f t="shared" si="9"/>
        <v>0</v>
      </c>
    </row>
    <row r="614" spans="1:4" ht="18" x14ac:dyDescent="0.3">
      <c r="A614" s="10" t="s">
        <v>267</v>
      </c>
      <c r="B614" s="7">
        <v>8</v>
      </c>
      <c r="C614" s="7">
        <v>9000</v>
      </c>
      <c r="D614" s="7">
        <f t="shared" si="9"/>
        <v>72000</v>
      </c>
    </row>
    <row r="615" spans="1:4" ht="18" hidden="1" x14ac:dyDescent="0.3">
      <c r="A615" s="14" t="s">
        <v>268</v>
      </c>
      <c r="B615" s="7"/>
      <c r="C615" s="7"/>
      <c r="D615" s="7">
        <f t="shared" si="9"/>
        <v>0</v>
      </c>
    </row>
    <row r="616" spans="1:4" ht="18" hidden="1" x14ac:dyDescent="0.3">
      <c r="A616" s="10" t="s">
        <v>269</v>
      </c>
      <c r="B616" s="7"/>
      <c r="C616" s="7"/>
      <c r="D616" s="7">
        <f t="shared" si="9"/>
        <v>0</v>
      </c>
    </row>
    <row r="617" spans="1:4" ht="18" hidden="1" x14ac:dyDescent="0.3">
      <c r="A617" s="10" t="s">
        <v>284</v>
      </c>
      <c r="B617" s="7"/>
      <c r="C617" s="7"/>
      <c r="D617" s="7">
        <f t="shared" si="9"/>
        <v>0</v>
      </c>
    </row>
    <row r="618" spans="1:4" ht="18" hidden="1" x14ac:dyDescent="0.3">
      <c r="A618" s="14" t="s">
        <v>285</v>
      </c>
      <c r="B618" s="7"/>
      <c r="C618" s="7"/>
      <c r="D618" s="7">
        <f t="shared" si="9"/>
        <v>0</v>
      </c>
    </row>
    <row r="619" spans="1:4" ht="18" hidden="1" x14ac:dyDescent="0.3">
      <c r="A619" s="35" t="s">
        <v>328</v>
      </c>
      <c r="B619" s="7"/>
      <c r="C619" s="7"/>
      <c r="D619" s="7">
        <f t="shared" si="9"/>
        <v>0</v>
      </c>
    </row>
    <row r="620" spans="1:4" ht="18" x14ac:dyDescent="0.3">
      <c r="A620" s="10" t="s">
        <v>143</v>
      </c>
      <c r="B620" s="7">
        <v>25</v>
      </c>
      <c r="C620" s="7">
        <v>12000</v>
      </c>
      <c r="D620" s="7">
        <f t="shared" si="9"/>
        <v>300000</v>
      </c>
    </row>
    <row r="621" spans="1:4" ht="18" hidden="1" x14ac:dyDescent="0.3">
      <c r="A621" s="24" t="s">
        <v>144</v>
      </c>
      <c r="B621" s="7"/>
      <c r="C621" s="7"/>
      <c r="D621" s="7">
        <f t="shared" si="9"/>
        <v>0</v>
      </c>
    </row>
    <row r="622" spans="1:4" ht="18" hidden="1" x14ac:dyDescent="0.3">
      <c r="A622" s="5" t="s">
        <v>93</v>
      </c>
      <c r="B622" s="7"/>
      <c r="C622" s="7"/>
      <c r="D622" s="7">
        <f t="shared" si="9"/>
        <v>0</v>
      </c>
    </row>
    <row r="623" spans="1:4" ht="18" hidden="1" x14ac:dyDescent="0.3">
      <c r="A623" s="14" t="s">
        <v>94</v>
      </c>
      <c r="B623" s="7"/>
      <c r="C623" s="7"/>
      <c r="D623" s="7">
        <f t="shared" si="9"/>
        <v>0</v>
      </c>
    </row>
    <row r="624" spans="1:4" ht="18" hidden="1" x14ac:dyDescent="0.3">
      <c r="A624" s="24" t="s">
        <v>77</v>
      </c>
      <c r="B624" s="7"/>
      <c r="C624" s="7"/>
      <c r="D624" s="7">
        <f t="shared" si="9"/>
        <v>0</v>
      </c>
    </row>
    <row r="625" spans="1:4" ht="18" hidden="1" x14ac:dyDescent="0.3">
      <c r="A625" s="10" t="s">
        <v>225</v>
      </c>
      <c r="B625" s="7"/>
      <c r="C625" s="7"/>
      <c r="D625" s="7">
        <f t="shared" si="9"/>
        <v>0</v>
      </c>
    </row>
    <row r="626" spans="1:4" ht="18" hidden="1" x14ac:dyDescent="0.3">
      <c r="A626" s="14" t="s">
        <v>226</v>
      </c>
      <c r="B626" s="7"/>
      <c r="C626" s="7"/>
      <c r="D626" s="7">
        <f t="shared" si="9"/>
        <v>0</v>
      </c>
    </row>
    <row r="627" spans="1:4" ht="18" hidden="1" x14ac:dyDescent="0.3">
      <c r="A627" s="5" t="s">
        <v>341</v>
      </c>
      <c r="B627" s="7"/>
      <c r="C627" s="7"/>
      <c r="D627" s="7">
        <f t="shared" si="9"/>
        <v>0</v>
      </c>
    </row>
    <row r="628" spans="1:4" ht="18" hidden="1" x14ac:dyDescent="0.3">
      <c r="A628" s="10" t="s">
        <v>399</v>
      </c>
      <c r="B628" s="7"/>
      <c r="C628" s="7"/>
      <c r="D628" s="7">
        <f t="shared" si="9"/>
        <v>0</v>
      </c>
    </row>
    <row r="629" spans="1:4" ht="18" hidden="1" x14ac:dyDescent="0.3">
      <c r="A629" s="8" t="s">
        <v>330</v>
      </c>
      <c r="B629" s="7"/>
      <c r="C629" s="7"/>
      <c r="D629" s="7">
        <f t="shared" si="9"/>
        <v>0</v>
      </c>
    </row>
    <row r="630" spans="1:4" ht="18" hidden="1" x14ac:dyDescent="0.3">
      <c r="A630" s="10" t="s">
        <v>119</v>
      </c>
      <c r="B630" s="7"/>
      <c r="C630" s="7"/>
      <c r="D630" s="7">
        <f t="shared" si="9"/>
        <v>0</v>
      </c>
    </row>
    <row r="631" spans="1:4" ht="18" hidden="1" x14ac:dyDescent="0.3">
      <c r="A631" s="5" t="s">
        <v>145</v>
      </c>
      <c r="B631" s="7"/>
      <c r="C631" s="7"/>
      <c r="D631" s="7">
        <f t="shared" si="9"/>
        <v>0</v>
      </c>
    </row>
    <row r="632" spans="1:4" ht="18" hidden="1" x14ac:dyDescent="0.3">
      <c r="A632" s="5" t="s">
        <v>243</v>
      </c>
      <c r="B632" s="7"/>
      <c r="C632" s="7"/>
      <c r="D632" s="7">
        <f t="shared" si="9"/>
        <v>0</v>
      </c>
    </row>
    <row r="633" spans="1:4" ht="18" hidden="1" x14ac:dyDescent="0.3">
      <c r="A633" s="10" t="s">
        <v>174</v>
      </c>
      <c r="B633" s="7"/>
      <c r="C633" s="7"/>
      <c r="D633" s="7">
        <f t="shared" si="9"/>
        <v>0</v>
      </c>
    </row>
    <row r="634" spans="1:4" ht="18" hidden="1" x14ac:dyDescent="0.3">
      <c r="A634" s="10" t="s">
        <v>244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245</v>
      </c>
      <c r="B635" s="7"/>
      <c r="C635" s="7"/>
      <c r="D635" s="7">
        <f t="shared" si="9"/>
        <v>0</v>
      </c>
    </row>
    <row r="636" spans="1:4" ht="18" hidden="1" x14ac:dyDescent="0.3">
      <c r="A636" s="24" t="s">
        <v>78</v>
      </c>
      <c r="B636" s="7"/>
      <c r="C636" s="7"/>
      <c r="D636" s="7">
        <f t="shared" si="9"/>
        <v>0</v>
      </c>
    </row>
    <row r="637" spans="1:4" ht="18" hidden="1" x14ac:dyDescent="0.3">
      <c r="A637" s="24" t="s">
        <v>79</v>
      </c>
      <c r="B637" s="7"/>
      <c r="C637" s="7"/>
      <c r="D637" s="7">
        <f t="shared" si="9"/>
        <v>0</v>
      </c>
    </row>
    <row r="638" spans="1:4" ht="18" hidden="1" x14ac:dyDescent="0.3">
      <c r="A638" s="13" t="s">
        <v>246</v>
      </c>
      <c r="B638" s="7"/>
      <c r="C638" s="7"/>
      <c r="D638" s="7">
        <f t="shared" si="9"/>
        <v>0</v>
      </c>
    </row>
    <row r="639" spans="1:4" ht="18" hidden="1" x14ac:dyDescent="0.3">
      <c r="A639" s="24" t="s">
        <v>80</v>
      </c>
      <c r="B639" s="7"/>
      <c r="C639" s="7"/>
      <c r="D639" s="7">
        <f t="shared" si="9"/>
        <v>0</v>
      </c>
    </row>
    <row r="640" spans="1:4" ht="18" hidden="1" x14ac:dyDescent="0.3">
      <c r="A640" s="10" t="s">
        <v>247</v>
      </c>
      <c r="B640" s="7"/>
      <c r="C640" s="7"/>
      <c r="D640" s="7">
        <f t="shared" si="9"/>
        <v>0</v>
      </c>
    </row>
    <row r="641" spans="1:4" ht="18" hidden="1" x14ac:dyDescent="0.3">
      <c r="A641" s="10" t="s">
        <v>248</v>
      </c>
      <c r="B641" s="7"/>
      <c r="C641" s="7"/>
      <c r="D641" s="7">
        <f t="shared" si="9"/>
        <v>0</v>
      </c>
    </row>
    <row r="642" spans="1:4" ht="18" hidden="1" x14ac:dyDescent="0.3">
      <c r="A642" s="10" t="s">
        <v>249</v>
      </c>
      <c r="B642" s="7"/>
      <c r="C642" s="7"/>
      <c r="D642" s="7">
        <f t="shared" si="9"/>
        <v>0</v>
      </c>
    </row>
    <row r="643" spans="1:4" ht="18" hidden="1" x14ac:dyDescent="0.3">
      <c r="A643" s="10" t="s">
        <v>250</v>
      </c>
      <c r="B643" s="7"/>
      <c r="C643" s="7"/>
      <c r="D643" s="7">
        <f t="shared" si="9"/>
        <v>0</v>
      </c>
    </row>
    <row r="644" spans="1:4" ht="18" hidden="1" x14ac:dyDescent="0.3">
      <c r="A644" s="13" t="s">
        <v>251</v>
      </c>
      <c r="B644" s="7"/>
      <c r="C644" s="7"/>
      <c r="D644" s="7">
        <f t="shared" ref="D644:D664" si="10">B644*C644</f>
        <v>0</v>
      </c>
    </row>
    <row r="645" spans="1:4" ht="18" hidden="1" x14ac:dyDescent="0.3">
      <c r="A645" s="10" t="s">
        <v>252</v>
      </c>
      <c r="B645" s="7"/>
      <c r="C645" s="7"/>
      <c r="D645" s="7">
        <f t="shared" si="10"/>
        <v>0</v>
      </c>
    </row>
    <row r="646" spans="1:4" ht="18" hidden="1" x14ac:dyDescent="0.3">
      <c r="A646" s="10" t="s">
        <v>40</v>
      </c>
      <c r="B646" s="7"/>
      <c r="C646" s="7"/>
      <c r="D646" s="7">
        <f t="shared" si="10"/>
        <v>0</v>
      </c>
    </row>
    <row r="647" spans="1:4" ht="18" hidden="1" x14ac:dyDescent="0.3">
      <c r="A647" s="5" t="s">
        <v>175</v>
      </c>
      <c r="B647" s="7"/>
      <c r="C647" s="7"/>
      <c r="D647" s="7">
        <f t="shared" si="10"/>
        <v>0</v>
      </c>
    </row>
    <row r="648" spans="1:4" ht="18" hidden="1" x14ac:dyDescent="0.3">
      <c r="A648" s="10" t="s">
        <v>81</v>
      </c>
      <c r="B648" s="26"/>
      <c r="C648" s="26"/>
      <c r="D648" s="7">
        <f t="shared" si="10"/>
        <v>0</v>
      </c>
    </row>
    <row r="649" spans="1:4" ht="18" hidden="1" x14ac:dyDescent="0.3">
      <c r="A649" s="10" t="s">
        <v>253</v>
      </c>
      <c r="B649" s="7"/>
      <c r="C649" s="7"/>
      <c r="D649" s="7">
        <f t="shared" si="10"/>
        <v>0</v>
      </c>
    </row>
    <row r="650" spans="1:4" ht="18" hidden="1" x14ac:dyDescent="0.3">
      <c r="A650" s="10" t="s">
        <v>176</v>
      </c>
      <c r="B650" s="7"/>
      <c r="C650" s="7"/>
      <c r="D650" s="7">
        <f t="shared" si="10"/>
        <v>0</v>
      </c>
    </row>
    <row r="651" spans="1:4" ht="18" hidden="1" x14ac:dyDescent="0.3">
      <c r="A651" s="13" t="s">
        <v>254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255</v>
      </c>
      <c r="B652" s="7"/>
      <c r="C652" s="7"/>
      <c r="D652" s="7">
        <f t="shared" si="10"/>
        <v>0</v>
      </c>
    </row>
    <row r="653" spans="1:4" ht="18" hidden="1" x14ac:dyDescent="0.3">
      <c r="A653" s="10" t="s">
        <v>256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257</v>
      </c>
      <c r="B654" s="7"/>
      <c r="C654" s="7"/>
      <c r="D654" s="7">
        <f t="shared" si="10"/>
        <v>0</v>
      </c>
    </row>
    <row r="655" spans="1:4" ht="18" hidden="1" x14ac:dyDescent="0.3">
      <c r="A655" s="13" t="s">
        <v>258</v>
      </c>
      <c r="B655" s="7"/>
      <c r="C655" s="7"/>
      <c r="D655" s="7">
        <f t="shared" si="10"/>
        <v>0</v>
      </c>
    </row>
    <row r="656" spans="1:4" ht="18" hidden="1" x14ac:dyDescent="0.3">
      <c r="A656" s="10" t="s">
        <v>259</v>
      </c>
      <c r="B656" s="7"/>
      <c r="C656" s="7"/>
      <c r="D656" s="7">
        <f t="shared" si="10"/>
        <v>0</v>
      </c>
    </row>
    <row r="657" spans="1:4" ht="18" hidden="1" x14ac:dyDescent="0.3">
      <c r="A657" s="10" t="s">
        <v>260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261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262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263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264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265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266</v>
      </c>
      <c r="B663" s="7"/>
      <c r="C663" s="7"/>
      <c r="D663" s="7">
        <f t="shared" si="10"/>
        <v>0</v>
      </c>
    </row>
    <row r="664" spans="1:4" ht="18" hidden="1" x14ac:dyDescent="0.3">
      <c r="A664" s="8" t="s">
        <v>332</v>
      </c>
      <c r="B664" s="7"/>
      <c r="C664" s="7"/>
      <c r="D664" s="7">
        <f t="shared" si="10"/>
        <v>0</v>
      </c>
    </row>
    <row r="665" spans="1:4" ht="17.399999999999999" x14ac:dyDescent="0.3">
      <c r="A665" s="37"/>
      <c r="B665" s="39">
        <f>SUM(B338:B664)</f>
        <v>4631</v>
      </c>
      <c r="C665" s="39"/>
      <c r="D665" s="39">
        <f t="shared" ref="D665" si="11">SUM(D338:D664)</f>
        <v>62046500</v>
      </c>
    </row>
    <row r="668" spans="1:4" x14ac:dyDescent="0.3">
      <c r="D668" s="55">
        <f>D665+D333</f>
        <v>114322500</v>
      </c>
    </row>
  </sheetData>
  <protectedRanges>
    <protectedRange password="CF71" sqref="B3:C332 B1:D2" name="tho"/>
    <protectedRange password="CF71" sqref="D3:D664" name="tho_2"/>
    <protectedRange password="CF71" sqref="B335:C664" name="tho_1"/>
  </protectedRanges>
  <autoFilter ref="A2:D665" xr:uid="{00000000-0009-0000-0000-00001B000000}">
    <filterColumn colId="1">
      <customFilters>
        <customFilter operator="notEqual" val=" "/>
      </customFilters>
    </filterColumn>
  </autoFilter>
  <mergeCells count="1">
    <mergeCell ref="A336:A33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D668"/>
  <sheetViews>
    <sheetView workbookViewId="0">
      <selection activeCell="D668" sqref="D668"/>
    </sheetView>
  </sheetViews>
  <sheetFormatPr defaultRowHeight="14.4" x14ac:dyDescent="0.3"/>
  <cols>
    <col min="1" max="1" width="39.109375" customWidth="1"/>
    <col min="3" max="3" width="12.6640625" customWidth="1"/>
    <col min="4" max="4" width="21" customWidth="1"/>
  </cols>
  <sheetData>
    <row r="1" spans="1:4" x14ac:dyDescent="0.3">
      <c r="A1" s="1" t="s">
        <v>448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56</v>
      </c>
      <c r="C3" s="7">
        <v>12000</v>
      </c>
      <c r="D3" s="7">
        <f>B3*C3</f>
        <v>672000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hidden="1" x14ac:dyDescent="0.3">
      <c r="A15" s="5" t="s">
        <v>206</v>
      </c>
      <c r="B15" s="7"/>
      <c r="C15" s="7"/>
      <c r="D15" s="7">
        <f t="shared" si="0"/>
        <v>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hidden="1" x14ac:dyDescent="0.3">
      <c r="A18" s="24" t="s">
        <v>287</v>
      </c>
      <c r="B18" s="7"/>
      <c r="C18" s="7"/>
      <c r="D18" s="7">
        <f t="shared" si="0"/>
        <v>0</v>
      </c>
    </row>
    <row r="19" spans="1:4" ht="18" x14ac:dyDescent="0.3">
      <c r="A19" s="8" t="s">
        <v>288</v>
      </c>
      <c r="B19" s="7">
        <f>14+3</f>
        <v>17</v>
      </c>
      <c r="C19" s="44">
        <v>10000</v>
      </c>
      <c r="D19" s="7">
        <f t="shared" si="0"/>
        <v>170000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hidden="1" x14ac:dyDescent="0.3">
      <c r="A25" s="10" t="s">
        <v>272</v>
      </c>
      <c r="B25" s="7"/>
      <c r="C25" s="7"/>
      <c r="D25" s="7">
        <f t="shared" si="0"/>
        <v>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f>19+20+15+38</f>
        <v>92</v>
      </c>
      <c r="C28" s="68">
        <v>19000</v>
      </c>
      <c r="D28" s="7">
        <f t="shared" si="0"/>
        <v>1748000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x14ac:dyDescent="0.3">
      <c r="A30" s="5" t="s">
        <v>66</v>
      </c>
      <c r="B30" s="7">
        <v>37</v>
      </c>
      <c r="C30" s="7">
        <v>14000</v>
      </c>
      <c r="D30" s="7">
        <f t="shared" si="0"/>
        <v>518000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x14ac:dyDescent="0.3">
      <c r="A32" s="10" t="s">
        <v>229</v>
      </c>
      <c r="B32" s="7">
        <v>15</v>
      </c>
      <c r="C32" s="7">
        <v>12600</v>
      </c>
      <c r="D32" s="7">
        <f t="shared" si="0"/>
        <v>189000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x14ac:dyDescent="0.3">
      <c r="A40" s="10" t="s">
        <v>275</v>
      </c>
      <c r="B40" s="7">
        <f>14+42</f>
        <v>56</v>
      </c>
      <c r="C40" s="7">
        <v>26000</v>
      </c>
      <c r="D40" s="7">
        <f t="shared" si="0"/>
        <v>1456000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x14ac:dyDescent="0.3">
      <c r="A50" s="14" t="s">
        <v>153</v>
      </c>
      <c r="B50" s="7">
        <v>10</v>
      </c>
      <c r="C50" s="7">
        <v>11000</v>
      </c>
      <c r="D50" s="7">
        <f t="shared" si="0"/>
        <v>110000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x14ac:dyDescent="0.3">
      <c r="A56" s="14" t="s">
        <v>76</v>
      </c>
      <c r="B56" s="7">
        <v>10</v>
      </c>
      <c r="C56" s="7">
        <v>13000</v>
      </c>
      <c r="D56" s="7">
        <f t="shared" si="0"/>
        <v>130000</v>
      </c>
    </row>
    <row r="57" spans="1:4" ht="18" x14ac:dyDescent="0.3">
      <c r="A57" s="10" t="s">
        <v>114</v>
      </c>
      <c r="B57" s="7">
        <v>20</v>
      </c>
      <c r="C57" s="7">
        <v>20000</v>
      </c>
      <c r="D57" s="7">
        <f t="shared" si="0"/>
        <v>400000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x14ac:dyDescent="0.3">
      <c r="A63" s="5" t="s">
        <v>3</v>
      </c>
      <c r="B63" s="7">
        <v>5</v>
      </c>
      <c r="C63" s="7">
        <v>8000</v>
      </c>
      <c r="D63" s="7">
        <f t="shared" si="0"/>
        <v>40000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x14ac:dyDescent="0.3">
      <c r="A70" s="10" t="s">
        <v>115</v>
      </c>
      <c r="B70" s="7">
        <f>50+59</f>
        <v>109</v>
      </c>
      <c r="C70" s="7">
        <v>23000</v>
      </c>
      <c r="D70" s="7">
        <f t="shared" si="1"/>
        <v>2507000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hidden="1" x14ac:dyDescent="0.3">
      <c r="A74" s="10" t="s">
        <v>170</v>
      </c>
      <c r="B74" s="7"/>
      <c r="C74" s="7"/>
      <c r="D74" s="7">
        <f t="shared" si="1"/>
        <v>0</v>
      </c>
    </row>
    <row r="75" spans="1:4" ht="18" x14ac:dyDescent="0.3">
      <c r="A75" s="10" t="s">
        <v>171</v>
      </c>
      <c r="B75" s="7">
        <v>50</v>
      </c>
      <c r="C75" s="7">
        <v>23000</v>
      </c>
      <c r="D75" s="7">
        <f t="shared" si="1"/>
        <v>1150000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v>60</v>
      </c>
      <c r="C81" s="7">
        <v>11000</v>
      </c>
      <c r="D81" s="7">
        <f t="shared" si="1"/>
        <v>660000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x14ac:dyDescent="0.3">
      <c r="A85" s="10" t="s">
        <v>194</v>
      </c>
      <c r="B85" s="7">
        <v>100</v>
      </c>
      <c r="C85" s="7">
        <v>9000</v>
      </c>
      <c r="D85" s="7">
        <f t="shared" si="1"/>
        <v>900000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x14ac:dyDescent="0.3">
      <c r="A105" s="10" t="s">
        <v>20</v>
      </c>
      <c r="B105" s="7">
        <v>15</v>
      </c>
      <c r="C105" s="7">
        <v>22000</v>
      </c>
      <c r="D105" s="7">
        <f t="shared" si="1"/>
        <v>330000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hidden="1" x14ac:dyDescent="0.3">
      <c r="A126" s="5" t="s">
        <v>281</v>
      </c>
      <c r="B126" s="12"/>
      <c r="C126" s="12"/>
      <c r="D126" s="7">
        <f t="shared" si="1"/>
        <v>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x14ac:dyDescent="0.3">
      <c r="A135" s="10" t="s">
        <v>438</v>
      </c>
      <c r="B135" s="7">
        <f>150+25-20</f>
        <v>155</v>
      </c>
      <c r="C135" s="7">
        <v>27000</v>
      </c>
      <c r="D135" s="7">
        <f t="shared" si="2"/>
        <v>4185000</v>
      </c>
    </row>
    <row r="136" spans="1:4" ht="18" hidden="1" x14ac:dyDescent="0.3">
      <c r="A136" s="10" t="s">
        <v>101</v>
      </c>
      <c r="B136" s="12"/>
      <c r="C136" s="12"/>
      <c r="D136" s="7">
        <f t="shared" si="2"/>
        <v>0</v>
      </c>
    </row>
    <row r="137" spans="1:4" ht="18" hidden="1" x14ac:dyDescent="0.3">
      <c r="A137" s="10" t="s">
        <v>102</v>
      </c>
      <c r="B137" s="12"/>
      <c r="C137" s="12"/>
      <c r="D137" s="7">
        <f t="shared" si="2"/>
        <v>0</v>
      </c>
    </row>
    <row r="138" spans="1:4" ht="18" hidden="1" x14ac:dyDescent="0.3">
      <c r="A138" s="10" t="s">
        <v>302</v>
      </c>
      <c r="B138" s="7"/>
      <c r="C138" s="7"/>
      <c r="D138" s="7">
        <f t="shared" si="2"/>
        <v>0</v>
      </c>
    </row>
    <row r="139" spans="1:4" ht="18" hidden="1" x14ac:dyDescent="0.3">
      <c r="A139" s="10" t="s">
        <v>103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104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105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106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130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107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108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109</v>
      </c>
      <c r="B146" s="12"/>
      <c r="C146" s="12"/>
      <c r="D146" s="7">
        <f t="shared" si="2"/>
        <v>0</v>
      </c>
    </row>
    <row r="147" spans="1:4" ht="18" hidden="1" x14ac:dyDescent="0.3">
      <c r="A147" s="10" t="s">
        <v>162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x14ac:dyDescent="0.3">
      <c r="A160" s="10" t="s">
        <v>54</v>
      </c>
      <c r="B160" s="7">
        <v>10</v>
      </c>
      <c r="C160" s="7">
        <v>7000</v>
      </c>
      <c r="D160" s="7">
        <f t="shared" si="2"/>
        <v>70000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v>450</v>
      </c>
      <c r="C163" s="46">
        <v>6500</v>
      </c>
      <c r="D163" s="7">
        <f t="shared" si="2"/>
        <v>2925000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f>6+11</f>
        <v>17</v>
      </c>
      <c r="C165" s="7">
        <v>11000</v>
      </c>
      <c r="D165" s="7">
        <f t="shared" si="2"/>
        <v>187000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hidden="1" x14ac:dyDescent="0.3">
      <c r="A169" s="19" t="s">
        <v>63</v>
      </c>
      <c r="B169" s="21"/>
      <c r="C169" s="21"/>
      <c r="D169" s="7">
        <f t="shared" si="2"/>
        <v>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x14ac:dyDescent="0.3">
      <c r="A171" s="10" t="s">
        <v>87</v>
      </c>
      <c r="B171" s="7">
        <v>3</v>
      </c>
      <c r="C171" s="7">
        <v>45000</v>
      </c>
      <c r="D171" s="7">
        <f t="shared" si="2"/>
        <v>135000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x14ac:dyDescent="0.3">
      <c r="A178" s="5" t="s">
        <v>182</v>
      </c>
      <c r="B178" s="7">
        <v>170</v>
      </c>
      <c r="C178" s="7">
        <v>8000</v>
      </c>
      <c r="D178" s="7">
        <f t="shared" si="2"/>
        <v>1360000</v>
      </c>
    </row>
    <row r="179" spans="1:4" ht="18" x14ac:dyDescent="0.3">
      <c r="A179" s="10" t="s">
        <v>183</v>
      </c>
      <c r="B179" s="7">
        <f>60/0.3</f>
        <v>200</v>
      </c>
      <c r="C179" s="7">
        <v>2100</v>
      </c>
      <c r="D179" s="7">
        <f t="shared" si="2"/>
        <v>420000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12</v>
      </c>
      <c r="C181" s="7">
        <v>20000</v>
      </c>
      <c r="D181" s="7">
        <f t="shared" si="2"/>
        <v>240000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f>90+160</f>
        <v>250</v>
      </c>
      <c r="C196" s="7">
        <v>20000</v>
      </c>
      <c r="D196" s="7">
        <f t="shared" ref="D196:D259" si="3">B196*C196</f>
        <v>5000000</v>
      </c>
    </row>
    <row r="197" spans="1:4" ht="18" x14ac:dyDescent="0.3">
      <c r="A197" s="5" t="s">
        <v>68</v>
      </c>
      <c r="B197" s="7">
        <f>100+140+120+60</f>
        <v>420</v>
      </c>
      <c r="C197" s="7">
        <v>20000</v>
      </c>
      <c r="D197" s="7">
        <f t="shared" si="3"/>
        <v>8400000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hidden="1" x14ac:dyDescent="0.3">
      <c r="A205" s="10" t="s">
        <v>188</v>
      </c>
      <c r="B205" s="7"/>
      <c r="C205" s="7"/>
      <c r="D205" s="7">
        <f t="shared" si="3"/>
        <v>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x14ac:dyDescent="0.3">
      <c r="A210" s="10" t="s">
        <v>44</v>
      </c>
      <c r="B210" s="7">
        <v>140</v>
      </c>
      <c r="C210" s="7">
        <v>14000</v>
      </c>
      <c r="D210" s="7">
        <f t="shared" si="3"/>
        <v>1960000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hidden="1" x14ac:dyDescent="0.3">
      <c r="A223" s="8" t="s">
        <v>315</v>
      </c>
      <c r="B223" s="7"/>
      <c r="C223" s="7"/>
      <c r="D223" s="7">
        <f t="shared" si="3"/>
        <v>0</v>
      </c>
    </row>
    <row r="224" spans="1:4" ht="18" x14ac:dyDescent="0.3">
      <c r="A224" s="14" t="s">
        <v>362</v>
      </c>
      <c r="B224" s="7">
        <f>90+180</f>
        <v>270</v>
      </c>
      <c r="C224" s="7">
        <v>30000</v>
      </c>
      <c r="D224" s="7">
        <f t="shared" si="3"/>
        <v>8100000</v>
      </c>
    </row>
    <row r="225" spans="1:4" ht="18" x14ac:dyDescent="0.3">
      <c r="A225" s="8" t="s">
        <v>447</v>
      </c>
      <c r="B225" s="7">
        <v>100</v>
      </c>
      <c r="C225" s="7">
        <v>32000</v>
      </c>
      <c r="D225" s="7">
        <f t="shared" si="3"/>
        <v>3200000</v>
      </c>
    </row>
    <row r="226" spans="1:4" ht="18" hidden="1" x14ac:dyDescent="0.3">
      <c r="A226" s="8" t="s">
        <v>316</v>
      </c>
      <c r="B226" s="7"/>
      <c r="C226" s="7"/>
      <c r="D226" s="7">
        <f t="shared" si="3"/>
        <v>0</v>
      </c>
    </row>
    <row r="227" spans="1:4" ht="18" hidden="1" x14ac:dyDescent="0.3">
      <c r="A227" s="8" t="s">
        <v>317</v>
      </c>
      <c r="B227" s="7"/>
      <c r="C227" s="7"/>
      <c r="D227" s="7">
        <f t="shared" si="3"/>
        <v>0</v>
      </c>
    </row>
    <row r="228" spans="1:4" ht="18" hidden="1" x14ac:dyDescent="0.3">
      <c r="A228" s="10" t="s">
        <v>318</v>
      </c>
      <c r="B228" s="7"/>
      <c r="C228" s="7"/>
      <c r="D228" s="7">
        <f t="shared" si="3"/>
        <v>0</v>
      </c>
    </row>
    <row r="229" spans="1:4" ht="18" hidden="1" x14ac:dyDescent="0.3">
      <c r="A229" s="10" t="s">
        <v>319</v>
      </c>
      <c r="B229" s="7"/>
      <c r="C229" s="7"/>
      <c r="D229" s="7">
        <f t="shared" si="3"/>
        <v>0</v>
      </c>
    </row>
    <row r="230" spans="1:4" ht="18" hidden="1" x14ac:dyDescent="0.3">
      <c r="A230" s="8" t="s">
        <v>320</v>
      </c>
      <c r="B230" s="7"/>
      <c r="C230" s="7"/>
      <c r="D230" s="7">
        <f t="shared" si="3"/>
        <v>0</v>
      </c>
    </row>
    <row r="231" spans="1:4" ht="18" hidden="1" x14ac:dyDescent="0.3">
      <c r="A231" s="27" t="s">
        <v>88</v>
      </c>
      <c r="B231" s="7"/>
      <c r="C231" s="7"/>
      <c r="D231" s="7">
        <f t="shared" si="3"/>
        <v>0</v>
      </c>
    </row>
    <row r="232" spans="1:4" ht="18" hidden="1" x14ac:dyDescent="0.3">
      <c r="A232" s="10" t="s">
        <v>58</v>
      </c>
      <c r="B232" s="7"/>
      <c r="C232" s="7"/>
      <c r="D232" s="7">
        <f t="shared" si="3"/>
        <v>0</v>
      </c>
    </row>
    <row r="233" spans="1:4" ht="18" hidden="1" x14ac:dyDescent="0.3">
      <c r="A233" s="10" t="s">
        <v>59</v>
      </c>
      <c r="B233" s="7"/>
      <c r="C233" s="7"/>
      <c r="D233" s="7">
        <f t="shared" si="3"/>
        <v>0</v>
      </c>
    </row>
    <row r="234" spans="1:4" ht="18" hidden="1" x14ac:dyDescent="0.3">
      <c r="A234" s="24" t="s">
        <v>321</v>
      </c>
      <c r="B234" s="7"/>
      <c r="C234" s="7"/>
      <c r="D234" s="7">
        <f t="shared" si="3"/>
        <v>0</v>
      </c>
    </row>
    <row r="235" spans="1:4" ht="18" hidden="1" x14ac:dyDescent="0.3">
      <c r="A235" s="24" t="s">
        <v>322</v>
      </c>
      <c r="B235" s="7"/>
      <c r="C235" s="7"/>
      <c r="D235" s="7">
        <f t="shared" si="3"/>
        <v>0</v>
      </c>
    </row>
    <row r="236" spans="1:4" ht="18" hidden="1" x14ac:dyDescent="0.3">
      <c r="A236" s="36" t="s">
        <v>323</v>
      </c>
      <c r="B236" s="7"/>
      <c r="C236" s="7"/>
      <c r="D236" s="7">
        <f t="shared" si="3"/>
        <v>0</v>
      </c>
    </row>
    <row r="237" spans="1:4" ht="18" hidden="1" x14ac:dyDescent="0.3">
      <c r="A237" s="10" t="s">
        <v>89</v>
      </c>
      <c r="B237" s="7"/>
      <c r="C237" s="7"/>
      <c r="D237" s="7">
        <f t="shared" si="3"/>
        <v>0</v>
      </c>
    </row>
    <row r="238" spans="1:4" ht="18" hidden="1" x14ac:dyDescent="0.3">
      <c r="A238" s="10" t="s">
        <v>90</v>
      </c>
      <c r="B238" s="7"/>
      <c r="C238" s="7"/>
      <c r="D238" s="7">
        <f t="shared" si="3"/>
        <v>0</v>
      </c>
    </row>
    <row r="239" spans="1:4" ht="18" hidden="1" x14ac:dyDescent="0.3">
      <c r="A239" s="10" t="s">
        <v>139</v>
      </c>
      <c r="B239" s="12"/>
      <c r="C239" s="12"/>
      <c r="D239" s="7">
        <f t="shared" si="3"/>
        <v>0</v>
      </c>
    </row>
    <row r="240" spans="1:4" ht="18" hidden="1" x14ac:dyDescent="0.3">
      <c r="A240" s="36" t="s">
        <v>324</v>
      </c>
      <c r="B240" s="7"/>
      <c r="C240" s="7"/>
      <c r="D240" s="7">
        <f t="shared" si="3"/>
        <v>0</v>
      </c>
    </row>
    <row r="241" spans="1:4" ht="18" hidden="1" x14ac:dyDescent="0.3">
      <c r="A241" s="10" t="s">
        <v>140</v>
      </c>
      <c r="B241" s="12"/>
      <c r="C241" s="12"/>
      <c r="D241" s="7">
        <f t="shared" si="3"/>
        <v>0</v>
      </c>
    </row>
    <row r="242" spans="1:4" ht="18" hidden="1" x14ac:dyDescent="0.3">
      <c r="A242" s="10" t="s">
        <v>220</v>
      </c>
      <c r="B242" s="7"/>
      <c r="C242" s="7"/>
      <c r="D242" s="7">
        <f t="shared" si="3"/>
        <v>0</v>
      </c>
    </row>
    <row r="243" spans="1:4" ht="18" hidden="1" x14ac:dyDescent="0.3">
      <c r="A243" s="8" t="s">
        <v>221</v>
      </c>
      <c r="B243" s="7"/>
      <c r="C243" s="7"/>
      <c r="D243" s="7">
        <f t="shared" si="3"/>
        <v>0</v>
      </c>
    </row>
    <row r="244" spans="1:4" ht="18" hidden="1" x14ac:dyDescent="0.3">
      <c r="A244" s="8" t="s">
        <v>23</v>
      </c>
      <c r="B244" s="7"/>
      <c r="C244" s="7"/>
      <c r="D244" s="7">
        <f t="shared" si="3"/>
        <v>0</v>
      </c>
    </row>
    <row r="245" spans="1:4" ht="18" x14ac:dyDescent="0.3">
      <c r="A245" s="10" t="s">
        <v>24</v>
      </c>
      <c r="B245" s="7">
        <f>15+20</f>
        <v>35</v>
      </c>
      <c r="C245" s="7">
        <v>34000</v>
      </c>
      <c r="D245" s="7">
        <f t="shared" si="3"/>
        <v>1190000</v>
      </c>
    </row>
    <row r="246" spans="1:4" ht="18" hidden="1" x14ac:dyDescent="0.3">
      <c r="A246" s="10" t="s">
        <v>25</v>
      </c>
      <c r="B246" s="7"/>
      <c r="C246" s="7"/>
      <c r="D246" s="7">
        <f t="shared" si="3"/>
        <v>0</v>
      </c>
    </row>
    <row r="247" spans="1:4" ht="18" hidden="1" x14ac:dyDescent="0.3">
      <c r="A247" s="10" t="s">
        <v>26</v>
      </c>
      <c r="B247" s="7"/>
      <c r="C247" s="7"/>
      <c r="D247" s="7">
        <f t="shared" si="3"/>
        <v>0</v>
      </c>
    </row>
    <row r="248" spans="1:4" ht="18" hidden="1" x14ac:dyDescent="0.3">
      <c r="A248" s="10" t="s">
        <v>27</v>
      </c>
      <c r="B248" s="7"/>
      <c r="C248" s="7"/>
      <c r="D248" s="7">
        <f t="shared" si="3"/>
        <v>0</v>
      </c>
    </row>
    <row r="249" spans="1:4" ht="18" hidden="1" x14ac:dyDescent="0.3">
      <c r="A249" s="10" t="s">
        <v>28</v>
      </c>
      <c r="B249" s="7"/>
      <c r="C249" s="7"/>
      <c r="D249" s="7">
        <f t="shared" si="3"/>
        <v>0</v>
      </c>
    </row>
    <row r="250" spans="1:4" ht="18" hidden="1" x14ac:dyDescent="0.3">
      <c r="A250" s="14" t="s">
        <v>232</v>
      </c>
      <c r="B250" s="7"/>
      <c r="C250" s="7"/>
      <c r="D250" s="7">
        <f t="shared" si="3"/>
        <v>0</v>
      </c>
    </row>
    <row r="251" spans="1:4" ht="18" hidden="1" x14ac:dyDescent="0.3">
      <c r="A251" s="13" t="s">
        <v>233</v>
      </c>
      <c r="B251" s="7"/>
      <c r="C251" s="7"/>
      <c r="D251" s="7">
        <f t="shared" si="3"/>
        <v>0</v>
      </c>
    </row>
    <row r="252" spans="1:4" ht="18" hidden="1" x14ac:dyDescent="0.3">
      <c r="A252" s="13" t="s">
        <v>234</v>
      </c>
      <c r="B252" s="7"/>
      <c r="C252" s="7"/>
      <c r="D252" s="7">
        <f t="shared" si="3"/>
        <v>0</v>
      </c>
    </row>
    <row r="253" spans="1:4" ht="18" hidden="1" x14ac:dyDescent="0.3">
      <c r="A253" s="10" t="s">
        <v>29</v>
      </c>
      <c r="B253" s="7"/>
      <c r="C253" s="7"/>
      <c r="D253" s="7">
        <f t="shared" si="3"/>
        <v>0</v>
      </c>
    </row>
    <row r="254" spans="1:4" ht="18" hidden="1" x14ac:dyDescent="0.3">
      <c r="A254" s="10" t="s">
        <v>30</v>
      </c>
      <c r="B254" s="7"/>
      <c r="C254" s="7"/>
      <c r="D254" s="7">
        <f t="shared" si="3"/>
        <v>0</v>
      </c>
    </row>
    <row r="255" spans="1:4" ht="18" hidden="1" x14ac:dyDescent="0.3">
      <c r="A255" s="10" t="s">
        <v>31</v>
      </c>
      <c r="B255" s="7"/>
      <c r="C255" s="7"/>
      <c r="D255" s="7">
        <f t="shared" si="3"/>
        <v>0</v>
      </c>
    </row>
    <row r="256" spans="1:4" ht="18" hidden="1" x14ac:dyDescent="0.3">
      <c r="A256" s="10" t="s">
        <v>32</v>
      </c>
      <c r="B256" s="7"/>
      <c r="C256" s="7"/>
      <c r="D256" s="7">
        <f t="shared" si="3"/>
        <v>0</v>
      </c>
    </row>
    <row r="257" spans="1:4" ht="18" x14ac:dyDescent="0.3">
      <c r="A257" s="10" t="s">
        <v>33</v>
      </c>
      <c r="B257" s="7">
        <f>6+23</f>
        <v>29</v>
      </c>
      <c r="C257" s="7">
        <v>22000</v>
      </c>
      <c r="D257" s="7">
        <f t="shared" si="3"/>
        <v>638000</v>
      </c>
    </row>
    <row r="258" spans="1:4" ht="18" hidden="1" x14ac:dyDescent="0.3">
      <c r="A258" s="10" t="s">
        <v>34</v>
      </c>
      <c r="B258" s="7"/>
      <c r="C258" s="7"/>
      <c r="D258" s="7">
        <f t="shared" si="3"/>
        <v>0</v>
      </c>
    </row>
    <row r="259" spans="1:4" ht="18" hidden="1" x14ac:dyDescent="0.3">
      <c r="A259" s="10" t="s">
        <v>35</v>
      </c>
      <c r="B259" s="7"/>
      <c r="C259" s="7"/>
      <c r="D259" s="7">
        <f t="shared" si="3"/>
        <v>0</v>
      </c>
    </row>
    <row r="260" spans="1:4" ht="18" hidden="1" x14ac:dyDescent="0.3">
      <c r="A260" s="10" t="s">
        <v>91</v>
      </c>
      <c r="B260" s="12"/>
      <c r="C260" s="12"/>
      <c r="D260" s="7">
        <f t="shared" ref="D260:D323" si="4">B260*C260</f>
        <v>0</v>
      </c>
    </row>
    <row r="261" spans="1:4" ht="18" hidden="1" x14ac:dyDescent="0.3">
      <c r="A261" s="24" t="s">
        <v>92</v>
      </c>
      <c r="B261" s="7"/>
      <c r="C261" s="7"/>
      <c r="D261" s="7">
        <f t="shared" si="4"/>
        <v>0</v>
      </c>
    </row>
    <row r="262" spans="1:4" ht="18" hidden="1" x14ac:dyDescent="0.3">
      <c r="A262" s="10" t="s">
        <v>222</v>
      </c>
      <c r="B262" s="7"/>
      <c r="C262" s="7"/>
      <c r="D262" s="7">
        <f t="shared" si="4"/>
        <v>0</v>
      </c>
    </row>
    <row r="263" spans="1:4" ht="18" hidden="1" x14ac:dyDescent="0.3">
      <c r="A263" s="8" t="s">
        <v>235</v>
      </c>
      <c r="B263" s="7"/>
      <c r="C263" s="7"/>
      <c r="D263" s="7">
        <f t="shared" si="4"/>
        <v>0</v>
      </c>
    </row>
    <row r="264" spans="1:4" ht="18" hidden="1" x14ac:dyDescent="0.3">
      <c r="A264" s="8" t="s">
        <v>236</v>
      </c>
      <c r="B264" s="7"/>
      <c r="C264" s="7"/>
      <c r="D264" s="7">
        <f t="shared" si="4"/>
        <v>0</v>
      </c>
    </row>
    <row r="265" spans="1:4" ht="18" x14ac:dyDescent="0.3">
      <c r="A265" s="10" t="s">
        <v>237</v>
      </c>
      <c r="B265" s="7">
        <v>1</v>
      </c>
      <c r="C265" s="7">
        <v>12000</v>
      </c>
      <c r="D265" s="7">
        <f t="shared" si="4"/>
        <v>12000</v>
      </c>
    </row>
    <row r="266" spans="1:4" ht="18" x14ac:dyDescent="0.3">
      <c r="A266" s="10" t="s">
        <v>223</v>
      </c>
      <c r="B266" s="7">
        <v>1</v>
      </c>
      <c r="C266" s="7">
        <v>50000</v>
      </c>
      <c r="D266" s="7">
        <f t="shared" si="4"/>
        <v>50000</v>
      </c>
    </row>
    <row r="267" spans="1:4" ht="18" hidden="1" x14ac:dyDescent="0.3">
      <c r="A267" s="10" t="s">
        <v>442</v>
      </c>
      <c r="B267" s="7"/>
      <c r="C267" s="7"/>
      <c r="D267" s="7">
        <f t="shared" si="4"/>
        <v>0</v>
      </c>
    </row>
    <row r="268" spans="1:4" ht="18" hidden="1" x14ac:dyDescent="0.3">
      <c r="A268" s="10" t="s">
        <v>238</v>
      </c>
      <c r="B268" s="7"/>
      <c r="C268" s="7"/>
      <c r="D268" s="7">
        <f t="shared" si="4"/>
        <v>0</v>
      </c>
    </row>
    <row r="269" spans="1:4" ht="18" x14ac:dyDescent="0.3">
      <c r="A269" s="10" t="s">
        <v>71</v>
      </c>
      <c r="B269" s="7">
        <v>35</v>
      </c>
      <c r="C269" s="7">
        <v>17000</v>
      </c>
      <c r="D269" s="7">
        <f t="shared" si="4"/>
        <v>595000</v>
      </c>
    </row>
    <row r="270" spans="1:4" ht="18" hidden="1" x14ac:dyDescent="0.3">
      <c r="A270" s="10" t="s">
        <v>72</v>
      </c>
      <c r="B270" s="7"/>
      <c r="C270" s="7"/>
      <c r="D270" s="7">
        <f t="shared" si="4"/>
        <v>0</v>
      </c>
    </row>
    <row r="271" spans="1:4" ht="18" hidden="1" x14ac:dyDescent="0.3">
      <c r="A271" s="10" t="s">
        <v>352</v>
      </c>
      <c r="B271" s="7"/>
      <c r="C271" s="7"/>
      <c r="D271" s="7">
        <f t="shared" si="4"/>
        <v>0</v>
      </c>
    </row>
    <row r="272" spans="1:4" ht="18" hidden="1" x14ac:dyDescent="0.3">
      <c r="A272" s="36" t="s">
        <v>325</v>
      </c>
      <c r="B272" s="7"/>
      <c r="C272" s="7"/>
      <c r="D272" s="7">
        <f t="shared" si="4"/>
        <v>0</v>
      </c>
    </row>
    <row r="273" spans="1:4" ht="18" hidden="1" x14ac:dyDescent="0.3">
      <c r="A273" s="10" t="s">
        <v>150</v>
      </c>
      <c r="B273" s="7"/>
      <c r="C273" s="7"/>
      <c r="D273" s="7">
        <f t="shared" si="4"/>
        <v>0</v>
      </c>
    </row>
    <row r="274" spans="1:4" ht="18" hidden="1" x14ac:dyDescent="0.3">
      <c r="A274" s="36" t="s">
        <v>326</v>
      </c>
      <c r="B274" s="7"/>
      <c r="C274" s="7"/>
      <c r="D274" s="7">
        <f t="shared" si="4"/>
        <v>0</v>
      </c>
    </row>
    <row r="275" spans="1:4" ht="18" hidden="1" x14ac:dyDescent="0.3">
      <c r="A275" s="36" t="s">
        <v>327</v>
      </c>
      <c r="B275" s="7"/>
      <c r="C275" s="7"/>
      <c r="D275" s="7">
        <f t="shared" si="4"/>
        <v>0</v>
      </c>
    </row>
    <row r="276" spans="1:4" ht="18" hidden="1" x14ac:dyDescent="0.3">
      <c r="A276" s="5" t="s">
        <v>141</v>
      </c>
      <c r="B276" s="12"/>
      <c r="C276" s="12"/>
      <c r="D276" s="7">
        <f t="shared" si="4"/>
        <v>0</v>
      </c>
    </row>
    <row r="277" spans="1:4" ht="18" hidden="1" x14ac:dyDescent="0.3">
      <c r="A277" s="5" t="s">
        <v>142</v>
      </c>
      <c r="B277" s="7"/>
      <c r="C277" s="7"/>
      <c r="D277" s="7">
        <f t="shared" si="4"/>
        <v>0</v>
      </c>
    </row>
    <row r="278" spans="1:4" ht="18" hidden="1" x14ac:dyDescent="0.3">
      <c r="A278" s="8" t="s">
        <v>224</v>
      </c>
      <c r="B278" s="7"/>
      <c r="C278" s="7"/>
      <c r="D278" s="7">
        <f t="shared" si="4"/>
        <v>0</v>
      </c>
    </row>
    <row r="279" spans="1:4" ht="18" hidden="1" x14ac:dyDescent="0.3">
      <c r="A279" s="14" t="s">
        <v>239</v>
      </c>
      <c r="B279" s="7"/>
      <c r="C279" s="7"/>
      <c r="D279" s="7">
        <f t="shared" si="4"/>
        <v>0</v>
      </c>
    </row>
    <row r="280" spans="1:4" ht="18" hidden="1" x14ac:dyDescent="0.3">
      <c r="A280" s="14" t="s">
        <v>99</v>
      </c>
      <c r="B280" s="7"/>
      <c r="C280" s="7"/>
      <c r="D280" s="7">
        <f t="shared" si="4"/>
        <v>0</v>
      </c>
    </row>
    <row r="281" spans="1:4" ht="18" hidden="1" x14ac:dyDescent="0.3">
      <c r="A281" s="14" t="s">
        <v>100</v>
      </c>
      <c r="B281" s="7"/>
      <c r="C281" s="7"/>
      <c r="D281" s="7">
        <f t="shared" si="4"/>
        <v>0</v>
      </c>
    </row>
    <row r="282" spans="1:4" ht="18" hidden="1" x14ac:dyDescent="0.3">
      <c r="A282" s="10" t="s">
        <v>267</v>
      </c>
      <c r="B282" s="7"/>
      <c r="C282" s="7"/>
      <c r="D282" s="7">
        <f t="shared" si="4"/>
        <v>0</v>
      </c>
    </row>
    <row r="283" spans="1:4" ht="18" hidden="1" x14ac:dyDescent="0.3">
      <c r="A283" s="14" t="s">
        <v>268</v>
      </c>
      <c r="B283" s="7"/>
      <c r="C283" s="7"/>
      <c r="D283" s="7">
        <f t="shared" si="4"/>
        <v>0</v>
      </c>
    </row>
    <row r="284" spans="1:4" ht="18" hidden="1" x14ac:dyDescent="0.3">
      <c r="A284" s="10" t="s">
        <v>269</v>
      </c>
      <c r="B284" s="7"/>
      <c r="C284" s="7"/>
      <c r="D284" s="7">
        <f t="shared" si="4"/>
        <v>0</v>
      </c>
    </row>
    <row r="285" spans="1:4" ht="18" hidden="1" x14ac:dyDescent="0.3">
      <c r="A285" s="10" t="s">
        <v>284</v>
      </c>
      <c r="B285" s="7"/>
      <c r="C285" s="7"/>
      <c r="D285" s="7">
        <f t="shared" si="4"/>
        <v>0</v>
      </c>
    </row>
    <row r="286" spans="1:4" ht="18" hidden="1" x14ac:dyDescent="0.3">
      <c r="A286" s="14" t="s">
        <v>285</v>
      </c>
      <c r="B286" s="7"/>
      <c r="C286" s="7"/>
      <c r="D286" s="7">
        <f t="shared" si="4"/>
        <v>0</v>
      </c>
    </row>
    <row r="287" spans="1:4" ht="18" hidden="1" x14ac:dyDescent="0.3">
      <c r="A287" s="35" t="s">
        <v>328</v>
      </c>
      <c r="B287" s="7"/>
      <c r="C287" s="7"/>
      <c r="D287" s="7">
        <f t="shared" si="4"/>
        <v>0</v>
      </c>
    </row>
    <row r="288" spans="1:4" ht="18" hidden="1" x14ac:dyDescent="0.3">
      <c r="A288" s="10" t="s">
        <v>143</v>
      </c>
      <c r="B288" s="7"/>
      <c r="C288" s="7"/>
      <c r="D288" s="7">
        <f t="shared" si="4"/>
        <v>0</v>
      </c>
    </row>
    <row r="289" spans="1:4" ht="18" hidden="1" x14ac:dyDescent="0.3">
      <c r="A289" s="24" t="s">
        <v>144</v>
      </c>
      <c r="B289" s="7"/>
      <c r="C289" s="7"/>
      <c r="D289" s="7">
        <f t="shared" si="4"/>
        <v>0</v>
      </c>
    </row>
    <row r="290" spans="1:4" ht="18" hidden="1" x14ac:dyDescent="0.3">
      <c r="A290" s="24" t="s">
        <v>381</v>
      </c>
      <c r="B290" s="7"/>
      <c r="C290" s="7"/>
      <c r="D290" s="7">
        <f t="shared" si="4"/>
        <v>0</v>
      </c>
    </row>
    <row r="291" spans="1:4" ht="18" hidden="1" x14ac:dyDescent="0.3">
      <c r="A291" s="5" t="s">
        <v>93</v>
      </c>
      <c r="B291" s="7"/>
      <c r="C291" s="7"/>
      <c r="D291" s="7">
        <f t="shared" si="4"/>
        <v>0</v>
      </c>
    </row>
    <row r="292" spans="1:4" ht="18" hidden="1" x14ac:dyDescent="0.3">
      <c r="A292" s="14" t="s">
        <v>94</v>
      </c>
      <c r="B292" s="7"/>
      <c r="C292" s="7"/>
      <c r="D292" s="7">
        <f t="shared" si="4"/>
        <v>0</v>
      </c>
    </row>
    <row r="293" spans="1:4" ht="18" hidden="1" x14ac:dyDescent="0.3">
      <c r="A293" s="24" t="s">
        <v>77</v>
      </c>
      <c r="B293" s="7"/>
      <c r="C293" s="7"/>
      <c r="D293" s="7">
        <f t="shared" si="4"/>
        <v>0</v>
      </c>
    </row>
    <row r="294" spans="1:4" ht="18" hidden="1" x14ac:dyDescent="0.3">
      <c r="A294" s="10" t="s">
        <v>225</v>
      </c>
      <c r="B294" s="7"/>
      <c r="C294" s="7"/>
      <c r="D294" s="7">
        <f t="shared" si="4"/>
        <v>0</v>
      </c>
    </row>
    <row r="295" spans="1:4" ht="18" hidden="1" x14ac:dyDescent="0.3">
      <c r="A295" s="14" t="s">
        <v>226</v>
      </c>
      <c r="B295" s="7"/>
      <c r="C295" s="7"/>
      <c r="D295" s="7">
        <f t="shared" si="4"/>
        <v>0</v>
      </c>
    </row>
    <row r="296" spans="1:4" ht="18" hidden="1" x14ac:dyDescent="0.3">
      <c r="A296" s="10" t="s">
        <v>329</v>
      </c>
      <c r="B296" s="7"/>
      <c r="C296" s="7"/>
      <c r="D296" s="7">
        <f t="shared" si="4"/>
        <v>0</v>
      </c>
    </row>
    <row r="297" spans="1:4" ht="18" hidden="1" x14ac:dyDescent="0.3">
      <c r="A297" s="10" t="s">
        <v>436</v>
      </c>
      <c r="B297" s="7"/>
      <c r="C297" s="7"/>
      <c r="D297" s="7">
        <f t="shared" si="4"/>
        <v>0</v>
      </c>
    </row>
    <row r="298" spans="1:4" ht="18" hidden="1" x14ac:dyDescent="0.3">
      <c r="A298" s="8" t="s">
        <v>330</v>
      </c>
      <c r="B298" s="7"/>
      <c r="C298" s="7"/>
      <c r="D298" s="7">
        <f t="shared" si="4"/>
        <v>0</v>
      </c>
    </row>
    <row r="299" spans="1:4" ht="18" hidden="1" x14ac:dyDescent="0.3">
      <c r="A299" s="5" t="s">
        <v>145</v>
      </c>
      <c r="B299" s="7"/>
      <c r="C299" s="7"/>
      <c r="D299" s="7">
        <f t="shared" si="4"/>
        <v>0</v>
      </c>
    </row>
    <row r="300" spans="1:4" ht="18" hidden="1" x14ac:dyDescent="0.3">
      <c r="A300" s="5" t="s">
        <v>243</v>
      </c>
      <c r="B300" s="7"/>
      <c r="C300" s="7"/>
      <c r="D300" s="7">
        <f t="shared" si="4"/>
        <v>0</v>
      </c>
    </row>
    <row r="301" spans="1:4" ht="18" hidden="1" x14ac:dyDescent="0.3">
      <c r="A301" s="10" t="s">
        <v>174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244</v>
      </c>
      <c r="B302" s="7"/>
      <c r="C302" s="7"/>
      <c r="D302" s="7">
        <f t="shared" si="4"/>
        <v>0</v>
      </c>
    </row>
    <row r="303" spans="1:4" ht="18" hidden="1" x14ac:dyDescent="0.3">
      <c r="A303" s="10" t="s">
        <v>245</v>
      </c>
      <c r="B303" s="7"/>
      <c r="C303" s="7"/>
      <c r="D303" s="7">
        <f t="shared" si="4"/>
        <v>0</v>
      </c>
    </row>
    <row r="304" spans="1:4" ht="18" hidden="1" x14ac:dyDescent="0.3">
      <c r="A304" s="24" t="s">
        <v>78</v>
      </c>
      <c r="B304" s="7"/>
      <c r="C304" s="7"/>
      <c r="D304" s="7">
        <f t="shared" si="4"/>
        <v>0</v>
      </c>
    </row>
    <row r="305" spans="1:4" ht="18" hidden="1" x14ac:dyDescent="0.3">
      <c r="A305" s="24" t="s">
        <v>79</v>
      </c>
      <c r="B305" s="7"/>
      <c r="C305" s="7"/>
      <c r="D305" s="7">
        <f t="shared" si="4"/>
        <v>0</v>
      </c>
    </row>
    <row r="306" spans="1:4" ht="18" hidden="1" x14ac:dyDescent="0.3">
      <c r="A306" s="13" t="s">
        <v>246</v>
      </c>
      <c r="B306" s="7"/>
      <c r="C306" s="7"/>
      <c r="D306" s="7">
        <f t="shared" si="4"/>
        <v>0</v>
      </c>
    </row>
    <row r="307" spans="1:4" ht="18" hidden="1" x14ac:dyDescent="0.3">
      <c r="A307" s="24" t="s">
        <v>80</v>
      </c>
      <c r="B307" s="7"/>
      <c r="C307" s="7"/>
      <c r="D307" s="7">
        <f t="shared" si="4"/>
        <v>0</v>
      </c>
    </row>
    <row r="308" spans="1:4" ht="18" hidden="1" x14ac:dyDescent="0.3">
      <c r="A308" s="10" t="s">
        <v>247</v>
      </c>
      <c r="B308" s="7"/>
      <c r="C308" s="7"/>
      <c r="D308" s="7">
        <f t="shared" si="4"/>
        <v>0</v>
      </c>
    </row>
    <row r="309" spans="1:4" ht="18" hidden="1" x14ac:dyDescent="0.3">
      <c r="A309" s="10" t="s">
        <v>248</v>
      </c>
      <c r="B309" s="7"/>
      <c r="C309" s="7"/>
      <c r="D309" s="7">
        <f t="shared" si="4"/>
        <v>0</v>
      </c>
    </row>
    <row r="310" spans="1:4" ht="18" hidden="1" x14ac:dyDescent="0.3">
      <c r="A310" s="10" t="s">
        <v>249</v>
      </c>
      <c r="B310" s="7"/>
      <c r="C310" s="7"/>
      <c r="D310" s="7">
        <f t="shared" si="4"/>
        <v>0</v>
      </c>
    </row>
    <row r="311" spans="1:4" ht="18" hidden="1" x14ac:dyDescent="0.3">
      <c r="A311" s="10" t="s">
        <v>250</v>
      </c>
      <c r="B311" s="7"/>
      <c r="C311" s="7"/>
      <c r="D311" s="7">
        <f t="shared" si="4"/>
        <v>0</v>
      </c>
    </row>
    <row r="312" spans="1:4" ht="18" hidden="1" x14ac:dyDescent="0.3">
      <c r="A312" s="13" t="s">
        <v>251</v>
      </c>
      <c r="B312" s="7"/>
      <c r="C312" s="7"/>
      <c r="D312" s="7">
        <f t="shared" si="4"/>
        <v>0</v>
      </c>
    </row>
    <row r="313" spans="1:4" ht="18" hidden="1" x14ac:dyDescent="0.3">
      <c r="A313" s="10" t="s">
        <v>252</v>
      </c>
      <c r="B313" s="7"/>
      <c r="C313" s="7"/>
      <c r="D313" s="7">
        <f t="shared" si="4"/>
        <v>0</v>
      </c>
    </row>
    <row r="314" spans="1:4" ht="18" hidden="1" x14ac:dyDescent="0.3">
      <c r="A314" s="10" t="s">
        <v>40</v>
      </c>
      <c r="B314" s="7"/>
      <c r="C314" s="7"/>
      <c r="D314" s="7">
        <f t="shared" si="4"/>
        <v>0</v>
      </c>
    </row>
    <row r="315" spans="1:4" ht="18" hidden="1" x14ac:dyDescent="0.3">
      <c r="A315" s="5" t="s">
        <v>175</v>
      </c>
      <c r="B315" s="7"/>
      <c r="C315" s="7"/>
      <c r="D315" s="7">
        <f t="shared" si="4"/>
        <v>0</v>
      </c>
    </row>
    <row r="316" spans="1:4" ht="18" hidden="1" x14ac:dyDescent="0.3">
      <c r="A316" s="10" t="s">
        <v>81</v>
      </c>
      <c r="B316" s="26"/>
      <c r="C316" s="26"/>
      <c r="D316" s="7">
        <f t="shared" si="4"/>
        <v>0</v>
      </c>
    </row>
    <row r="317" spans="1:4" ht="18" hidden="1" x14ac:dyDescent="0.3">
      <c r="A317" s="10" t="s">
        <v>253</v>
      </c>
      <c r="B317" s="7"/>
      <c r="C317" s="7"/>
      <c r="D317" s="7">
        <f t="shared" si="4"/>
        <v>0</v>
      </c>
    </row>
    <row r="318" spans="1:4" ht="18" hidden="1" x14ac:dyDescent="0.3">
      <c r="A318" s="10" t="s">
        <v>176</v>
      </c>
      <c r="B318" s="7"/>
      <c r="C318" s="7"/>
      <c r="D318" s="7">
        <f t="shared" si="4"/>
        <v>0</v>
      </c>
    </row>
    <row r="319" spans="1:4" ht="18" hidden="1" x14ac:dyDescent="0.3">
      <c r="A319" s="13" t="s">
        <v>254</v>
      </c>
      <c r="B319" s="7"/>
      <c r="C319" s="7"/>
      <c r="D319" s="7">
        <f t="shared" si="4"/>
        <v>0</v>
      </c>
    </row>
    <row r="320" spans="1:4" ht="18" hidden="1" x14ac:dyDescent="0.3">
      <c r="A320" s="13" t="s">
        <v>255</v>
      </c>
      <c r="B320" s="7"/>
      <c r="C320" s="7"/>
      <c r="D320" s="7">
        <f t="shared" si="4"/>
        <v>0</v>
      </c>
    </row>
    <row r="321" spans="1:4" ht="18" hidden="1" x14ac:dyDescent="0.3">
      <c r="A321" s="10" t="s">
        <v>256</v>
      </c>
      <c r="B321" s="7"/>
      <c r="C321" s="7"/>
      <c r="D321" s="7">
        <f t="shared" si="4"/>
        <v>0</v>
      </c>
    </row>
    <row r="322" spans="1:4" ht="18" hidden="1" x14ac:dyDescent="0.3">
      <c r="A322" s="10" t="s">
        <v>257</v>
      </c>
      <c r="B322" s="7"/>
      <c r="C322" s="7"/>
      <c r="D322" s="7">
        <f t="shared" si="4"/>
        <v>0</v>
      </c>
    </row>
    <row r="323" spans="1:4" ht="18" hidden="1" x14ac:dyDescent="0.3">
      <c r="A323" s="13" t="s">
        <v>258</v>
      </c>
      <c r="B323" s="7"/>
      <c r="C323" s="7"/>
      <c r="D323" s="7">
        <f t="shared" si="4"/>
        <v>0</v>
      </c>
    </row>
    <row r="324" spans="1:4" ht="18" hidden="1" x14ac:dyDescent="0.3">
      <c r="A324" s="10" t="s">
        <v>259</v>
      </c>
      <c r="B324" s="7"/>
      <c r="C324" s="7"/>
      <c r="D324" s="7">
        <f t="shared" ref="D324:D387" si="5">B324*C324</f>
        <v>0</v>
      </c>
    </row>
    <row r="325" spans="1:4" ht="18" x14ac:dyDescent="0.3">
      <c r="A325" s="10" t="s">
        <v>260</v>
      </c>
      <c r="B325" s="7">
        <v>200</v>
      </c>
      <c r="C325" s="7">
        <v>6800</v>
      </c>
      <c r="D325" s="7">
        <f t="shared" si="5"/>
        <v>1360000</v>
      </c>
    </row>
    <row r="326" spans="1:4" ht="18" hidden="1" x14ac:dyDescent="0.3">
      <c r="A326" s="10" t="s">
        <v>261</v>
      </c>
      <c r="B326" s="7"/>
      <c r="C326" s="7"/>
      <c r="D326" s="7">
        <f t="shared" si="5"/>
        <v>0</v>
      </c>
    </row>
    <row r="327" spans="1:4" ht="18" hidden="1" x14ac:dyDescent="0.3">
      <c r="A327" s="10" t="s">
        <v>262</v>
      </c>
      <c r="B327" s="7"/>
      <c r="C327" s="7"/>
      <c r="D327" s="7">
        <f t="shared" si="5"/>
        <v>0</v>
      </c>
    </row>
    <row r="328" spans="1:4" ht="18" hidden="1" x14ac:dyDescent="0.3">
      <c r="A328" s="10" t="s">
        <v>263</v>
      </c>
      <c r="B328" s="7"/>
      <c r="C328" s="7"/>
      <c r="D328" s="7">
        <f t="shared" si="5"/>
        <v>0</v>
      </c>
    </row>
    <row r="329" spans="1:4" ht="18" hidden="1" x14ac:dyDescent="0.3">
      <c r="A329" s="10" t="s">
        <v>264</v>
      </c>
      <c r="B329" s="7"/>
      <c r="C329" s="7"/>
      <c r="D329" s="7">
        <f t="shared" si="5"/>
        <v>0</v>
      </c>
    </row>
    <row r="330" spans="1:4" ht="18" hidden="1" x14ac:dyDescent="0.3">
      <c r="A330" s="10" t="s">
        <v>265</v>
      </c>
      <c r="B330" s="7"/>
      <c r="C330" s="7"/>
      <c r="D330" s="7">
        <f t="shared" si="5"/>
        <v>0</v>
      </c>
    </row>
    <row r="331" spans="1:4" ht="18" hidden="1" x14ac:dyDescent="0.3">
      <c r="A331" s="10" t="s">
        <v>266</v>
      </c>
      <c r="B331" s="7"/>
      <c r="C331" s="7"/>
      <c r="D331" s="7">
        <f t="shared" si="5"/>
        <v>0</v>
      </c>
    </row>
    <row r="332" spans="1:4" ht="18" hidden="1" x14ac:dyDescent="0.3">
      <c r="A332" s="8" t="s">
        <v>331</v>
      </c>
      <c r="B332" s="7"/>
      <c r="C332" s="7"/>
      <c r="D332" s="7">
        <f t="shared" si="5"/>
        <v>0</v>
      </c>
    </row>
    <row r="333" spans="1:4" ht="18" hidden="1" x14ac:dyDescent="0.3">
      <c r="A333" s="8" t="s">
        <v>332</v>
      </c>
      <c r="B333" s="7"/>
      <c r="C333" s="7"/>
      <c r="D333" s="7">
        <f t="shared" si="5"/>
        <v>0</v>
      </c>
    </row>
    <row r="334" spans="1:4" ht="18" x14ac:dyDescent="0.3">
      <c r="A334" s="37"/>
      <c r="B334" s="39">
        <f>SUM(B3:B333)</f>
        <v>3150</v>
      </c>
      <c r="C334" s="39"/>
      <c r="D334" s="7">
        <f>SUM(D3:D325)</f>
        <v>51007000</v>
      </c>
    </row>
    <row r="335" spans="1:4" ht="18" hidden="1" x14ac:dyDescent="0.3">
      <c r="D335" s="7">
        <f t="shared" si="5"/>
        <v>0</v>
      </c>
    </row>
    <row r="336" spans="1:4" ht="18" x14ac:dyDescent="0.3">
      <c r="A336" s="1" t="s">
        <v>450</v>
      </c>
      <c r="B336" s="2"/>
      <c r="C336" s="2"/>
      <c r="D336" s="7"/>
    </row>
    <row r="337" spans="1:4" ht="26.4" x14ac:dyDescent="0.3">
      <c r="A337" s="198" t="s">
        <v>1</v>
      </c>
      <c r="B337" s="3" t="s">
        <v>2</v>
      </c>
      <c r="C337" s="3" t="s">
        <v>449</v>
      </c>
      <c r="D337" s="7" t="s">
        <v>345</v>
      </c>
    </row>
    <row r="338" spans="1:4" ht="18" hidden="1" x14ac:dyDescent="0.3">
      <c r="A338" s="199"/>
      <c r="B338" s="4"/>
      <c r="C338" s="4"/>
      <c r="D338" s="7">
        <f t="shared" si="5"/>
        <v>0</v>
      </c>
    </row>
    <row r="339" spans="1:4" ht="18" hidden="1" x14ac:dyDescent="0.3">
      <c r="A339" s="5" t="s">
        <v>3</v>
      </c>
      <c r="B339" s="7"/>
      <c r="C339" s="7"/>
      <c r="D339" s="7">
        <f t="shared" si="5"/>
        <v>0</v>
      </c>
    </row>
    <row r="340" spans="1:4" ht="18" hidden="1" x14ac:dyDescent="0.3">
      <c r="A340" s="8" t="s">
        <v>4</v>
      </c>
      <c r="B340" s="7"/>
      <c r="C340" s="7"/>
      <c r="D340" s="7">
        <f t="shared" si="5"/>
        <v>0</v>
      </c>
    </row>
    <row r="341" spans="1:4" ht="18" hidden="1" x14ac:dyDescent="0.3">
      <c r="A341" s="5" t="s">
        <v>5</v>
      </c>
      <c r="B341" s="7"/>
      <c r="C341" s="7"/>
      <c r="D341" s="7">
        <f t="shared" si="5"/>
        <v>0</v>
      </c>
    </row>
    <row r="342" spans="1:4" ht="18" hidden="1" x14ac:dyDescent="0.3">
      <c r="A342" s="5" t="s">
        <v>6</v>
      </c>
      <c r="B342" s="7"/>
      <c r="C342" s="7"/>
      <c r="D342" s="7">
        <f t="shared" si="5"/>
        <v>0</v>
      </c>
    </row>
    <row r="343" spans="1:4" ht="18" hidden="1" x14ac:dyDescent="0.3">
      <c r="A343" s="5" t="s">
        <v>7</v>
      </c>
      <c r="B343" s="7"/>
      <c r="C343" s="7"/>
      <c r="D343" s="7">
        <f t="shared" si="5"/>
        <v>0</v>
      </c>
    </row>
    <row r="344" spans="1:4" ht="18" hidden="1" x14ac:dyDescent="0.3">
      <c r="A344" s="9" t="s">
        <v>8</v>
      </c>
      <c r="B344" s="7"/>
      <c r="C344" s="7"/>
      <c r="D344" s="7">
        <f t="shared" si="5"/>
        <v>0</v>
      </c>
    </row>
    <row r="345" spans="1:4" ht="18" hidden="1" x14ac:dyDescent="0.3">
      <c r="A345" s="10" t="s">
        <v>9</v>
      </c>
      <c r="B345" s="7"/>
      <c r="C345" s="7"/>
      <c r="D345" s="7">
        <f t="shared" si="5"/>
        <v>0</v>
      </c>
    </row>
    <row r="346" spans="1:4" ht="18" hidden="1" x14ac:dyDescent="0.3">
      <c r="A346" s="5" t="s">
        <v>10</v>
      </c>
      <c r="B346" s="12"/>
      <c r="C346" s="12"/>
      <c r="D346" s="7">
        <f t="shared" si="5"/>
        <v>0</v>
      </c>
    </row>
    <row r="347" spans="1:4" ht="18" hidden="1" x14ac:dyDescent="0.3">
      <c r="A347" s="5" t="s">
        <v>11</v>
      </c>
      <c r="B347" s="12"/>
      <c r="C347" s="12"/>
      <c r="D347" s="7">
        <f t="shared" si="5"/>
        <v>0</v>
      </c>
    </row>
    <row r="348" spans="1:4" ht="18" hidden="1" x14ac:dyDescent="0.3">
      <c r="A348" s="5" t="s">
        <v>12</v>
      </c>
      <c r="B348" s="12"/>
      <c r="C348" s="12"/>
      <c r="D348" s="7">
        <f t="shared" si="5"/>
        <v>0</v>
      </c>
    </row>
    <row r="349" spans="1:4" ht="18" hidden="1" x14ac:dyDescent="0.3">
      <c r="A349" s="10" t="s">
        <v>13</v>
      </c>
      <c r="B349" s="7"/>
      <c r="C349" s="7"/>
      <c r="D349" s="7">
        <f t="shared" si="5"/>
        <v>0</v>
      </c>
    </row>
    <row r="350" spans="1:4" ht="18" hidden="1" x14ac:dyDescent="0.3">
      <c r="A350" s="10" t="s">
        <v>14</v>
      </c>
      <c r="B350" s="7"/>
      <c r="C350" s="7"/>
      <c r="D350" s="7">
        <f t="shared" si="5"/>
        <v>0</v>
      </c>
    </row>
    <row r="351" spans="1:4" ht="18" hidden="1" x14ac:dyDescent="0.3">
      <c r="A351" s="10" t="s">
        <v>15</v>
      </c>
      <c r="B351" s="12"/>
      <c r="C351" s="12"/>
      <c r="D351" s="7">
        <f t="shared" si="5"/>
        <v>0</v>
      </c>
    </row>
    <row r="352" spans="1:4" ht="18" hidden="1" x14ac:dyDescent="0.3">
      <c r="A352" s="13" t="s">
        <v>17</v>
      </c>
      <c r="B352" s="7"/>
      <c r="C352" s="7"/>
      <c r="D352" s="7">
        <f t="shared" si="5"/>
        <v>0</v>
      </c>
    </row>
    <row r="353" spans="1:4" ht="18" hidden="1" x14ac:dyDescent="0.3">
      <c r="A353" s="8" t="s">
        <v>18</v>
      </c>
      <c r="B353" s="7"/>
      <c r="C353" s="7"/>
      <c r="D353" s="7">
        <f t="shared" si="5"/>
        <v>0</v>
      </c>
    </row>
    <row r="354" spans="1:4" ht="18" hidden="1" x14ac:dyDescent="0.3">
      <c r="A354" s="13" t="s">
        <v>19</v>
      </c>
      <c r="B354" s="7"/>
      <c r="C354" s="7"/>
      <c r="D354" s="7">
        <f t="shared" si="5"/>
        <v>0</v>
      </c>
    </row>
    <row r="355" spans="1:4" ht="18" hidden="1" x14ac:dyDescent="0.3">
      <c r="A355" s="10" t="s">
        <v>20</v>
      </c>
      <c r="B355" s="7"/>
      <c r="C355" s="7"/>
      <c r="D355" s="7">
        <f t="shared" si="5"/>
        <v>0</v>
      </c>
    </row>
    <row r="356" spans="1:4" ht="18" hidden="1" x14ac:dyDescent="0.3">
      <c r="A356" s="10" t="s">
        <v>21</v>
      </c>
      <c r="B356" s="7"/>
      <c r="C356" s="7"/>
      <c r="D356" s="7">
        <f t="shared" si="5"/>
        <v>0</v>
      </c>
    </row>
    <row r="357" spans="1:4" ht="18" hidden="1" x14ac:dyDescent="0.3">
      <c r="A357" s="10" t="s">
        <v>22</v>
      </c>
      <c r="B357" s="7"/>
      <c r="C357" s="7"/>
      <c r="D357" s="7">
        <f t="shared" si="5"/>
        <v>0</v>
      </c>
    </row>
    <row r="358" spans="1:4" ht="18" hidden="1" x14ac:dyDescent="0.3">
      <c r="A358" s="8" t="s">
        <v>23</v>
      </c>
      <c r="B358" s="7"/>
      <c r="C358" s="7"/>
      <c r="D358" s="7">
        <f t="shared" si="5"/>
        <v>0</v>
      </c>
    </row>
    <row r="359" spans="1:4" ht="18" hidden="1" x14ac:dyDescent="0.3">
      <c r="A359" s="10" t="s">
        <v>24</v>
      </c>
      <c r="B359" s="7"/>
      <c r="C359" s="7"/>
      <c r="D359" s="7">
        <f t="shared" si="5"/>
        <v>0</v>
      </c>
    </row>
    <row r="360" spans="1:4" ht="18" hidden="1" x14ac:dyDescent="0.3">
      <c r="A360" s="10" t="s">
        <v>25</v>
      </c>
      <c r="B360" s="7"/>
      <c r="C360" s="7"/>
      <c r="D360" s="7">
        <f t="shared" si="5"/>
        <v>0</v>
      </c>
    </row>
    <row r="361" spans="1:4" ht="18" hidden="1" x14ac:dyDescent="0.3">
      <c r="A361" s="10" t="s">
        <v>26</v>
      </c>
      <c r="B361" s="7"/>
      <c r="C361" s="7"/>
      <c r="D361" s="7">
        <f t="shared" si="5"/>
        <v>0</v>
      </c>
    </row>
    <row r="362" spans="1:4" ht="18" hidden="1" x14ac:dyDescent="0.3">
      <c r="A362" s="10" t="s">
        <v>27</v>
      </c>
      <c r="B362" s="7"/>
      <c r="C362" s="7"/>
      <c r="D362" s="7">
        <f t="shared" si="5"/>
        <v>0</v>
      </c>
    </row>
    <row r="363" spans="1:4" ht="18" hidden="1" x14ac:dyDescent="0.3">
      <c r="A363" s="10" t="s">
        <v>28</v>
      </c>
      <c r="B363" s="7"/>
      <c r="C363" s="7"/>
      <c r="D363" s="7">
        <f t="shared" si="5"/>
        <v>0</v>
      </c>
    </row>
    <row r="364" spans="1:4" ht="18" hidden="1" x14ac:dyDescent="0.3">
      <c r="A364" s="10" t="s">
        <v>29</v>
      </c>
      <c r="B364" s="7"/>
      <c r="C364" s="7"/>
      <c r="D364" s="7">
        <f t="shared" si="5"/>
        <v>0</v>
      </c>
    </row>
    <row r="365" spans="1:4" ht="18" hidden="1" x14ac:dyDescent="0.3">
      <c r="A365" s="10" t="s">
        <v>30</v>
      </c>
      <c r="B365" s="7"/>
      <c r="C365" s="7"/>
      <c r="D365" s="7">
        <f t="shared" si="5"/>
        <v>0</v>
      </c>
    </row>
    <row r="366" spans="1:4" ht="18" hidden="1" x14ac:dyDescent="0.3">
      <c r="A366" s="10" t="s">
        <v>31</v>
      </c>
      <c r="B366" s="7"/>
      <c r="C366" s="7"/>
      <c r="D366" s="7">
        <f t="shared" si="5"/>
        <v>0</v>
      </c>
    </row>
    <row r="367" spans="1:4" ht="18" hidden="1" x14ac:dyDescent="0.3">
      <c r="A367" s="10" t="s">
        <v>32</v>
      </c>
      <c r="B367" s="7"/>
      <c r="C367" s="7"/>
      <c r="D367" s="7">
        <f t="shared" si="5"/>
        <v>0</v>
      </c>
    </row>
    <row r="368" spans="1:4" ht="18" hidden="1" x14ac:dyDescent="0.3">
      <c r="A368" s="10" t="s">
        <v>33</v>
      </c>
      <c r="B368" s="7"/>
      <c r="C368" s="7"/>
      <c r="D368" s="7">
        <f t="shared" si="5"/>
        <v>0</v>
      </c>
    </row>
    <row r="369" spans="1:4" ht="18" hidden="1" x14ac:dyDescent="0.3">
      <c r="A369" s="10" t="s">
        <v>34</v>
      </c>
      <c r="B369" s="7"/>
      <c r="C369" s="7"/>
      <c r="D369" s="7">
        <f t="shared" si="5"/>
        <v>0</v>
      </c>
    </row>
    <row r="370" spans="1:4" ht="18" hidden="1" x14ac:dyDescent="0.3">
      <c r="A370" s="10" t="s">
        <v>35</v>
      </c>
      <c r="B370" s="7"/>
      <c r="C370" s="7"/>
      <c r="D370" s="7">
        <f t="shared" si="5"/>
        <v>0</v>
      </c>
    </row>
    <row r="371" spans="1:4" ht="18" x14ac:dyDescent="0.3">
      <c r="A371" s="10" t="s">
        <v>36</v>
      </c>
      <c r="B371" s="7">
        <f>80+50</f>
        <v>130</v>
      </c>
      <c r="C371" s="7">
        <v>7000</v>
      </c>
      <c r="D371" s="7">
        <f t="shared" si="5"/>
        <v>910000</v>
      </c>
    </row>
    <row r="372" spans="1:4" ht="18" hidden="1" x14ac:dyDescent="0.3">
      <c r="A372" s="14" t="s">
        <v>37</v>
      </c>
      <c r="B372" s="7"/>
      <c r="C372" s="7"/>
      <c r="D372" s="7">
        <f t="shared" si="5"/>
        <v>0</v>
      </c>
    </row>
    <row r="373" spans="1:4" ht="18" hidden="1" x14ac:dyDescent="0.3">
      <c r="A373" s="10" t="s">
        <v>38</v>
      </c>
      <c r="B373" s="7"/>
      <c r="C373" s="7"/>
      <c r="D373" s="7">
        <f t="shared" si="5"/>
        <v>0</v>
      </c>
    </row>
    <row r="374" spans="1:4" ht="18" hidden="1" x14ac:dyDescent="0.3">
      <c r="A374" s="5" t="s">
        <v>39</v>
      </c>
      <c r="B374" s="7"/>
      <c r="C374" s="7"/>
      <c r="D374" s="7">
        <f t="shared" si="5"/>
        <v>0</v>
      </c>
    </row>
    <row r="375" spans="1:4" ht="18" hidden="1" x14ac:dyDescent="0.3">
      <c r="A375" s="10" t="s">
        <v>40</v>
      </c>
      <c r="B375" s="7"/>
      <c r="C375" s="7"/>
      <c r="D375" s="7">
        <f t="shared" si="5"/>
        <v>0</v>
      </c>
    </row>
    <row r="376" spans="1:4" ht="18" x14ac:dyDescent="0.3">
      <c r="A376" s="10" t="s">
        <v>41</v>
      </c>
      <c r="B376" s="7">
        <v>4</v>
      </c>
      <c r="C376" s="7">
        <v>17000</v>
      </c>
      <c r="D376" s="7">
        <f t="shared" si="5"/>
        <v>68000</v>
      </c>
    </row>
    <row r="377" spans="1:4" ht="18" hidden="1" x14ac:dyDescent="0.3">
      <c r="A377" s="15" t="s">
        <v>42</v>
      </c>
      <c r="B377" s="7"/>
      <c r="C377" s="7"/>
      <c r="D377" s="7">
        <f t="shared" si="5"/>
        <v>0</v>
      </c>
    </row>
    <row r="378" spans="1:4" ht="18" hidden="1" x14ac:dyDescent="0.3">
      <c r="A378" s="10" t="s">
        <v>43</v>
      </c>
      <c r="B378" s="7"/>
      <c r="C378" s="7"/>
      <c r="D378" s="7">
        <f t="shared" si="5"/>
        <v>0</v>
      </c>
    </row>
    <row r="379" spans="1:4" ht="18" x14ac:dyDescent="0.3">
      <c r="A379" s="10" t="s">
        <v>44</v>
      </c>
      <c r="B379" s="7">
        <f>210+60+40-140+40+50+145</f>
        <v>405</v>
      </c>
      <c r="C379" s="7">
        <v>14000</v>
      </c>
      <c r="D379" s="7">
        <f t="shared" si="5"/>
        <v>5670000</v>
      </c>
    </row>
    <row r="380" spans="1:4" ht="18" hidden="1" x14ac:dyDescent="0.3">
      <c r="A380" s="10" t="s">
        <v>45</v>
      </c>
      <c r="B380" s="7"/>
      <c r="C380" s="7"/>
      <c r="D380" s="7">
        <f t="shared" si="5"/>
        <v>0</v>
      </c>
    </row>
    <row r="381" spans="1:4" ht="18" hidden="1" x14ac:dyDescent="0.3">
      <c r="A381" s="10" t="s">
        <v>333</v>
      </c>
      <c r="B381" s="7"/>
      <c r="C381" s="7"/>
      <c r="D381" s="7">
        <f t="shared" si="5"/>
        <v>0</v>
      </c>
    </row>
    <row r="382" spans="1:4" ht="18" hidden="1" x14ac:dyDescent="0.3">
      <c r="A382" s="10" t="s">
        <v>46</v>
      </c>
      <c r="B382" s="7"/>
      <c r="C382" s="7"/>
      <c r="D382" s="7">
        <f t="shared" si="5"/>
        <v>0</v>
      </c>
    </row>
    <row r="383" spans="1:4" ht="18" x14ac:dyDescent="0.3">
      <c r="A383" s="10" t="s">
        <v>47</v>
      </c>
      <c r="B383" s="7">
        <v>30</v>
      </c>
      <c r="C383" s="7">
        <v>8000</v>
      </c>
      <c r="D383" s="7">
        <f t="shared" si="5"/>
        <v>240000</v>
      </c>
    </row>
    <row r="384" spans="1:4" ht="18" hidden="1" x14ac:dyDescent="0.3">
      <c r="A384" s="16" t="s">
        <v>48</v>
      </c>
      <c r="B384" s="7"/>
      <c r="C384" s="7"/>
      <c r="D384" s="7">
        <f t="shared" si="5"/>
        <v>0</v>
      </c>
    </row>
    <row r="385" spans="1:4" ht="18" hidden="1" x14ac:dyDescent="0.3">
      <c r="A385" s="8" t="s">
        <v>49</v>
      </c>
      <c r="B385" s="7"/>
      <c r="C385" s="7"/>
      <c r="D385" s="7">
        <f t="shared" si="5"/>
        <v>0</v>
      </c>
    </row>
    <row r="386" spans="1:4" ht="18" hidden="1" x14ac:dyDescent="0.3">
      <c r="A386" s="10" t="s">
        <v>50</v>
      </c>
      <c r="B386" s="7"/>
      <c r="C386" s="7"/>
      <c r="D386" s="7">
        <f t="shared" si="5"/>
        <v>0</v>
      </c>
    </row>
    <row r="387" spans="1:4" ht="18" hidden="1" x14ac:dyDescent="0.3">
      <c r="A387" s="10" t="s">
        <v>51</v>
      </c>
      <c r="B387" s="7"/>
      <c r="C387" s="7"/>
      <c r="D387" s="7">
        <f t="shared" si="5"/>
        <v>0</v>
      </c>
    </row>
    <row r="388" spans="1:4" ht="18" x14ac:dyDescent="0.3">
      <c r="A388" s="10" t="s">
        <v>52</v>
      </c>
      <c r="B388" s="7">
        <f>15+30</f>
        <v>45</v>
      </c>
      <c r="C388" s="7">
        <v>10000</v>
      </c>
      <c r="D388" s="7">
        <f t="shared" ref="D388:D451" si="6">B388*C388</f>
        <v>450000</v>
      </c>
    </row>
    <row r="389" spans="1:4" ht="18" hidden="1" x14ac:dyDescent="0.3">
      <c r="A389" s="5" t="s">
        <v>53</v>
      </c>
      <c r="B389" s="7"/>
      <c r="C389" s="7"/>
      <c r="D389" s="7">
        <f t="shared" si="6"/>
        <v>0</v>
      </c>
    </row>
    <row r="390" spans="1:4" ht="18" hidden="1" x14ac:dyDescent="0.3">
      <c r="A390" s="10" t="s">
        <v>54</v>
      </c>
      <c r="B390" s="7"/>
      <c r="C390" s="7"/>
      <c r="D390" s="7">
        <f t="shared" si="6"/>
        <v>0</v>
      </c>
    </row>
    <row r="391" spans="1:4" ht="18" hidden="1" x14ac:dyDescent="0.3">
      <c r="A391" s="14" t="s">
        <v>55</v>
      </c>
      <c r="B391" s="7"/>
      <c r="C391" s="7"/>
      <c r="D391" s="7">
        <f t="shared" si="6"/>
        <v>0</v>
      </c>
    </row>
    <row r="392" spans="1:4" ht="18" hidden="1" x14ac:dyDescent="0.3">
      <c r="A392" s="10" t="s">
        <v>56</v>
      </c>
      <c r="B392" s="7"/>
      <c r="C392" s="7"/>
      <c r="D392" s="7">
        <f t="shared" si="6"/>
        <v>0</v>
      </c>
    </row>
    <row r="393" spans="1:4" ht="18" hidden="1" x14ac:dyDescent="0.3">
      <c r="A393" s="17" t="s">
        <v>57</v>
      </c>
      <c r="B393" s="7"/>
      <c r="C393" s="7"/>
      <c r="D393" s="7">
        <f t="shared" si="6"/>
        <v>0</v>
      </c>
    </row>
    <row r="394" spans="1:4" ht="18" hidden="1" x14ac:dyDescent="0.3">
      <c r="A394" s="10" t="s">
        <v>58</v>
      </c>
      <c r="B394" s="7"/>
      <c r="C394" s="7"/>
      <c r="D394" s="7">
        <f t="shared" si="6"/>
        <v>0</v>
      </c>
    </row>
    <row r="395" spans="1:4" ht="18" hidden="1" x14ac:dyDescent="0.3">
      <c r="A395" s="10" t="s">
        <v>59</v>
      </c>
      <c r="B395" s="7"/>
      <c r="C395" s="7"/>
      <c r="D395" s="7">
        <f t="shared" si="6"/>
        <v>0</v>
      </c>
    </row>
    <row r="396" spans="1:4" ht="18" hidden="1" x14ac:dyDescent="0.3">
      <c r="A396" s="5" t="s">
        <v>60</v>
      </c>
      <c r="B396" s="7"/>
      <c r="C396" s="7"/>
      <c r="D396" s="7">
        <f t="shared" si="6"/>
        <v>0</v>
      </c>
    </row>
    <row r="397" spans="1:4" ht="18" hidden="1" x14ac:dyDescent="0.3">
      <c r="A397" s="5" t="s">
        <v>61</v>
      </c>
      <c r="B397" s="7"/>
      <c r="C397" s="7"/>
      <c r="D397" s="7">
        <f t="shared" si="6"/>
        <v>0</v>
      </c>
    </row>
    <row r="398" spans="1:4" ht="18" hidden="1" x14ac:dyDescent="0.3">
      <c r="A398" s="18" t="s">
        <v>62</v>
      </c>
      <c r="B398" s="7"/>
      <c r="C398" s="7"/>
      <c r="D398" s="7">
        <f t="shared" si="6"/>
        <v>0</v>
      </c>
    </row>
    <row r="399" spans="1:4" ht="18" hidden="1" x14ac:dyDescent="0.3">
      <c r="A399" s="19" t="s">
        <v>63</v>
      </c>
      <c r="B399" s="21"/>
      <c r="C399" s="21"/>
      <c r="D399" s="7">
        <f t="shared" si="6"/>
        <v>0</v>
      </c>
    </row>
    <row r="400" spans="1:4" ht="18" hidden="1" x14ac:dyDescent="0.3">
      <c r="A400" s="10" t="s">
        <v>64</v>
      </c>
      <c r="B400" s="7"/>
      <c r="C400" s="7"/>
      <c r="D400" s="7">
        <f t="shared" si="6"/>
        <v>0</v>
      </c>
    </row>
    <row r="401" spans="1:4" ht="18" hidden="1" x14ac:dyDescent="0.3">
      <c r="A401" s="5" t="s">
        <v>65</v>
      </c>
      <c r="B401" s="7"/>
      <c r="C401" s="7"/>
      <c r="D401" s="7">
        <f t="shared" si="6"/>
        <v>0</v>
      </c>
    </row>
    <row r="402" spans="1:4" ht="18" hidden="1" x14ac:dyDescent="0.3">
      <c r="A402" s="5" t="s">
        <v>66</v>
      </c>
      <c r="B402" s="7"/>
      <c r="C402" s="7"/>
      <c r="D402" s="7">
        <f t="shared" si="6"/>
        <v>0</v>
      </c>
    </row>
    <row r="403" spans="1:4" ht="18" hidden="1" x14ac:dyDescent="0.3">
      <c r="A403" s="10" t="s">
        <v>67</v>
      </c>
      <c r="B403" s="7"/>
      <c r="C403" s="7"/>
      <c r="D403" s="7">
        <f t="shared" si="6"/>
        <v>0</v>
      </c>
    </row>
    <row r="404" spans="1:4" ht="18" hidden="1" x14ac:dyDescent="0.3">
      <c r="A404" s="5" t="s">
        <v>68</v>
      </c>
      <c r="B404" s="7"/>
      <c r="C404" s="7"/>
      <c r="D404" s="7">
        <f t="shared" si="6"/>
        <v>0</v>
      </c>
    </row>
    <row r="405" spans="1:4" ht="18" hidden="1" x14ac:dyDescent="0.3">
      <c r="A405" s="10" t="s">
        <v>69</v>
      </c>
      <c r="B405" s="7"/>
      <c r="C405" s="7"/>
      <c r="D405" s="7">
        <f t="shared" si="6"/>
        <v>0</v>
      </c>
    </row>
    <row r="406" spans="1:4" ht="18" hidden="1" x14ac:dyDescent="0.3">
      <c r="A406" s="10" t="s">
        <v>70</v>
      </c>
      <c r="B406" s="7"/>
      <c r="C406" s="7"/>
      <c r="D406" s="7">
        <f t="shared" si="6"/>
        <v>0</v>
      </c>
    </row>
    <row r="407" spans="1:4" ht="18" hidden="1" x14ac:dyDescent="0.3">
      <c r="A407" s="10" t="s">
        <v>71</v>
      </c>
      <c r="B407" s="7"/>
      <c r="C407" s="7"/>
      <c r="D407" s="7">
        <f t="shared" si="6"/>
        <v>0</v>
      </c>
    </row>
    <row r="408" spans="1:4" ht="18" hidden="1" x14ac:dyDescent="0.3">
      <c r="A408" s="10" t="s">
        <v>72</v>
      </c>
      <c r="B408" s="7"/>
      <c r="C408" s="7"/>
      <c r="D408" s="7">
        <f t="shared" si="6"/>
        <v>0</v>
      </c>
    </row>
    <row r="409" spans="1:4" ht="18" hidden="1" x14ac:dyDescent="0.3">
      <c r="A409" s="22" t="s">
        <v>73</v>
      </c>
      <c r="B409" s="7"/>
      <c r="C409" s="7"/>
      <c r="D409" s="7">
        <f t="shared" si="6"/>
        <v>0</v>
      </c>
    </row>
    <row r="410" spans="1:4" ht="18" hidden="1" x14ac:dyDescent="0.3">
      <c r="A410" s="23" t="s">
        <v>74</v>
      </c>
      <c r="B410" s="7"/>
      <c r="C410" s="7"/>
      <c r="D410" s="7">
        <f t="shared" si="6"/>
        <v>0</v>
      </c>
    </row>
    <row r="411" spans="1:4" ht="18" hidden="1" x14ac:dyDescent="0.3">
      <c r="A411" s="22" t="s">
        <v>75</v>
      </c>
      <c r="B411" s="7"/>
      <c r="C411" s="7"/>
      <c r="D411" s="7">
        <f t="shared" si="6"/>
        <v>0</v>
      </c>
    </row>
    <row r="412" spans="1:4" ht="18" hidden="1" x14ac:dyDescent="0.3">
      <c r="A412" s="14" t="s">
        <v>76</v>
      </c>
      <c r="B412" s="7"/>
      <c r="C412" s="7"/>
      <c r="D412" s="7">
        <f t="shared" si="6"/>
        <v>0</v>
      </c>
    </row>
    <row r="413" spans="1:4" ht="18" hidden="1" x14ac:dyDescent="0.3">
      <c r="A413" s="24" t="s">
        <v>77</v>
      </c>
      <c r="B413" s="7"/>
      <c r="C413" s="7"/>
      <c r="D413" s="7">
        <f t="shared" si="6"/>
        <v>0</v>
      </c>
    </row>
    <row r="414" spans="1:4" ht="18" hidden="1" x14ac:dyDescent="0.3">
      <c r="A414" s="24" t="s">
        <v>78</v>
      </c>
      <c r="B414" s="7"/>
      <c r="C414" s="7"/>
      <c r="D414" s="7">
        <f t="shared" si="6"/>
        <v>0</v>
      </c>
    </row>
    <row r="415" spans="1:4" ht="18" hidden="1" x14ac:dyDescent="0.3">
      <c r="A415" s="24" t="s">
        <v>79</v>
      </c>
      <c r="B415" s="7"/>
      <c r="C415" s="7"/>
      <c r="D415" s="7">
        <f t="shared" si="6"/>
        <v>0</v>
      </c>
    </row>
    <row r="416" spans="1:4" ht="18" hidden="1" x14ac:dyDescent="0.3">
      <c r="A416" s="24" t="s">
        <v>80</v>
      </c>
      <c r="B416" s="7"/>
      <c r="C416" s="7"/>
      <c r="D416" s="7">
        <f t="shared" si="6"/>
        <v>0</v>
      </c>
    </row>
    <row r="417" spans="1:4" ht="18" hidden="1" x14ac:dyDescent="0.3">
      <c r="A417" s="10" t="s">
        <v>81</v>
      </c>
      <c r="B417" s="26"/>
      <c r="C417" s="26"/>
      <c r="D417" s="7">
        <f t="shared" si="6"/>
        <v>0</v>
      </c>
    </row>
    <row r="418" spans="1:4" ht="18" hidden="1" x14ac:dyDescent="0.3">
      <c r="A418" s="10" t="s">
        <v>82</v>
      </c>
      <c r="B418" s="7"/>
      <c r="C418" s="7"/>
      <c r="D418" s="7">
        <f t="shared" si="6"/>
        <v>0</v>
      </c>
    </row>
    <row r="419" spans="1:4" ht="18" hidden="1" x14ac:dyDescent="0.3">
      <c r="A419" s="10" t="s">
        <v>83</v>
      </c>
      <c r="B419" s="7"/>
      <c r="C419" s="7"/>
      <c r="D419" s="7">
        <f t="shared" si="6"/>
        <v>0</v>
      </c>
    </row>
    <row r="420" spans="1:4" ht="18" hidden="1" x14ac:dyDescent="0.3">
      <c r="A420" s="10" t="s">
        <v>84</v>
      </c>
      <c r="B420" s="7"/>
      <c r="C420" s="7"/>
      <c r="D420" s="7">
        <f t="shared" si="6"/>
        <v>0</v>
      </c>
    </row>
    <row r="421" spans="1:4" ht="18" hidden="1" x14ac:dyDescent="0.3">
      <c r="A421" s="10" t="s">
        <v>85</v>
      </c>
      <c r="B421" s="7"/>
      <c r="C421" s="7"/>
      <c r="D421" s="7">
        <f t="shared" si="6"/>
        <v>0</v>
      </c>
    </row>
    <row r="422" spans="1:4" ht="18" hidden="1" x14ac:dyDescent="0.3">
      <c r="A422" s="10" t="s">
        <v>86</v>
      </c>
      <c r="B422" s="7"/>
      <c r="C422" s="7"/>
      <c r="D422" s="7">
        <f t="shared" si="6"/>
        <v>0</v>
      </c>
    </row>
    <row r="423" spans="1:4" ht="18" hidden="1" x14ac:dyDescent="0.3">
      <c r="A423" s="10" t="s">
        <v>87</v>
      </c>
      <c r="B423" s="7"/>
      <c r="C423" s="7"/>
      <c r="D423" s="7">
        <f t="shared" si="6"/>
        <v>0</v>
      </c>
    </row>
    <row r="424" spans="1:4" ht="18" hidden="1" x14ac:dyDescent="0.3">
      <c r="A424" s="10" t="s">
        <v>89</v>
      </c>
      <c r="B424" s="7"/>
      <c r="C424" s="7"/>
      <c r="D424" s="7">
        <f t="shared" si="6"/>
        <v>0</v>
      </c>
    </row>
    <row r="425" spans="1:4" ht="18" hidden="1" x14ac:dyDescent="0.3">
      <c r="A425" s="10" t="s">
        <v>90</v>
      </c>
      <c r="B425" s="7"/>
      <c r="C425" s="7"/>
      <c r="D425" s="7">
        <f t="shared" si="6"/>
        <v>0</v>
      </c>
    </row>
    <row r="426" spans="1:4" ht="18" hidden="1" x14ac:dyDescent="0.3">
      <c r="A426" s="10" t="s">
        <v>91</v>
      </c>
      <c r="B426" s="12"/>
      <c r="C426" s="12"/>
      <c r="D426" s="7">
        <f t="shared" si="6"/>
        <v>0</v>
      </c>
    </row>
    <row r="427" spans="1:4" ht="18" hidden="1" x14ac:dyDescent="0.3">
      <c r="A427" s="24" t="s">
        <v>92</v>
      </c>
      <c r="B427" s="7"/>
      <c r="C427" s="7"/>
      <c r="D427" s="7">
        <f t="shared" si="6"/>
        <v>0</v>
      </c>
    </row>
    <row r="428" spans="1:4" ht="18" hidden="1" x14ac:dyDescent="0.3">
      <c r="A428" s="5" t="s">
        <v>93</v>
      </c>
      <c r="B428" s="7"/>
      <c r="C428" s="7"/>
      <c r="D428" s="7">
        <f t="shared" si="6"/>
        <v>0</v>
      </c>
    </row>
    <row r="429" spans="1:4" ht="18" hidden="1" x14ac:dyDescent="0.3">
      <c r="A429" s="14" t="s">
        <v>94</v>
      </c>
      <c r="B429" s="7"/>
      <c r="C429" s="7"/>
      <c r="D429" s="7">
        <f t="shared" si="6"/>
        <v>0</v>
      </c>
    </row>
    <row r="430" spans="1:4" ht="18" x14ac:dyDescent="0.3">
      <c r="A430" s="10" t="s">
        <v>95</v>
      </c>
      <c r="B430" s="7">
        <v>120</v>
      </c>
      <c r="C430" s="7">
        <v>10000</v>
      </c>
      <c r="D430" s="7">
        <f t="shared" si="6"/>
        <v>1200000</v>
      </c>
    </row>
    <row r="431" spans="1:4" ht="18" hidden="1" x14ac:dyDescent="0.3">
      <c r="A431" s="14" t="s">
        <v>96</v>
      </c>
      <c r="B431" s="7"/>
      <c r="C431" s="7"/>
      <c r="D431" s="7">
        <f t="shared" si="6"/>
        <v>0</v>
      </c>
    </row>
    <row r="432" spans="1:4" ht="18" hidden="1" x14ac:dyDescent="0.3">
      <c r="A432" s="10" t="s">
        <v>97</v>
      </c>
      <c r="B432" s="7"/>
      <c r="C432" s="7"/>
      <c r="D432" s="7">
        <f t="shared" si="6"/>
        <v>0</v>
      </c>
    </row>
    <row r="433" spans="1:4" ht="18" hidden="1" x14ac:dyDescent="0.3">
      <c r="A433" s="10" t="s">
        <v>98</v>
      </c>
      <c r="B433" s="7"/>
      <c r="C433" s="7"/>
      <c r="D433" s="7">
        <f t="shared" si="6"/>
        <v>0</v>
      </c>
    </row>
    <row r="434" spans="1:4" ht="18" hidden="1" x14ac:dyDescent="0.3">
      <c r="A434" s="14" t="s">
        <v>99</v>
      </c>
      <c r="B434" s="7"/>
      <c r="C434" s="7"/>
      <c r="D434" s="7">
        <f t="shared" si="6"/>
        <v>0</v>
      </c>
    </row>
    <row r="435" spans="1:4" ht="18" hidden="1" x14ac:dyDescent="0.3">
      <c r="A435" s="14" t="s">
        <v>100</v>
      </c>
      <c r="B435" s="7"/>
      <c r="C435" s="7"/>
      <c r="D435" s="7">
        <f t="shared" si="6"/>
        <v>0</v>
      </c>
    </row>
    <row r="436" spans="1:4" ht="18" hidden="1" x14ac:dyDescent="0.3">
      <c r="A436" s="10" t="s">
        <v>101</v>
      </c>
      <c r="B436" s="12"/>
      <c r="C436" s="12"/>
      <c r="D436" s="7">
        <f t="shared" si="6"/>
        <v>0</v>
      </c>
    </row>
    <row r="437" spans="1:4" ht="18" hidden="1" x14ac:dyDescent="0.3">
      <c r="A437" s="10" t="s">
        <v>102</v>
      </c>
      <c r="B437" s="12"/>
      <c r="C437" s="12"/>
      <c r="D437" s="7">
        <f t="shared" si="6"/>
        <v>0</v>
      </c>
    </row>
    <row r="438" spans="1:4" ht="18" hidden="1" x14ac:dyDescent="0.3">
      <c r="A438" s="28" t="s">
        <v>103</v>
      </c>
      <c r="B438" s="12"/>
      <c r="C438" s="12"/>
      <c r="D438" s="7">
        <f t="shared" si="6"/>
        <v>0</v>
      </c>
    </row>
    <row r="439" spans="1:4" ht="18" hidden="1" x14ac:dyDescent="0.3">
      <c r="A439" s="28" t="s">
        <v>104</v>
      </c>
      <c r="B439" s="12"/>
      <c r="C439" s="12"/>
      <c r="D439" s="7">
        <f t="shared" si="6"/>
        <v>0</v>
      </c>
    </row>
    <row r="440" spans="1:4" ht="18" hidden="1" x14ac:dyDescent="0.3">
      <c r="A440" s="28" t="s">
        <v>105</v>
      </c>
      <c r="B440" s="12"/>
      <c r="C440" s="12"/>
      <c r="D440" s="7">
        <f t="shared" si="6"/>
        <v>0</v>
      </c>
    </row>
    <row r="441" spans="1:4" ht="18" hidden="1" x14ac:dyDescent="0.3">
      <c r="A441" s="10" t="s">
        <v>106</v>
      </c>
      <c r="B441" s="12"/>
      <c r="C441" s="12"/>
      <c r="D441" s="7">
        <f t="shared" si="6"/>
        <v>0</v>
      </c>
    </row>
    <row r="442" spans="1:4" ht="18" hidden="1" x14ac:dyDescent="0.3">
      <c r="A442" s="10" t="s">
        <v>107</v>
      </c>
      <c r="B442" s="12"/>
      <c r="C442" s="12"/>
      <c r="D442" s="7">
        <f t="shared" si="6"/>
        <v>0</v>
      </c>
    </row>
    <row r="443" spans="1:4" ht="18" hidden="1" x14ac:dyDescent="0.3">
      <c r="A443" s="10" t="s">
        <v>108</v>
      </c>
      <c r="B443" s="12"/>
      <c r="C443" s="12"/>
      <c r="D443" s="7">
        <f t="shared" si="6"/>
        <v>0</v>
      </c>
    </row>
    <row r="444" spans="1:4" ht="18" hidden="1" x14ac:dyDescent="0.3">
      <c r="A444" s="10" t="s">
        <v>109</v>
      </c>
      <c r="B444" s="12"/>
      <c r="C444" s="12"/>
      <c r="D444" s="7">
        <f t="shared" si="6"/>
        <v>0</v>
      </c>
    </row>
    <row r="445" spans="1:4" ht="18" hidden="1" x14ac:dyDescent="0.3">
      <c r="A445" s="10" t="s">
        <v>110</v>
      </c>
      <c r="B445" s="12"/>
      <c r="C445" s="12"/>
      <c r="D445" s="7">
        <f t="shared" si="6"/>
        <v>0</v>
      </c>
    </row>
    <row r="446" spans="1:4" ht="18" hidden="1" x14ac:dyDescent="0.3">
      <c r="A446" s="10" t="s">
        <v>111</v>
      </c>
      <c r="B446" s="12"/>
      <c r="C446" s="12"/>
      <c r="D446" s="7">
        <f t="shared" si="6"/>
        <v>0</v>
      </c>
    </row>
    <row r="447" spans="1:4" ht="18" hidden="1" x14ac:dyDescent="0.3">
      <c r="A447" s="10" t="s">
        <v>112</v>
      </c>
      <c r="B447" s="12"/>
      <c r="C447" s="12"/>
      <c r="D447" s="7">
        <f t="shared" si="6"/>
        <v>0</v>
      </c>
    </row>
    <row r="448" spans="1:4" ht="18" x14ac:dyDescent="0.3">
      <c r="A448" s="5" t="s">
        <v>113</v>
      </c>
      <c r="B448" s="7">
        <f>450+20</f>
        <v>470</v>
      </c>
      <c r="C448" s="7">
        <v>22000</v>
      </c>
      <c r="D448" s="7">
        <f t="shared" si="6"/>
        <v>10340000</v>
      </c>
    </row>
    <row r="449" spans="1:4" ht="18" hidden="1" x14ac:dyDescent="0.3">
      <c r="A449" s="10" t="s">
        <v>114</v>
      </c>
      <c r="B449" s="7"/>
      <c r="C449" s="7"/>
      <c r="D449" s="7">
        <f t="shared" si="6"/>
        <v>0</v>
      </c>
    </row>
    <row r="450" spans="1:4" ht="18" hidden="1" x14ac:dyDescent="0.3">
      <c r="A450" s="10" t="s">
        <v>115</v>
      </c>
      <c r="B450" s="7"/>
      <c r="C450" s="7"/>
      <c r="D450" s="7">
        <f t="shared" si="6"/>
        <v>0</v>
      </c>
    </row>
    <row r="451" spans="1:4" ht="18" hidden="1" x14ac:dyDescent="0.3">
      <c r="A451" s="5" t="s">
        <v>116</v>
      </c>
      <c r="B451" s="7"/>
      <c r="C451" s="7"/>
      <c r="D451" s="7">
        <f t="shared" si="6"/>
        <v>0</v>
      </c>
    </row>
    <row r="452" spans="1:4" ht="18" hidden="1" x14ac:dyDescent="0.3">
      <c r="A452" s="10" t="s">
        <v>117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10" t="s">
        <v>118</v>
      </c>
      <c r="B453" s="7"/>
      <c r="C453" s="7"/>
      <c r="D453" s="7">
        <f t="shared" si="7"/>
        <v>0</v>
      </c>
    </row>
    <row r="454" spans="1:4" ht="18" hidden="1" x14ac:dyDescent="0.3">
      <c r="A454" s="10" t="s">
        <v>119</v>
      </c>
      <c r="B454" s="7"/>
      <c r="C454" s="7"/>
      <c r="D454" s="7">
        <f t="shared" si="7"/>
        <v>0</v>
      </c>
    </row>
    <row r="455" spans="1:4" ht="18" x14ac:dyDescent="0.3">
      <c r="A455" s="10" t="s">
        <v>120</v>
      </c>
      <c r="B455" s="7">
        <f>1950+450+600</f>
        <v>3000</v>
      </c>
      <c r="C455" s="46">
        <v>10500</v>
      </c>
      <c r="D455" s="7">
        <f t="shared" si="7"/>
        <v>31500000</v>
      </c>
    </row>
    <row r="456" spans="1:4" ht="18" hidden="1" x14ac:dyDescent="0.3">
      <c r="A456" s="10" t="s">
        <v>121</v>
      </c>
      <c r="B456" s="7"/>
      <c r="C456" s="7"/>
      <c r="D456" s="7">
        <f t="shared" si="7"/>
        <v>0</v>
      </c>
    </row>
    <row r="457" spans="1:4" ht="18" hidden="1" x14ac:dyDescent="0.3">
      <c r="A457" s="8" t="s">
        <v>122</v>
      </c>
      <c r="B457" s="7"/>
      <c r="C457" s="7"/>
      <c r="D457" s="7">
        <f t="shared" si="7"/>
        <v>0</v>
      </c>
    </row>
    <row r="458" spans="1:4" ht="18" hidden="1" x14ac:dyDescent="0.3">
      <c r="A458" s="24" t="s">
        <v>123</v>
      </c>
      <c r="B458" s="7"/>
      <c r="C458" s="7"/>
      <c r="D458" s="7">
        <f t="shared" si="7"/>
        <v>0</v>
      </c>
    </row>
    <row r="459" spans="1:4" ht="18" hidden="1" x14ac:dyDescent="0.3">
      <c r="A459" s="29" t="s">
        <v>124</v>
      </c>
      <c r="B459" s="7"/>
      <c r="C459" s="7"/>
      <c r="D459" s="7">
        <f t="shared" si="7"/>
        <v>0</v>
      </c>
    </row>
    <row r="460" spans="1:4" ht="18" hidden="1" x14ac:dyDescent="0.3">
      <c r="A460" s="24" t="s">
        <v>125</v>
      </c>
      <c r="B460" s="7"/>
      <c r="C460" s="7"/>
      <c r="D460" s="7">
        <f t="shared" si="7"/>
        <v>0</v>
      </c>
    </row>
    <row r="461" spans="1:4" ht="18" hidden="1" x14ac:dyDescent="0.3">
      <c r="A461" s="5" t="s">
        <v>126</v>
      </c>
      <c r="B461" s="12"/>
      <c r="C461" s="12"/>
      <c r="D461" s="7">
        <f t="shared" si="7"/>
        <v>0</v>
      </c>
    </row>
    <row r="462" spans="1:4" ht="18" hidden="1" x14ac:dyDescent="0.3">
      <c r="A462" s="5" t="s">
        <v>127</v>
      </c>
      <c r="B462" s="12"/>
      <c r="C462" s="12"/>
      <c r="D462" s="7">
        <f t="shared" si="7"/>
        <v>0</v>
      </c>
    </row>
    <row r="463" spans="1:4" ht="18" hidden="1" x14ac:dyDescent="0.3">
      <c r="A463" s="5" t="s">
        <v>128</v>
      </c>
      <c r="B463" s="12"/>
      <c r="C463" s="12"/>
      <c r="D463" s="7">
        <f t="shared" si="7"/>
        <v>0</v>
      </c>
    </row>
    <row r="464" spans="1:4" ht="18" hidden="1" x14ac:dyDescent="0.3">
      <c r="A464" s="5" t="s">
        <v>129</v>
      </c>
      <c r="B464" s="31"/>
      <c r="C464" s="31"/>
      <c r="D464" s="7">
        <f t="shared" si="7"/>
        <v>0</v>
      </c>
    </row>
    <row r="465" spans="1:4" ht="18" hidden="1" x14ac:dyDescent="0.3">
      <c r="A465" s="10" t="s">
        <v>130</v>
      </c>
      <c r="B465" s="12"/>
      <c r="C465" s="12"/>
      <c r="D465" s="7">
        <f t="shared" si="7"/>
        <v>0</v>
      </c>
    </row>
    <row r="466" spans="1:4" ht="18" hidden="1" x14ac:dyDescent="0.3">
      <c r="A466" s="14" t="s">
        <v>131</v>
      </c>
      <c r="B466" s="7"/>
      <c r="C466" s="7"/>
      <c r="D466" s="7">
        <f t="shared" si="7"/>
        <v>0</v>
      </c>
    </row>
    <row r="467" spans="1:4" ht="18" hidden="1" x14ac:dyDescent="0.3">
      <c r="A467" s="14" t="s">
        <v>132</v>
      </c>
      <c r="B467" s="7"/>
      <c r="C467" s="7"/>
      <c r="D467" s="7">
        <f t="shared" si="7"/>
        <v>0</v>
      </c>
    </row>
    <row r="468" spans="1:4" ht="18" hidden="1" x14ac:dyDescent="0.3">
      <c r="A468" s="14" t="s">
        <v>133</v>
      </c>
      <c r="B468" s="7"/>
      <c r="C468" s="7"/>
      <c r="D468" s="7">
        <f t="shared" si="7"/>
        <v>0</v>
      </c>
    </row>
    <row r="469" spans="1:4" ht="18" hidden="1" x14ac:dyDescent="0.3">
      <c r="A469" s="14" t="s">
        <v>134</v>
      </c>
      <c r="B469" s="7"/>
      <c r="C469" s="7"/>
      <c r="D469" s="7">
        <f t="shared" si="7"/>
        <v>0</v>
      </c>
    </row>
    <row r="470" spans="1:4" ht="18" hidden="1" x14ac:dyDescent="0.3">
      <c r="A470" s="10" t="s">
        <v>135</v>
      </c>
      <c r="B470" s="7"/>
      <c r="C470" s="7"/>
      <c r="D470" s="7">
        <f t="shared" si="7"/>
        <v>0</v>
      </c>
    </row>
    <row r="471" spans="1:4" ht="18" hidden="1" x14ac:dyDescent="0.3">
      <c r="A471" s="10" t="s">
        <v>136</v>
      </c>
      <c r="B471" s="7"/>
      <c r="C471" s="7"/>
      <c r="D471" s="7">
        <f t="shared" si="7"/>
        <v>0</v>
      </c>
    </row>
    <row r="472" spans="1:4" ht="18" hidden="1" x14ac:dyDescent="0.3">
      <c r="A472" s="14" t="s">
        <v>137</v>
      </c>
      <c r="B472" s="7"/>
      <c r="C472" s="7"/>
      <c r="D472" s="7">
        <f t="shared" si="7"/>
        <v>0</v>
      </c>
    </row>
    <row r="473" spans="1:4" ht="18" hidden="1" x14ac:dyDescent="0.3">
      <c r="A473" s="14" t="s">
        <v>138</v>
      </c>
      <c r="B473" s="7"/>
      <c r="C473" s="7"/>
      <c r="D473" s="7">
        <f t="shared" si="7"/>
        <v>0</v>
      </c>
    </row>
    <row r="474" spans="1:4" ht="18" hidden="1" x14ac:dyDescent="0.3">
      <c r="A474" s="10" t="s">
        <v>139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140</v>
      </c>
      <c r="B475" s="12"/>
      <c r="C475" s="12"/>
      <c r="D475" s="7">
        <f t="shared" si="7"/>
        <v>0</v>
      </c>
    </row>
    <row r="476" spans="1:4" ht="18" hidden="1" x14ac:dyDescent="0.3">
      <c r="A476" s="5" t="s">
        <v>141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143</v>
      </c>
      <c r="B477" s="7"/>
      <c r="C477" s="7"/>
      <c r="D477" s="7">
        <f t="shared" si="7"/>
        <v>0</v>
      </c>
    </row>
    <row r="478" spans="1:4" ht="18" hidden="1" x14ac:dyDescent="0.3">
      <c r="A478" s="24" t="s">
        <v>144</v>
      </c>
      <c r="B478" s="7"/>
      <c r="C478" s="7"/>
      <c r="D478" s="7">
        <f t="shared" si="7"/>
        <v>0</v>
      </c>
    </row>
    <row r="479" spans="1:4" ht="18" hidden="1" x14ac:dyDescent="0.3">
      <c r="A479" s="5" t="s">
        <v>145</v>
      </c>
      <c r="B479" s="7"/>
      <c r="C479" s="7"/>
      <c r="D479" s="7">
        <f t="shared" si="7"/>
        <v>0</v>
      </c>
    </row>
    <row r="480" spans="1:4" ht="18" x14ac:dyDescent="0.3">
      <c r="A480" s="10" t="s">
        <v>146</v>
      </c>
      <c r="B480" s="7">
        <f>100+220+250+130+70</f>
        <v>770</v>
      </c>
      <c r="C480" s="7">
        <v>7500</v>
      </c>
      <c r="D480" s="7">
        <f t="shared" si="7"/>
        <v>5775000</v>
      </c>
    </row>
    <row r="481" spans="1:4" ht="18" hidden="1" x14ac:dyDescent="0.3">
      <c r="A481" s="27" t="s">
        <v>147</v>
      </c>
      <c r="B481" s="7"/>
      <c r="C481" s="7"/>
      <c r="D481" s="7">
        <f t="shared" si="7"/>
        <v>0</v>
      </c>
    </row>
    <row r="482" spans="1:4" ht="18" hidden="1" x14ac:dyDescent="0.3">
      <c r="A482" s="27" t="s">
        <v>148</v>
      </c>
      <c r="B482" s="7"/>
      <c r="C482" s="7"/>
      <c r="D482" s="7">
        <f t="shared" si="7"/>
        <v>0</v>
      </c>
    </row>
    <row r="483" spans="1:4" ht="18" hidden="1" x14ac:dyDescent="0.3">
      <c r="A483" s="10" t="s">
        <v>149</v>
      </c>
      <c r="B483" s="7"/>
      <c r="C483" s="7"/>
      <c r="D483" s="7">
        <f t="shared" si="7"/>
        <v>0</v>
      </c>
    </row>
    <row r="484" spans="1:4" ht="18" hidden="1" x14ac:dyDescent="0.3">
      <c r="A484" s="10" t="s">
        <v>150</v>
      </c>
      <c r="B484" s="7"/>
      <c r="C484" s="7"/>
      <c r="D484" s="7">
        <f t="shared" si="7"/>
        <v>0</v>
      </c>
    </row>
    <row r="485" spans="1:4" ht="18" hidden="1" x14ac:dyDescent="0.3">
      <c r="A485" s="10" t="s">
        <v>151</v>
      </c>
      <c r="B485" s="7"/>
      <c r="C485" s="7"/>
      <c r="D485" s="7">
        <f t="shared" si="7"/>
        <v>0</v>
      </c>
    </row>
    <row r="486" spans="1:4" ht="18" hidden="1" x14ac:dyDescent="0.3">
      <c r="A486" s="14" t="s">
        <v>152</v>
      </c>
      <c r="B486" s="7"/>
      <c r="C486" s="7"/>
      <c r="D486" s="7">
        <f t="shared" si="7"/>
        <v>0</v>
      </c>
    </row>
    <row r="487" spans="1:4" ht="18" hidden="1" x14ac:dyDescent="0.3">
      <c r="A487" s="14" t="s">
        <v>153</v>
      </c>
      <c r="B487" s="7"/>
      <c r="C487" s="7"/>
      <c r="D487" s="7">
        <f t="shared" si="7"/>
        <v>0</v>
      </c>
    </row>
    <row r="488" spans="1:4" ht="18" hidden="1" x14ac:dyDescent="0.3">
      <c r="A488" s="14" t="s">
        <v>154</v>
      </c>
      <c r="B488" s="7"/>
      <c r="C488" s="7"/>
      <c r="D488" s="7">
        <f t="shared" si="7"/>
        <v>0</v>
      </c>
    </row>
    <row r="489" spans="1:4" ht="18" hidden="1" x14ac:dyDescent="0.3">
      <c r="A489" s="10" t="s">
        <v>155</v>
      </c>
      <c r="B489" s="7"/>
      <c r="C489" s="7"/>
      <c r="D489" s="7">
        <f t="shared" si="7"/>
        <v>0</v>
      </c>
    </row>
    <row r="490" spans="1:4" ht="18" hidden="1" x14ac:dyDescent="0.3">
      <c r="A490" s="8" t="s">
        <v>156</v>
      </c>
      <c r="B490" s="7"/>
      <c r="C490" s="7"/>
      <c r="D490" s="7">
        <f t="shared" si="7"/>
        <v>0</v>
      </c>
    </row>
    <row r="491" spans="1:4" ht="18" hidden="1" x14ac:dyDescent="0.3">
      <c r="A491" s="10" t="s">
        <v>157</v>
      </c>
      <c r="B491" s="7"/>
      <c r="C491" s="7"/>
      <c r="D491" s="7">
        <f t="shared" si="7"/>
        <v>0</v>
      </c>
    </row>
    <row r="492" spans="1:4" ht="18" hidden="1" x14ac:dyDescent="0.3">
      <c r="A492" s="10" t="s">
        <v>158</v>
      </c>
      <c r="B492" s="7"/>
      <c r="C492" s="7"/>
      <c r="D492" s="7">
        <f t="shared" si="7"/>
        <v>0</v>
      </c>
    </row>
    <row r="493" spans="1:4" ht="18" hidden="1" x14ac:dyDescent="0.3">
      <c r="A493" s="10" t="s">
        <v>159</v>
      </c>
      <c r="B493" s="7"/>
      <c r="C493" s="7"/>
      <c r="D493" s="7">
        <f t="shared" si="7"/>
        <v>0</v>
      </c>
    </row>
    <row r="494" spans="1:4" ht="18" hidden="1" x14ac:dyDescent="0.3">
      <c r="A494" s="18" t="s">
        <v>160</v>
      </c>
      <c r="B494" s="7"/>
      <c r="C494" s="7"/>
      <c r="D494" s="7">
        <f t="shared" si="7"/>
        <v>0</v>
      </c>
    </row>
    <row r="495" spans="1:4" ht="18" hidden="1" x14ac:dyDescent="0.3">
      <c r="A495" s="9" t="s">
        <v>161</v>
      </c>
      <c r="B495" s="7"/>
      <c r="C495" s="7"/>
      <c r="D495" s="7">
        <f t="shared" si="7"/>
        <v>0</v>
      </c>
    </row>
    <row r="496" spans="1:4" ht="18" hidden="1" x14ac:dyDescent="0.3">
      <c r="A496" s="10" t="s">
        <v>162</v>
      </c>
      <c r="B496" s="7"/>
      <c r="C496" s="7"/>
      <c r="D496" s="7">
        <f t="shared" si="7"/>
        <v>0</v>
      </c>
    </row>
    <row r="497" spans="1:4" ht="18" hidden="1" x14ac:dyDescent="0.3">
      <c r="A497" s="10" t="s">
        <v>163</v>
      </c>
      <c r="B497" s="7"/>
      <c r="C497" s="7"/>
      <c r="D497" s="7">
        <f t="shared" si="7"/>
        <v>0</v>
      </c>
    </row>
    <row r="498" spans="1:4" ht="18" hidden="1" x14ac:dyDescent="0.3">
      <c r="A498" s="10" t="s">
        <v>164</v>
      </c>
      <c r="B498" s="7"/>
      <c r="C498" s="7"/>
      <c r="D498" s="7">
        <f t="shared" si="7"/>
        <v>0</v>
      </c>
    </row>
    <row r="499" spans="1:4" ht="18" x14ac:dyDescent="0.3">
      <c r="A499" s="10" t="s">
        <v>165</v>
      </c>
      <c r="B499" s="7">
        <f>32+40</f>
        <v>72</v>
      </c>
      <c r="C499" s="7">
        <v>7000</v>
      </c>
      <c r="D499" s="7">
        <f t="shared" si="7"/>
        <v>504000</v>
      </c>
    </row>
    <row r="500" spans="1:4" ht="18" hidden="1" x14ac:dyDescent="0.3">
      <c r="A500" s="10" t="s">
        <v>166</v>
      </c>
      <c r="B500" s="7"/>
      <c r="C500" s="7"/>
      <c r="D500" s="7">
        <f t="shared" si="7"/>
        <v>0</v>
      </c>
    </row>
    <row r="501" spans="1:4" ht="18" hidden="1" x14ac:dyDescent="0.3">
      <c r="A501" s="14" t="s">
        <v>167</v>
      </c>
      <c r="B501" s="7"/>
      <c r="C501" s="7"/>
      <c r="D501" s="7">
        <f t="shared" si="7"/>
        <v>0</v>
      </c>
    </row>
    <row r="502" spans="1:4" ht="18" x14ac:dyDescent="0.3">
      <c r="A502" s="10" t="s">
        <v>168</v>
      </c>
      <c r="B502" s="7">
        <f>110+30+8</f>
        <v>148</v>
      </c>
      <c r="C502" s="7">
        <v>30000</v>
      </c>
      <c r="D502" s="7">
        <f t="shared" si="7"/>
        <v>4440000</v>
      </c>
    </row>
    <row r="503" spans="1:4" ht="18" hidden="1" x14ac:dyDescent="0.3">
      <c r="A503" s="24" t="s">
        <v>169</v>
      </c>
      <c r="B503" s="7"/>
      <c r="C503" s="7"/>
      <c r="D503" s="7">
        <f t="shared" si="7"/>
        <v>0</v>
      </c>
    </row>
    <row r="504" spans="1:4" ht="18" hidden="1" x14ac:dyDescent="0.3">
      <c r="A504" s="10" t="s">
        <v>170</v>
      </c>
      <c r="B504" s="7"/>
      <c r="C504" s="7"/>
      <c r="D504" s="7">
        <f t="shared" si="7"/>
        <v>0</v>
      </c>
    </row>
    <row r="505" spans="1:4" ht="18" hidden="1" x14ac:dyDescent="0.3">
      <c r="A505" s="10" t="s">
        <v>171</v>
      </c>
      <c r="B505" s="7"/>
      <c r="C505" s="7"/>
      <c r="D505" s="7">
        <f t="shared" si="7"/>
        <v>0</v>
      </c>
    </row>
    <row r="506" spans="1:4" ht="18" hidden="1" x14ac:dyDescent="0.3">
      <c r="A506" s="10" t="s">
        <v>172</v>
      </c>
      <c r="B506" s="7"/>
      <c r="C506" s="7"/>
      <c r="D506" s="7">
        <f t="shared" si="7"/>
        <v>0</v>
      </c>
    </row>
    <row r="507" spans="1:4" ht="18" hidden="1" x14ac:dyDescent="0.3">
      <c r="A507" s="24" t="s">
        <v>173</v>
      </c>
      <c r="B507" s="7"/>
      <c r="C507" s="7"/>
      <c r="D507" s="7">
        <f t="shared" si="7"/>
        <v>0</v>
      </c>
    </row>
    <row r="508" spans="1:4" ht="18" hidden="1" x14ac:dyDescent="0.3">
      <c r="A508" s="10" t="s">
        <v>174</v>
      </c>
      <c r="B508" s="7"/>
      <c r="C508" s="7"/>
      <c r="D508" s="7">
        <f t="shared" si="7"/>
        <v>0</v>
      </c>
    </row>
    <row r="509" spans="1:4" ht="18" hidden="1" x14ac:dyDescent="0.3">
      <c r="A509" s="5" t="s">
        <v>175</v>
      </c>
      <c r="B509" s="7"/>
      <c r="C509" s="7"/>
      <c r="D509" s="7">
        <f t="shared" si="7"/>
        <v>0</v>
      </c>
    </row>
    <row r="510" spans="1:4" ht="18" hidden="1" x14ac:dyDescent="0.3">
      <c r="A510" s="10" t="s">
        <v>176</v>
      </c>
      <c r="B510" s="7"/>
      <c r="C510" s="7"/>
      <c r="D510" s="7">
        <f t="shared" si="7"/>
        <v>0</v>
      </c>
    </row>
    <row r="511" spans="1:4" ht="18" hidden="1" x14ac:dyDescent="0.3">
      <c r="A511" s="13" t="s">
        <v>177</v>
      </c>
      <c r="B511" s="7"/>
      <c r="C511" s="7"/>
      <c r="D511" s="7">
        <f t="shared" si="7"/>
        <v>0</v>
      </c>
    </row>
    <row r="512" spans="1:4" ht="18" hidden="1" x14ac:dyDescent="0.3">
      <c r="A512" s="13" t="s">
        <v>178</v>
      </c>
      <c r="B512" s="7"/>
      <c r="C512" s="7"/>
      <c r="D512" s="7">
        <f t="shared" si="7"/>
        <v>0</v>
      </c>
    </row>
    <row r="513" spans="1:4" ht="18" hidden="1" x14ac:dyDescent="0.3">
      <c r="A513" s="8" t="s">
        <v>179</v>
      </c>
      <c r="B513" s="7"/>
      <c r="C513" s="7"/>
      <c r="D513" s="7">
        <f t="shared" si="7"/>
        <v>0</v>
      </c>
    </row>
    <row r="514" spans="1:4" ht="18" hidden="1" x14ac:dyDescent="0.3">
      <c r="A514" s="5" t="s">
        <v>180</v>
      </c>
      <c r="B514" s="7"/>
      <c r="C514" s="7"/>
      <c r="D514" s="7">
        <f t="shared" si="7"/>
        <v>0</v>
      </c>
    </row>
    <row r="515" spans="1:4" ht="18" hidden="1" x14ac:dyDescent="0.3">
      <c r="A515" s="5" t="s">
        <v>181</v>
      </c>
      <c r="B515" s="7"/>
      <c r="C515" s="7"/>
      <c r="D515" s="7">
        <f t="shared" si="7"/>
        <v>0</v>
      </c>
    </row>
    <row r="516" spans="1:4" ht="18" x14ac:dyDescent="0.3">
      <c r="A516" s="5" t="s">
        <v>182</v>
      </c>
      <c r="B516" s="7">
        <f>200+40+80-170</f>
        <v>150</v>
      </c>
      <c r="C516" s="7">
        <v>8000</v>
      </c>
      <c r="D516" s="7">
        <f t="shared" ref="D516:D579" si="8">B516*C516</f>
        <v>1200000</v>
      </c>
    </row>
    <row r="517" spans="1:4" ht="18" hidden="1" x14ac:dyDescent="0.3">
      <c r="A517" s="10" t="s">
        <v>183</v>
      </c>
      <c r="B517" s="7"/>
      <c r="C517" s="7"/>
      <c r="D517" s="7">
        <f t="shared" si="8"/>
        <v>0</v>
      </c>
    </row>
    <row r="518" spans="1:4" ht="18" hidden="1" x14ac:dyDescent="0.3">
      <c r="A518" s="5" t="s">
        <v>184</v>
      </c>
      <c r="B518" s="7"/>
      <c r="C518" s="7"/>
      <c r="D518" s="7">
        <f t="shared" si="8"/>
        <v>0</v>
      </c>
    </row>
    <row r="519" spans="1:4" ht="18" hidden="1" x14ac:dyDescent="0.3">
      <c r="A519" s="5" t="s">
        <v>185</v>
      </c>
      <c r="B519" s="7"/>
      <c r="C519" s="7"/>
      <c r="D519" s="7">
        <f t="shared" si="8"/>
        <v>0</v>
      </c>
    </row>
    <row r="520" spans="1:4" ht="18" hidden="1" x14ac:dyDescent="0.3">
      <c r="A520" s="5" t="s">
        <v>186</v>
      </c>
      <c r="B520" s="7"/>
      <c r="C520" s="7"/>
      <c r="D520" s="7">
        <f t="shared" si="8"/>
        <v>0</v>
      </c>
    </row>
    <row r="521" spans="1:4" ht="18" hidden="1" x14ac:dyDescent="0.3">
      <c r="A521" s="10" t="s">
        <v>187</v>
      </c>
      <c r="B521" s="7"/>
      <c r="C521" s="7"/>
      <c r="D521" s="7">
        <f t="shared" si="8"/>
        <v>0</v>
      </c>
    </row>
    <row r="522" spans="1:4" ht="18" hidden="1" x14ac:dyDescent="0.3">
      <c r="A522" s="10" t="s">
        <v>188</v>
      </c>
      <c r="B522" s="7"/>
      <c r="C522" s="7"/>
      <c r="D522" s="7">
        <f t="shared" si="8"/>
        <v>0</v>
      </c>
    </row>
    <row r="523" spans="1:4" ht="18" hidden="1" x14ac:dyDescent="0.3">
      <c r="A523" s="10" t="s">
        <v>189</v>
      </c>
      <c r="B523" s="7"/>
      <c r="C523" s="7"/>
      <c r="D523" s="7">
        <f t="shared" si="8"/>
        <v>0</v>
      </c>
    </row>
    <row r="524" spans="1:4" ht="18" x14ac:dyDescent="0.3">
      <c r="A524" s="10" t="s">
        <v>190</v>
      </c>
      <c r="B524" s="7">
        <f>35/0.5</f>
        <v>70</v>
      </c>
      <c r="C524" s="7">
        <v>10000</v>
      </c>
      <c r="D524" s="7">
        <f t="shared" si="8"/>
        <v>700000</v>
      </c>
    </row>
    <row r="525" spans="1:4" ht="18" hidden="1" x14ac:dyDescent="0.3">
      <c r="A525" s="10" t="s">
        <v>191</v>
      </c>
      <c r="B525" s="7"/>
      <c r="C525" s="7"/>
      <c r="D525" s="7">
        <f t="shared" si="8"/>
        <v>0</v>
      </c>
    </row>
    <row r="526" spans="1:4" ht="18" hidden="1" x14ac:dyDescent="0.3">
      <c r="A526" s="10" t="s">
        <v>192</v>
      </c>
      <c r="B526" s="7"/>
      <c r="C526" s="7"/>
      <c r="D526" s="7">
        <f t="shared" si="8"/>
        <v>0</v>
      </c>
    </row>
    <row r="527" spans="1:4" ht="18" hidden="1" x14ac:dyDescent="0.3">
      <c r="A527" s="10" t="s">
        <v>193</v>
      </c>
      <c r="B527" s="7"/>
      <c r="C527" s="7"/>
      <c r="D527" s="7">
        <f t="shared" si="8"/>
        <v>0</v>
      </c>
    </row>
    <row r="528" spans="1:4" ht="18" hidden="1" x14ac:dyDescent="0.3">
      <c r="A528" s="10" t="s">
        <v>194</v>
      </c>
      <c r="B528" s="7"/>
      <c r="C528" s="7"/>
      <c r="D528" s="7">
        <f t="shared" si="8"/>
        <v>0</v>
      </c>
    </row>
    <row r="529" spans="1:4" ht="18" hidden="1" x14ac:dyDescent="0.3">
      <c r="A529" s="13" t="s">
        <v>195</v>
      </c>
      <c r="B529" s="7"/>
      <c r="C529" s="7"/>
      <c r="D529" s="7">
        <f t="shared" si="8"/>
        <v>0</v>
      </c>
    </row>
    <row r="530" spans="1:4" ht="18" x14ac:dyDescent="0.3">
      <c r="A530" s="22" t="s">
        <v>196</v>
      </c>
      <c r="B530" s="7">
        <v>54</v>
      </c>
      <c r="C530" s="7">
        <v>9000</v>
      </c>
      <c r="D530" s="7">
        <f t="shared" si="8"/>
        <v>486000</v>
      </c>
    </row>
    <row r="531" spans="1:4" ht="18" hidden="1" x14ac:dyDescent="0.3">
      <c r="A531" s="10" t="s">
        <v>197</v>
      </c>
      <c r="B531" s="7"/>
      <c r="C531" s="7"/>
      <c r="D531" s="7">
        <f t="shared" si="8"/>
        <v>0</v>
      </c>
    </row>
    <row r="532" spans="1:4" ht="18" hidden="1" x14ac:dyDescent="0.3">
      <c r="A532" s="22" t="s">
        <v>198</v>
      </c>
      <c r="B532" s="7"/>
      <c r="C532" s="7"/>
      <c r="D532" s="7">
        <f t="shared" si="8"/>
        <v>0</v>
      </c>
    </row>
    <row r="533" spans="1:4" ht="18" x14ac:dyDescent="0.3">
      <c r="A533" s="10" t="s">
        <v>334</v>
      </c>
      <c r="B533" s="7">
        <f>234+30</f>
        <v>264</v>
      </c>
      <c r="C533" s="68">
        <v>6500</v>
      </c>
      <c r="D533" s="7">
        <f t="shared" si="8"/>
        <v>1716000</v>
      </c>
    </row>
    <row r="534" spans="1:4" ht="18" hidden="1" x14ac:dyDescent="0.3">
      <c r="A534" s="5" t="s">
        <v>199</v>
      </c>
      <c r="B534" s="7"/>
      <c r="C534" s="7"/>
      <c r="D534" s="7">
        <f t="shared" si="8"/>
        <v>0</v>
      </c>
    </row>
    <row r="535" spans="1:4" ht="18" hidden="1" x14ac:dyDescent="0.3">
      <c r="A535" s="10" t="s">
        <v>200</v>
      </c>
      <c r="B535" s="7"/>
      <c r="C535" s="7"/>
      <c r="D535" s="7">
        <f t="shared" si="8"/>
        <v>0</v>
      </c>
    </row>
    <row r="536" spans="1:4" ht="18" hidden="1" x14ac:dyDescent="0.3">
      <c r="A536" s="10" t="s">
        <v>202</v>
      </c>
      <c r="B536" s="7"/>
      <c r="C536" s="7"/>
      <c r="D536" s="7">
        <f t="shared" si="8"/>
        <v>0</v>
      </c>
    </row>
    <row r="537" spans="1:4" ht="18" hidden="1" x14ac:dyDescent="0.3">
      <c r="A537" s="10" t="s">
        <v>203</v>
      </c>
      <c r="B537" s="7"/>
      <c r="C537" s="7"/>
      <c r="D537" s="7">
        <f t="shared" si="8"/>
        <v>0</v>
      </c>
    </row>
    <row r="538" spans="1:4" ht="18" hidden="1" x14ac:dyDescent="0.3">
      <c r="A538" s="9" t="s">
        <v>204</v>
      </c>
      <c r="B538" s="7"/>
      <c r="C538" s="7"/>
      <c r="D538" s="7">
        <f t="shared" si="8"/>
        <v>0</v>
      </c>
    </row>
    <row r="539" spans="1:4" ht="18" hidden="1" x14ac:dyDescent="0.3">
      <c r="A539" s="5" t="s">
        <v>205</v>
      </c>
      <c r="B539" s="7"/>
      <c r="C539" s="7"/>
      <c r="D539" s="7">
        <f t="shared" si="8"/>
        <v>0</v>
      </c>
    </row>
    <row r="540" spans="1:4" ht="18" hidden="1" x14ac:dyDescent="0.3">
      <c r="A540" s="5" t="s">
        <v>206</v>
      </c>
      <c r="B540" s="7"/>
      <c r="C540" s="7"/>
      <c r="D540" s="7">
        <f t="shared" si="8"/>
        <v>0</v>
      </c>
    </row>
    <row r="541" spans="1:4" ht="18" hidden="1" x14ac:dyDescent="0.3">
      <c r="A541" s="8" t="s">
        <v>335</v>
      </c>
      <c r="B541" s="7"/>
      <c r="C541" s="7"/>
      <c r="D541" s="7">
        <f t="shared" si="8"/>
        <v>0</v>
      </c>
    </row>
    <row r="542" spans="1:4" ht="18" hidden="1" x14ac:dyDescent="0.3">
      <c r="A542" s="8" t="s">
        <v>336</v>
      </c>
      <c r="B542" s="7"/>
      <c r="C542" s="7"/>
      <c r="D542" s="7">
        <f t="shared" si="8"/>
        <v>0</v>
      </c>
    </row>
    <row r="543" spans="1:4" ht="18" hidden="1" x14ac:dyDescent="0.3">
      <c r="A543" s="8" t="s">
        <v>207</v>
      </c>
      <c r="B543" s="7"/>
      <c r="C543" s="7"/>
      <c r="D543" s="7">
        <f t="shared" si="8"/>
        <v>0</v>
      </c>
    </row>
    <row r="544" spans="1:4" ht="18" hidden="1" x14ac:dyDescent="0.3">
      <c r="A544" s="8" t="s">
        <v>337</v>
      </c>
      <c r="B544" s="7"/>
      <c r="C544" s="7"/>
      <c r="D544" s="7">
        <f t="shared" si="8"/>
        <v>0</v>
      </c>
    </row>
    <row r="545" spans="1:4" ht="18" hidden="1" x14ac:dyDescent="0.3">
      <c r="A545" s="10" t="s">
        <v>209</v>
      </c>
      <c r="B545" s="7"/>
      <c r="C545" s="7"/>
      <c r="D545" s="7">
        <f t="shared" si="8"/>
        <v>0</v>
      </c>
    </row>
    <row r="546" spans="1:4" ht="18" hidden="1" x14ac:dyDescent="0.3">
      <c r="A546" s="10" t="s">
        <v>210</v>
      </c>
      <c r="B546" s="7"/>
      <c r="C546" s="7"/>
      <c r="D546" s="7">
        <f t="shared" si="8"/>
        <v>0</v>
      </c>
    </row>
    <row r="547" spans="1:4" ht="18" hidden="1" x14ac:dyDescent="0.3">
      <c r="A547" s="10" t="s">
        <v>338</v>
      </c>
      <c r="B547" s="7"/>
      <c r="C547" s="7"/>
      <c r="D547" s="7">
        <f t="shared" si="8"/>
        <v>0</v>
      </c>
    </row>
    <row r="548" spans="1:4" ht="18" hidden="1" x14ac:dyDescent="0.3">
      <c r="A548" s="10" t="s">
        <v>211</v>
      </c>
      <c r="B548" s="7"/>
      <c r="C548" s="7"/>
      <c r="D548" s="7">
        <f t="shared" si="8"/>
        <v>0</v>
      </c>
    </row>
    <row r="549" spans="1:4" ht="18" hidden="1" x14ac:dyDescent="0.3">
      <c r="A549" s="5" t="s">
        <v>214</v>
      </c>
      <c r="B549" s="7"/>
      <c r="C549" s="7"/>
      <c r="D549" s="7">
        <f t="shared" si="8"/>
        <v>0</v>
      </c>
    </row>
    <row r="550" spans="1:4" ht="18" hidden="1" x14ac:dyDescent="0.3">
      <c r="A550" s="5" t="s">
        <v>215</v>
      </c>
      <c r="B550" s="7"/>
      <c r="C550" s="7"/>
      <c r="D550" s="7">
        <f t="shared" si="8"/>
        <v>0</v>
      </c>
    </row>
    <row r="551" spans="1:4" ht="18" hidden="1" x14ac:dyDescent="0.3">
      <c r="A551" s="10" t="s">
        <v>216</v>
      </c>
      <c r="B551" s="7"/>
      <c r="C551" s="7"/>
      <c r="D551" s="7">
        <f t="shared" si="8"/>
        <v>0</v>
      </c>
    </row>
    <row r="552" spans="1:4" ht="18" hidden="1" x14ac:dyDescent="0.3">
      <c r="A552" s="10" t="s">
        <v>339</v>
      </c>
      <c r="B552" s="7"/>
      <c r="C552" s="7"/>
      <c r="D552" s="7">
        <f t="shared" si="8"/>
        <v>0</v>
      </c>
    </row>
    <row r="553" spans="1:4" ht="18" hidden="1" x14ac:dyDescent="0.3">
      <c r="A553" s="10" t="s">
        <v>217</v>
      </c>
      <c r="B553" s="7"/>
      <c r="C553" s="7"/>
      <c r="D553" s="7">
        <f t="shared" si="8"/>
        <v>0</v>
      </c>
    </row>
    <row r="554" spans="1:4" ht="18" hidden="1" x14ac:dyDescent="0.3">
      <c r="A554" s="8" t="s">
        <v>218</v>
      </c>
      <c r="B554" s="7"/>
      <c r="C554" s="7"/>
      <c r="D554" s="7">
        <f t="shared" si="8"/>
        <v>0</v>
      </c>
    </row>
    <row r="555" spans="1:4" ht="18" hidden="1" x14ac:dyDescent="0.3">
      <c r="A555" s="10" t="s">
        <v>219</v>
      </c>
      <c r="B555" s="7"/>
      <c r="C555" s="7"/>
      <c r="D555" s="7">
        <f t="shared" si="8"/>
        <v>0</v>
      </c>
    </row>
    <row r="556" spans="1:4" ht="18" hidden="1" x14ac:dyDescent="0.3">
      <c r="A556" s="8" t="s">
        <v>340</v>
      </c>
      <c r="B556" s="7"/>
      <c r="C556" s="7"/>
      <c r="D556" s="7">
        <f t="shared" si="8"/>
        <v>0</v>
      </c>
    </row>
    <row r="557" spans="1:4" ht="18" hidden="1" x14ac:dyDescent="0.3">
      <c r="A557" s="10" t="s">
        <v>220</v>
      </c>
      <c r="B557" s="7"/>
      <c r="C557" s="7"/>
      <c r="D557" s="7">
        <f t="shared" si="8"/>
        <v>0</v>
      </c>
    </row>
    <row r="558" spans="1:4" ht="18" hidden="1" x14ac:dyDescent="0.3">
      <c r="A558" s="10" t="s">
        <v>222</v>
      </c>
      <c r="B558" s="7"/>
      <c r="C558" s="7"/>
      <c r="D558" s="7">
        <f t="shared" si="8"/>
        <v>0</v>
      </c>
    </row>
    <row r="559" spans="1:4" ht="18" hidden="1" x14ac:dyDescent="0.3">
      <c r="A559" s="10" t="s">
        <v>223</v>
      </c>
      <c r="B559" s="7"/>
      <c r="C559" s="7"/>
      <c r="D559" s="7">
        <f t="shared" si="8"/>
        <v>0</v>
      </c>
    </row>
    <row r="560" spans="1:4" ht="18" hidden="1" x14ac:dyDescent="0.3">
      <c r="A560" s="10" t="s">
        <v>225</v>
      </c>
      <c r="B560" s="7"/>
      <c r="C560" s="7"/>
      <c r="D560" s="7">
        <f t="shared" si="8"/>
        <v>0</v>
      </c>
    </row>
    <row r="561" spans="1:4" ht="18" hidden="1" x14ac:dyDescent="0.3">
      <c r="A561" s="14" t="s">
        <v>226</v>
      </c>
      <c r="B561" s="7"/>
      <c r="C561" s="7"/>
      <c r="D561" s="7">
        <f t="shared" si="8"/>
        <v>0</v>
      </c>
    </row>
    <row r="562" spans="1:4" ht="18" hidden="1" x14ac:dyDescent="0.3">
      <c r="A562" s="5" t="s">
        <v>341</v>
      </c>
      <c r="B562" s="7"/>
      <c r="C562" s="7"/>
      <c r="D562" s="7">
        <f t="shared" si="8"/>
        <v>0</v>
      </c>
    </row>
    <row r="563" spans="1:4" ht="18" hidden="1" x14ac:dyDescent="0.3">
      <c r="A563" s="8" t="s">
        <v>227</v>
      </c>
      <c r="B563" s="7"/>
      <c r="C563" s="7"/>
      <c r="D563" s="7">
        <f t="shared" si="8"/>
        <v>0</v>
      </c>
    </row>
    <row r="564" spans="1:4" ht="18" hidden="1" x14ac:dyDescent="0.3">
      <c r="A564" s="10" t="s">
        <v>228</v>
      </c>
      <c r="B564" s="7"/>
      <c r="C564" s="7"/>
      <c r="D564" s="7">
        <f t="shared" si="8"/>
        <v>0</v>
      </c>
    </row>
    <row r="565" spans="1:4" ht="18" hidden="1" x14ac:dyDescent="0.3">
      <c r="A565" s="10" t="s">
        <v>229</v>
      </c>
      <c r="B565" s="7"/>
      <c r="C565" s="7"/>
      <c r="D565" s="7">
        <f t="shared" si="8"/>
        <v>0</v>
      </c>
    </row>
    <row r="566" spans="1:4" ht="18" hidden="1" x14ac:dyDescent="0.3">
      <c r="A566" s="8" t="s">
        <v>230</v>
      </c>
      <c r="B566" s="12"/>
      <c r="C566" s="12"/>
      <c r="D566" s="7">
        <f t="shared" si="8"/>
        <v>0</v>
      </c>
    </row>
    <row r="567" spans="1:4" ht="18" hidden="1" x14ac:dyDescent="0.3">
      <c r="A567" s="8" t="s">
        <v>231</v>
      </c>
      <c r="B567" s="12"/>
      <c r="C567" s="12"/>
      <c r="D567" s="7">
        <f t="shared" si="8"/>
        <v>0</v>
      </c>
    </row>
    <row r="568" spans="1:4" ht="18" hidden="1" x14ac:dyDescent="0.3">
      <c r="A568" s="14" t="s">
        <v>232</v>
      </c>
      <c r="B568" s="7"/>
      <c r="C568" s="7"/>
      <c r="D568" s="7">
        <f t="shared" si="8"/>
        <v>0</v>
      </c>
    </row>
    <row r="569" spans="1:4" ht="18" hidden="1" x14ac:dyDescent="0.3">
      <c r="A569" s="13" t="s">
        <v>233</v>
      </c>
      <c r="B569" s="7"/>
      <c r="C569" s="7"/>
      <c r="D569" s="7">
        <f t="shared" si="8"/>
        <v>0</v>
      </c>
    </row>
    <row r="570" spans="1:4" ht="18" hidden="1" x14ac:dyDescent="0.3">
      <c r="A570" s="13" t="s">
        <v>234</v>
      </c>
      <c r="B570" s="7"/>
      <c r="C570" s="7"/>
      <c r="D570" s="7">
        <f t="shared" si="8"/>
        <v>0</v>
      </c>
    </row>
    <row r="571" spans="1:4" ht="18" hidden="1" x14ac:dyDescent="0.3">
      <c r="A571" s="8" t="s">
        <v>235</v>
      </c>
      <c r="B571" s="7"/>
      <c r="C571" s="7"/>
      <c r="D571" s="7">
        <f t="shared" si="8"/>
        <v>0</v>
      </c>
    </row>
    <row r="572" spans="1:4" ht="18" hidden="1" x14ac:dyDescent="0.3">
      <c r="A572" s="8" t="s">
        <v>236</v>
      </c>
      <c r="B572" s="7"/>
      <c r="C572" s="7"/>
      <c r="D572" s="7">
        <f t="shared" si="8"/>
        <v>0</v>
      </c>
    </row>
    <row r="573" spans="1:4" ht="18" hidden="1" x14ac:dyDescent="0.3">
      <c r="A573" s="10" t="s">
        <v>237</v>
      </c>
      <c r="B573" s="7"/>
      <c r="C573" s="7"/>
      <c r="D573" s="7">
        <f t="shared" si="8"/>
        <v>0</v>
      </c>
    </row>
    <row r="574" spans="1:4" ht="18" hidden="1" x14ac:dyDescent="0.3">
      <c r="A574" s="10" t="s">
        <v>342</v>
      </c>
      <c r="B574" s="7"/>
      <c r="C574" s="7"/>
      <c r="D574" s="7">
        <f t="shared" si="8"/>
        <v>0</v>
      </c>
    </row>
    <row r="575" spans="1:4" ht="18" hidden="1" x14ac:dyDescent="0.3">
      <c r="A575" s="10" t="s">
        <v>238</v>
      </c>
      <c r="B575" s="7"/>
      <c r="C575" s="7"/>
      <c r="D575" s="7">
        <f t="shared" si="8"/>
        <v>0</v>
      </c>
    </row>
    <row r="576" spans="1:4" ht="18" hidden="1" x14ac:dyDescent="0.3">
      <c r="A576" s="14" t="s">
        <v>239</v>
      </c>
      <c r="B576" s="7"/>
      <c r="C576" s="7"/>
      <c r="D576" s="7">
        <f t="shared" si="8"/>
        <v>0</v>
      </c>
    </row>
    <row r="577" spans="1:4" ht="18" hidden="1" x14ac:dyDescent="0.3">
      <c r="A577" s="5" t="s">
        <v>240</v>
      </c>
      <c r="B577" s="7"/>
      <c r="C577" s="7"/>
      <c r="D577" s="7">
        <f t="shared" si="8"/>
        <v>0</v>
      </c>
    </row>
    <row r="578" spans="1:4" ht="18" hidden="1" x14ac:dyDescent="0.3">
      <c r="A578" s="10" t="s">
        <v>241</v>
      </c>
      <c r="B578" s="7"/>
      <c r="C578" s="7"/>
      <c r="D578" s="7">
        <f t="shared" si="8"/>
        <v>0</v>
      </c>
    </row>
    <row r="579" spans="1:4" ht="18" hidden="1" x14ac:dyDescent="0.3">
      <c r="A579" s="10" t="s">
        <v>242</v>
      </c>
      <c r="B579" s="7"/>
      <c r="C579" s="7"/>
      <c r="D579" s="7">
        <f t="shared" si="8"/>
        <v>0</v>
      </c>
    </row>
    <row r="580" spans="1:4" ht="18" hidden="1" x14ac:dyDescent="0.3">
      <c r="A580" s="5" t="s">
        <v>243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244</v>
      </c>
      <c r="B581" s="7"/>
      <c r="C581" s="7"/>
      <c r="D581" s="7">
        <f t="shared" si="9"/>
        <v>0</v>
      </c>
    </row>
    <row r="582" spans="1:4" ht="18" hidden="1" x14ac:dyDescent="0.3">
      <c r="A582" s="10" t="s">
        <v>245</v>
      </c>
      <c r="B582" s="7"/>
      <c r="C582" s="7"/>
      <c r="D582" s="7">
        <f t="shared" si="9"/>
        <v>0</v>
      </c>
    </row>
    <row r="583" spans="1:4" ht="18" hidden="1" x14ac:dyDescent="0.3">
      <c r="A583" s="13" t="s">
        <v>246</v>
      </c>
      <c r="B583" s="7"/>
      <c r="C583" s="7"/>
      <c r="D583" s="7">
        <f t="shared" si="9"/>
        <v>0</v>
      </c>
    </row>
    <row r="584" spans="1:4" ht="18" hidden="1" x14ac:dyDescent="0.3">
      <c r="A584" s="10" t="s">
        <v>247</v>
      </c>
      <c r="B584" s="7"/>
      <c r="C584" s="7"/>
      <c r="D584" s="7">
        <f t="shared" si="9"/>
        <v>0</v>
      </c>
    </row>
    <row r="585" spans="1:4" ht="18" hidden="1" x14ac:dyDescent="0.3">
      <c r="A585" s="10" t="s">
        <v>248</v>
      </c>
      <c r="B585" s="7"/>
      <c r="C585" s="7"/>
      <c r="D585" s="7">
        <f t="shared" si="9"/>
        <v>0</v>
      </c>
    </row>
    <row r="586" spans="1:4" ht="18" hidden="1" x14ac:dyDescent="0.3">
      <c r="A586" s="10" t="s">
        <v>249</v>
      </c>
      <c r="B586" s="7"/>
      <c r="C586" s="7"/>
      <c r="D586" s="7">
        <f t="shared" si="9"/>
        <v>0</v>
      </c>
    </row>
    <row r="587" spans="1:4" ht="18" hidden="1" x14ac:dyDescent="0.3">
      <c r="A587" s="10" t="s">
        <v>250</v>
      </c>
      <c r="B587" s="7"/>
      <c r="C587" s="7"/>
      <c r="D587" s="7">
        <f t="shared" si="9"/>
        <v>0</v>
      </c>
    </row>
    <row r="588" spans="1:4" ht="18" hidden="1" x14ac:dyDescent="0.3">
      <c r="A588" s="13" t="s">
        <v>251</v>
      </c>
      <c r="B588" s="7"/>
      <c r="C588" s="7"/>
      <c r="D588" s="7">
        <f t="shared" si="9"/>
        <v>0</v>
      </c>
    </row>
    <row r="589" spans="1:4" ht="18" hidden="1" x14ac:dyDescent="0.3">
      <c r="A589" s="10" t="s">
        <v>252</v>
      </c>
      <c r="B589" s="7"/>
      <c r="C589" s="7"/>
      <c r="D589" s="7">
        <f t="shared" si="9"/>
        <v>0</v>
      </c>
    </row>
    <row r="590" spans="1:4" ht="18" hidden="1" x14ac:dyDescent="0.3">
      <c r="A590" s="10" t="s">
        <v>253</v>
      </c>
      <c r="B590" s="7"/>
      <c r="C590" s="7"/>
      <c r="D590" s="7">
        <f t="shared" si="9"/>
        <v>0</v>
      </c>
    </row>
    <row r="591" spans="1:4" ht="18" hidden="1" x14ac:dyDescent="0.3">
      <c r="A591" s="13" t="s">
        <v>254</v>
      </c>
      <c r="B591" s="7"/>
      <c r="C591" s="7"/>
      <c r="D591" s="7">
        <f t="shared" si="9"/>
        <v>0</v>
      </c>
    </row>
    <row r="592" spans="1:4" ht="18" hidden="1" x14ac:dyDescent="0.3">
      <c r="A592" s="13" t="s">
        <v>255</v>
      </c>
      <c r="B592" s="7"/>
      <c r="C592" s="7"/>
      <c r="D592" s="7">
        <f t="shared" si="9"/>
        <v>0</v>
      </c>
    </row>
    <row r="593" spans="1:4" ht="18" hidden="1" x14ac:dyDescent="0.3">
      <c r="A593" s="10" t="s">
        <v>256</v>
      </c>
      <c r="B593" s="7"/>
      <c r="C593" s="7"/>
      <c r="D593" s="7">
        <f t="shared" si="9"/>
        <v>0</v>
      </c>
    </row>
    <row r="594" spans="1:4" ht="18" hidden="1" x14ac:dyDescent="0.3">
      <c r="A594" s="10" t="s">
        <v>257</v>
      </c>
      <c r="B594" s="7"/>
      <c r="C594" s="7"/>
      <c r="D594" s="7">
        <f t="shared" si="9"/>
        <v>0</v>
      </c>
    </row>
    <row r="595" spans="1:4" ht="18" hidden="1" x14ac:dyDescent="0.3">
      <c r="A595" s="13" t="s">
        <v>258</v>
      </c>
      <c r="B595" s="7"/>
      <c r="C595" s="7"/>
      <c r="D595" s="7">
        <f t="shared" si="9"/>
        <v>0</v>
      </c>
    </row>
    <row r="596" spans="1:4" ht="18" hidden="1" x14ac:dyDescent="0.3">
      <c r="A596" s="10" t="s">
        <v>259</v>
      </c>
      <c r="B596" s="7"/>
      <c r="C596" s="7"/>
      <c r="D596" s="7">
        <f t="shared" si="9"/>
        <v>0</v>
      </c>
    </row>
    <row r="597" spans="1:4" ht="18" hidden="1" x14ac:dyDescent="0.3">
      <c r="A597" s="10" t="s">
        <v>260</v>
      </c>
      <c r="B597" s="7"/>
      <c r="C597" s="7"/>
      <c r="D597" s="7">
        <f t="shared" si="9"/>
        <v>0</v>
      </c>
    </row>
    <row r="598" spans="1:4" ht="18" hidden="1" x14ac:dyDescent="0.3">
      <c r="A598" s="10" t="s">
        <v>261</v>
      </c>
      <c r="B598" s="7"/>
      <c r="C598" s="7"/>
      <c r="D598" s="7">
        <f t="shared" si="9"/>
        <v>0</v>
      </c>
    </row>
    <row r="599" spans="1:4" ht="18" hidden="1" x14ac:dyDescent="0.3">
      <c r="A599" s="10" t="s">
        <v>262</v>
      </c>
      <c r="B599" s="7"/>
      <c r="C599" s="7"/>
      <c r="D599" s="7">
        <f t="shared" si="9"/>
        <v>0</v>
      </c>
    </row>
    <row r="600" spans="1:4" ht="18" hidden="1" x14ac:dyDescent="0.3">
      <c r="A600" s="10" t="s">
        <v>263</v>
      </c>
      <c r="B600" s="7"/>
      <c r="C600" s="7"/>
      <c r="D600" s="7">
        <f t="shared" si="9"/>
        <v>0</v>
      </c>
    </row>
    <row r="601" spans="1:4" ht="18" hidden="1" x14ac:dyDescent="0.3">
      <c r="A601" s="10" t="s">
        <v>264</v>
      </c>
      <c r="B601" s="7"/>
      <c r="C601" s="7"/>
      <c r="D601" s="7">
        <f t="shared" si="9"/>
        <v>0</v>
      </c>
    </row>
    <row r="602" spans="1:4" ht="18" hidden="1" x14ac:dyDescent="0.3">
      <c r="A602" s="10" t="s">
        <v>265</v>
      </c>
      <c r="B602" s="7"/>
      <c r="C602" s="7"/>
      <c r="D602" s="7">
        <f t="shared" si="9"/>
        <v>0</v>
      </c>
    </row>
    <row r="603" spans="1:4" ht="18" hidden="1" x14ac:dyDescent="0.3">
      <c r="A603" s="10" t="s">
        <v>266</v>
      </c>
      <c r="B603" s="7"/>
      <c r="C603" s="7"/>
      <c r="D603" s="7">
        <f t="shared" si="9"/>
        <v>0</v>
      </c>
    </row>
    <row r="604" spans="1:4" ht="18" hidden="1" x14ac:dyDescent="0.3">
      <c r="A604" s="10" t="s">
        <v>267</v>
      </c>
      <c r="B604" s="7"/>
      <c r="C604" s="7"/>
      <c r="D604" s="7">
        <f t="shared" si="9"/>
        <v>0</v>
      </c>
    </row>
    <row r="605" spans="1:4" ht="18" hidden="1" x14ac:dyDescent="0.3">
      <c r="A605" s="14" t="s">
        <v>268</v>
      </c>
      <c r="B605" s="7"/>
      <c r="C605" s="7"/>
      <c r="D605" s="7">
        <f t="shared" si="9"/>
        <v>0</v>
      </c>
    </row>
    <row r="606" spans="1:4" ht="18" hidden="1" x14ac:dyDescent="0.3">
      <c r="A606" s="10" t="s">
        <v>269</v>
      </c>
      <c r="B606" s="7"/>
      <c r="C606" s="7"/>
      <c r="D606" s="7">
        <f t="shared" si="9"/>
        <v>0</v>
      </c>
    </row>
    <row r="607" spans="1:4" ht="18" hidden="1" x14ac:dyDescent="0.3">
      <c r="A607" s="10" t="s">
        <v>270</v>
      </c>
      <c r="B607" s="7"/>
      <c r="C607" s="7"/>
      <c r="D607" s="7">
        <f t="shared" si="9"/>
        <v>0</v>
      </c>
    </row>
    <row r="608" spans="1:4" ht="18" hidden="1" x14ac:dyDescent="0.3">
      <c r="A608" s="10" t="s">
        <v>271</v>
      </c>
      <c r="B608" s="7"/>
      <c r="C608" s="7"/>
      <c r="D608" s="7">
        <f t="shared" si="9"/>
        <v>0</v>
      </c>
    </row>
    <row r="609" spans="1:4" ht="18" hidden="1" x14ac:dyDescent="0.3">
      <c r="A609" s="10" t="s">
        <v>272</v>
      </c>
      <c r="B609" s="7"/>
      <c r="C609" s="7"/>
      <c r="D609" s="7">
        <f t="shared" si="9"/>
        <v>0</v>
      </c>
    </row>
    <row r="610" spans="1:4" ht="18" hidden="1" x14ac:dyDescent="0.3">
      <c r="A610" s="10" t="s">
        <v>273</v>
      </c>
      <c r="B610" s="7"/>
      <c r="C610" s="7"/>
      <c r="D610" s="7">
        <f t="shared" si="9"/>
        <v>0</v>
      </c>
    </row>
    <row r="611" spans="1:4" ht="18" hidden="1" x14ac:dyDescent="0.3">
      <c r="A611" s="10" t="s">
        <v>274</v>
      </c>
      <c r="B611" s="7"/>
      <c r="C611" s="7"/>
      <c r="D611" s="7">
        <f t="shared" si="9"/>
        <v>0</v>
      </c>
    </row>
    <row r="612" spans="1:4" ht="18" hidden="1" x14ac:dyDescent="0.3">
      <c r="A612" s="10" t="s">
        <v>275</v>
      </c>
      <c r="B612" s="7"/>
      <c r="C612" s="7"/>
      <c r="D612" s="7">
        <f t="shared" si="9"/>
        <v>0</v>
      </c>
    </row>
    <row r="613" spans="1:4" ht="18" hidden="1" x14ac:dyDescent="0.3">
      <c r="A613" s="10" t="s">
        <v>276</v>
      </c>
      <c r="B613" s="7"/>
      <c r="C613" s="7"/>
      <c r="D613" s="7">
        <f t="shared" si="9"/>
        <v>0</v>
      </c>
    </row>
    <row r="614" spans="1:4" ht="18" hidden="1" x14ac:dyDescent="0.3">
      <c r="A614" s="24" t="s">
        <v>277</v>
      </c>
      <c r="B614" s="7"/>
      <c r="C614" s="7"/>
      <c r="D614" s="7">
        <f t="shared" si="9"/>
        <v>0</v>
      </c>
    </row>
    <row r="615" spans="1:4" ht="18" hidden="1" x14ac:dyDescent="0.3">
      <c r="A615" s="10" t="s">
        <v>278</v>
      </c>
      <c r="B615" s="7"/>
      <c r="C615" s="7"/>
      <c r="D615" s="7">
        <f t="shared" si="9"/>
        <v>0</v>
      </c>
    </row>
    <row r="616" spans="1:4" ht="18" hidden="1" x14ac:dyDescent="0.3">
      <c r="A616" s="10" t="s">
        <v>279</v>
      </c>
      <c r="B616" s="7"/>
      <c r="C616" s="7"/>
      <c r="D616" s="7">
        <f t="shared" si="9"/>
        <v>0</v>
      </c>
    </row>
    <row r="617" spans="1:4" ht="18" hidden="1" x14ac:dyDescent="0.3">
      <c r="A617" s="33" t="s">
        <v>280</v>
      </c>
      <c r="B617" s="7"/>
      <c r="C617" s="7"/>
      <c r="D617" s="7">
        <f t="shared" si="9"/>
        <v>0</v>
      </c>
    </row>
    <row r="618" spans="1:4" ht="18" hidden="1" x14ac:dyDescent="0.3">
      <c r="A618" s="5" t="s">
        <v>281</v>
      </c>
      <c r="B618" s="12"/>
      <c r="C618" s="12"/>
      <c r="D618" s="7">
        <f t="shared" si="9"/>
        <v>0</v>
      </c>
    </row>
    <row r="619" spans="1:4" ht="18" hidden="1" x14ac:dyDescent="0.3">
      <c r="A619" s="10" t="s">
        <v>282</v>
      </c>
      <c r="B619" s="7"/>
      <c r="C619" s="7"/>
      <c r="D619" s="7">
        <f t="shared" si="9"/>
        <v>0</v>
      </c>
    </row>
    <row r="620" spans="1:4" ht="18" hidden="1" x14ac:dyDescent="0.3">
      <c r="A620" s="10" t="s">
        <v>283</v>
      </c>
      <c r="B620" s="7"/>
      <c r="C620" s="7"/>
      <c r="D620" s="7">
        <f t="shared" si="9"/>
        <v>0</v>
      </c>
    </row>
    <row r="621" spans="1:4" ht="18" x14ac:dyDescent="0.3">
      <c r="A621" s="10" t="s">
        <v>284</v>
      </c>
      <c r="B621" s="7">
        <f>12+12+10</f>
        <v>34</v>
      </c>
      <c r="C621" s="7">
        <v>14000</v>
      </c>
      <c r="D621" s="7">
        <f t="shared" si="9"/>
        <v>476000</v>
      </c>
    </row>
    <row r="622" spans="1:4" ht="18" hidden="1" x14ac:dyDescent="0.3">
      <c r="A622" s="14" t="s">
        <v>285</v>
      </c>
      <c r="B622" s="7"/>
      <c r="C622" s="7"/>
      <c r="D622" s="7">
        <f t="shared" si="9"/>
        <v>0</v>
      </c>
    </row>
    <row r="623" spans="1:4" ht="18" hidden="1" x14ac:dyDescent="0.3">
      <c r="A623" s="10" t="s">
        <v>286</v>
      </c>
      <c r="B623" s="7"/>
      <c r="C623" s="7"/>
      <c r="D623" s="7">
        <f t="shared" si="9"/>
        <v>0</v>
      </c>
    </row>
    <row r="624" spans="1:4" ht="18" hidden="1" x14ac:dyDescent="0.3">
      <c r="A624" s="24" t="s">
        <v>287</v>
      </c>
      <c r="B624" s="7"/>
      <c r="C624" s="7"/>
      <c r="D624" s="7">
        <f t="shared" si="9"/>
        <v>0</v>
      </c>
    </row>
    <row r="625" spans="1:4" ht="18" hidden="1" x14ac:dyDescent="0.3">
      <c r="A625" s="8" t="s">
        <v>288</v>
      </c>
      <c r="B625" s="7"/>
      <c r="C625" s="7"/>
      <c r="D625" s="7">
        <f t="shared" si="9"/>
        <v>0</v>
      </c>
    </row>
    <row r="626" spans="1:4" ht="18" hidden="1" x14ac:dyDescent="0.3">
      <c r="A626" s="10" t="s">
        <v>289</v>
      </c>
      <c r="B626" s="7"/>
      <c r="C626" s="7"/>
      <c r="D626" s="7">
        <f t="shared" si="9"/>
        <v>0</v>
      </c>
    </row>
    <row r="627" spans="1:4" ht="18" hidden="1" x14ac:dyDescent="0.3">
      <c r="A627" s="10" t="s">
        <v>290</v>
      </c>
      <c r="B627" s="7"/>
      <c r="C627" s="7"/>
      <c r="D627" s="7">
        <f t="shared" si="9"/>
        <v>0</v>
      </c>
    </row>
    <row r="628" spans="1:4" ht="18" x14ac:dyDescent="0.3">
      <c r="A628" s="10" t="s">
        <v>291</v>
      </c>
      <c r="B628" s="7">
        <v>4</v>
      </c>
      <c r="C628" s="7">
        <v>11000</v>
      </c>
      <c r="D628" s="7">
        <f t="shared" si="9"/>
        <v>44000</v>
      </c>
    </row>
    <row r="629" spans="1:4" ht="18" hidden="1" x14ac:dyDescent="0.3">
      <c r="A629" s="10" t="s">
        <v>292</v>
      </c>
      <c r="B629" s="7"/>
      <c r="C629" s="7"/>
      <c r="D629" s="7">
        <f t="shared" si="9"/>
        <v>0</v>
      </c>
    </row>
    <row r="630" spans="1:4" ht="18" hidden="1" x14ac:dyDescent="0.3">
      <c r="A630" s="29" t="s">
        <v>293</v>
      </c>
      <c r="B630" s="7"/>
      <c r="C630" s="7"/>
      <c r="D630" s="7">
        <f t="shared" si="9"/>
        <v>0</v>
      </c>
    </row>
    <row r="631" spans="1:4" ht="18" hidden="1" x14ac:dyDescent="0.3">
      <c r="A631" s="22" t="s">
        <v>294</v>
      </c>
      <c r="B631" s="7"/>
      <c r="C631" s="7"/>
      <c r="D631" s="7">
        <f t="shared" si="9"/>
        <v>0</v>
      </c>
    </row>
    <row r="632" spans="1:4" ht="18" hidden="1" x14ac:dyDescent="0.3">
      <c r="A632" s="34" t="s">
        <v>295</v>
      </c>
      <c r="B632" s="7"/>
      <c r="C632" s="7"/>
      <c r="D632" s="7">
        <f t="shared" si="9"/>
        <v>0</v>
      </c>
    </row>
    <row r="633" spans="1:4" ht="18" hidden="1" x14ac:dyDescent="0.3">
      <c r="A633" s="5" t="s">
        <v>296</v>
      </c>
      <c r="B633" s="7"/>
      <c r="C633" s="7"/>
      <c r="D633" s="7">
        <f t="shared" si="9"/>
        <v>0</v>
      </c>
    </row>
    <row r="634" spans="1:4" ht="18" hidden="1" x14ac:dyDescent="0.3">
      <c r="A634" s="8" t="s">
        <v>297</v>
      </c>
      <c r="B634" s="7"/>
      <c r="C634" s="7"/>
      <c r="D634" s="7">
        <f t="shared" si="9"/>
        <v>0</v>
      </c>
    </row>
    <row r="635" spans="1:4" ht="18" hidden="1" x14ac:dyDescent="0.3">
      <c r="A635" s="35" t="s">
        <v>298</v>
      </c>
      <c r="B635" s="7"/>
      <c r="C635" s="7"/>
      <c r="D635" s="7">
        <f t="shared" si="9"/>
        <v>0</v>
      </c>
    </row>
    <row r="636" spans="1:4" ht="18" hidden="1" x14ac:dyDescent="0.3">
      <c r="A636" s="10" t="s">
        <v>299</v>
      </c>
      <c r="B636" s="7"/>
      <c r="C636" s="7"/>
      <c r="D636" s="7">
        <f t="shared" si="9"/>
        <v>0</v>
      </c>
    </row>
    <row r="637" spans="1:4" ht="18" hidden="1" x14ac:dyDescent="0.3">
      <c r="A637" s="8" t="s">
        <v>300</v>
      </c>
      <c r="B637" s="7"/>
      <c r="C637" s="7"/>
      <c r="D637" s="7">
        <f t="shared" si="9"/>
        <v>0</v>
      </c>
    </row>
    <row r="638" spans="1:4" ht="18" hidden="1" x14ac:dyDescent="0.3">
      <c r="A638" s="8" t="s">
        <v>301</v>
      </c>
      <c r="B638" s="7"/>
      <c r="C638" s="7"/>
      <c r="D638" s="7">
        <f t="shared" si="9"/>
        <v>0</v>
      </c>
    </row>
    <row r="639" spans="1:4" ht="18" hidden="1" x14ac:dyDescent="0.3">
      <c r="A639" s="10" t="s">
        <v>302</v>
      </c>
      <c r="B639" s="7"/>
      <c r="C639" s="7"/>
      <c r="D639" s="7">
        <f t="shared" si="9"/>
        <v>0</v>
      </c>
    </row>
    <row r="640" spans="1:4" ht="18" hidden="1" x14ac:dyDescent="0.3">
      <c r="A640" s="8" t="s">
        <v>304</v>
      </c>
      <c r="B640" s="7"/>
      <c r="C640" s="7"/>
      <c r="D640" s="7">
        <f t="shared" si="9"/>
        <v>0</v>
      </c>
    </row>
    <row r="641" spans="1:4" ht="18" hidden="1" x14ac:dyDescent="0.3">
      <c r="A641" s="14" t="s">
        <v>305</v>
      </c>
      <c r="B641" s="7"/>
      <c r="C641" s="7"/>
      <c r="D641" s="7">
        <f t="shared" si="9"/>
        <v>0</v>
      </c>
    </row>
    <row r="642" spans="1:4" ht="18" hidden="1" x14ac:dyDescent="0.3">
      <c r="A642" s="14" t="s">
        <v>306</v>
      </c>
      <c r="B642" s="7"/>
      <c r="C642" s="7"/>
      <c r="D642" s="7">
        <f t="shared" si="9"/>
        <v>0</v>
      </c>
    </row>
    <row r="643" spans="1:4" ht="18" hidden="1" x14ac:dyDescent="0.3">
      <c r="A643" s="14" t="s">
        <v>307</v>
      </c>
      <c r="B643" s="7"/>
      <c r="C643" s="7"/>
      <c r="D643" s="7">
        <f t="shared" si="9"/>
        <v>0</v>
      </c>
    </row>
    <row r="644" spans="1:4" ht="18" hidden="1" x14ac:dyDescent="0.3">
      <c r="A644" s="14" t="s">
        <v>308</v>
      </c>
      <c r="B644" s="7"/>
      <c r="C644" s="7"/>
      <c r="D644" s="7">
        <f t="shared" ref="D644:D665" si="10">B644*C644</f>
        <v>0</v>
      </c>
    </row>
    <row r="645" spans="1:4" ht="18" hidden="1" x14ac:dyDescent="0.3">
      <c r="A645" s="10" t="s">
        <v>309</v>
      </c>
      <c r="B645" s="7"/>
      <c r="C645" s="7"/>
      <c r="D645" s="7">
        <f t="shared" si="10"/>
        <v>0</v>
      </c>
    </row>
    <row r="646" spans="1:4" ht="18" hidden="1" x14ac:dyDescent="0.3">
      <c r="A646" s="36" t="s">
        <v>310</v>
      </c>
      <c r="B646" s="7"/>
      <c r="C646" s="7"/>
      <c r="D646" s="7">
        <f t="shared" si="10"/>
        <v>0</v>
      </c>
    </row>
    <row r="647" spans="1:4" ht="18" hidden="1" x14ac:dyDescent="0.3">
      <c r="A647" s="36" t="s">
        <v>311</v>
      </c>
      <c r="B647" s="7"/>
      <c r="C647" s="7"/>
      <c r="D647" s="7">
        <f t="shared" si="10"/>
        <v>0</v>
      </c>
    </row>
    <row r="648" spans="1:4" ht="18" hidden="1" x14ac:dyDescent="0.3">
      <c r="A648" s="36" t="s">
        <v>312</v>
      </c>
      <c r="B648" s="7"/>
      <c r="C648" s="7"/>
      <c r="D648" s="7">
        <f t="shared" si="10"/>
        <v>0</v>
      </c>
    </row>
    <row r="649" spans="1:4" ht="18" hidden="1" x14ac:dyDescent="0.3">
      <c r="A649" s="36" t="s">
        <v>313</v>
      </c>
      <c r="B649" s="7"/>
      <c r="C649" s="7"/>
      <c r="D649" s="7">
        <f t="shared" si="10"/>
        <v>0</v>
      </c>
    </row>
    <row r="650" spans="1:4" ht="18" hidden="1" x14ac:dyDescent="0.3">
      <c r="A650" s="8" t="s">
        <v>314</v>
      </c>
      <c r="B650" s="7"/>
      <c r="C650" s="7"/>
      <c r="D650" s="7">
        <f t="shared" si="10"/>
        <v>0</v>
      </c>
    </row>
    <row r="651" spans="1:4" ht="18" x14ac:dyDescent="0.3">
      <c r="A651" s="13" t="s">
        <v>397</v>
      </c>
      <c r="B651" s="7">
        <v>75</v>
      </c>
      <c r="C651" s="7">
        <v>12000</v>
      </c>
      <c r="D651" s="7">
        <f t="shared" si="10"/>
        <v>900000</v>
      </c>
    </row>
    <row r="652" spans="1:4" ht="18" x14ac:dyDescent="0.3">
      <c r="A652" s="13" t="s">
        <v>439</v>
      </c>
      <c r="B652" s="7">
        <f>550/0.5</f>
        <v>1100</v>
      </c>
      <c r="C652" s="7">
        <v>18000</v>
      </c>
      <c r="D652" s="7">
        <f t="shared" si="10"/>
        <v>19800000</v>
      </c>
    </row>
    <row r="653" spans="1:4" ht="18" hidden="1" x14ac:dyDescent="0.3">
      <c r="A653" s="8" t="s">
        <v>317</v>
      </c>
      <c r="B653" s="7"/>
      <c r="C653" s="7"/>
      <c r="D653" s="7">
        <f t="shared" si="10"/>
        <v>0</v>
      </c>
    </row>
    <row r="654" spans="1:4" ht="18" hidden="1" x14ac:dyDescent="0.3">
      <c r="A654" s="24" t="s">
        <v>321</v>
      </c>
      <c r="B654" s="7"/>
      <c r="C654" s="7"/>
      <c r="D654" s="7">
        <f t="shared" si="10"/>
        <v>0</v>
      </c>
    </row>
    <row r="655" spans="1:4" ht="18" hidden="1" x14ac:dyDescent="0.3">
      <c r="A655" s="24" t="s">
        <v>322</v>
      </c>
      <c r="B655" s="7"/>
      <c r="C655" s="7"/>
      <c r="D655" s="7">
        <f t="shared" si="10"/>
        <v>0</v>
      </c>
    </row>
    <row r="656" spans="1:4" ht="18" hidden="1" x14ac:dyDescent="0.3">
      <c r="A656" s="36" t="s">
        <v>323</v>
      </c>
      <c r="B656" s="7"/>
      <c r="C656" s="7"/>
      <c r="D656" s="7">
        <f t="shared" si="10"/>
        <v>0</v>
      </c>
    </row>
    <row r="657" spans="1:4" ht="18" hidden="1" x14ac:dyDescent="0.3">
      <c r="A657" s="36" t="s">
        <v>324</v>
      </c>
      <c r="B657" s="7"/>
      <c r="C657" s="7"/>
      <c r="D657" s="7">
        <f t="shared" si="10"/>
        <v>0</v>
      </c>
    </row>
    <row r="658" spans="1:4" ht="18" hidden="1" x14ac:dyDescent="0.3">
      <c r="A658" s="36" t="s">
        <v>325</v>
      </c>
      <c r="B658" s="7"/>
      <c r="C658" s="7"/>
      <c r="D658" s="7">
        <f t="shared" si="10"/>
        <v>0</v>
      </c>
    </row>
    <row r="659" spans="1:4" ht="18" hidden="1" x14ac:dyDescent="0.3">
      <c r="A659" s="36" t="s">
        <v>326</v>
      </c>
      <c r="B659" s="7"/>
      <c r="C659" s="7"/>
      <c r="D659" s="7">
        <f t="shared" si="10"/>
        <v>0</v>
      </c>
    </row>
    <row r="660" spans="1:4" ht="18" hidden="1" x14ac:dyDescent="0.3">
      <c r="A660" s="8" t="s">
        <v>343</v>
      </c>
      <c r="B660" s="7"/>
      <c r="C660" s="7"/>
      <c r="D660" s="7">
        <f t="shared" si="10"/>
        <v>0</v>
      </c>
    </row>
    <row r="661" spans="1:4" ht="18" hidden="1" x14ac:dyDescent="0.3">
      <c r="A661" s="36" t="s">
        <v>327</v>
      </c>
      <c r="B661" s="7"/>
      <c r="C661" s="7"/>
      <c r="D661" s="7">
        <f t="shared" si="10"/>
        <v>0</v>
      </c>
    </row>
    <row r="662" spans="1:4" ht="18" hidden="1" x14ac:dyDescent="0.3">
      <c r="A662" s="35" t="s">
        <v>328</v>
      </c>
      <c r="B662" s="7"/>
      <c r="C662" s="7"/>
      <c r="D662" s="7">
        <f t="shared" si="10"/>
        <v>0</v>
      </c>
    </row>
    <row r="663" spans="1:4" ht="18" hidden="1" x14ac:dyDescent="0.3">
      <c r="A663" s="10" t="s">
        <v>399</v>
      </c>
      <c r="B663" s="7"/>
      <c r="C663" s="7"/>
      <c r="D663" s="7">
        <f t="shared" si="10"/>
        <v>0</v>
      </c>
    </row>
    <row r="664" spans="1:4" ht="18" hidden="1" x14ac:dyDescent="0.3">
      <c r="A664" s="8" t="s">
        <v>330</v>
      </c>
      <c r="B664" s="7"/>
      <c r="C664" s="7"/>
      <c r="D664" s="7">
        <f t="shared" si="10"/>
        <v>0</v>
      </c>
    </row>
    <row r="665" spans="1:4" ht="18" hidden="1" x14ac:dyDescent="0.3">
      <c r="A665" s="8" t="s">
        <v>332</v>
      </c>
      <c r="B665" s="7"/>
      <c r="C665" s="7"/>
      <c r="D665" s="7">
        <f t="shared" si="10"/>
        <v>0</v>
      </c>
    </row>
    <row r="666" spans="1:4" ht="17.399999999999999" x14ac:dyDescent="0.3">
      <c r="A666" s="37"/>
      <c r="B666" s="39">
        <f>SUM(B339:B665)</f>
        <v>6945</v>
      </c>
      <c r="C666" s="39"/>
      <c r="D666" s="39">
        <f t="shared" ref="D666" si="11">SUM(D339:D665)</f>
        <v>86419000</v>
      </c>
    </row>
    <row r="668" spans="1:4" x14ac:dyDescent="0.3">
      <c r="D668" s="55">
        <f>D666+D334</f>
        <v>137426000</v>
      </c>
    </row>
  </sheetData>
  <protectedRanges>
    <protectedRange password="CF71" sqref="B3:C333 B1:D2" name="tho"/>
    <protectedRange password="CF71" sqref="D3:D665" name="tho_2"/>
    <protectedRange password="CF71" sqref="B336:C665" name="tho_1"/>
  </protectedRanges>
  <autoFilter ref="A2:D666" xr:uid="{00000000-0009-0000-0000-00001C000000}">
    <filterColumn colId="1">
      <customFilters>
        <customFilter operator="notEqual" val=" "/>
      </customFilters>
    </filterColumn>
  </autoFilter>
  <mergeCells count="1">
    <mergeCell ref="A337:A33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D666"/>
  <sheetViews>
    <sheetView topLeftCell="A295" workbookViewId="0">
      <selection activeCell="D666" sqref="D666"/>
    </sheetView>
  </sheetViews>
  <sheetFormatPr defaultRowHeight="14.4" x14ac:dyDescent="0.3"/>
  <cols>
    <col min="1" max="1" width="36.5546875" customWidth="1"/>
    <col min="3" max="3" width="12.21875" customWidth="1"/>
    <col min="4" max="4" width="23.21875" customWidth="1"/>
  </cols>
  <sheetData>
    <row r="1" spans="1:4" x14ac:dyDescent="0.3">
      <c r="A1" s="1" t="s">
        <v>451</v>
      </c>
      <c r="B1" s="2"/>
      <c r="C1" s="2"/>
      <c r="D1" s="2"/>
    </row>
    <row r="2" spans="1:4" ht="26.4" x14ac:dyDescent="0.3">
      <c r="A2" s="193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f>19+10</f>
        <v>29</v>
      </c>
      <c r="C3" s="7">
        <v>11000</v>
      </c>
      <c r="D3" s="7">
        <f>B3*C3</f>
        <v>319000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x14ac:dyDescent="0.3">
      <c r="A12" s="10" t="s">
        <v>51</v>
      </c>
      <c r="B12" s="7">
        <v>5</v>
      </c>
      <c r="C12" s="7">
        <v>10000</v>
      </c>
      <c r="D12" s="7">
        <f t="shared" si="0"/>
        <v>50000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hidden="1" x14ac:dyDescent="0.3">
      <c r="A15" s="5" t="s">
        <v>206</v>
      </c>
      <c r="B15" s="7"/>
      <c r="C15" s="7"/>
      <c r="D15" s="7">
        <f t="shared" si="0"/>
        <v>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hidden="1" x14ac:dyDescent="0.3">
      <c r="A18" s="24" t="s">
        <v>287</v>
      </c>
      <c r="B18" s="7"/>
      <c r="C18" s="7"/>
      <c r="D18" s="7">
        <f t="shared" si="0"/>
        <v>0</v>
      </c>
    </row>
    <row r="19" spans="1:4" ht="18" x14ac:dyDescent="0.3">
      <c r="A19" s="8" t="s">
        <v>288</v>
      </c>
      <c r="B19" s="7">
        <v>9</v>
      </c>
      <c r="C19" s="44">
        <v>13000</v>
      </c>
      <c r="D19" s="7">
        <f t="shared" si="0"/>
        <v>117000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v>20</v>
      </c>
      <c r="C25" s="7">
        <v>17000</v>
      </c>
      <c r="D25" s="7">
        <f t="shared" si="0"/>
        <v>340000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f>22+15</f>
        <v>37</v>
      </c>
      <c r="C28" s="7">
        <v>18000</v>
      </c>
      <c r="D28" s="7">
        <f t="shared" si="0"/>
        <v>666000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x14ac:dyDescent="0.3">
      <c r="A30" s="5" t="s">
        <v>66</v>
      </c>
      <c r="B30" s="7">
        <v>6</v>
      </c>
      <c r="C30" s="7">
        <v>14000</v>
      </c>
      <c r="D30" s="7">
        <f t="shared" si="0"/>
        <v>84000</v>
      </c>
    </row>
    <row r="31" spans="1:4" ht="18" hidden="1" x14ac:dyDescent="0.3">
      <c r="A31" s="10" t="s">
        <v>228</v>
      </c>
      <c r="B31" s="7"/>
      <c r="C31" s="7"/>
      <c r="D31" s="7">
        <f t="shared" si="0"/>
        <v>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x14ac:dyDescent="0.3">
      <c r="A40" s="10" t="s">
        <v>275</v>
      </c>
      <c r="B40" s="7">
        <v>3</v>
      </c>
      <c r="C40" s="7">
        <v>24000</v>
      </c>
      <c r="D40" s="7">
        <f t="shared" si="0"/>
        <v>72000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x14ac:dyDescent="0.3">
      <c r="A50" s="14" t="s">
        <v>153</v>
      </c>
      <c r="B50" s="7">
        <f>25+6+23</f>
        <v>54</v>
      </c>
      <c r="C50" s="7">
        <v>17400</v>
      </c>
      <c r="D50" s="7">
        <f t="shared" si="0"/>
        <v>939600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x14ac:dyDescent="0.3">
      <c r="A56" s="14" t="s">
        <v>76</v>
      </c>
      <c r="B56" s="7">
        <v>10</v>
      </c>
      <c r="C56" s="7">
        <v>16000</v>
      </c>
      <c r="D56" s="7">
        <f t="shared" si="0"/>
        <v>160000</v>
      </c>
    </row>
    <row r="57" spans="1:4" ht="18" x14ac:dyDescent="0.3">
      <c r="A57" s="10" t="s">
        <v>114</v>
      </c>
      <c r="B57" s="7">
        <v>50</v>
      </c>
      <c r="C57" s="7">
        <v>20000</v>
      </c>
      <c r="D57" s="7">
        <f t="shared" si="0"/>
        <v>1000000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hidden="1" x14ac:dyDescent="0.3">
      <c r="A63" s="5" t="s">
        <v>3</v>
      </c>
      <c r="B63" s="7"/>
      <c r="C63" s="7"/>
      <c r="D63" s="7">
        <f t="shared" si="0"/>
        <v>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x14ac:dyDescent="0.3">
      <c r="A67" s="5" t="s">
        <v>7</v>
      </c>
      <c r="B67" s="7">
        <v>30</v>
      </c>
      <c r="C67" s="7">
        <v>9000</v>
      </c>
      <c r="D67" s="7">
        <f t="shared" si="0"/>
        <v>270000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x14ac:dyDescent="0.3">
      <c r="A74" s="10" t="s">
        <v>170</v>
      </c>
      <c r="B74" s="7">
        <v>60</v>
      </c>
      <c r="C74" s="7">
        <v>33000</v>
      </c>
      <c r="D74" s="7">
        <f t="shared" si="1"/>
        <v>1980000</v>
      </c>
    </row>
    <row r="75" spans="1:4" ht="18" hidden="1" x14ac:dyDescent="0.3">
      <c r="A75" s="10" t="s">
        <v>171</v>
      </c>
      <c r="B75" s="7"/>
      <c r="C75" s="7"/>
      <c r="D75" s="7">
        <f t="shared" si="1"/>
        <v>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x14ac:dyDescent="0.3">
      <c r="A81" s="10" t="s">
        <v>83</v>
      </c>
      <c r="B81" s="7">
        <v>30</v>
      </c>
      <c r="C81" s="7">
        <v>11000</v>
      </c>
      <c r="D81" s="7">
        <f t="shared" si="1"/>
        <v>330000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x14ac:dyDescent="0.3">
      <c r="A85" s="10" t="s">
        <v>194</v>
      </c>
      <c r="B85" s="7">
        <v>43</v>
      </c>
      <c r="C85" s="7">
        <v>9000</v>
      </c>
      <c r="D85" s="7">
        <f t="shared" si="1"/>
        <v>387000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x14ac:dyDescent="0.3">
      <c r="A96" s="13" t="s">
        <v>17</v>
      </c>
      <c r="B96" s="7">
        <v>2</v>
      </c>
      <c r="C96" s="7">
        <v>25000</v>
      </c>
      <c r="D96" s="7">
        <f t="shared" si="1"/>
        <v>50000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/>
      <c r="C105" s="7"/>
      <c r="D105" s="7">
        <f t="shared" si="1"/>
        <v>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x14ac:dyDescent="0.3">
      <c r="A126" s="5" t="s">
        <v>281</v>
      </c>
      <c r="B126" s="12">
        <v>1</v>
      </c>
      <c r="C126" s="12">
        <v>16000</v>
      </c>
      <c r="D126" s="7">
        <f t="shared" si="1"/>
        <v>16000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x14ac:dyDescent="0.3">
      <c r="A135" s="10" t="s">
        <v>438</v>
      </c>
      <c r="B135" s="7">
        <v>1</v>
      </c>
      <c r="C135" s="7">
        <v>27000</v>
      </c>
      <c r="D135" s="7">
        <f t="shared" si="2"/>
        <v>27000</v>
      </c>
    </row>
    <row r="136" spans="1:4" ht="18" hidden="1" x14ac:dyDescent="0.3">
      <c r="A136" s="10" t="s">
        <v>101</v>
      </c>
      <c r="B136" s="12"/>
      <c r="C136" s="12"/>
      <c r="D136" s="7">
        <f t="shared" si="2"/>
        <v>0</v>
      </c>
    </row>
    <row r="137" spans="1:4" ht="18" hidden="1" x14ac:dyDescent="0.3">
      <c r="A137" s="10" t="s">
        <v>102</v>
      </c>
      <c r="B137" s="12"/>
      <c r="C137" s="12"/>
      <c r="D137" s="7">
        <f t="shared" si="2"/>
        <v>0</v>
      </c>
    </row>
    <row r="138" spans="1:4" ht="18" hidden="1" x14ac:dyDescent="0.3">
      <c r="A138" s="10" t="s">
        <v>302</v>
      </c>
      <c r="B138" s="7"/>
      <c r="C138" s="7"/>
      <c r="D138" s="7">
        <f t="shared" si="2"/>
        <v>0</v>
      </c>
    </row>
    <row r="139" spans="1:4" ht="18" hidden="1" x14ac:dyDescent="0.3">
      <c r="A139" s="10" t="s">
        <v>103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104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105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106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130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107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108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109</v>
      </c>
      <c r="B146" s="12"/>
      <c r="C146" s="12"/>
      <c r="D146" s="7">
        <f t="shared" si="2"/>
        <v>0</v>
      </c>
    </row>
    <row r="147" spans="1:4" ht="18" hidden="1" x14ac:dyDescent="0.3">
      <c r="A147" s="10" t="s">
        <v>162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/>
      <c r="C155" s="7"/>
      <c r="D155" s="7">
        <f t="shared" si="2"/>
        <v>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x14ac:dyDescent="0.3">
      <c r="A163" s="10" t="s">
        <v>200</v>
      </c>
      <c r="B163" s="7">
        <f>450+140</f>
        <v>590</v>
      </c>
      <c r="C163" s="46">
        <v>6500</v>
      </c>
      <c r="D163" s="7">
        <f t="shared" si="2"/>
        <v>3835000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x14ac:dyDescent="0.3">
      <c r="A165" s="10" t="s">
        <v>202</v>
      </c>
      <c r="B165" s="7">
        <f>66*0.5</f>
        <v>33</v>
      </c>
      <c r="C165" s="7">
        <v>11000</v>
      </c>
      <c r="D165" s="7">
        <f t="shared" si="2"/>
        <v>363000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hidden="1" x14ac:dyDescent="0.3">
      <c r="A169" s="19" t="s">
        <v>63</v>
      </c>
      <c r="B169" s="21"/>
      <c r="C169" s="21"/>
      <c r="D169" s="7">
        <f t="shared" si="2"/>
        <v>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hidden="1" x14ac:dyDescent="0.3">
      <c r="A171" s="10" t="s">
        <v>87</v>
      </c>
      <c r="B171" s="7"/>
      <c r="C171" s="7"/>
      <c r="D171" s="7">
        <f t="shared" si="2"/>
        <v>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x14ac:dyDescent="0.3">
      <c r="A178" s="33" t="s">
        <v>182</v>
      </c>
      <c r="B178" s="7">
        <v>140</v>
      </c>
      <c r="C178" s="7">
        <v>8000</v>
      </c>
      <c r="D178" s="7">
        <f t="shared" si="2"/>
        <v>1120000</v>
      </c>
    </row>
    <row r="179" spans="1:4" ht="18" x14ac:dyDescent="0.3">
      <c r="A179" s="192" t="s">
        <v>183</v>
      </c>
      <c r="B179" s="7">
        <f>40/0.3</f>
        <v>133.33333333333334</v>
      </c>
      <c r="C179" s="7">
        <v>2100</v>
      </c>
      <c r="D179" s="7">
        <f t="shared" si="2"/>
        <v>280000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x14ac:dyDescent="0.3">
      <c r="A181" s="5" t="s">
        <v>185</v>
      </c>
      <c r="B181" s="7">
        <v>11</v>
      </c>
      <c r="C181" s="7">
        <v>20000</v>
      </c>
      <c r="D181" s="7">
        <f t="shared" si="2"/>
        <v>220000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x14ac:dyDescent="0.3">
      <c r="A196" s="10" t="s">
        <v>67</v>
      </c>
      <c r="B196" s="7">
        <f>240+70</f>
        <v>310</v>
      </c>
      <c r="C196" s="7">
        <v>20000</v>
      </c>
      <c r="D196" s="7">
        <f t="shared" ref="D196:D258" si="3">B196*C196</f>
        <v>6200000</v>
      </c>
    </row>
    <row r="197" spans="1:4" ht="18" x14ac:dyDescent="0.3">
      <c r="A197" s="33" t="s">
        <v>68</v>
      </c>
      <c r="B197" s="7">
        <f>140+80+100</f>
        <v>320</v>
      </c>
      <c r="C197" s="7">
        <v>20000</v>
      </c>
      <c r="D197" s="7">
        <f t="shared" si="3"/>
        <v>6400000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hidden="1" x14ac:dyDescent="0.3">
      <c r="A205" s="10" t="s">
        <v>188</v>
      </c>
      <c r="B205" s="7"/>
      <c r="C205" s="7"/>
      <c r="D205" s="7">
        <f t="shared" si="3"/>
        <v>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92" t="s">
        <v>44</v>
      </c>
      <c r="B210" s="7"/>
      <c r="C210" s="7"/>
      <c r="D210" s="7">
        <f t="shared" si="3"/>
        <v>0</v>
      </c>
    </row>
    <row r="211" spans="1:4" ht="18" hidden="1" x14ac:dyDescent="0.3">
      <c r="A211" s="192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x14ac:dyDescent="0.3">
      <c r="A223" s="8" t="s">
        <v>315</v>
      </c>
      <c r="B223" s="7">
        <f>426/0.5</f>
        <v>852</v>
      </c>
      <c r="C223" s="7">
        <v>15000</v>
      </c>
      <c r="D223" s="7">
        <f t="shared" si="3"/>
        <v>12780000</v>
      </c>
    </row>
    <row r="224" spans="1:4" ht="18" x14ac:dyDescent="0.3">
      <c r="A224" s="14" t="s">
        <v>362</v>
      </c>
      <c r="B224" s="7">
        <f>10+418+55+25+8</f>
        <v>516</v>
      </c>
      <c r="C224" s="7">
        <v>33000</v>
      </c>
      <c r="D224" s="7">
        <f t="shared" si="3"/>
        <v>17028000</v>
      </c>
    </row>
    <row r="225" spans="1:4" ht="18" hidden="1" x14ac:dyDescent="0.3">
      <c r="A225" s="8" t="s">
        <v>447</v>
      </c>
      <c r="B225" s="7"/>
      <c r="C225" s="7"/>
      <c r="D225" s="7">
        <f t="shared" si="3"/>
        <v>0</v>
      </c>
    </row>
    <row r="226" spans="1:4" ht="18" hidden="1" x14ac:dyDescent="0.3">
      <c r="A226" s="8" t="s">
        <v>316</v>
      </c>
      <c r="B226" s="7"/>
      <c r="C226" s="7"/>
      <c r="D226" s="7">
        <f t="shared" si="3"/>
        <v>0</v>
      </c>
    </row>
    <row r="227" spans="1:4" ht="18" hidden="1" x14ac:dyDescent="0.3">
      <c r="A227" s="8" t="s">
        <v>317</v>
      </c>
      <c r="B227" s="7"/>
      <c r="C227" s="7"/>
      <c r="D227" s="7">
        <f t="shared" si="3"/>
        <v>0</v>
      </c>
    </row>
    <row r="228" spans="1:4" ht="18" hidden="1" x14ac:dyDescent="0.3">
      <c r="A228" s="10" t="s">
        <v>318</v>
      </c>
      <c r="B228" s="7"/>
      <c r="C228" s="7"/>
      <c r="D228" s="7">
        <f t="shared" si="3"/>
        <v>0</v>
      </c>
    </row>
    <row r="229" spans="1:4" ht="18" hidden="1" x14ac:dyDescent="0.3">
      <c r="A229" s="10" t="s">
        <v>319</v>
      </c>
      <c r="B229" s="7"/>
      <c r="C229" s="7"/>
      <c r="D229" s="7">
        <f t="shared" si="3"/>
        <v>0</v>
      </c>
    </row>
    <row r="230" spans="1:4" ht="18" hidden="1" x14ac:dyDescent="0.3">
      <c r="A230" s="8" t="s">
        <v>320</v>
      </c>
      <c r="B230" s="7"/>
      <c r="C230" s="7"/>
      <c r="D230" s="7">
        <f t="shared" si="3"/>
        <v>0</v>
      </c>
    </row>
    <row r="231" spans="1:4" ht="18" hidden="1" x14ac:dyDescent="0.3">
      <c r="A231" s="27" t="s">
        <v>88</v>
      </c>
      <c r="B231" s="7"/>
      <c r="C231" s="7"/>
      <c r="D231" s="7">
        <f t="shared" si="3"/>
        <v>0</v>
      </c>
    </row>
    <row r="232" spans="1:4" ht="18" hidden="1" x14ac:dyDescent="0.3">
      <c r="A232" s="10" t="s">
        <v>59</v>
      </c>
      <c r="B232" s="7"/>
      <c r="C232" s="7"/>
      <c r="D232" s="7">
        <f t="shared" si="3"/>
        <v>0</v>
      </c>
    </row>
    <row r="233" spans="1:4" ht="18" hidden="1" x14ac:dyDescent="0.3">
      <c r="A233" s="24" t="s">
        <v>321</v>
      </c>
      <c r="B233" s="7"/>
      <c r="C233" s="7"/>
      <c r="D233" s="7">
        <f t="shared" si="3"/>
        <v>0</v>
      </c>
    </row>
    <row r="234" spans="1:4" ht="18" hidden="1" x14ac:dyDescent="0.3">
      <c r="A234" s="24" t="s">
        <v>322</v>
      </c>
      <c r="B234" s="7"/>
      <c r="C234" s="7"/>
      <c r="D234" s="7">
        <f t="shared" si="3"/>
        <v>0</v>
      </c>
    </row>
    <row r="235" spans="1:4" ht="18" hidden="1" x14ac:dyDescent="0.3">
      <c r="A235" s="36" t="s">
        <v>323</v>
      </c>
      <c r="B235" s="7"/>
      <c r="C235" s="7"/>
      <c r="D235" s="7">
        <f t="shared" si="3"/>
        <v>0</v>
      </c>
    </row>
    <row r="236" spans="1:4" ht="18" hidden="1" x14ac:dyDescent="0.3">
      <c r="A236" s="10" t="s">
        <v>89</v>
      </c>
      <c r="B236" s="7"/>
      <c r="C236" s="7"/>
      <c r="D236" s="7">
        <f t="shared" si="3"/>
        <v>0</v>
      </c>
    </row>
    <row r="237" spans="1:4" ht="18" hidden="1" x14ac:dyDescent="0.3">
      <c r="A237" s="10" t="s">
        <v>90</v>
      </c>
      <c r="B237" s="7"/>
      <c r="C237" s="7"/>
      <c r="D237" s="7">
        <f t="shared" si="3"/>
        <v>0</v>
      </c>
    </row>
    <row r="238" spans="1:4" ht="18" hidden="1" x14ac:dyDescent="0.3">
      <c r="A238" s="10" t="s">
        <v>139</v>
      </c>
      <c r="B238" s="12"/>
      <c r="C238" s="12"/>
      <c r="D238" s="7">
        <f t="shared" si="3"/>
        <v>0</v>
      </c>
    </row>
    <row r="239" spans="1:4" ht="18" hidden="1" x14ac:dyDescent="0.3">
      <c r="A239" s="36" t="s">
        <v>324</v>
      </c>
      <c r="B239" s="7"/>
      <c r="C239" s="7"/>
      <c r="D239" s="7">
        <f t="shared" si="3"/>
        <v>0</v>
      </c>
    </row>
    <row r="240" spans="1:4" ht="18" hidden="1" x14ac:dyDescent="0.3">
      <c r="A240" s="10" t="s">
        <v>140</v>
      </c>
      <c r="B240" s="12"/>
      <c r="C240" s="12"/>
      <c r="D240" s="7">
        <f t="shared" si="3"/>
        <v>0</v>
      </c>
    </row>
    <row r="241" spans="1:4" ht="18" hidden="1" x14ac:dyDescent="0.3">
      <c r="A241" s="10" t="s">
        <v>220</v>
      </c>
      <c r="B241" s="7"/>
      <c r="C241" s="7"/>
      <c r="D241" s="7">
        <f t="shared" si="3"/>
        <v>0</v>
      </c>
    </row>
    <row r="242" spans="1:4" ht="18" hidden="1" x14ac:dyDescent="0.3">
      <c r="A242" s="8" t="s">
        <v>221</v>
      </c>
      <c r="B242" s="7"/>
      <c r="C242" s="7"/>
      <c r="D242" s="7">
        <f t="shared" si="3"/>
        <v>0</v>
      </c>
    </row>
    <row r="243" spans="1:4" ht="18" hidden="1" x14ac:dyDescent="0.3">
      <c r="A243" s="8" t="s">
        <v>23</v>
      </c>
      <c r="B243" s="7"/>
      <c r="C243" s="7"/>
      <c r="D243" s="7">
        <f t="shared" si="3"/>
        <v>0</v>
      </c>
    </row>
    <row r="244" spans="1:4" ht="18" x14ac:dyDescent="0.3">
      <c r="A244" s="10" t="s">
        <v>24</v>
      </c>
      <c r="B244" s="7">
        <f>12+80+13+5</f>
        <v>110</v>
      </c>
      <c r="C244" s="7">
        <v>32000</v>
      </c>
      <c r="D244" s="7">
        <f t="shared" si="3"/>
        <v>3520000</v>
      </c>
    </row>
    <row r="245" spans="1:4" ht="18" hidden="1" x14ac:dyDescent="0.3">
      <c r="A245" s="10" t="s">
        <v>25</v>
      </c>
      <c r="B245" s="7"/>
      <c r="C245" s="7"/>
      <c r="D245" s="7">
        <f t="shared" si="3"/>
        <v>0</v>
      </c>
    </row>
    <row r="246" spans="1:4" ht="18" hidden="1" x14ac:dyDescent="0.3">
      <c r="A246" s="10" t="s">
        <v>26</v>
      </c>
      <c r="B246" s="7"/>
      <c r="C246" s="7"/>
      <c r="D246" s="7">
        <f t="shared" si="3"/>
        <v>0</v>
      </c>
    </row>
    <row r="247" spans="1:4" ht="18" x14ac:dyDescent="0.3">
      <c r="A247" s="10" t="s">
        <v>27</v>
      </c>
      <c r="B247" s="7">
        <v>45</v>
      </c>
      <c r="C247" s="7">
        <v>12000</v>
      </c>
      <c r="D247" s="7">
        <f t="shared" si="3"/>
        <v>540000</v>
      </c>
    </row>
    <row r="248" spans="1:4" ht="18" hidden="1" x14ac:dyDescent="0.3">
      <c r="A248" s="10" t="s">
        <v>28</v>
      </c>
      <c r="B248" s="7"/>
      <c r="C248" s="7"/>
      <c r="D248" s="7">
        <f t="shared" si="3"/>
        <v>0</v>
      </c>
    </row>
    <row r="249" spans="1:4" ht="18" hidden="1" x14ac:dyDescent="0.3">
      <c r="A249" s="14" t="s">
        <v>232</v>
      </c>
      <c r="B249" s="7"/>
      <c r="C249" s="7"/>
      <c r="D249" s="7">
        <f t="shared" si="3"/>
        <v>0</v>
      </c>
    </row>
    <row r="250" spans="1:4" ht="18" hidden="1" x14ac:dyDescent="0.3">
      <c r="A250" s="13" t="s">
        <v>233</v>
      </c>
      <c r="B250" s="7"/>
      <c r="C250" s="7"/>
      <c r="D250" s="7">
        <f t="shared" si="3"/>
        <v>0</v>
      </c>
    </row>
    <row r="251" spans="1:4" ht="18" hidden="1" x14ac:dyDescent="0.3">
      <c r="A251" s="13" t="s">
        <v>234</v>
      </c>
      <c r="B251" s="7"/>
      <c r="C251" s="7"/>
      <c r="D251" s="7">
        <f t="shared" si="3"/>
        <v>0</v>
      </c>
    </row>
    <row r="252" spans="1:4" ht="18" x14ac:dyDescent="0.3">
      <c r="A252" s="10" t="s">
        <v>29</v>
      </c>
      <c r="B252" s="7">
        <v>3</v>
      </c>
      <c r="C252" s="7">
        <v>42000</v>
      </c>
      <c r="D252" s="7">
        <f t="shared" si="3"/>
        <v>126000</v>
      </c>
    </row>
    <row r="253" spans="1:4" ht="18" hidden="1" x14ac:dyDescent="0.3">
      <c r="A253" s="10" t="s">
        <v>30</v>
      </c>
      <c r="B253" s="7"/>
      <c r="C253" s="7"/>
      <c r="D253" s="7">
        <f t="shared" si="3"/>
        <v>0</v>
      </c>
    </row>
    <row r="254" spans="1:4" ht="18" hidden="1" x14ac:dyDescent="0.3">
      <c r="A254" s="10" t="s">
        <v>31</v>
      </c>
      <c r="B254" s="7"/>
      <c r="C254" s="7"/>
      <c r="D254" s="7">
        <f t="shared" si="3"/>
        <v>0</v>
      </c>
    </row>
    <row r="255" spans="1:4" ht="18" hidden="1" x14ac:dyDescent="0.3">
      <c r="A255" s="10" t="s">
        <v>32</v>
      </c>
      <c r="B255" s="7"/>
      <c r="C255" s="7"/>
      <c r="D255" s="7">
        <f t="shared" si="3"/>
        <v>0</v>
      </c>
    </row>
    <row r="256" spans="1:4" ht="18" x14ac:dyDescent="0.3">
      <c r="A256" s="10" t="s">
        <v>33</v>
      </c>
      <c r="B256" s="7">
        <f>3+18+12+30</f>
        <v>63</v>
      </c>
      <c r="C256" s="7">
        <v>22000</v>
      </c>
      <c r="D256" s="7">
        <f t="shared" si="3"/>
        <v>1386000</v>
      </c>
    </row>
    <row r="257" spans="1:4" ht="18" x14ac:dyDescent="0.3">
      <c r="A257" s="10" t="s">
        <v>34</v>
      </c>
      <c r="B257" s="7">
        <v>3</v>
      </c>
      <c r="C257" s="7">
        <v>13000</v>
      </c>
      <c r="D257" s="7">
        <f t="shared" si="3"/>
        <v>39000</v>
      </c>
    </row>
    <row r="258" spans="1:4" ht="18" hidden="1" x14ac:dyDescent="0.3">
      <c r="A258" s="10" t="s">
        <v>35</v>
      </c>
      <c r="B258" s="7"/>
      <c r="C258" s="7"/>
      <c r="D258" s="7">
        <f t="shared" si="3"/>
        <v>0</v>
      </c>
    </row>
    <row r="259" spans="1:4" ht="18" hidden="1" x14ac:dyDescent="0.3">
      <c r="A259" s="10" t="s">
        <v>91</v>
      </c>
      <c r="B259" s="12"/>
      <c r="C259" s="12"/>
      <c r="D259" s="7">
        <f t="shared" ref="D259:D322" si="4">B259*C259</f>
        <v>0</v>
      </c>
    </row>
    <row r="260" spans="1:4" ht="18" hidden="1" x14ac:dyDescent="0.3">
      <c r="A260" s="24" t="s">
        <v>92</v>
      </c>
      <c r="B260" s="7"/>
      <c r="C260" s="7"/>
      <c r="D260" s="7">
        <f t="shared" si="4"/>
        <v>0</v>
      </c>
    </row>
    <row r="261" spans="1:4" ht="18" hidden="1" x14ac:dyDescent="0.3">
      <c r="A261" s="10" t="s">
        <v>222</v>
      </c>
      <c r="B261" s="7"/>
      <c r="C261" s="7"/>
      <c r="D261" s="7">
        <f t="shared" si="4"/>
        <v>0</v>
      </c>
    </row>
    <row r="262" spans="1:4" ht="18" hidden="1" x14ac:dyDescent="0.3">
      <c r="A262" s="8" t="s">
        <v>235</v>
      </c>
      <c r="B262" s="7"/>
      <c r="C262" s="7"/>
      <c r="D262" s="7">
        <f t="shared" si="4"/>
        <v>0</v>
      </c>
    </row>
    <row r="263" spans="1:4" ht="18" hidden="1" x14ac:dyDescent="0.3">
      <c r="A263" s="8" t="s">
        <v>236</v>
      </c>
      <c r="B263" s="7"/>
      <c r="C263" s="7"/>
      <c r="D263" s="7">
        <f t="shared" si="4"/>
        <v>0</v>
      </c>
    </row>
    <row r="264" spans="1:4" ht="18" hidden="1" x14ac:dyDescent="0.3">
      <c r="A264" s="10" t="s">
        <v>237</v>
      </c>
      <c r="B264" s="7"/>
      <c r="C264" s="7"/>
      <c r="D264" s="7">
        <f t="shared" si="4"/>
        <v>0</v>
      </c>
    </row>
    <row r="265" spans="1:4" ht="18" hidden="1" x14ac:dyDescent="0.3">
      <c r="A265" s="10" t="s">
        <v>223</v>
      </c>
      <c r="B265" s="7"/>
      <c r="C265" s="7"/>
      <c r="D265" s="7">
        <f t="shared" si="4"/>
        <v>0</v>
      </c>
    </row>
    <row r="266" spans="1:4" ht="18" hidden="1" x14ac:dyDescent="0.3">
      <c r="A266" s="10" t="s">
        <v>442</v>
      </c>
      <c r="B266" s="7"/>
      <c r="C266" s="7"/>
      <c r="D266" s="7">
        <f t="shared" si="4"/>
        <v>0</v>
      </c>
    </row>
    <row r="267" spans="1:4" ht="18" hidden="1" x14ac:dyDescent="0.3">
      <c r="A267" s="10" t="s">
        <v>238</v>
      </c>
      <c r="B267" s="7"/>
      <c r="C267" s="7"/>
      <c r="D267" s="7">
        <f t="shared" si="4"/>
        <v>0</v>
      </c>
    </row>
    <row r="268" spans="1:4" ht="18" x14ac:dyDescent="0.3">
      <c r="A268" s="10" t="s">
        <v>71</v>
      </c>
      <c r="B268" s="7">
        <v>37</v>
      </c>
      <c r="C268" s="7">
        <v>17000</v>
      </c>
      <c r="D268" s="7">
        <f t="shared" si="4"/>
        <v>629000</v>
      </c>
    </row>
    <row r="269" spans="1:4" ht="18" hidden="1" x14ac:dyDescent="0.3">
      <c r="A269" s="10" t="s">
        <v>72</v>
      </c>
      <c r="B269" s="7"/>
      <c r="C269" s="7"/>
      <c r="D269" s="7">
        <f t="shared" si="4"/>
        <v>0</v>
      </c>
    </row>
    <row r="270" spans="1:4" ht="18" hidden="1" x14ac:dyDescent="0.3">
      <c r="A270" s="10" t="s">
        <v>352</v>
      </c>
      <c r="B270" s="7"/>
      <c r="C270" s="7"/>
      <c r="D270" s="7">
        <f t="shared" si="4"/>
        <v>0</v>
      </c>
    </row>
    <row r="271" spans="1:4" ht="18" hidden="1" x14ac:dyDescent="0.3">
      <c r="A271" s="36" t="s">
        <v>325</v>
      </c>
      <c r="B271" s="7"/>
      <c r="C271" s="7"/>
      <c r="D271" s="7">
        <f t="shared" si="4"/>
        <v>0</v>
      </c>
    </row>
    <row r="272" spans="1:4" ht="18" hidden="1" x14ac:dyDescent="0.3">
      <c r="A272" s="10" t="s">
        <v>150</v>
      </c>
      <c r="B272" s="7"/>
      <c r="C272" s="7"/>
      <c r="D272" s="7">
        <f t="shared" si="4"/>
        <v>0</v>
      </c>
    </row>
    <row r="273" spans="1:4" ht="18" hidden="1" x14ac:dyDescent="0.3">
      <c r="A273" s="36" t="s">
        <v>326</v>
      </c>
      <c r="B273" s="7"/>
      <c r="C273" s="7"/>
      <c r="D273" s="7">
        <f t="shared" si="4"/>
        <v>0</v>
      </c>
    </row>
    <row r="274" spans="1:4" ht="18" hidden="1" x14ac:dyDescent="0.3">
      <c r="A274" s="36" t="s">
        <v>327</v>
      </c>
      <c r="B274" s="7"/>
      <c r="C274" s="7"/>
      <c r="D274" s="7">
        <f t="shared" si="4"/>
        <v>0</v>
      </c>
    </row>
    <row r="275" spans="1:4" ht="18" hidden="1" x14ac:dyDescent="0.3">
      <c r="A275" s="5" t="s">
        <v>141</v>
      </c>
      <c r="B275" s="12"/>
      <c r="C275" s="12"/>
      <c r="D275" s="7">
        <f t="shared" si="4"/>
        <v>0</v>
      </c>
    </row>
    <row r="276" spans="1:4" ht="18" hidden="1" x14ac:dyDescent="0.3">
      <c r="A276" s="5" t="s">
        <v>142</v>
      </c>
      <c r="B276" s="7"/>
      <c r="C276" s="7"/>
      <c r="D276" s="7">
        <f t="shared" si="4"/>
        <v>0</v>
      </c>
    </row>
    <row r="277" spans="1:4" ht="18" hidden="1" x14ac:dyDescent="0.3">
      <c r="A277" s="8" t="s">
        <v>224</v>
      </c>
      <c r="B277" s="7"/>
      <c r="C277" s="7"/>
      <c r="D277" s="7">
        <f t="shared" si="4"/>
        <v>0</v>
      </c>
    </row>
    <row r="278" spans="1:4" ht="18" hidden="1" x14ac:dyDescent="0.3">
      <c r="A278" s="14" t="s">
        <v>99</v>
      </c>
      <c r="B278" s="7"/>
      <c r="C278" s="7"/>
      <c r="D278" s="7">
        <f t="shared" si="4"/>
        <v>0</v>
      </c>
    </row>
    <row r="279" spans="1:4" ht="18" hidden="1" x14ac:dyDescent="0.3">
      <c r="A279" s="14" t="s">
        <v>100</v>
      </c>
      <c r="B279" s="7"/>
      <c r="C279" s="7"/>
      <c r="D279" s="7">
        <f t="shared" si="4"/>
        <v>0</v>
      </c>
    </row>
    <row r="280" spans="1:4" ht="18" hidden="1" x14ac:dyDescent="0.3">
      <c r="A280" s="10" t="s">
        <v>267</v>
      </c>
      <c r="B280" s="7"/>
      <c r="C280" s="7"/>
      <c r="D280" s="7">
        <f t="shared" si="4"/>
        <v>0</v>
      </c>
    </row>
    <row r="281" spans="1:4" ht="18" hidden="1" x14ac:dyDescent="0.3">
      <c r="A281" s="14" t="s">
        <v>268</v>
      </c>
      <c r="B281" s="7"/>
      <c r="C281" s="7"/>
      <c r="D281" s="7">
        <f t="shared" si="4"/>
        <v>0</v>
      </c>
    </row>
    <row r="282" spans="1:4" ht="18" hidden="1" x14ac:dyDescent="0.3">
      <c r="A282" s="10" t="s">
        <v>269</v>
      </c>
      <c r="B282" s="7"/>
      <c r="C282" s="7"/>
      <c r="D282" s="7">
        <f t="shared" si="4"/>
        <v>0</v>
      </c>
    </row>
    <row r="283" spans="1:4" ht="18" hidden="1" x14ac:dyDescent="0.3">
      <c r="A283" s="10" t="s">
        <v>284</v>
      </c>
      <c r="B283" s="7"/>
      <c r="C283" s="7"/>
      <c r="D283" s="7">
        <f t="shared" si="4"/>
        <v>0</v>
      </c>
    </row>
    <row r="284" spans="1:4" ht="18" hidden="1" x14ac:dyDescent="0.3">
      <c r="A284" s="14" t="s">
        <v>285</v>
      </c>
      <c r="B284" s="7"/>
      <c r="C284" s="7"/>
      <c r="D284" s="7">
        <f t="shared" si="4"/>
        <v>0</v>
      </c>
    </row>
    <row r="285" spans="1:4" ht="18" hidden="1" x14ac:dyDescent="0.3">
      <c r="A285" s="35" t="s">
        <v>328</v>
      </c>
      <c r="B285" s="7"/>
      <c r="C285" s="7"/>
      <c r="D285" s="7">
        <f t="shared" si="4"/>
        <v>0</v>
      </c>
    </row>
    <row r="286" spans="1:4" ht="18" x14ac:dyDescent="0.3">
      <c r="A286" s="10" t="s">
        <v>143</v>
      </c>
      <c r="B286" s="7">
        <v>33</v>
      </c>
      <c r="C286" s="7">
        <v>12000</v>
      </c>
      <c r="D286" s="7">
        <f t="shared" si="4"/>
        <v>396000</v>
      </c>
    </row>
    <row r="287" spans="1:4" ht="18" hidden="1" x14ac:dyDescent="0.3">
      <c r="A287" s="24" t="s">
        <v>144</v>
      </c>
      <c r="B287" s="7"/>
      <c r="C287" s="7"/>
      <c r="D287" s="7">
        <f t="shared" si="4"/>
        <v>0</v>
      </c>
    </row>
    <row r="288" spans="1:4" ht="18" hidden="1" x14ac:dyDescent="0.3">
      <c r="A288" s="24" t="s">
        <v>381</v>
      </c>
      <c r="B288" s="7"/>
      <c r="C288" s="7"/>
      <c r="D288" s="7">
        <f t="shared" si="4"/>
        <v>0</v>
      </c>
    </row>
    <row r="289" spans="1:4" ht="18" hidden="1" x14ac:dyDescent="0.3">
      <c r="A289" s="5" t="s">
        <v>93</v>
      </c>
      <c r="B289" s="7"/>
      <c r="C289" s="7"/>
      <c r="D289" s="7">
        <f t="shared" si="4"/>
        <v>0</v>
      </c>
    </row>
    <row r="290" spans="1:4" ht="18" hidden="1" x14ac:dyDescent="0.3">
      <c r="A290" s="14" t="s">
        <v>94</v>
      </c>
      <c r="B290" s="7"/>
      <c r="C290" s="7"/>
      <c r="D290" s="7">
        <f t="shared" si="4"/>
        <v>0</v>
      </c>
    </row>
    <row r="291" spans="1:4" ht="18" hidden="1" x14ac:dyDescent="0.3">
      <c r="A291" s="24" t="s">
        <v>77</v>
      </c>
      <c r="B291" s="7"/>
      <c r="C291" s="7"/>
      <c r="D291" s="7">
        <f t="shared" si="4"/>
        <v>0</v>
      </c>
    </row>
    <row r="292" spans="1:4" ht="18" hidden="1" x14ac:dyDescent="0.3">
      <c r="A292" s="10" t="s">
        <v>225</v>
      </c>
      <c r="B292" s="7"/>
      <c r="C292" s="7"/>
      <c r="D292" s="7">
        <f t="shared" si="4"/>
        <v>0</v>
      </c>
    </row>
    <row r="293" spans="1:4" ht="18" hidden="1" x14ac:dyDescent="0.3">
      <c r="A293" s="14" t="s">
        <v>226</v>
      </c>
      <c r="B293" s="7"/>
      <c r="C293" s="7"/>
      <c r="D293" s="7">
        <f t="shared" si="4"/>
        <v>0</v>
      </c>
    </row>
    <row r="294" spans="1:4" ht="18" hidden="1" x14ac:dyDescent="0.3">
      <c r="A294" s="10" t="s">
        <v>329</v>
      </c>
      <c r="B294" s="7"/>
      <c r="C294" s="7"/>
      <c r="D294" s="7">
        <f t="shared" si="4"/>
        <v>0</v>
      </c>
    </row>
    <row r="295" spans="1:4" ht="18" x14ac:dyDescent="0.3">
      <c r="A295" s="10" t="s">
        <v>436</v>
      </c>
      <c r="B295" s="7">
        <v>4</v>
      </c>
      <c r="C295" s="7">
        <v>48000</v>
      </c>
      <c r="D295" s="7">
        <f t="shared" si="4"/>
        <v>192000</v>
      </c>
    </row>
    <row r="296" spans="1:4" ht="18" hidden="1" x14ac:dyDescent="0.3">
      <c r="A296" s="8" t="s">
        <v>330</v>
      </c>
      <c r="B296" s="7"/>
      <c r="C296" s="7"/>
      <c r="D296" s="7">
        <f t="shared" si="4"/>
        <v>0</v>
      </c>
    </row>
    <row r="297" spans="1:4" ht="18" hidden="1" x14ac:dyDescent="0.3">
      <c r="A297" s="5" t="s">
        <v>145</v>
      </c>
      <c r="B297" s="7"/>
      <c r="C297" s="7"/>
      <c r="D297" s="7">
        <f t="shared" si="4"/>
        <v>0</v>
      </c>
    </row>
    <row r="298" spans="1:4" ht="18" hidden="1" x14ac:dyDescent="0.3">
      <c r="A298" s="5" t="s">
        <v>243</v>
      </c>
      <c r="B298" s="7"/>
      <c r="C298" s="7"/>
      <c r="D298" s="7">
        <f t="shared" si="4"/>
        <v>0</v>
      </c>
    </row>
    <row r="299" spans="1:4" ht="18" hidden="1" x14ac:dyDescent="0.3">
      <c r="A299" s="10" t="s">
        <v>174</v>
      </c>
      <c r="B299" s="7"/>
      <c r="C299" s="7"/>
      <c r="D299" s="7">
        <f t="shared" si="4"/>
        <v>0</v>
      </c>
    </row>
    <row r="300" spans="1:4" ht="18" hidden="1" x14ac:dyDescent="0.3">
      <c r="A300" s="10" t="s">
        <v>244</v>
      </c>
      <c r="B300" s="7"/>
      <c r="C300" s="7"/>
      <c r="D300" s="7">
        <f t="shared" si="4"/>
        <v>0</v>
      </c>
    </row>
    <row r="301" spans="1:4" ht="18" hidden="1" x14ac:dyDescent="0.3">
      <c r="A301" s="10" t="s">
        <v>245</v>
      </c>
      <c r="B301" s="7"/>
      <c r="C301" s="7"/>
      <c r="D301" s="7">
        <f t="shared" si="4"/>
        <v>0</v>
      </c>
    </row>
    <row r="302" spans="1:4" ht="18" x14ac:dyDescent="0.3">
      <c r="A302" s="24" t="s">
        <v>78</v>
      </c>
      <c r="B302" s="7">
        <v>2</v>
      </c>
      <c r="C302" s="7">
        <v>42000</v>
      </c>
      <c r="D302" s="7">
        <f t="shared" si="4"/>
        <v>84000</v>
      </c>
    </row>
    <row r="303" spans="1:4" ht="18" hidden="1" x14ac:dyDescent="0.3">
      <c r="A303" s="24" t="s">
        <v>79</v>
      </c>
      <c r="B303" s="7"/>
      <c r="C303" s="7"/>
      <c r="D303" s="7">
        <f t="shared" si="4"/>
        <v>0</v>
      </c>
    </row>
    <row r="304" spans="1:4" ht="18" hidden="1" x14ac:dyDescent="0.3">
      <c r="A304" s="13" t="s">
        <v>246</v>
      </c>
      <c r="B304" s="7"/>
      <c r="C304" s="7"/>
      <c r="D304" s="7">
        <f t="shared" si="4"/>
        <v>0</v>
      </c>
    </row>
    <row r="305" spans="1:4" ht="18" hidden="1" x14ac:dyDescent="0.3">
      <c r="A305" s="24" t="s">
        <v>80</v>
      </c>
      <c r="B305" s="7"/>
      <c r="C305" s="7"/>
      <c r="D305" s="7">
        <f t="shared" si="4"/>
        <v>0</v>
      </c>
    </row>
    <row r="306" spans="1:4" ht="18" hidden="1" x14ac:dyDescent="0.3">
      <c r="A306" s="10" t="s">
        <v>247</v>
      </c>
      <c r="B306" s="7"/>
      <c r="C306" s="7"/>
      <c r="D306" s="7">
        <f t="shared" si="4"/>
        <v>0</v>
      </c>
    </row>
    <row r="307" spans="1:4" ht="18" hidden="1" x14ac:dyDescent="0.3">
      <c r="A307" s="10" t="s">
        <v>248</v>
      </c>
      <c r="B307" s="7"/>
      <c r="C307" s="7"/>
      <c r="D307" s="7">
        <f t="shared" si="4"/>
        <v>0</v>
      </c>
    </row>
    <row r="308" spans="1:4" ht="18" hidden="1" x14ac:dyDescent="0.3">
      <c r="A308" s="10" t="s">
        <v>249</v>
      </c>
      <c r="B308" s="7"/>
      <c r="C308" s="7"/>
      <c r="D308" s="7">
        <f t="shared" si="4"/>
        <v>0</v>
      </c>
    </row>
    <row r="309" spans="1:4" ht="18" hidden="1" x14ac:dyDescent="0.3">
      <c r="A309" s="10" t="s">
        <v>250</v>
      </c>
      <c r="B309" s="7"/>
      <c r="C309" s="7"/>
      <c r="D309" s="7">
        <f t="shared" si="4"/>
        <v>0</v>
      </c>
    </row>
    <row r="310" spans="1:4" ht="18" hidden="1" x14ac:dyDescent="0.3">
      <c r="A310" s="13" t="s">
        <v>251</v>
      </c>
      <c r="B310" s="7"/>
      <c r="C310" s="7"/>
      <c r="D310" s="7">
        <f t="shared" si="4"/>
        <v>0</v>
      </c>
    </row>
    <row r="311" spans="1:4" ht="18" hidden="1" x14ac:dyDescent="0.3">
      <c r="A311" s="10" t="s">
        <v>252</v>
      </c>
      <c r="B311" s="7"/>
      <c r="C311" s="7"/>
      <c r="D311" s="7">
        <f t="shared" si="4"/>
        <v>0</v>
      </c>
    </row>
    <row r="312" spans="1:4" ht="18" hidden="1" x14ac:dyDescent="0.3">
      <c r="A312" s="10" t="s">
        <v>40</v>
      </c>
      <c r="B312" s="7"/>
      <c r="C312" s="7"/>
      <c r="D312" s="7">
        <f t="shared" si="4"/>
        <v>0</v>
      </c>
    </row>
    <row r="313" spans="1:4" ht="18" hidden="1" x14ac:dyDescent="0.3">
      <c r="A313" s="5" t="s">
        <v>175</v>
      </c>
      <c r="B313" s="7"/>
      <c r="C313" s="7"/>
      <c r="D313" s="7">
        <f t="shared" si="4"/>
        <v>0</v>
      </c>
    </row>
    <row r="314" spans="1:4" ht="18" x14ac:dyDescent="0.3">
      <c r="A314" s="10" t="s">
        <v>81</v>
      </c>
      <c r="B314" s="26">
        <v>4</v>
      </c>
      <c r="C314" s="26">
        <v>30000</v>
      </c>
      <c r="D314" s="7">
        <f t="shared" si="4"/>
        <v>120000</v>
      </c>
    </row>
    <row r="315" spans="1:4" ht="18" hidden="1" x14ac:dyDescent="0.3">
      <c r="A315" s="10" t="s">
        <v>253</v>
      </c>
      <c r="B315" s="7"/>
      <c r="C315" s="7"/>
      <c r="D315" s="7">
        <f t="shared" si="4"/>
        <v>0</v>
      </c>
    </row>
    <row r="316" spans="1:4" ht="18" hidden="1" x14ac:dyDescent="0.3">
      <c r="A316" s="10" t="s">
        <v>176</v>
      </c>
      <c r="B316" s="7"/>
      <c r="C316" s="7"/>
      <c r="D316" s="7">
        <f t="shared" si="4"/>
        <v>0</v>
      </c>
    </row>
    <row r="317" spans="1:4" ht="18" hidden="1" x14ac:dyDescent="0.3">
      <c r="A317" s="13" t="s">
        <v>254</v>
      </c>
      <c r="B317" s="7"/>
      <c r="C317" s="7"/>
      <c r="D317" s="7">
        <f t="shared" si="4"/>
        <v>0</v>
      </c>
    </row>
    <row r="318" spans="1:4" ht="18" hidden="1" x14ac:dyDescent="0.3">
      <c r="A318" s="13" t="s">
        <v>255</v>
      </c>
      <c r="B318" s="7"/>
      <c r="C318" s="7"/>
      <c r="D318" s="7">
        <f t="shared" si="4"/>
        <v>0</v>
      </c>
    </row>
    <row r="319" spans="1:4" ht="18" x14ac:dyDescent="0.3">
      <c r="A319" s="10" t="s">
        <v>256</v>
      </c>
      <c r="B319" s="7">
        <v>6</v>
      </c>
      <c r="C319" s="7">
        <v>30000</v>
      </c>
      <c r="D319" s="7">
        <f t="shared" si="4"/>
        <v>180000</v>
      </c>
    </row>
    <row r="320" spans="1:4" ht="18" hidden="1" x14ac:dyDescent="0.3">
      <c r="A320" s="10" t="s">
        <v>257</v>
      </c>
      <c r="B320" s="7"/>
      <c r="C320" s="7"/>
      <c r="D320" s="7">
        <f t="shared" si="4"/>
        <v>0</v>
      </c>
    </row>
    <row r="321" spans="1:4" ht="18" hidden="1" x14ac:dyDescent="0.3">
      <c r="A321" s="13" t="s">
        <v>258</v>
      </c>
      <c r="B321" s="7"/>
      <c r="C321" s="7"/>
      <c r="D321" s="7">
        <f t="shared" si="4"/>
        <v>0</v>
      </c>
    </row>
    <row r="322" spans="1:4" ht="18" hidden="1" x14ac:dyDescent="0.3">
      <c r="A322" s="10" t="s">
        <v>259</v>
      </c>
      <c r="B322" s="7"/>
      <c r="C322" s="7"/>
      <c r="D322" s="7">
        <f t="shared" si="4"/>
        <v>0</v>
      </c>
    </row>
    <row r="323" spans="1:4" ht="18" hidden="1" x14ac:dyDescent="0.3">
      <c r="A323" s="10" t="s">
        <v>260</v>
      </c>
      <c r="B323" s="7"/>
      <c r="C323" s="7"/>
      <c r="D323" s="7">
        <f t="shared" ref="D323:D386" si="5">B323*C323</f>
        <v>0</v>
      </c>
    </row>
    <row r="324" spans="1:4" ht="18" hidden="1" x14ac:dyDescent="0.3">
      <c r="A324" s="10" t="s">
        <v>261</v>
      </c>
      <c r="B324" s="7"/>
      <c r="C324" s="7"/>
      <c r="D324" s="7">
        <f t="shared" si="5"/>
        <v>0</v>
      </c>
    </row>
    <row r="325" spans="1:4" ht="18" hidden="1" x14ac:dyDescent="0.3">
      <c r="A325" s="10" t="s">
        <v>262</v>
      </c>
      <c r="B325" s="7"/>
      <c r="C325" s="7"/>
      <c r="D325" s="7">
        <f t="shared" si="5"/>
        <v>0</v>
      </c>
    </row>
    <row r="326" spans="1:4" ht="18" hidden="1" x14ac:dyDescent="0.3">
      <c r="A326" s="10" t="s">
        <v>263</v>
      </c>
      <c r="B326" s="7"/>
      <c r="C326" s="7"/>
      <c r="D326" s="7">
        <f t="shared" si="5"/>
        <v>0</v>
      </c>
    </row>
    <row r="327" spans="1:4" ht="18" hidden="1" x14ac:dyDescent="0.3">
      <c r="A327" s="10" t="s">
        <v>264</v>
      </c>
      <c r="B327" s="7"/>
      <c r="C327" s="7"/>
      <c r="D327" s="7">
        <f t="shared" si="5"/>
        <v>0</v>
      </c>
    </row>
    <row r="328" spans="1:4" ht="18" hidden="1" x14ac:dyDescent="0.3">
      <c r="A328" s="10" t="s">
        <v>265</v>
      </c>
      <c r="B328" s="7"/>
      <c r="C328" s="7"/>
      <c r="D328" s="7">
        <f t="shared" si="5"/>
        <v>0</v>
      </c>
    </row>
    <row r="329" spans="1:4" ht="18" hidden="1" x14ac:dyDescent="0.3">
      <c r="A329" s="10" t="s">
        <v>266</v>
      </c>
      <c r="B329" s="7"/>
      <c r="C329" s="7"/>
      <c r="D329" s="7">
        <f t="shared" si="5"/>
        <v>0</v>
      </c>
    </row>
    <row r="330" spans="1:4" ht="18" hidden="1" x14ac:dyDescent="0.3">
      <c r="A330" s="8" t="s">
        <v>331</v>
      </c>
      <c r="B330" s="7"/>
      <c r="C330" s="7"/>
      <c r="D330" s="7">
        <f t="shared" si="5"/>
        <v>0</v>
      </c>
    </row>
    <row r="331" spans="1:4" ht="18" hidden="1" x14ac:dyDescent="0.3">
      <c r="A331" s="8" t="s">
        <v>332</v>
      </c>
      <c r="B331" s="7"/>
      <c r="C331" s="7"/>
      <c r="D331" s="7">
        <f t="shared" si="5"/>
        <v>0</v>
      </c>
    </row>
    <row r="332" spans="1:4" ht="18" x14ac:dyDescent="0.3">
      <c r="A332" s="37"/>
      <c r="B332" s="39">
        <f>SUM(B3:B331)</f>
        <v>3605.333333333333</v>
      </c>
      <c r="C332" s="39"/>
      <c r="D332" s="7">
        <f>SUM(D3:D319)</f>
        <v>62245600</v>
      </c>
    </row>
    <row r="333" spans="1:4" ht="18" hidden="1" x14ac:dyDescent="0.3">
      <c r="D333" s="7">
        <f t="shared" si="5"/>
        <v>0</v>
      </c>
    </row>
    <row r="334" spans="1:4" ht="18" x14ac:dyDescent="0.3">
      <c r="A334" s="1" t="s">
        <v>452</v>
      </c>
      <c r="B334" s="2"/>
      <c r="C334" s="2"/>
      <c r="D334" s="7"/>
    </row>
    <row r="335" spans="1:4" ht="26.4" x14ac:dyDescent="0.3">
      <c r="A335" s="198" t="s">
        <v>1</v>
      </c>
      <c r="B335" s="3" t="s">
        <v>2</v>
      </c>
      <c r="C335" s="3" t="s">
        <v>346</v>
      </c>
      <c r="D335" s="7" t="s">
        <v>345</v>
      </c>
    </row>
    <row r="336" spans="1:4" ht="18" hidden="1" x14ac:dyDescent="0.3">
      <c r="A336" s="199"/>
      <c r="B336" s="4"/>
      <c r="C336" s="4"/>
      <c r="D336" s="7">
        <f t="shared" si="5"/>
        <v>0</v>
      </c>
    </row>
    <row r="337" spans="1:4" ht="18" hidden="1" x14ac:dyDescent="0.3">
      <c r="A337" s="5" t="s">
        <v>3</v>
      </c>
      <c r="B337" s="7"/>
      <c r="C337" s="7"/>
      <c r="D337" s="7">
        <f t="shared" si="5"/>
        <v>0</v>
      </c>
    </row>
    <row r="338" spans="1:4" ht="18" hidden="1" x14ac:dyDescent="0.3">
      <c r="A338" s="8" t="s">
        <v>4</v>
      </c>
      <c r="B338" s="7"/>
      <c r="C338" s="7"/>
      <c r="D338" s="7">
        <f t="shared" si="5"/>
        <v>0</v>
      </c>
    </row>
    <row r="339" spans="1:4" ht="18" hidden="1" x14ac:dyDescent="0.3">
      <c r="A339" s="5" t="s">
        <v>5</v>
      </c>
      <c r="B339" s="7"/>
      <c r="C339" s="7"/>
      <c r="D339" s="7">
        <f t="shared" si="5"/>
        <v>0</v>
      </c>
    </row>
    <row r="340" spans="1:4" ht="18" hidden="1" x14ac:dyDescent="0.3">
      <c r="A340" s="5" t="s">
        <v>6</v>
      </c>
      <c r="B340" s="7"/>
      <c r="C340" s="7"/>
      <c r="D340" s="7">
        <f t="shared" si="5"/>
        <v>0</v>
      </c>
    </row>
    <row r="341" spans="1:4" ht="18" hidden="1" x14ac:dyDescent="0.3">
      <c r="A341" s="5" t="s">
        <v>7</v>
      </c>
      <c r="B341" s="7"/>
      <c r="C341" s="7"/>
      <c r="D341" s="7">
        <f t="shared" si="5"/>
        <v>0</v>
      </c>
    </row>
    <row r="342" spans="1:4" ht="18" hidden="1" x14ac:dyDescent="0.3">
      <c r="A342" s="9" t="s">
        <v>8</v>
      </c>
      <c r="B342" s="7"/>
      <c r="C342" s="7"/>
      <c r="D342" s="7">
        <f t="shared" si="5"/>
        <v>0</v>
      </c>
    </row>
    <row r="343" spans="1:4" ht="18" hidden="1" x14ac:dyDescent="0.3">
      <c r="A343" s="10" t="s">
        <v>9</v>
      </c>
      <c r="B343" s="7"/>
      <c r="C343" s="7"/>
      <c r="D343" s="7">
        <f t="shared" si="5"/>
        <v>0</v>
      </c>
    </row>
    <row r="344" spans="1:4" ht="18" hidden="1" x14ac:dyDescent="0.3">
      <c r="A344" s="5" t="s">
        <v>10</v>
      </c>
      <c r="B344" s="12"/>
      <c r="C344" s="12"/>
      <c r="D344" s="7">
        <f t="shared" si="5"/>
        <v>0</v>
      </c>
    </row>
    <row r="345" spans="1:4" ht="18" hidden="1" x14ac:dyDescent="0.3">
      <c r="A345" s="5" t="s">
        <v>11</v>
      </c>
      <c r="B345" s="12"/>
      <c r="C345" s="12"/>
      <c r="D345" s="7">
        <f t="shared" si="5"/>
        <v>0</v>
      </c>
    </row>
    <row r="346" spans="1:4" ht="18" hidden="1" x14ac:dyDescent="0.3">
      <c r="A346" s="5" t="s">
        <v>12</v>
      </c>
      <c r="B346" s="12"/>
      <c r="C346" s="12"/>
      <c r="D346" s="7">
        <f t="shared" si="5"/>
        <v>0</v>
      </c>
    </row>
    <row r="347" spans="1:4" ht="18" hidden="1" x14ac:dyDescent="0.3">
      <c r="A347" s="10" t="s">
        <v>13</v>
      </c>
      <c r="B347" s="7"/>
      <c r="C347" s="7"/>
      <c r="D347" s="7">
        <f t="shared" si="5"/>
        <v>0</v>
      </c>
    </row>
    <row r="348" spans="1:4" ht="18" hidden="1" x14ac:dyDescent="0.3">
      <c r="A348" s="10" t="s">
        <v>14</v>
      </c>
      <c r="B348" s="7"/>
      <c r="C348" s="7"/>
      <c r="D348" s="7">
        <f t="shared" si="5"/>
        <v>0</v>
      </c>
    </row>
    <row r="349" spans="1:4" ht="18" hidden="1" x14ac:dyDescent="0.3">
      <c r="A349" s="10" t="s">
        <v>15</v>
      </c>
      <c r="B349" s="12"/>
      <c r="C349" s="12"/>
      <c r="D349" s="7">
        <f t="shared" si="5"/>
        <v>0</v>
      </c>
    </row>
    <row r="350" spans="1:4" ht="18" hidden="1" x14ac:dyDescent="0.3">
      <c r="A350" s="13" t="s">
        <v>17</v>
      </c>
      <c r="B350" s="7"/>
      <c r="C350" s="7"/>
      <c r="D350" s="7">
        <f t="shared" si="5"/>
        <v>0</v>
      </c>
    </row>
    <row r="351" spans="1:4" ht="18" hidden="1" x14ac:dyDescent="0.3">
      <c r="A351" s="8" t="s">
        <v>18</v>
      </c>
      <c r="B351" s="7"/>
      <c r="C351" s="7"/>
      <c r="D351" s="7">
        <f t="shared" si="5"/>
        <v>0</v>
      </c>
    </row>
    <row r="352" spans="1:4" ht="18" hidden="1" x14ac:dyDescent="0.3">
      <c r="A352" s="13" t="s">
        <v>19</v>
      </c>
      <c r="B352" s="7"/>
      <c r="C352" s="7"/>
      <c r="D352" s="7">
        <f t="shared" si="5"/>
        <v>0</v>
      </c>
    </row>
    <row r="353" spans="1:4" ht="18" hidden="1" x14ac:dyDescent="0.3">
      <c r="A353" s="10" t="s">
        <v>20</v>
      </c>
      <c r="B353" s="7"/>
      <c r="C353" s="7"/>
      <c r="D353" s="7">
        <f t="shared" si="5"/>
        <v>0</v>
      </c>
    </row>
    <row r="354" spans="1:4" ht="18" hidden="1" x14ac:dyDescent="0.3">
      <c r="A354" s="10" t="s">
        <v>21</v>
      </c>
      <c r="B354" s="7"/>
      <c r="C354" s="7"/>
      <c r="D354" s="7">
        <f t="shared" si="5"/>
        <v>0</v>
      </c>
    </row>
    <row r="355" spans="1:4" ht="18" hidden="1" x14ac:dyDescent="0.3">
      <c r="A355" s="10" t="s">
        <v>22</v>
      </c>
      <c r="B355" s="7"/>
      <c r="C355" s="7"/>
      <c r="D355" s="7">
        <f t="shared" si="5"/>
        <v>0</v>
      </c>
    </row>
    <row r="356" spans="1:4" ht="18" hidden="1" x14ac:dyDescent="0.3">
      <c r="A356" s="8" t="s">
        <v>23</v>
      </c>
      <c r="B356" s="7"/>
      <c r="C356" s="7"/>
      <c r="D356" s="7">
        <f t="shared" si="5"/>
        <v>0</v>
      </c>
    </row>
    <row r="357" spans="1:4" ht="18" hidden="1" x14ac:dyDescent="0.3">
      <c r="A357" s="10" t="s">
        <v>24</v>
      </c>
      <c r="B357" s="7"/>
      <c r="C357" s="7"/>
      <c r="D357" s="7">
        <f t="shared" si="5"/>
        <v>0</v>
      </c>
    </row>
    <row r="358" spans="1:4" ht="18" hidden="1" x14ac:dyDescent="0.3">
      <c r="A358" s="10" t="s">
        <v>25</v>
      </c>
      <c r="B358" s="7"/>
      <c r="C358" s="7"/>
      <c r="D358" s="7">
        <f t="shared" si="5"/>
        <v>0</v>
      </c>
    </row>
    <row r="359" spans="1:4" ht="18" hidden="1" x14ac:dyDescent="0.3">
      <c r="A359" s="10" t="s">
        <v>26</v>
      </c>
      <c r="B359" s="7"/>
      <c r="C359" s="7"/>
      <c r="D359" s="7">
        <f t="shared" si="5"/>
        <v>0</v>
      </c>
    </row>
    <row r="360" spans="1:4" ht="18" hidden="1" x14ac:dyDescent="0.3">
      <c r="A360" s="10" t="s">
        <v>27</v>
      </c>
      <c r="B360" s="7"/>
      <c r="C360" s="7"/>
      <c r="D360" s="7">
        <f t="shared" si="5"/>
        <v>0</v>
      </c>
    </row>
    <row r="361" spans="1:4" ht="18" hidden="1" x14ac:dyDescent="0.3">
      <c r="A361" s="10" t="s">
        <v>28</v>
      </c>
      <c r="B361" s="7"/>
      <c r="C361" s="7"/>
      <c r="D361" s="7">
        <f t="shared" si="5"/>
        <v>0</v>
      </c>
    </row>
    <row r="362" spans="1:4" ht="18" hidden="1" x14ac:dyDescent="0.3">
      <c r="A362" s="10" t="s">
        <v>29</v>
      </c>
      <c r="B362" s="7"/>
      <c r="C362" s="7"/>
      <c r="D362" s="7">
        <f t="shared" si="5"/>
        <v>0</v>
      </c>
    </row>
    <row r="363" spans="1:4" ht="18" hidden="1" x14ac:dyDescent="0.3">
      <c r="A363" s="10" t="s">
        <v>30</v>
      </c>
      <c r="B363" s="7"/>
      <c r="C363" s="7"/>
      <c r="D363" s="7">
        <f t="shared" si="5"/>
        <v>0</v>
      </c>
    </row>
    <row r="364" spans="1:4" ht="18" hidden="1" x14ac:dyDescent="0.3">
      <c r="A364" s="10" t="s">
        <v>31</v>
      </c>
      <c r="B364" s="7"/>
      <c r="C364" s="7"/>
      <c r="D364" s="7">
        <f t="shared" si="5"/>
        <v>0</v>
      </c>
    </row>
    <row r="365" spans="1:4" ht="18" hidden="1" x14ac:dyDescent="0.3">
      <c r="A365" s="10" t="s">
        <v>32</v>
      </c>
      <c r="B365" s="7"/>
      <c r="C365" s="7"/>
      <c r="D365" s="7">
        <f t="shared" si="5"/>
        <v>0</v>
      </c>
    </row>
    <row r="366" spans="1:4" ht="18" hidden="1" x14ac:dyDescent="0.3">
      <c r="A366" s="10" t="s">
        <v>33</v>
      </c>
      <c r="B366" s="7"/>
      <c r="C366" s="7"/>
      <c r="D366" s="7">
        <f t="shared" si="5"/>
        <v>0</v>
      </c>
    </row>
    <row r="367" spans="1:4" ht="18" hidden="1" x14ac:dyDescent="0.3">
      <c r="A367" s="10" t="s">
        <v>34</v>
      </c>
      <c r="B367" s="7"/>
      <c r="C367" s="7"/>
      <c r="D367" s="7">
        <f t="shared" si="5"/>
        <v>0</v>
      </c>
    </row>
    <row r="368" spans="1:4" ht="18" hidden="1" x14ac:dyDescent="0.3">
      <c r="A368" s="10" t="s">
        <v>35</v>
      </c>
      <c r="B368" s="7"/>
      <c r="C368" s="7"/>
      <c r="D368" s="7">
        <f t="shared" si="5"/>
        <v>0</v>
      </c>
    </row>
    <row r="369" spans="1:4" ht="18" x14ac:dyDescent="0.3">
      <c r="A369" s="10" t="s">
        <v>36</v>
      </c>
      <c r="B369" s="12">
        <f>55+10+4.5</f>
        <v>69.5</v>
      </c>
      <c r="C369" s="7">
        <v>6000</v>
      </c>
      <c r="D369" s="7">
        <f t="shared" si="5"/>
        <v>417000</v>
      </c>
    </row>
    <row r="370" spans="1:4" ht="18" hidden="1" x14ac:dyDescent="0.3">
      <c r="A370" s="14" t="s">
        <v>37</v>
      </c>
      <c r="B370" s="7"/>
      <c r="C370" s="7"/>
      <c r="D370" s="7">
        <f t="shared" si="5"/>
        <v>0</v>
      </c>
    </row>
    <row r="371" spans="1:4" ht="18" hidden="1" x14ac:dyDescent="0.3">
      <c r="A371" s="10" t="s">
        <v>38</v>
      </c>
      <c r="B371" s="7"/>
      <c r="C371" s="7"/>
      <c r="D371" s="7">
        <f t="shared" si="5"/>
        <v>0</v>
      </c>
    </row>
    <row r="372" spans="1:4" ht="18" hidden="1" x14ac:dyDescent="0.3">
      <c r="A372" s="5" t="s">
        <v>39</v>
      </c>
      <c r="B372" s="7"/>
      <c r="C372" s="7"/>
      <c r="D372" s="7">
        <f t="shared" si="5"/>
        <v>0</v>
      </c>
    </row>
    <row r="373" spans="1:4" ht="18" hidden="1" x14ac:dyDescent="0.3">
      <c r="A373" s="10" t="s">
        <v>40</v>
      </c>
      <c r="B373" s="7"/>
      <c r="C373" s="7"/>
      <c r="D373" s="7">
        <f t="shared" si="5"/>
        <v>0</v>
      </c>
    </row>
    <row r="374" spans="1:4" ht="18" x14ac:dyDescent="0.3">
      <c r="A374" s="10" t="s">
        <v>41</v>
      </c>
      <c r="B374" s="7">
        <v>4</v>
      </c>
      <c r="C374" s="7">
        <v>17000</v>
      </c>
      <c r="D374" s="7">
        <f t="shared" si="5"/>
        <v>68000</v>
      </c>
    </row>
    <row r="375" spans="1:4" ht="18" hidden="1" x14ac:dyDescent="0.3">
      <c r="A375" s="15" t="s">
        <v>42</v>
      </c>
      <c r="B375" s="7"/>
      <c r="C375" s="7"/>
      <c r="D375" s="7">
        <f t="shared" si="5"/>
        <v>0</v>
      </c>
    </row>
    <row r="376" spans="1:4" ht="18" hidden="1" x14ac:dyDescent="0.3">
      <c r="A376" s="10" t="s">
        <v>43</v>
      </c>
      <c r="B376" s="7"/>
      <c r="C376" s="7"/>
      <c r="D376" s="7">
        <f t="shared" si="5"/>
        <v>0</v>
      </c>
    </row>
    <row r="377" spans="1:4" ht="18" x14ac:dyDescent="0.3">
      <c r="A377" s="10" t="s">
        <v>44</v>
      </c>
      <c r="B377" s="7">
        <f>200+100+90+200</f>
        <v>590</v>
      </c>
      <c r="C377" s="7">
        <v>15000</v>
      </c>
      <c r="D377" s="7">
        <f t="shared" si="5"/>
        <v>8850000</v>
      </c>
    </row>
    <row r="378" spans="1:4" ht="18" hidden="1" x14ac:dyDescent="0.3">
      <c r="A378" s="10" t="s">
        <v>45</v>
      </c>
      <c r="B378" s="7"/>
      <c r="C378" s="7"/>
      <c r="D378" s="7">
        <f t="shared" si="5"/>
        <v>0</v>
      </c>
    </row>
    <row r="379" spans="1:4" ht="18" hidden="1" x14ac:dyDescent="0.3">
      <c r="A379" s="10" t="s">
        <v>333</v>
      </c>
      <c r="B379" s="7"/>
      <c r="C379" s="7"/>
      <c r="D379" s="7">
        <f t="shared" si="5"/>
        <v>0</v>
      </c>
    </row>
    <row r="380" spans="1:4" ht="18" hidden="1" x14ac:dyDescent="0.3">
      <c r="A380" s="10" t="s">
        <v>46</v>
      </c>
      <c r="B380" s="7"/>
      <c r="C380" s="7"/>
      <c r="D380" s="7">
        <f t="shared" si="5"/>
        <v>0</v>
      </c>
    </row>
    <row r="381" spans="1:4" ht="18" hidden="1" x14ac:dyDescent="0.3">
      <c r="A381" s="10" t="s">
        <v>47</v>
      </c>
      <c r="B381" s="7"/>
      <c r="C381" s="7"/>
      <c r="D381" s="7">
        <f t="shared" si="5"/>
        <v>0</v>
      </c>
    </row>
    <row r="382" spans="1:4" ht="18" hidden="1" x14ac:dyDescent="0.3">
      <c r="A382" s="16" t="s">
        <v>48</v>
      </c>
      <c r="B382" s="7"/>
      <c r="C382" s="7"/>
      <c r="D382" s="7">
        <f t="shared" si="5"/>
        <v>0</v>
      </c>
    </row>
    <row r="383" spans="1:4" ht="18" hidden="1" x14ac:dyDescent="0.3">
      <c r="A383" s="8" t="s">
        <v>49</v>
      </c>
      <c r="B383" s="7"/>
      <c r="C383" s="7"/>
      <c r="D383" s="7">
        <f t="shared" si="5"/>
        <v>0</v>
      </c>
    </row>
    <row r="384" spans="1:4" ht="18" hidden="1" x14ac:dyDescent="0.3">
      <c r="A384" s="10" t="s">
        <v>50</v>
      </c>
      <c r="B384" s="7"/>
      <c r="C384" s="7"/>
      <c r="D384" s="7">
        <f t="shared" si="5"/>
        <v>0</v>
      </c>
    </row>
    <row r="385" spans="1:4" ht="18" hidden="1" x14ac:dyDescent="0.3">
      <c r="A385" s="10" t="s">
        <v>51</v>
      </c>
      <c r="B385" s="7"/>
      <c r="C385" s="7"/>
      <c r="D385" s="7">
        <f t="shared" si="5"/>
        <v>0</v>
      </c>
    </row>
    <row r="386" spans="1:4" ht="18" x14ac:dyDescent="0.3">
      <c r="A386" s="10" t="s">
        <v>52</v>
      </c>
      <c r="B386" s="7">
        <f>9+12</f>
        <v>21</v>
      </c>
      <c r="C386" s="7">
        <v>10000</v>
      </c>
      <c r="D386" s="7">
        <f t="shared" si="5"/>
        <v>210000</v>
      </c>
    </row>
    <row r="387" spans="1:4" ht="18" hidden="1" x14ac:dyDescent="0.3">
      <c r="A387" s="5" t="s">
        <v>53</v>
      </c>
      <c r="B387" s="7"/>
      <c r="C387" s="7"/>
      <c r="D387" s="7">
        <f t="shared" ref="D387:D450" si="6">B387*C387</f>
        <v>0</v>
      </c>
    </row>
    <row r="388" spans="1:4" ht="18" hidden="1" x14ac:dyDescent="0.3">
      <c r="A388" s="10" t="s">
        <v>54</v>
      </c>
      <c r="B388" s="7"/>
      <c r="C388" s="7"/>
      <c r="D388" s="7">
        <f t="shared" si="6"/>
        <v>0</v>
      </c>
    </row>
    <row r="389" spans="1:4" ht="18" hidden="1" x14ac:dyDescent="0.3">
      <c r="A389" s="14" t="s">
        <v>55</v>
      </c>
      <c r="B389" s="7"/>
      <c r="C389" s="7"/>
      <c r="D389" s="7">
        <f t="shared" si="6"/>
        <v>0</v>
      </c>
    </row>
    <row r="390" spans="1:4" ht="18" hidden="1" x14ac:dyDescent="0.3">
      <c r="A390" s="10" t="s">
        <v>56</v>
      </c>
      <c r="B390" s="7"/>
      <c r="C390" s="7"/>
      <c r="D390" s="7">
        <f t="shared" si="6"/>
        <v>0</v>
      </c>
    </row>
    <row r="391" spans="1:4" ht="18" hidden="1" x14ac:dyDescent="0.3">
      <c r="A391" s="17" t="s">
        <v>57</v>
      </c>
      <c r="B391" s="7"/>
      <c r="C391" s="7"/>
      <c r="D391" s="7">
        <f t="shared" si="6"/>
        <v>0</v>
      </c>
    </row>
    <row r="392" spans="1:4" ht="18" hidden="1" x14ac:dyDescent="0.3">
      <c r="A392" s="10" t="s">
        <v>58</v>
      </c>
      <c r="B392" s="7"/>
      <c r="C392" s="7"/>
      <c r="D392" s="7">
        <f t="shared" si="6"/>
        <v>0</v>
      </c>
    </row>
    <row r="393" spans="1:4" ht="18" hidden="1" x14ac:dyDescent="0.3">
      <c r="A393" s="10" t="s">
        <v>59</v>
      </c>
      <c r="B393" s="7"/>
      <c r="C393" s="7"/>
      <c r="D393" s="7">
        <f t="shared" si="6"/>
        <v>0</v>
      </c>
    </row>
    <row r="394" spans="1:4" ht="18" hidden="1" x14ac:dyDescent="0.3">
      <c r="A394" s="5" t="s">
        <v>60</v>
      </c>
      <c r="B394" s="7"/>
      <c r="C394" s="7"/>
      <c r="D394" s="7">
        <f t="shared" si="6"/>
        <v>0</v>
      </c>
    </row>
    <row r="395" spans="1:4" ht="18" hidden="1" x14ac:dyDescent="0.3">
      <c r="A395" s="5" t="s">
        <v>61</v>
      </c>
      <c r="B395" s="7"/>
      <c r="C395" s="7"/>
      <c r="D395" s="7">
        <f t="shared" si="6"/>
        <v>0</v>
      </c>
    </row>
    <row r="396" spans="1:4" ht="18" hidden="1" x14ac:dyDescent="0.3">
      <c r="A396" s="18" t="s">
        <v>62</v>
      </c>
      <c r="B396" s="7"/>
      <c r="C396" s="7"/>
      <c r="D396" s="7">
        <f t="shared" si="6"/>
        <v>0</v>
      </c>
    </row>
    <row r="397" spans="1:4" ht="18" hidden="1" x14ac:dyDescent="0.3">
      <c r="A397" s="19" t="s">
        <v>63</v>
      </c>
      <c r="B397" s="21"/>
      <c r="C397" s="21"/>
      <c r="D397" s="7">
        <f t="shared" si="6"/>
        <v>0</v>
      </c>
    </row>
    <row r="398" spans="1:4" ht="18" hidden="1" x14ac:dyDescent="0.3">
      <c r="A398" s="10" t="s">
        <v>64</v>
      </c>
      <c r="B398" s="7"/>
      <c r="C398" s="7"/>
      <c r="D398" s="7">
        <f t="shared" si="6"/>
        <v>0</v>
      </c>
    </row>
    <row r="399" spans="1:4" ht="18" hidden="1" x14ac:dyDescent="0.3">
      <c r="A399" s="5" t="s">
        <v>65</v>
      </c>
      <c r="B399" s="7"/>
      <c r="C399" s="7"/>
      <c r="D399" s="7">
        <f t="shared" si="6"/>
        <v>0</v>
      </c>
    </row>
    <row r="400" spans="1:4" ht="18" hidden="1" x14ac:dyDescent="0.3">
      <c r="A400" s="5" t="s">
        <v>66</v>
      </c>
      <c r="B400" s="7"/>
      <c r="C400" s="7"/>
      <c r="D400" s="7">
        <f t="shared" si="6"/>
        <v>0</v>
      </c>
    </row>
    <row r="401" spans="1:4" ht="18" hidden="1" x14ac:dyDescent="0.3">
      <c r="A401" s="10" t="s">
        <v>67</v>
      </c>
      <c r="B401" s="7"/>
      <c r="C401" s="7"/>
      <c r="D401" s="7">
        <f t="shared" si="6"/>
        <v>0</v>
      </c>
    </row>
    <row r="402" spans="1:4" ht="18" hidden="1" x14ac:dyDescent="0.3">
      <c r="A402" s="5" t="s">
        <v>68</v>
      </c>
      <c r="B402" s="7"/>
      <c r="C402" s="7"/>
      <c r="D402" s="7">
        <f t="shared" si="6"/>
        <v>0</v>
      </c>
    </row>
    <row r="403" spans="1:4" ht="18" hidden="1" x14ac:dyDescent="0.3">
      <c r="A403" s="10" t="s">
        <v>69</v>
      </c>
      <c r="B403" s="7"/>
      <c r="C403" s="7"/>
      <c r="D403" s="7">
        <f t="shared" si="6"/>
        <v>0</v>
      </c>
    </row>
    <row r="404" spans="1:4" ht="18" hidden="1" x14ac:dyDescent="0.3">
      <c r="A404" s="10" t="s">
        <v>70</v>
      </c>
      <c r="B404" s="7"/>
      <c r="C404" s="7"/>
      <c r="D404" s="7">
        <f t="shared" si="6"/>
        <v>0</v>
      </c>
    </row>
    <row r="405" spans="1:4" ht="18" hidden="1" x14ac:dyDescent="0.3">
      <c r="A405" s="10" t="s">
        <v>71</v>
      </c>
      <c r="B405" s="7"/>
      <c r="C405" s="7"/>
      <c r="D405" s="7">
        <f t="shared" si="6"/>
        <v>0</v>
      </c>
    </row>
    <row r="406" spans="1:4" ht="18" hidden="1" x14ac:dyDescent="0.3">
      <c r="A406" s="10" t="s">
        <v>72</v>
      </c>
      <c r="B406" s="7"/>
      <c r="C406" s="7"/>
      <c r="D406" s="7">
        <f t="shared" si="6"/>
        <v>0</v>
      </c>
    </row>
    <row r="407" spans="1:4" ht="18" hidden="1" x14ac:dyDescent="0.3">
      <c r="A407" s="22" t="s">
        <v>73</v>
      </c>
      <c r="B407" s="7"/>
      <c r="C407" s="7"/>
      <c r="D407" s="7">
        <f t="shared" si="6"/>
        <v>0</v>
      </c>
    </row>
    <row r="408" spans="1:4" ht="18" hidden="1" x14ac:dyDescent="0.3">
      <c r="A408" s="23" t="s">
        <v>74</v>
      </c>
      <c r="B408" s="7"/>
      <c r="C408" s="7"/>
      <c r="D408" s="7">
        <f t="shared" si="6"/>
        <v>0</v>
      </c>
    </row>
    <row r="409" spans="1:4" ht="18" hidden="1" x14ac:dyDescent="0.3">
      <c r="A409" s="22" t="s">
        <v>75</v>
      </c>
      <c r="B409" s="7"/>
      <c r="C409" s="7"/>
      <c r="D409" s="7">
        <f t="shared" si="6"/>
        <v>0</v>
      </c>
    </row>
    <row r="410" spans="1:4" ht="18" hidden="1" x14ac:dyDescent="0.3">
      <c r="A410" s="14" t="s">
        <v>76</v>
      </c>
      <c r="B410" s="7"/>
      <c r="C410" s="7"/>
      <c r="D410" s="7">
        <f t="shared" si="6"/>
        <v>0</v>
      </c>
    </row>
    <row r="411" spans="1:4" ht="18" hidden="1" x14ac:dyDescent="0.3">
      <c r="A411" s="24" t="s">
        <v>77</v>
      </c>
      <c r="B411" s="7"/>
      <c r="C411" s="7"/>
      <c r="D411" s="7">
        <f t="shared" si="6"/>
        <v>0</v>
      </c>
    </row>
    <row r="412" spans="1:4" ht="18" hidden="1" x14ac:dyDescent="0.3">
      <c r="A412" s="24" t="s">
        <v>78</v>
      </c>
      <c r="B412" s="7"/>
      <c r="C412" s="7"/>
      <c r="D412" s="7">
        <f t="shared" si="6"/>
        <v>0</v>
      </c>
    </row>
    <row r="413" spans="1:4" ht="18" hidden="1" x14ac:dyDescent="0.3">
      <c r="A413" s="24" t="s">
        <v>79</v>
      </c>
      <c r="B413" s="7"/>
      <c r="C413" s="7"/>
      <c r="D413" s="7">
        <f t="shared" si="6"/>
        <v>0</v>
      </c>
    </row>
    <row r="414" spans="1:4" ht="18" hidden="1" x14ac:dyDescent="0.3">
      <c r="A414" s="24" t="s">
        <v>80</v>
      </c>
      <c r="B414" s="7"/>
      <c r="C414" s="7"/>
      <c r="D414" s="7">
        <f t="shared" si="6"/>
        <v>0</v>
      </c>
    </row>
    <row r="415" spans="1:4" ht="18" hidden="1" x14ac:dyDescent="0.3">
      <c r="A415" s="10" t="s">
        <v>81</v>
      </c>
      <c r="B415" s="26"/>
      <c r="C415" s="26"/>
      <c r="D415" s="7">
        <f t="shared" si="6"/>
        <v>0</v>
      </c>
    </row>
    <row r="416" spans="1:4" ht="18" hidden="1" x14ac:dyDescent="0.3">
      <c r="A416" s="10" t="s">
        <v>82</v>
      </c>
      <c r="B416" s="7"/>
      <c r="C416" s="7"/>
      <c r="D416" s="7">
        <f t="shared" si="6"/>
        <v>0</v>
      </c>
    </row>
    <row r="417" spans="1:4" ht="18" hidden="1" x14ac:dyDescent="0.3">
      <c r="A417" s="10" t="s">
        <v>83</v>
      </c>
      <c r="B417" s="7"/>
      <c r="C417" s="7"/>
      <c r="D417" s="7">
        <f t="shared" si="6"/>
        <v>0</v>
      </c>
    </row>
    <row r="418" spans="1:4" ht="18" hidden="1" x14ac:dyDescent="0.3">
      <c r="A418" s="10" t="s">
        <v>84</v>
      </c>
      <c r="B418" s="7"/>
      <c r="C418" s="7"/>
      <c r="D418" s="7">
        <f t="shared" si="6"/>
        <v>0</v>
      </c>
    </row>
    <row r="419" spans="1:4" ht="18" hidden="1" x14ac:dyDescent="0.3">
      <c r="A419" s="10" t="s">
        <v>85</v>
      </c>
      <c r="B419" s="7"/>
      <c r="C419" s="7"/>
      <c r="D419" s="7">
        <f t="shared" si="6"/>
        <v>0</v>
      </c>
    </row>
    <row r="420" spans="1:4" ht="18" hidden="1" x14ac:dyDescent="0.3">
      <c r="A420" s="10" t="s">
        <v>86</v>
      </c>
      <c r="B420" s="7"/>
      <c r="C420" s="7"/>
      <c r="D420" s="7">
        <f t="shared" si="6"/>
        <v>0</v>
      </c>
    </row>
    <row r="421" spans="1:4" ht="18" hidden="1" x14ac:dyDescent="0.3">
      <c r="A421" s="10" t="s">
        <v>87</v>
      </c>
      <c r="B421" s="7"/>
      <c r="C421" s="7"/>
      <c r="D421" s="7">
        <f t="shared" si="6"/>
        <v>0</v>
      </c>
    </row>
    <row r="422" spans="1:4" ht="18" hidden="1" x14ac:dyDescent="0.3">
      <c r="A422" s="10" t="s">
        <v>89</v>
      </c>
      <c r="B422" s="7"/>
      <c r="C422" s="7"/>
      <c r="D422" s="7">
        <f t="shared" si="6"/>
        <v>0</v>
      </c>
    </row>
    <row r="423" spans="1:4" ht="18" hidden="1" x14ac:dyDescent="0.3">
      <c r="A423" s="10" t="s">
        <v>90</v>
      </c>
      <c r="B423" s="7"/>
      <c r="C423" s="7"/>
      <c r="D423" s="7">
        <f t="shared" si="6"/>
        <v>0</v>
      </c>
    </row>
    <row r="424" spans="1:4" ht="18" hidden="1" x14ac:dyDescent="0.3">
      <c r="A424" s="10" t="s">
        <v>91</v>
      </c>
      <c r="B424" s="12"/>
      <c r="C424" s="12"/>
      <c r="D424" s="7">
        <f t="shared" si="6"/>
        <v>0</v>
      </c>
    </row>
    <row r="425" spans="1:4" ht="18" hidden="1" x14ac:dyDescent="0.3">
      <c r="A425" s="24" t="s">
        <v>92</v>
      </c>
      <c r="B425" s="7"/>
      <c r="C425" s="7"/>
      <c r="D425" s="7">
        <f t="shared" si="6"/>
        <v>0</v>
      </c>
    </row>
    <row r="426" spans="1:4" ht="18" hidden="1" x14ac:dyDescent="0.3">
      <c r="A426" s="5" t="s">
        <v>93</v>
      </c>
      <c r="B426" s="7"/>
      <c r="C426" s="7"/>
      <c r="D426" s="7">
        <f t="shared" si="6"/>
        <v>0</v>
      </c>
    </row>
    <row r="427" spans="1:4" ht="18" hidden="1" x14ac:dyDescent="0.3">
      <c r="A427" s="14" t="s">
        <v>94</v>
      </c>
      <c r="B427" s="7"/>
      <c r="C427" s="7"/>
      <c r="D427" s="7">
        <f t="shared" si="6"/>
        <v>0</v>
      </c>
    </row>
    <row r="428" spans="1:4" ht="18" x14ac:dyDescent="0.3">
      <c r="A428" s="10" t="s">
        <v>95</v>
      </c>
      <c r="B428" s="7">
        <v>70</v>
      </c>
      <c r="C428" s="7">
        <v>10000</v>
      </c>
      <c r="D428" s="7">
        <f t="shared" si="6"/>
        <v>700000</v>
      </c>
    </row>
    <row r="429" spans="1:4" ht="18" hidden="1" x14ac:dyDescent="0.3">
      <c r="A429" s="14" t="s">
        <v>96</v>
      </c>
      <c r="B429" s="7"/>
      <c r="C429" s="7"/>
      <c r="D429" s="7">
        <f t="shared" si="6"/>
        <v>0</v>
      </c>
    </row>
    <row r="430" spans="1:4" ht="18" hidden="1" x14ac:dyDescent="0.3">
      <c r="A430" s="10" t="s">
        <v>97</v>
      </c>
      <c r="B430" s="7"/>
      <c r="C430" s="7"/>
      <c r="D430" s="7">
        <f t="shared" si="6"/>
        <v>0</v>
      </c>
    </row>
    <row r="431" spans="1:4" ht="18" hidden="1" x14ac:dyDescent="0.3">
      <c r="A431" s="10" t="s">
        <v>98</v>
      </c>
      <c r="B431" s="7"/>
      <c r="C431" s="7"/>
      <c r="D431" s="7">
        <f t="shared" si="6"/>
        <v>0</v>
      </c>
    </row>
    <row r="432" spans="1:4" ht="18" hidden="1" x14ac:dyDescent="0.3">
      <c r="A432" s="14" t="s">
        <v>99</v>
      </c>
      <c r="B432" s="7"/>
      <c r="C432" s="7"/>
      <c r="D432" s="7">
        <f t="shared" si="6"/>
        <v>0</v>
      </c>
    </row>
    <row r="433" spans="1:4" ht="18" hidden="1" x14ac:dyDescent="0.3">
      <c r="A433" s="14" t="s">
        <v>100</v>
      </c>
      <c r="B433" s="7"/>
      <c r="C433" s="7"/>
      <c r="D433" s="7">
        <f t="shared" si="6"/>
        <v>0</v>
      </c>
    </row>
    <row r="434" spans="1:4" ht="18" hidden="1" x14ac:dyDescent="0.3">
      <c r="A434" s="10" t="s">
        <v>101</v>
      </c>
      <c r="B434" s="12"/>
      <c r="C434" s="12"/>
      <c r="D434" s="7">
        <f t="shared" si="6"/>
        <v>0</v>
      </c>
    </row>
    <row r="435" spans="1:4" ht="18" hidden="1" x14ac:dyDescent="0.3">
      <c r="A435" s="10" t="s">
        <v>102</v>
      </c>
      <c r="B435" s="12"/>
      <c r="C435" s="12"/>
      <c r="D435" s="7">
        <f t="shared" si="6"/>
        <v>0</v>
      </c>
    </row>
    <row r="436" spans="1:4" ht="18" hidden="1" x14ac:dyDescent="0.3">
      <c r="A436" s="28" t="s">
        <v>103</v>
      </c>
      <c r="B436" s="12"/>
      <c r="C436" s="12"/>
      <c r="D436" s="7">
        <f t="shared" si="6"/>
        <v>0</v>
      </c>
    </row>
    <row r="437" spans="1:4" ht="18" hidden="1" x14ac:dyDescent="0.3">
      <c r="A437" s="28" t="s">
        <v>104</v>
      </c>
      <c r="B437" s="12"/>
      <c r="C437" s="12"/>
      <c r="D437" s="7">
        <f t="shared" si="6"/>
        <v>0</v>
      </c>
    </row>
    <row r="438" spans="1:4" ht="18" hidden="1" x14ac:dyDescent="0.3">
      <c r="A438" s="28" t="s">
        <v>105</v>
      </c>
      <c r="B438" s="12"/>
      <c r="C438" s="12"/>
      <c r="D438" s="7">
        <f t="shared" si="6"/>
        <v>0</v>
      </c>
    </row>
    <row r="439" spans="1:4" ht="18" hidden="1" x14ac:dyDescent="0.3">
      <c r="A439" s="10" t="s">
        <v>106</v>
      </c>
      <c r="B439" s="12"/>
      <c r="C439" s="12"/>
      <c r="D439" s="7">
        <f t="shared" si="6"/>
        <v>0</v>
      </c>
    </row>
    <row r="440" spans="1:4" ht="18" hidden="1" x14ac:dyDescent="0.3">
      <c r="A440" s="10" t="s">
        <v>107</v>
      </c>
      <c r="B440" s="12"/>
      <c r="C440" s="12"/>
      <c r="D440" s="7">
        <f t="shared" si="6"/>
        <v>0</v>
      </c>
    </row>
    <row r="441" spans="1:4" ht="18" hidden="1" x14ac:dyDescent="0.3">
      <c r="A441" s="10" t="s">
        <v>108</v>
      </c>
      <c r="B441" s="12"/>
      <c r="C441" s="12"/>
      <c r="D441" s="7">
        <f t="shared" si="6"/>
        <v>0</v>
      </c>
    </row>
    <row r="442" spans="1:4" ht="18" hidden="1" x14ac:dyDescent="0.3">
      <c r="A442" s="10" t="s">
        <v>109</v>
      </c>
      <c r="B442" s="12"/>
      <c r="C442" s="12"/>
      <c r="D442" s="7">
        <f t="shared" si="6"/>
        <v>0</v>
      </c>
    </row>
    <row r="443" spans="1:4" ht="18" hidden="1" x14ac:dyDescent="0.3">
      <c r="A443" s="10" t="s">
        <v>110</v>
      </c>
      <c r="B443" s="12"/>
      <c r="C443" s="12"/>
      <c r="D443" s="7">
        <f t="shared" si="6"/>
        <v>0</v>
      </c>
    </row>
    <row r="444" spans="1:4" ht="18" hidden="1" x14ac:dyDescent="0.3">
      <c r="A444" s="10" t="s">
        <v>111</v>
      </c>
      <c r="B444" s="12"/>
      <c r="C444" s="12"/>
      <c r="D444" s="7">
        <f t="shared" si="6"/>
        <v>0</v>
      </c>
    </row>
    <row r="445" spans="1:4" ht="18" hidden="1" x14ac:dyDescent="0.3">
      <c r="A445" s="10" t="s">
        <v>112</v>
      </c>
      <c r="B445" s="12"/>
      <c r="C445" s="12"/>
      <c r="D445" s="7">
        <f t="shared" si="6"/>
        <v>0</v>
      </c>
    </row>
    <row r="446" spans="1:4" ht="18" x14ac:dyDescent="0.3">
      <c r="A446" s="5" t="s">
        <v>113</v>
      </c>
      <c r="B446" s="7">
        <f>80+50+200+100+20+120+40</f>
        <v>610</v>
      </c>
      <c r="C446" s="7">
        <v>22000</v>
      </c>
      <c r="D446" s="7">
        <f t="shared" si="6"/>
        <v>13420000</v>
      </c>
    </row>
    <row r="447" spans="1:4" ht="18" hidden="1" x14ac:dyDescent="0.3">
      <c r="A447" s="10" t="s">
        <v>114</v>
      </c>
      <c r="B447" s="7"/>
      <c r="C447" s="7"/>
      <c r="D447" s="7">
        <f t="shared" si="6"/>
        <v>0</v>
      </c>
    </row>
    <row r="448" spans="1:4" ht="18" hidden="1" x14ac:dyDescent="0.3">
      <c r="A448" s="10" t="s">
        <v>115</v>
      </c>
      <c r="B448" s="7"/>
      <c r="C448" s="7"/>
      <c r="D448" s="7">
        <f t="shared" si="6"/>
        <v>0</v>
      </c>
    </row>
    <row r="449" spans="1:4" ht="18" hidden="1" x14ac:dyDescent="0.3">
      <c r="A449" s="5" t="s">
        <v>116</v>
      </c>
      <c r="B449" s="7"/>
      <c r="C449" s="7"/>
      <c r="D449" s="7">
        <f t="shared" si="6"/>
        <v>0</v>
      </c>
    </row>
    <row r="450" spans="1:4" ht="18" hidden="1" x14ac:dyDescent="0.3">
      <c r="A450" s="10" t="s">
        <v>117</v>
      </c>
      <c r="B450" s="7"/>
      <c r="C450" s="7"/>
      <c r="D450" s="7">
        <f t="shared" si="6"/>
        <v>0</v>
      </c>
    </row>
    <row r="451" spans="1:4" ht="18" hidden="1" x14ac:dyDescent="0.3">
      <c r="A451" s="10" t="s">
        <v>118</v>
      </c>
      <c r="B451" s="7"/>
      <c r="C451" s="7"/>
      <c r="D451" s="7">
        <f t="shared" ref="D451:D514" si="7">B451*C451</f>
        <v>0</v>
      </c>
    </row>
    <row r="452" spans="1:4" ht="18" hidden="1" x14ac:dyDescent="0.3">
      <c r="A452" s="10" t="s">
        <v>119</v>
      </c>
      <c r="B452" s="7"/>
      <c r="C452" s="7"/>
      <c r="D452" s="7">
        <f t="shared" si="7"/>
        <v>0</v>
      </c>
    </row>
    <row r="453" spans="1:4" ht="18" x14ac:dyDescent="0.3">
      <c r="A453" s="10" t="s">
        <v>120</v>
      </c>
      <c r="B453" s="7">
        <f>1200+1120</f>
        <v>2320</v>
      </c>
      <c r="C453" s="45">
        <v>12000</v>
      </c>
      <c r="D453" s="7">
        <f t="shared" si="7"/>
        <v>27840000</v>
      </c>
    </row>
    <row r="454" spans="1:4" ht="18" hidden="1" x14ac:dyDescent="0.3">
      <c r="A454" s="10" t="s">
        <v>121</v>
      </c>
      <c r="B454" s="7"/>
      <c r="C454" s="7"/>
      <c r="D454" s="7">
        <f t="shared" si="7"/>
        <v>0</v>
      </c>
    </row>
    <row r="455" spans="1:4" ht="18" hidden="1" x14ac:dyDescent="0.3">
      <c r="A455" s="8" t="s">
        <v>122</v>
      </c>
      <c r="B455" s="7"/>
      <c r="C455" s="7"/>
      <c r="D455" s="7">
        <f t="shared" si="7"/>
        <v>0</v>
      </c>
    </row>
    <row r="456" spans="1:4" ht="18" hidden="1" x14ac:dyDescent="0.3">
      <c r="A456" s="24" t="s">
        <v>123</v>
      </c>
      <c r="B456" s="7"/>
      <c r="C456" s="7"/>
      <c r="D456" s="7">
        <f t="shared" si="7"/>
        <v>0</v>
      </c>
    </row>
    <row r="457" spans="1:4" ht="18" hidden="1" x14ac:dyDescent="0.3">
      <c r="A457" s="29" t="s">
        <v>124</v>
      </c>
      <c r="B457" s="7"/>
      <c r="C457" s="7"/>
      <c r="D457" s="7">
        <f t="shared" si="7"/>
        <v>0</v>
      </c>
    </row>
    <row r="458" spans="1:4" ht="18" hidden="1" x14ac:dyDescent="0.3">
      <c r="A458" s="24" t="s">
        <v>125</v>
      </c>
      <c r="B458" s="7"/>
      <c r="C458" s="7"/>
      <c r="D458" s="7">
        <f t="shared" si="7"/>
        <v>0</v>
      </c>
    </row>
    <row r="459" spans="1:4" ht="18" hidden="1" x14ac:dyDescent="0.3">
      <c r="A459" s="5" t="s">
        <v>126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127</v>
      </c>
      <c r="B460" s="12"/>
      <c r="C460" s="12"/>
      <c r="D460" s="7">
        <f t="shared" si="7"/>
        <v>0</v>
      </c>
    </row>
    <row r="461" spans="1:4" ht="18" hidden="1" x14ac:dyDescent="0.3">
      <c r="A461" s="5" t="s">
        <v>128</v>
      </c>
      <c r="B461" s="12"/>
      <c r="C461" s="12"/>
      <c r="D461" s="7">
        <f t="shared" si="7"/>
        <v>0</v>
      </c>
    </row>
    <row r="462" spans="1:4" ht="18" hidden="1" x14ac:dyDescent="0.3">
      <c r="A462" s="5" t="s">
        <v>129</v>
      </c>
      <c r="B462" s="31"/>
      <c r="C462" s="31"/>
      <c r="D462" s="7">
        <f t="shared" si="7"/>
        <v>0</v>
      </c>
    </row>
    <row r="463" spans="1:4" ht="18" hidden="1" x14ac:dyDescent="0.3">
      <c r="A463" s="10" t="s">
        <v>130</v>
      </c>
      <c r="B463" s="12"/>
      <c r="C463" s="12"/>
      <c r="D463" s="7">
        <f t="shared" si="7"/>
        <v>0</v>
      </c>
    </row>
    <row r="464" spans="1:4" ht="18" hidden="1" x14ac:dyDescent="0.3">
      <c r="A464" s="14" t="s">
        <v>131</v>
      </c>
      <c r="B464" s="7"/>
      <c r="C464" s="7"/>
      <c r="D464" s="7">
        <f t="shared" si="7"/>
        <v>0</v>
      </c>
    </row>
    <row r="465" spans="1:4" ht="18" hidden="1" x14ac:dyDescent="0.3">
      <c r="A465" s="14" t="s">
        <v>132</v>
      </c>
      <c r="B465" s="7"/>
      <c r="C465" s="7"/>
      <c r="D465" s="7">
        <f t="shared" si="7"/>
        <v>0</v>
      </c>
    </row>
    <row r="466" spans="1:4" ht="18" hidden="1" x14ac:dyDescent="0.3">
      <c r="A466" s="14" t="s">
        <v>133</v>
      </c>
      <c r="B466" s="7"/>
      <c r="C466" s="7"/>
      <c r="D466" s="7">
        <f t="shared" si="7"/>
        <v>0</v>
      </c>
    </row>
    <row r="467" spans="1:4" ht="18" hidden="1" x14ac:dyDescent="0.3">
      <c r="A467" s="14" t="s">
        <v>134</v>
      </c>
      <c r="B467" s="7"/>
      <c r="C467" s="7"/>
      <c r="D467" s="7">
        <f t="shared" si="7"/>
        <v>0</v>
      </c>
    </row>
    <row r="468" spans="1:4" ht="18" hidden="1" x14ac:dyDescent="0.3">
      <c r="A468" s="10" t="s">
        <v>135</v>
      </c>
      <c r="B468" s="7"/>
      <c r="C468" s="7"/>
      <c r="D468" s="7">
        <f t="shared" si="7"/>
        <v>0</v>
      </c>
    </row>
    <row r="469" spans="1:4" ht="18" hidden="1" x14ac:dyDescent="0.3">
      <c r="A469" s="10" t="s">
        <v>136</v>
      </c>
      <c r="B469" s="7"/>
      <c r="C469" s="7"/>
      <c r="D469" s="7">
        <f t="shared" si="7"/>
        <v>0</v>
      </c>
    </row>
    <row r="470" spans="1:4" ht="18" hidden="1" x14ac:dyDescent="0.3">
      <c r="A470" s="14" t="s">
        <v>137</v>
      </c>
      <c r="B470" s="7"/>
      <c r="C470" s="7"/>
      <c r="D470" s="7">
        <f t="shared" si="7"/>
        <v>0</v>
      </c>
    </row>
    <row r="471" spans="1:4" ht="18" hidden="1" x14ac:dyDescent="0.3">
      <c r="A471" s="14" t="s">
        <v>138</v>
      </c>
      <c r="B471" s="7"/>
      <c r="C471" s="7"/>
      <c r="D471" s="7">
        <f t="shared" si="7"/>
        <v>0</v>
      </c>
    </row>
    <row r="472" spans="1:4" ht="18" hidden="1" x14ac:dyDescent="0.3">
      <c r="A472" s="10" t="s">
        <v>139</v>
      </c>
      <c r="B472" s="12"/>
      <c r="C472" s="12"/>
      <c r="D472" s="7">
        <f t="shared" si="7"/>
        <v>0</v>
      </c>
    </row>
    <row r="473" spans="1:4" ht="18" hidden="1" x14ac:dyDescent="0.3">
      <c r="A473" s="10" t="s">
        <v>140</v>
      </c>
      <c r="B473" s="12"/>
      <c r="C473" s="12"/>
      <c r="D473" s="7">
        <f t="shared" si="7"/>
        <v>0</v>
      </c>
    </row>
    <row r="474" spans="1:4" ht="18" hidden="1" x14ac:dyDescent="0.3">
      <c r="A474" s="5" t="s">
        <v>141</v>
      </c>
      <c r="B474" s="12"/>
      <c r="C474" s="12"/>
      <c r="D474" s="7">
        <f t="shared" si="7"/>
        <v>0</v>
      </c>
    </row>
    <row r="475" spans="1:4" ht="18" hidden="1" x14ac:dyDescent="0.3">
      <c r="A475" s="10" t="s">
        <v>143</v>
      </c>
      <c r="B475" s="7"/>
      <c r="C475" s="7"/>
      <c r="D475" s="7">
        <f t="shared" si="7"/>
        <v>0</v>
      </c>
    </row>
    <row r="476" spans="1:4" ht="18" hidden="1" x14ac:dyDescent="0.3">
      <c r="A476" s="24" t="s">
        <v>144</v>
      </c>
      <c r="B476" s="7"/>
      <c r="C476" s="7"/>
      <c r="D476" s="7">
        <f t="shared" si="7"/>
        <v>0</v>
      </c>
    </row>
    <row r="477" spans="1:4" ht="18" hidden="1" x14ac:dyDescent="0.3">
      <c r="A477" s="5" t="s">
        <v>145</v>
      </c>
      <c r="B477" s="7"/>
      <c r="C477" s="7"/>
      <c r="D477" s="7">
        <f t="shared" si="7"/>
        <v>0</v>
      </c>
    </row>
    <row r="478" spans="1:4" ht="18" x14ac:dyDescent="0.3">
      <c r="A478" s="10" t="s">
        <v>146</v>
      </c>
      <c r="B478" s="7">
        <f>60+300+80+80+140</f>
        <v>660</v>
      </c>
      <c r="C478" s="7">
        <v>7250</v>
      </c>
      <c r="D478" s="7">
        <f t="shared" si="7"/>
        <v>4785000</v>
      </c>
    </row>
    <row r="479" spans="1:4" ht="18" hidden="1" x14ac:dyDescent="0.3">
      <c r="A479" s="27" t="s">
        <v>147</v>
      </c>
      <c r="B479" s="7"/>
      <c r="C479" s="7"/>
      <c r="D479" s="7">
        <f t="shared" si="7"/>
        <v>0</v>
      </c>
    </row>
    <row r="480" spans="1:4" ht="18" hidden="1" x14ac:dyDescent="0.3">
      <c r="A480" s="27" t="s">
        <v>148</v>
      </c>
      <c r="B480" s="7"/>
      <c r="C480" s="7"/>
      <c r="D480" s="7">
        <f t="shared" si="7"/>
        <v>0</v>
      </c>
    </row>
    <row r="481" spans="1:4" ht="18" hidden="1" x14ac:dyDescent="0.3">
      <c r="A481" s="10" t="s">
        <v>149</v>
      </c>
      <c r="B481" s="7"/>
      <c r="C481" s="7"/>
      <c r="D481" s="7">
        <f t="shared" si="7"/>
        <v>0</v>
      </c>
    </row>
    <row r="482" spans="1:4" ht="18" hidden="1" x14ac:dyDescent="0.3">
      <c r="A482" s="10" t="s">
        <v>150</v>
      </c>
      <c r="B482" s="7"/>
      <c r="C482" s="7"/>
      <c r="D482" s="7">
        <f t="shared" si="7"/>
        <v>0</v>
      </c>
    </row>
    <row r="483" spans="1:4" ht="18" hidden="1" x14ac:dyDescent="0.3">
      <c r="A483" s="10" t="s">
        <v>151</v>
      </c>
      <c r="B483" s="7"/>
      <c r="C483" s="7"/>
      <c r="D483" s="7">
        <f t="shared" si="7"/>
        <v>0</v>
      </c>
    </row>
    <row r="484" spans="1:4" ht="18" hidden="1" x14ac:dyDescent="0.3">
      <c r="A484" s="14" t="s">
        <v>152</v>
      </c>
      <c r="B484" s="7"/>
      <c r="C484" s="7"/>
      <c r="D484" s="7">
        <f t="shared" si="7"/>
        <v>0</v>
      </c>
    </row>
    <row r="485" spans="1:4" ht="18" hidden="1" x14ac:dyDescent="0.3">
      <c r="A485" s="14" t="s">
        <v>153</v>
      </c>
      <c r="B485" s="7"/>
      <c r="C485" s="7"/>
      <c r="D485" s="7">
        <f t="shared" si="7"/>
        <v>0</v>
      </c>
    </row>
    <row r="486" spans="1:4" ht="18" hidden="1" x14ac:dyDescent="0.3">
      <c r="A486" s="14" t="s">
        <v>154</v>
      </c>
      <c r="B486" s="7"/>
      <c r="C486" s="7"/>
      <c r="D486" s="7">
        <f t="shared" si="7"/>
        <v>0</v>
      </c>
    </row>
    <row r="487" spans="1:4" ht="18" hidden="1" x14ac:dyDescent="0.3">
      <c r="A487" s="10" t="s">
        <v>155</v>
      </c>
      <c r="B487" s="7"/>
      <c r="C487" s="7"/>
      <c r="D487" s="7">
        <f t="shared" si="7"/>
        <v>0</v>
      </c>
    </row>
    <row r="488" spans="1:4" ht="18" hidden="1" x14ac:dyDescent="0.3">
      <c r="A488" s="8" t="s">
        <v>156</v>
      </c>
      <c r="B488" s="7"/>
      <c r="C488" s="7"/>
      <c r="D488" s="7">
        <f t="shared" si="7"/>
        <v>0</v>
      </c>
    </row>
    <row r="489" spans="1:4" ht="18" hidden="1" x14ac:dyDescent="0.3">
      <c r="A489" s="10" t="s">
        <v>157</v>
      </c>
      <c r="B489" s="7"/>
      <c r="C489" s="7"/>
      <c r="D489" s="7">
        <f t="shared" si="7"/>
        <v>0</v>
      </c>
    </row>
    <row r="490" spans="1:4" ht="18" hidden="1" x14ac:dyDescent="0.3">
      <c r="A490" s="10" t="s">
        <v>158</v>
      </c>
      <c r="B490" s="7"/>
      <c r="C490" s="7"/>
      <c r="D490" s="7">
        <f t="shared" si="7"/>
        <v>0</v>
      </c>
    </row>
    <row r="491" spans="1:4" ht="18" hidden="1" x14ac:dyDescent="0.3">
      <c r="A491" s="10" t="s">
        <v>159</v>
      </c>
      <c r="B491" s="7"/>
      <c r="C491" s="7"/>
      <c r="D491" s="7">
        <f t="shared" si="7"/>
        <v>0</v>
      </c>
    </row>
    <row r="492" spans="1:4" ht="18" hidden="1" x14ac:dyDescent="0.3">
      <c r="A492" s="18" t="s">
        <v>160</v>
      </c>
      <c r="B492" s="7"/>
      <c r="C492" s="7"/>
      <c r="D492" s="7">
        <f t="shared" si="7"/>
        <v>0</v>
      </c>
    </row>
    <row r="493" spans="1:4" ht="18" hidden="1" x14ac:dyDescent="0.3">
      <c r="A493" s="9" t="s">
        <v>161</v>
      </c>
      <c r="B493" s="7"/>
      <c r="C493" s="7"/>
      <c r="D493" s="7">
        <f t="shared" si="7"/>
        <v>0</v>
      </c>
    </row>
    <row r="494" spans="1:4" ht="18" hidden="1" x14ac:dyDescent="0.3">
      <c r="A494" s="10" t="s">
        <v>162</v>
      </c>
      <c r="B494" s="7"/>
      <c r="C494" s="7"/>
      <c r="D494" s="7">
        <f t="shared" si="7"/>
        <v>0</v>
      </c>
    </row>
    <row r="495" spans="1:4" ht="18" hidden="1" x14ac:dyDescent="0.3">
      <c r="A495" s="10" t="s">
        <v>163</v>
      </c>
      <c r="B495" s="7"/>
      <c r="C495" s="7"/>
      <c r="D495" s="7">
        <f t="shared" si="7"/>
        <v>0</v>
      </c>
    </row>
    <row r="496" spans="1:4" ht="18" hidden="1" x14ac:dyDescent="0.3">
      <c r="A496" s="10" t="s">
        <v>164</v>
      </c>
      <c r="B496" s="7"/>
      <c r="C496" s="7"/>
      <c r="D496" s="7">
        <f t="shared" si="7"/>
        <v>0</v>
      </c>
    </row>
    <row r="497" spans="1:4" ht="18" hidden="1" x14ac:dyDescent="0.3">
      <c r="A497" s="10" t="s">
        <v>165</v>
      </c>
      <c r="B497" s="7"/>
      <c r="C497" s="7"/>
      <c r="D497" s="7">
        <f t="shared" si="7"/>
        <v>0</v>
      </c>
    </row>
    <row r="498" spans="1:4" ht="18" hidden="1" x14ac:dyDescent="0.3">
      <c r="A498" s="10" t="s">
        <v>166</v>
      </c>
      <c r="B498" s="7"/>
      <c r="C498" s="7"/>
      <c r="D498" s="7">
        <f t="shared" si="7"/>
        <v>0</v>
      </c>
    </row>
    <row r="499" spans="1:4" ht="18" hidden="1" x14ac:dyDescent="0.3">
      <c r="A499" s="14" t="s">
        <v>167</v>
      </c>
      <c r="B499" s="7"/>
      <c r="C499" s="7"/>
      <c r="D499" s="7">
        <f t="shared" si="7"/>
        <v>0</v>
      </c>
    </row>
    <row r="500" spans="1:4" ht="18" hidden="1" x14ac:dyDescent="0.3">
      <c r="A500" s="10" t="s">
        <v>168</v>
      </c>
      <c r="B500" s="7"/>
      <c r="C500" s="7"/>
      <c r="D500" s="7">
        <f t="shared" si="7"/>
        <v>0</v>
      </c>
    </row>
    <row r="501" spans="1:4" ht="18" hidden="1" x14ac:dyDescent="0.3">
      <c r="A501" s="24" t="s">
        <v>169</v>
      </c>
      <c r="B501" s="7"/>
      <c r="C501" s="7"/>
      <c r="D501" s="7">
        <f t="shared" si="7"/>
        <v>0</v>
      </c>
    </row>
    <row r="502" spans="1:4" ht="18" hidden="1" x14ac:dyDescent="0.3">
      <c r="A502" s="10" t="s">
        <v>170</v>
      </c>
      <c r="B502" s="7"/>
      <c r="C502" s="7"/>
      <c r="D502" s="7">
        <f t="shared" si="7"/>
        <v>0</v>
      </c>
    </row>
    <row r="503" spans="1:4" ht="18" hidden="1" x14ac:dyDescent="0.3">
      <c r="A503" s="10" t="s">
        <v>171</v>
      </c>
      <c r="B503" s="7"/>
      <c r="C503" s="7"/>
      <c r="D503" s="7">
        <f t="shared" si="7"/>
        <v>0</v>
      </c>
    </row>
    <row r="504" spans="1:4" ht="18" hidden="1" x14ac:dyDescent="0.3">
      <c r="A504" s="10" t="s">
        <v>172</v>
      </c>
      <c r="B504" s="7"/>
      <c r="C504" s="7"/>
      <c r="D504" s="7">
        <f t="shared" si="7"/>
        <v>0</v>
      </c>
    </row>
    <row r="505" spans="1:4" ht="18" hidden="1" x14ac:dyDescent="0.3">
      <c r="A505" s="24" t="s">
        <v>173</v>
      </c>
      <c r="B505" s="7"/>
      <c r="C505" s="7"/>
      <c r="D505" s="7">
        <f t="shared" si="7"/>
        <v>0</v>
      </c>
    </row>
    <row r="506" spans="1:4" ht="18" hidden="1" x14ac:dyDescent="0.3">
      <c r="A506" s="10" t="s">
        <v>174</v>
      </c>
      <c r="B506" s="7"/>
      <c r="C506" s="7"/>
      <c r="D506" s="7">
        <f t="shared" si="7"/>
        <v>0</v>
      </c>
    </row>
    <row r="507" spans="1:4" ht="18" hidden="1" x14ac:dyDescent="0.3">
      <c r="A507" s="5" t="s">
        <v>175</v>
      </c>
      <c r="B507" s="7"/>
      <c r="C507" s="7"/>
      <c r="D507" s="7">
        <f t="shared" si="7"/>
        <v>0</v>
      </c>
    </row>
    <row r="508" spans="1:4" ht="18" hidden="1" x14ac:dyDescent="0.3">
      <c r="A508" s="10" t="s">
        <v>176</v>
      </c>
      <c r="B508" s="7"/>
      <c r="C508" s="7"/>
      <c r="D508" s="7">
        <f t="shared" si="7"/>
        <v>0</v>
      </c>
    </row>
    <row r="509" spans="1:4" ht="18" hidden="1" x14ac:dyDescent="0.3">
      <c r="A509" s="13" t="s">
        <v>177</v>
      </c>
      <c r="B509" s="7"/>
      <c r="C509" s="7"/>
      <c r="D509" s="7">
        <f t="shared" si="7"/>
        <v>0</v>
      </c>
    </row>
    <row r="510" spans="1:4" ht="18" hidden="1" x14ac:dyDescent="0.3">
      <c r="A510" s="13" t="s">
        <v>178</v>
      </c>
      <c r="B510" s="7"/>
      <c r="C510" s="7"/>
      <c r="D510" s="7">
        <f t="shared" si="7"/>
        <v>0</v>
      </c>
    </row>
    <row r="511" spans="1:4" ht="18" hidden="1" x14ac:dyDescent="0.3">
      <c r="A511" s="8" t="s">
        <v>179</v>
      </c>
      <c r="B511" s="7"/>
      <c r="C511" s="7"/>
      <c r="D511" s="7">
        <f t="shared" si="7"/>
        <v>0</v>
      </c>
    </row>
    <row r="512" spans="1:4" ht="18" hidden="1" x14ac:dyDescent="0.3">
      <c r="A512" s="5" t="s">
        <v>180</v>
      </c>
      <c r="B512" s="7"/>
      <c r="C512" s="7"/>
      <c r="D512" s="7">
        <f t="shared" si="7"/>
        <v>0</v>
      </c>
    </row>
    <row r="513" spans="1:4" ht="18" hidden="1" x14ac:dyDescent="0.3">
      <c r="A513" s="5" t="s">
        <v>181</v>
      </c>
      <c r="B513" s="7"/>
      <c r="C513" s="7"/>
      <c r="D513" s="7">
        <f t="shared" si="7"/>
        <v>0</v>
      </c>
    </row>
    <row r="514" spans="1:4" ht="18" x14ac:dyDescent="0.3">
      <c r="A514" s="5" t="s">
        <v>182</v>
      </c>
      <c r="B514" s="7">
        <f>60+320</f>
        <v>380</v>
      </c>
      <c r="C514" s="7">
        <v>8000</v>
      </c>
      <c r="D514" s="7">
        <f t="shared" si="7"/>
        <v>3040000</v>
      </c>
    </row>
    <row r="515" spans="1:4" ht="18" hidden="1" x14ac:dyDescent="0.3">
      <c r="A515" s="10" t="s">
        <v>183</v>
      </c>
      <c r="B515" s="7"/>
      <c r="C515" s="7"/>
      <c r="D515" s="7">
        <f t="shared" ref="D515:D578" si="8">B515*C515</f>
        <v>0</v>
      </c>
    </row>
    <row r="516" spans="1:4" ht="18" hidden="1" x14ac:dyDescent="0.3">
      <c r="A516" s="5" t="s">
        <v>184</v>
      </c>
      <c r="B516" s="7"/>
      <c r="C516" s="7"/>
      <c r="D516" s="7">
        <f t="shared" si="8"/>
        <v>0</v>
      </c>
    </row>
    <row r="517" spans="1:4" ht="18" hidden="1" x14ac:dyDescent="0.3">
      <c r="A517" s="5" t="s">
        <v>185</v>
      </c>
      <c r="B517" s="7"/>
      <c r="C517" s="7"/>
      <c r="D517" s="7">
        <f t="shared" si="8"/>
        <v>0</v>
      </c>
    </row>
    <row r="518" spans="1:4" ht="18" hidden="1" x14ac:dyDescent="0.3">
      <c r="A518" s="5" t="s">
        <v>186</v>
      </c>
      <c r="B518" s="7"/>
      <c r="C518" s="7"/>
      <c r="D518" s="7">
        <f t="shared" si="8"/>
        <v>0</v>
      </c>
    </row>
    <row r="519" spans="1:4" ht="18" hidden="1" x14ac:dyDescent="0.3">
      <c r="A519" s="10" t="s">
        <v>187</v>
      </c>
      <c r="B519" s="7"/>
      <c r="C519" s="7"/>
      <c r="D519" s="7">
        <f t="shared" si="8"/>
        <v>0</v>
      </c>
    </row>
    <row r="520" spans="1:4" ht="18" hidden="1" x14ac:dyDescent="0.3">
      <c r="A520" s="10" t="s">
        <v>188</v>
      </c>
      <c r="B520" s="7"/>
      <c r="C520" s="7"/>
      <c r="D520" s="7">
        <f t="shared" si="8"/>
        <v>0</v>
      </c>
    </row>
    <row r="521" spans="1:4" ht="18" hidden="1" x14ac:dyDescent="0.3">
      <c r="A521" s="10" t="s">
        <v>189</v>
      </c>
      <c r="B521" s="7"/>
      <c r="C521" s="7"/>
      <c r="D521" s="7">
        <f t="shared" si="8"/>
        <v>0</v>
      </c>
    </row>
    <row r="522" spans="1:4" ht="18" x14ac:dyDescent="0.3">
      <c r="A522" s="10" t="s">
        <v>190</v>
      </c>
      <c r="B522" s="7">
        <f>20/0.5</f>
        <v>40</v>
      </c>
      <c r="C522" s="7">
        <v>10000</v>
      </c>
      <c r="D522" s="7">
        <f t="shared" si="8"/>
        <v>400000</v>
      </c>
    </row>
    <row r="523" spans="1:4" ht="18" hidden="1" x14ac:dyDescent="0.3">
      <c r="A523" s="10" t="s">
        <v>191</v>
      </c>
      <c r="B523" s="7"/>
      <c r="C523" s="7"/>
      <c r="D523" s="7">
        <f t="shared" si="8"/>
        <v>0</v>
      </c>
    </row>
    <row r="524" spans="1:4" ht="18" hidden="1" x14ac:dyDescent="0.3">
      <c r="A524" s="10" t="s">
        <v>192</v>
      </c>
      <c r="B524" s="7"/>
      <c r="C524" s="7"/>
      <c r="D524" s="7">
        <f t="shared" si="8"/>
        <v>0</v>
      </c>
    </row>
    <row r="525" spans="1:4" ht="18" hidden="1" x14ac:dyDescent="0.3">
      <c r="A525" s="10" t="s">
        <v>193</v>
      </c>
      <c r="B525" s="7"/>
      <c r="C525" s="7"/>
      <c r="D525" s="7">
        <f t="shared" si="8"/>
        <v>0</v>
      </c>
    </row>
    <row r="526" spans="1:4" ht="18" x14ac:dyDescent="0.3">
      <c r="A526" s="10" t="s">
        <v>194</v>
      </c>
      <c r="B526" s="7">
        <v>15</v>
      </c>
      <c r="C526" s="7">
        <v>9000</v>
      </c>
      <c r="D526" s="7">
        <f t="shared" si="8"/>
        <v>135000</v>
      </c>
    </row>
    <row r="527" spans="1:4" ht="18" hidden="1" x14ac:dyDescent="0.3">
      <c r="A527" s="13" t="s">
        <v>195</v>
      </c>
      <c r="B527" s="7"/>
      <c r="C527" s="7"/>
      <c r="D527" s="7">
        <f t="shared" si="8"/>
        <v>0</v>
      </c>
    </row>
    <row r="528" spans="1:4" ht="18" hidden="1" x14ac:dyDescent="0.3">
      <c r="A528" s="22" t="s">
        <v>196</v>
      </c>
      <c r="B528" s="7"/>
      <c r="C528" s="7"/>
      <c r="D528" s="7">
        <f t="shared" si="8"/>
        <v>0</v>
      </c>
    </row>
    <row r="529" spans="1:4" ht="18" hidden="1" x14ac:dyDescent="0.3">
      <c r="A529" s="10" t="s">
        <v>197</v>
      </c>
      <c r="B529" s="7"/>
      <c r="C529" s="7"/>
      <c r="D529" s="7">
        <f t="shared" si="8"/>
        <v>0</v>
      </c>
    </row>
    <row r="530" spans="1:4" ht="18" hidden="1" x14ac:dyDescent="0.3">
      <c r="A530" s="22" t="s">
        <v>198</v>
      </c>
      <c r="B530" s="7"/>
      <c r="C530" s="7"/>
      <c r="D530" s="7">
        <f t="shared" si="8"/>
        <v>0</v>
      </c>
    </row>
    <row r="531" spans="1:4" ht="18" x14ac:dyDescent="0.3">
      <c r="A531" s="10" t="s">
        <v>334</v>
      </c>
      <c r="B531" s="7">
        <v>181</v>
      </c>
      <c r="C531" s="7">
        <v>6500</v>
      </c>
      <c r="D531" s="7">
        <f t="shared" si="8"/>
        <v>1176500</v>
      </c>
    </row>
    <row r="532" spans="1:4" ht="18" hidden="1" x14ac:dyDescent="0.3">
      <c r="A532" s="5" t="s">
        <v>199</v>
      </c>
      <c r="B532" s="7"/>
      <c r="C532" s="7"/>
      <c r="D532" s="7">
        <f t="shared" si="8"/>
        <v>0</v>
      </c>
    </row>
    <row r="533" spans="1:4" ht="18" hidden="1" x14ac:dyDescent="0.3">
      <c r="A533" s="10" t="s">
        <v>200</v>
      </c>
      <c r="B533" s="7"/>
      <c r="C533" s="7"/>
      <c r="D533" s="7">
        <f t="shared" si="8"/>
        <v>0</v>
      </c>
    </row>
    <row r="534" spans="1:4" ht="18" hidden="1" x14ac:dyDescent="0.3">
      <c r="A534" s="10" t="s">
        <v>202</v>
      </c>
      <c r="B534" s="7"/>
      <c r="C534" s="7"/>
      <c r="D534" s="7">
        <f t="shared" si="8"/>
        <v>0</v>
      </c>
    </row>
    <row r="535" spans="1:4" ht="18" hidden="1" x14ac:dyDescent="0.3">
      <c r="A535" s="10" t="s">
        <v>203</v>
      </c>
      <c r="B535" s="7"/>
      <c r="C535" s="7"/>
      <c r="D535" s="7">
        <f t="shared" si="8"/>
        <v>0</v>
      </c>
    </row>
    <row r="536" spans="1:4" ht="18" hidden="1" x14ac:dyDescent="0.3">
      <c r="A536" s="9" t="s">
        <v>204</v>
      </c>
      <c r="B536" s="7"/>
      <c r="C536" s="7"/>
      <c r="D536" s="7">
        <f t="shared" si="8"/>
        <v>0</v>
      </c>
    </row>
    <row r="537" spans="1:4" ht="18" hidden="1" x14ac:dyDescent="0.3">
      <c r="A537" s="5" t="s">
        <v>205</v>
      </c>
      <c r="B537" s="7"/>
      <c r="C537" s="7"/>
      <c r="D537" s="7">
        <f t="shared" si="8"/>
        <v>0</v>
      </c>
    </row>
    <row r="538" spans="1:4" ht="18" hidden="1" x14ac:dyDescent="0.3">
      <c r="A538" s="5" t="s">
        <v>206</v>
      </c>
      <c r="B538" s="7"/>
      <c r="C538" s="7"/>
      <c r="D538" s="7">
        <f t="shared" si="8"/>
        <v>0</v>
      </c>
    </row>
    <row r="539" spans="1:4" ht="18" hidden="1" x14ac:dyDescent="0.3">
      <c r="A539" s="8" t="s">
        <v>335</v>
      </c>
      <c r="B539" s="7"/>
      <c r="C539" s="7"/>
      <c r="D539" s="7">
        <f t="shared" si="8"/>
        <v>0</v>
      </c>
    </row>
    <row r="540" spans="1:4" ht="18" hidden="1" x14ac:dyDescent="0.3">
      <c r="A540" s="8" t="s">
        <v>336</v>
      </c>
      <c r="B540" s="7"/>
      <c r="C540" s="7"/>
      <c r="D540" s="7">
        <f t="shared" si="8"/>
        <v>0</v>
      </c>
    </row>
    <row r="541" spans="1:4" ht="18" hidden="1" x14ac:dyDescent="0.3">
      <c r="A541" s="8" t="s">
        <v>207</v>
      </c>
      <c r="B541" s="7"/>
      <c r="C541" s="7"/>
      <c r="D541" s="7">
        <f t="shared" si="8"/>
        <v>0</v>
      </c>
    </row>
    <row r="542" spans="1:4" ht="18" hidden="1" x14ac:dyDescent="0.3">
      <c r="A542" s="8" t="s">
        <v>337</v>
      </c>
      <c r="B542" s="7"/>
      <c r="C542" s="7"/>
      <c r="D542" s="7">
        <f t="shared" si="8"/>
        <v>0</v>
      </c>
    </row>
    <row r="543" spans="1:4" ht="18" hidden="1" x14ac:dyDescent="0.3">
      <c r="A543" s="10" t="s">
        <v>209</v>
      </c>
      <c r="B543" s="7"/>
      <c r="C543" s="7"/>
      <c r="D543" s="7">
        <f t="shared" si="8"/>
        <v>0</v>
      </c>
    </row>
    <row r="544" spans="1:4" ht="18" hidden="1" x14ac:dyDescent="0.3">
      <c r="A544" s="10" t="s">
        <v>210</v>
      </c>
      <c r="B544" s="7"/>
      <c r="C544" s="7"/>
      <c r="D544" s="7">
        <f t="shared" si="8"/>
        <v>0</v>
      </c>
    </row>
    <row r="545" spans="1:4" ht="18" hidden="1" x14ac:dyDescent="0.3">
      <c r="A545" s="10" t="s">
        <v>338</v>
      </c>
      <c r="B545" s="7"/>
      <c r="C545" s="7"/>
      <c r="D545" s="7">
        <f t="shared" si="8"/>
        <v>0</v>
      </c>
    </row>
    <row r="546" spans="1:4" ht="18" hidden="1" x14ac:dyDescent="0.3">
      <c r="A546" s="10" t="s">
        <v>211</v>
      </c>
      <c r="B546" s="7"/>
      <c r="C546" s="7"/>
      <c r="D546" s="7">
        <f t="shared" si="8"/>
        <v>0</v>
      </c>
    </row>
    <row r="547" spans="1:4" ht="18" hidden="1" x14ac:dyDescent="0.3">
      <c r="A547" s="5" t="s">
        <v>214</v>
      </c>
      <c r="B547" s="7"/>
      <c r="C547" s="7"/>
      <c r="D547" s="7">
        <f t="shared" si="8"/>
        <v>0</v>
      </c>
    </row>
    <row r="548" spans="1:4" ht="18" hidden="1" x14ac:dyDescent="0.3">
      <c r="A548" s="5" t="s">
        <v>215</v>
      </c>
      <c r="B548" s="7"/>
      <c r="C548" s="7"/>
      <c r="D548" s="7">
        <f t="shared" si="8"/>
        <v>0</v>
      </c>
    </row>
    <row r="549" spans="1:4" ht="18" hidden="1" x14ac:dyDescent="0.3">
      <c r="A549" s="10" t="s">
        <v>216</v>
      </c>
      <c r="B549" s="7"/>
      <c r="C549" s="7"/>
      <c r="D549" s="7">
        <f t="shared" si="8"/>
        <v>0</v>
      </c>
    </row>
    <row r="550" spans="1:4" ht="18" hidden="1" x14ac:dyDescent="0.3">
      <c r="A550" s="10" t="s">
        <v>339</v>
      </c>
      <c r="B550" s="7"/>
      <c r="C550" s="7"/>
      <c r="D550" s="7">
        <f t="shared" si="8"/>
        <v>0</v>
      </c>
    </row>
    <row r="551" spans="1:4" ht="18" hidden="1" x14ac:dyDescent="0.3">
      <c r="A551" s="10" t="s">
        <v>217</v>
      </c>
      <c r="B551" s="7"/>
      <c r="C551" s="7"/>
      <c r="D551" s="7">
        <f t="shared" si="8"/>
        <v>0</v>
      </c>
    </row>
    <row r="552" spans="1:4" ht="18" hidden="1" x14ac:dyDescent="0.3">
      <c r="A552" s="8" t="s">
        <v>218</v>
      </c>
      <c r="B552" s="7"/>
      <c r="C552" s="7"/>
      <c r="D552" s="7">
        <f t="shared" si="8"/>
        <v>0</v>
      </c>
    </row>
    <row r="553" spans="1:4" ht="18" hidden="1" x14ac:dyDescent="0.3">
      <c r="A553" s="10" t="s">
        <v>219</v>
      </c>
      <c r="B553" s="7"/>
      <c r="C553" s="7"/>
      <c r="D553" s="7">
        <f t="shared" si="8"/>
        <v>0</v>
      </c>
    </row>
    <row r="554" spans="1:4" ht="18" hidden="1" x14ac:dyDescent="0.3">
      <c r="A554" s="8" t="s">
        <v>340</v>
      </c>
      <c r="B554" s="7"/>
      <c r="C554" s="7"/>
      <c r="D554" s="7">
        <f t="shared" si="8"/>
        <v>0</v>
      </c>
    </row>
    <row r="555" spans="1:4" ht="18" hidden="1" x14ac:dyDescent="0.3">
      <c r="A555" s="10" t="s">
        <v>220</v>
      </c>
      <c r="B555" s="7"/>
      <c r="C555" s="7"/>
      <c r="D555" s="7">
        <f t="shared" si="8"/>
        <v>0</v>
      </c>
    </row>
    <row r="556" spans="1:4" ht="18" hidden="1" x14ac:dyDescent="0.3">
      <c r="A556" s="10" t="s">
        <v>222</v>
      </c>
      <c r="B556" s="7"/>
      <c r="C556" s="7"/>
      <c r="D556" s="7">
        <f t="shared" si="8"/>
        <v>0</v>
      </c>
    </row>
    <row r="557" spans="1:4" ht="18" hidden="1" x14ac:dyDescent="0.3">
      <c r="A557" s="10" t="s">
        <v>223</v>
      </c>
      <c r="B557" s="7"/>
      <c r="C557" s="7"/>
      <c r="D557" s="7">
        <f t="shared" si="8"/>
        <v>0</v>
      </c>
    </row>
    <row r="558" spans="1:4" ht="18" hidden="1" x14ac:dyDescent="0.3">
      <c r="A558" s="10" t="s">
        <v>225</v>
      </c>
      <c r="B558" s="7"/>
      <c r="C558" s="7"/>
      <c r="D558" s="7">
        <f t="shared" si="8"/>
        <v>0</v>
      </c>
    </row>
    <row r="559" spans="1:4" ht="18" hidden="1" x14ac:dyDescent="0.3">
      <c r="A559" s="14" t="s">
        <v>226</v>
      </c>
      <c r="B559" s="7"/>
      <c r="C559" s="7"/>
      <c r="D559" s="7">
        <f t="shared" si="8"/>
        <v>0</v>
      </c>
    </row>
    <row r="560" spans="1:4" ht="18" hidden="1" x14ac:dyDescent="0.3">
      <c r="A560" s="5" t="s">
        <v>341</v>
      </c>
      <c r="B560" s="7"/>
      <c r="C560" s="7"/>
      <c r="D560" s="7">
        <f t="shared" si="8"/>
        <v>0</v>
      </c>
    </row>
    <row r="561" spans="1:4" ht="18" hidden="1" x14ac:dyDescent="0.3">
      <c r="A561" s="8" t="s">
        <v>227</v>
      </c>
      <c r="B561" s="7"/>
      <c r="C561" s="7"/>
      <c r="D561" s="7">
        <f t="shared" si="8"/>
        <v>0</v>
      </c>
    </row>
    <row r="562" spans="1:4" ht="18" hidden="1" x14ac:dyDescent="0.3">
      <c r="A562" s="10" t="s">
        <v>228</v>
      </c>
      <c r="B562" s="7"/>
      <c r="C562" s="7"/>
      <c r="D562" s="7">
        <f t="shared" si="8"/>
        <v>0</v>
      </c>
    </row>
    <row r="563" spans="1:4" ht="18" hidden="1" x14ac:dyDescent="0.3">
      <c r="A563" s="10" t="s">
        <v>229</v>
      </c>
      <c r="B563" s="7"/>
      <c r="C563" s="7"/>
      <c r="D563" s="7">
        <f t="shared" si="8"/>
        <v>0</v>
      </c>
    </row>
    <row r="564" spans="1:4" ht="18" hidden="1" x14ac:dyDescent="0.3">
      <c r="A564" s="8" t="s">
        <v>230</v>
      </c>
      <c r="B564" s="12"/>
      <c r="C564" s="12"/>
      <c r="D564" s="7">
        <f t="shared" si="8"/>
        <v>0</v>
      </c>
    </row>
    <row r="565" spans="1:4" ht="18" hidden="1" x14ac:dyDescent="0.3">
      <c r="A565" s="8" t="s">
        <v>231</v>
      </c>
      <c r="B565" s="12"/>
      <c r="C565" s="12"/>
      <c r="D565" s="7">
        <f t="shared" si="8"/>
        <v>0</v>
      </c>
    </row>
    <row r="566" spans="1:4" ht="18" hidden="1" x14ac:dyDescent="0.3">
      <c r="A566" s="14" t="s">
        <v>232</v>
      </c>
      <c r="B566" s="7"/>
      <c r="C566" s="7"/>
      <c r="D566" s="7">
        <f t="shared" si="8"/>
        <v>0</v>
      </c>
    </row>
    <row r="567" spans="1:4" ht="18" hidden="1" x14ac:dyDescent="0.3">
      <c r="A567" s="13" t="s">
        <v>233</v>
      </c>
      <c r="B567" s="7"/>
      <c r="C567" s="7"/>
      <c r="D567" s="7">
        <f t="shared" si="8"/>
        <v>0</v>
      </c>
    </row>
    <row r="568" spans="1:4" ht="18" hidden="1" x14ac:dyDescent="0.3">
      <c r="A568" s="13" t="s">
        <v>234</v>
      </c>
      <c r="B568" s="7"/>
      <c r="C568" s="7"/>
      <c r="D568" s="7">
        <f t="shared" si="8"/>
        <v>0</v>
      </c>
    </row>
    <row r="569" spans="1:4" ht="18" hidden="1" x14ac:dyDescent="0.3">
      <c r="A569" s="8" t="s">
        <v>235</v>
      </c>
      <c r="B569" s="7"/>
      <c r="C569" s="7"/>
      <c r="D569" s="7">
        <f t="shared" si="8"/>
        <v>0</v>
      </c>
    </row>
    <row r="570" spans="1:4" ht="18" hidden="1" x14ac:dyDescent="0.3">
      <c r="A570" s="8" t="s">
        <v>236</v>
      </c>
      <c r="B570" s="7"/>
      <c r="C570" s="7"/>
      <c r="D570" s="7">
        <f t="shared" si="8"/>
        <v>0</v>
      </c>
    </row>
    <row r="571" spans="1:4" ht="18" hidden="1" x14ac:dyDescent="0.3">
      <c r="A571" s="10" t="s">
        <v>237</v>
      </c>
      <c r="B571" s="7"/>
      <c r="C571" s="7"/>
      <c r="D571" s="7">
        <f t="shared" si="8"/>
        <v>0</v>
      </c>
    </row>
    <row r="572" spans="1:4" ht="18" hidden="1" x14ac:dyDescent="0.3">
      <c r="A572" s="10" t="s">
        <v>342</v>
      </c>
      <c r="B572" s="7"/>
      <c r="C572" s="7"/>
      <c r="D572" s="7">
        <f t="shared" si="8"/>
        <v>0</v>
      </c>
    </row>
    <row r="573" spans="1:4" ht="18" hidden="1" x14ac:dyDescent="0.3">
      <c r="A573" s="10" t="s">
        <v>238</v>
      </c>
      <c r="B573" s="7"/>
      <c r="C573" s="7"/>
      <c r="D573" s="7">
        <f t="shared" si="8"/>
        <v>0</v>
      </c>
    </row>
    <row r="574" spans="1:4" ht="18" hidden="1" x14ac:dyDescent="0.3">
      <c r="A574" s="14" t="s">
        <v>239</v>
      </c>
      <c r="B574" s="7"/>
      <c r="C574" s="7"/>
      <c r="D574" s="7">
        <f t="shared" si="8"/>
        <v>0</v>
      </c>
    </row>
    <row r="575" spans="1:4" ht="18" hidden="1" x14ac:dyDescent="0.3">
      <c r="A575" s="5" t="s">
        <v>240</v>
      </c>
      <c r="B575" s="7"/>
      <c r="C575" s="7"/>
      <c r="D575" s="7">
        <f t="shared" si="8"/>
        <v>0</v>
      </c>
    </row>
    <row r="576" spans="1:4" ht="18" hidden="1" x14ac:dyDescent="0.3">
      <c r="A576" s="10" t="s">
        <v>241</v>
      </c>
      <c r="B576" s="7"/>
      <c r="C576" s="7"/>
      <c r="D576" s="7">
        <f t="shared" si="8"/>
        <v>0</v>
      </c>
    </row>
    <row r="577" spans="1:4" ht="18" hidden="1" x14ac:dyDescent="0.3">
      <c r="A577" s="10" t="s">
        <v>242</v>
      </c>
      <c r="B577" s="7"/>
      <c r="C577" s="7"/>
      <c r="D577" s="7">
        <f t="shared" si="8"/>
        <v>0</v>
      </c>
    </row>
    <row r="578" spans="1:4" ht="18" hidden="1" x14ac:dyDescent="0.3">
      <c r="A578" s="5" t="s">
        <v>243</v>
      </c>
      <c r="B578" s="7"/>
      <c r="C578" s="7"/>
      <c r="D578" s="7">
        <f t="shared" si="8"/>
        <v>0</v>
      </c>
    </row>
    <row r="579" spans="1:4" ht="18" hidden="1" x14ac:dyDescent="0.3">
      <c r="A579" s="10" t="s">
        <v>244</v>
      </c>
      <c r="B579" s="7"/>
      <c r="C579" s="7"/>
      <c r="D579" s="7">
        <f t="shared" ref="D579:D642" si="9">B579*C579</f>
        <v>0</v>
      </c>
    </row>
    <row r="580" spans="1:4" ht="18" hidden="1" x14ac:dyDescent="0.3">
      <c r="A580" s="10" t="s">
        <v>245</v>
      </c>
      <c r="B580" s="7"/>
      <c r="C580" s="7"/>
      <c r="D580" s="7">
        <f t="shared" si="9"/>
        <v>0</v>
      </c>
    </row>
    <row r="581" spans="1:4" ht="18" hidden="1" x14ac:dyDescent="0.3">
      <c r="A581" s="13" t="s">
        <v>246</v>
      </c>
      <c r="B581" s="7"/>
      <c r="C581" s="7"/>
      <c r="D581" s="7">
        <f t="shared" si="9"/>
        <v>0</v>
      </c>
    </row>
    <row r="582" spans="1:4" ht="18" hidden="1" x14ac:dyDescent="0.3">
      <c r="A582" s="10" t="s">
        <v>247</v>
      </c>
      <c r="B582" s="7"/>
      <c r="C582" s="7"/>
      <c r="D582" s="7">
        <f t="shared" si="9"/>
        <v>0</v>
      </c>
    </row>
    <row r="583" spans="1:4" ht="18" hidden="1" x14ac:dyDescent="0.3">
      <c r="A583" s="10" t="s">
        <v>248</v>
      </c>
      <c r="B583" s="7"/>
      <c r="C583" s="7"/>
      <c r="D583" s="7">
        <f t="shared" si="9"/>
        <v>0</v>
      </c>
    </row>
    <row r="584" spans="1:4" ht="18" hidden="1" x14ac:dyDescent="0.3">
      <c r="A584" s="10" t="s">
        <v>249</v>
      </c>
      <c r="B584" s="7"/>
      <c r="C584" s="7"/>
      <c r="D584" s="7">
        <f t="shared" si="9"/>
        <v>0</v>
      </c>
    </row>
    <row r="585" spans="1:4" ht="18" hidden="1" x14ac:dyDescent="0.3">
      <c r="A585" s="10" t="s">
        <v>250</v>
      </c>
      <c r="B585" s="7"/>
      <c r="C585" s="7"/>
      <c r="D585" s="7">
        <f t="shared" si="9"/>
        <v>0</v>
      </c>
    </row>
    <row r="586" spans="1:4" ht="18" hidden="1" x14ac:dyDescent="0.3">
      <c r="A586" s="13" t="s">
        <v>251</v>
      </c>
      <c r="B586" s="7"/>
      <c r="C586" s="7"/>
      <c r="D586" s="7">
        <f t="shared" si="9"/>
        <v>0</v>
      </c>
    </row>
    <row r="587" spans="1:4" ht="18" hidden="1" x14ac:dyDescent="0.3">
      <c r="A587" s="10" t="s">
        <v>252</v>
      </c>
      <c r="B587" s="7"/>
      <c r="C587" s="7"/>
      <c r="D587" s="7">
        <f t="shared" si="9"/>
        <v>0</v>
      </c>
    </row>
    <row r="588" spans="1:4" ht="18" hidden="1" x14ac:dyDescent="0.3">
      <c r="A588" s="10" t="s">
        <v>253</v>
      </c>
      <c r="B588" s="7"/>
      <c r="C588" s="7"/>
      <c r="D588" s="7">
        <f t="shared" si="9"/>
        <v>0</v>
      </c>
    </row>
    <row r="589" spans="1:4" ht="18" hidden="1" x14ac:dyDescent="0.3">
      <c r="A589" s="13" t="s">
        <v>254</v>
      </c>
      <c r="B589" s="7"/>
      <c r="C589" s="7"/>
      <c r="D589" s="7">
        <f t="shared" si="9"/>
        <v>0</v>
      </c>
    </row>
    <row r="590" spans="1:4" ht="18" hidden="1" x14ac:dyDescent="0.3">
      <c r="A590" s="13" t="s">
        <v>255</v>
      </c>
      <c r="B590" s="7"/>
      <c r="C590" s="7"/>
      <c r="D590" s="7">
        <f t="shared" si="9"/>
        <v>0</v>
      </c>
    </row>
    <row r="591" spans="1:4" ht="18" hidden="1" x14ac:dyDescent="0.3">
      <c r="A591" s="10" t="s">
        <v>256</v>
      </c>
      <c r="B591" s="7"/>
      <c r="C591" s="7"/>
      <c r="D591" s="7">
        <f t="shared" si="9"/>
        <v>0</v>
      </c>
    </row>
    <row r="592" spans="1:4" ht="18" hidden="1" x14ac:dyDescent="0.3">
      <c r="A592" s="10" t="s">
        <v>257</v>
      </c>
      <c r="B592" s="7"/>
      <c r="C592" s="7"/>
      <c r="D592" s="7">
        <f t="shared" si="9"/>
        <v>0</v>
      </c>
    </row>
    <row r="593" spans="1:4" ht="18" hidden="1" x14ac:dyDescent="0.3">
      <c r="A593" s="13" t="s">
        <v>258</v>
      </c>
      <c r="B593" s="7"/>
      <c r="C593" s="7"/>
      <c r="D593" s="7">
        <f t="shared" si="9"/>
        <v>0</v>
      </c>
    </row>
    <row r="594" spans="1:4" ht="18" hidden="1" x14ac:dyDescent="0.3">
      <c r="A594" s="10" t="s">
        <v>259</v>
      </c>
      <c r="B594" s="7"/>
      <c r="C594" s="7"/>
      <c r="D594" s="7">
        <f t="shared" si="9"/>
        <v>0</v>
      </c>
    </row>
    <row r="595" spans="1:4" ht="18" hidden="1" x14ac:dyDescent="0.3">
      <c r="A595" s="10" t="s">
        <v>260</v>
      </c>
      <c r="B595" s="7"/>
      <c r="C595" s="7"/>
      <c r="D595" s="7">
        <f t="shared" si="9"/>
        <v>0</v>
      </c>
    </row>
    <row r="596" spans="1:4" ht="18" hidden="1" x14ac:dyDescent="0.3">
      <c r="A596" s="10" t="s">
        <v>261</v>
      </c>
      <c r="B596" s="7"/>
      <c r="C596" s="7"/>
      <c r="D596" s="7">
        <f t="shared" si="9"/>
        <v>0</v>
      </c>
    </row>
    <row r="597" spans="1:4" ht="18" hidden="1" x14ac:dyDescent="0.3">
      <c r="A597" s="10" t="s">
        <v>262</v>
      </c>
      <c r="B597" s="7"/>
      <c r="C597" s="7"/>
      <c r="D597" s="7">
        <f t="shared" si="9"/>
        <v>0</v>
      </c>
    </row>
    <row r="598" spans="1:4" ht="18" hidden="1" x14ac:dyDescent="0.3">
      <c r="A598" s="10" t="s">
        <v>263</v>
      </c>
      <c r="B598" s="7"/>
      <c r="C598" s="7"/>
      <c r="D598" s="7">
        <f t="shared" si="9"/>
        <v>0</v>
      </c>
    </row>
    <row r="599" spans="1:4" ht="18" hidden="1" x14ac:dyDescent="0.3">
      <c r="A599" s="10" t="s">
        <v>264</v>
      </c>
      <c r="B599" s="7"/>
      <c r="C599" s="7"/>
      <c r="D599" s="7">
        <f t="shared" si="9"/>
        <v>0</v>
      </c>
    </row>
    <row r="600" spans="1:4" ht="18" hidden="1" x14ac:dyDescent="0.3">
      <c r="A600" s="10" t="s">
        <v>265</v>
      </c>
      <c r="B600" s="7"/>
      <c r="C600" s="7"/>
      <c r="D600" s="7">
        <f t="shared" si="9"/>
        <v>0</v>
      </c>
    </row>
    <row r="601" spans="1:4" ht="18" hidden="1" x14ac:dyDescent="0.3">
      <c r="A601" s="10" t="s">
        <v>266</v>
      </c>
      <c r="B601" s="7"/>
      <c r="C601" s="7"/>
      <c r="D601" s="7">
        <f t="shared" si="9"/>
        <v>0</v>
      </c>
    </row>
    <row r="602" spans="1:4" ht="18" x14ac:dyDescent="0.3">
      <c r="A602" s="10" t="s">
        <v>267</v>
      </c>
      <c r="B602" s="7">
        <v>10</v>
      </c>
      <c r="C602" s="7">
        <v>9000</v>
      </c>
      <c r="D602" s="7">
        <f t="shared" si="9"/>
        <v>90000</v>
      </c>
    </row>
    <row r="603" spans="1:4" ht="18" hidden="1" x14ac:dyDescent="0.3">
      <c r="A603" s="14" t="s">
        <v>268</v>
      </c>
      <c r="B603" s="7"/>
      <c r="C603" s="7"/>
      <c r="D603" s="7">
        <f t="shared" si="9"/>
        <v>0</v>
      </c>
    </row>
    <row r="604" spans="1:4" ht="18" hidden="1" x14ac:dyDescent="0.3">
      <c r="A604" s="10" t="s">
        <v>269</v>
      </c>
      <c r="B604" s="7"/>
      <c r="C604" s="7"/>
      <c r="D604" s="7">
        <f t="shared" si="9"/>
        <v>0</v>
      </c>
    </row>
    <row r="605" spans="1:4" ht="18" hidden="1" x14ac:dyDescent="0.3">
      <c r="A605" s="10" t="s">
        <v>270</v>
      </c>
      <c r="B605" s="7"/>
      <c r="C605" s="7"/>
      <c r="D605" s="7">
        <f t="shared" si="9"/>
        <v>0</v>
      </c>
    </row>
    <row r="606" spans="1:4" ht="18" hidden="1" x14ac:dyDescent="0.3">
      <c r="A606" s="10" t="s">
        <v>271</v>
      </c>
      <c r="B606" s="7"/>
      <c r="C606" s="7"/>
      <c r="D606" s="7">
        <f t="shared" si="9"/>
        <v>0</v>
      </c>
    </row>
    <row r="607" spans="1:4" ht="18" hidden="1" x14ac:dyDescent="0.3">
      <c r="A607" s="10" t="s">
        <v>272</v>
      </c>
      <c r="B607" s="7"/>
      <c r="C607" s="7"/>
      <c r="D607" s="7">
        <f t="shared" si="9"/>
        <v>0</v>
      </c>
    </row>
    <row r="608" spans="1:4" ht="18" hidden="1" x14ac:dyDescent="0.3">
      <c r="A608" s="10" t="s">
        <v>273</v>
      </c>
      <c r="B608" s="7"/>
      <c r="C608" s="7"/>
      <c r="D608" s="7">
        <f t="shared" si="9"/>
        <v>0</v>
      </c>
    </row>
    <row r="609" spans="1:4" ht="18" hidden="1" x14ac:dyDescent="0.3">
      <c r="A609" s="10" t="s">
        <v>274</v>
      </c>
      <c r="B609" s="7"/>
      <c r="C609" s="7"/>
      <c r="D609" s="7">
        <f t="shared" si="9"/>
        <v>0</v>
      </c>
    </row>
    <row r="610" spans="1:4" ht="18" hidden="1" x14ac:dyDescent="0.3">
      <c r="A610" s="10" t="s">
        <v>275</v>
      </c>
      <c r="B610" s="7"/>
      <c r="C610" s="7"/>
      <c r="D610" s="7">
        <f t="shared" si="9"/>
        <v>0</v>
      </c>
    </row>
    <row r="611" spans="1:4" ht="18" hidden="1" x14ac:dyDescent="0.3">
      <c r="A611" s="10" t="s">
        <v>276</v>
      </c>
      <c r="B611" s="7"/>
      <c r="C611" s="7"/>
      <c r="D611" s="7">
        <f t="shared" si="9"/>
        <v>0</v>
      </c>
    </row>
    <row r="612" spans="1:4" ht="18" hidden="1" x14ac:dyDescent="0.3">
      <c r="A612" s="24" t="s">
        <v>277</v>
      </c>
      <c r="B612" s="7"/>
      <c r="C612" s="7"/>
      <c r="D612" s="7">
        <f t="shared" si="9"/>
        <v>0</v>
      </c>
    </row>
    <row r="613" spans="1:4" ht="18" hidden="1" x14ac:dyDescent="0.3">
      <c r="A613" s="10" t="s">
        <v>278</v>
      </c>
      <c r="B613" s="7"/>
      <c r="C613" s="7"/>
      <c r="D613" s="7">
        <f t="shared" si="9"/>
        <v>0</v>
      </c>
    </row>
    <row r="614" spans="1:4" ht="18" hidden="1" x14ac:dyDescent="0.3">
      <c r="A614" s="10" t="s">
        <v>279</v>
      </c>
      <c r="B614" s="7"/>
      <c r="C614" s="7"/>
      <c r="D614" s="7">
        <f t="shared" si="9"/>
        <v>0</v>
      </c>
    </row>
    <row r="615" spans="1:4" ht="18" hidden="1" x14ac:dyDescent="0.3">
      <c r="A615" s="33" t="s">
        <v>280</v>
      </c>
      <c r="B615" s="7"/>
      <c r="C615" s="7"/>
      <c r="D615" s="7">
        <f t="shared" si="9"/>
        <v>0</v>
      </c>
    </row>
    <row r="616" spans="1:4" ht="18" hidden="1" x14ac:dyDescent="0.3">
      <c r="A616" s="5" t="s">
        <v>281</v>
      </c>
      <c r="B616" s="12"/>
      <c r="C616" s="12"/>
      <c r="D616" s="7">
        <f t="shared" si="9"/>
        <v>0</v>
      </c>
    </row>
    <row r="617" spans="1:4" ht="18" hidden="1" x14ac:dyDescent="0.3">
      <c r="A617" s="10" t="s">
        <v>282</v>
      </c>
      <c r="B617" s="7"/>
      <c r="C617" s="7"/>
      <c r="D617" s="7">
        <f t="shared" si="9"/>
        <v>0</v>
      </c>
    </row>
    <row r="618" spans="1:4" ht="18" hidden="1" x14ac:dyDescent="0.3">
      <c r="A618" s="10" t="s">
        <v>283</v>
      </c>
      <c r="B618" s="7"/>
      <c r="C618" s="7"/>
      <c r="D618" s="7">
        <f t="shared" si="9"/>
        <v>0</v>
      </c>
    </row>
    <row r="619" spans="1:4" ht="18" x14ac:dyDescent="0.3">
      <c r="A619" s="10" t="s">
        <v>284</v>
      </c>
      <c r="B619" s="7">
        <v>30</v>
      </c>
      <c r="C619" s="7">
        <v>14000</v>
      </c>
      <c r="D619" s="7">
        <f t="shared" si="9"/>
        <v>420000</v>
      </c>
    </row>
    <row r="620" spans="1:4" ht="18" hidden="1" x14ac:dyDescent="0.3">
      <c r="A620" s="14" t="s">
        <v>285</v>
      </c>
      <c r="B620" s="7"/>
      <c r="C620" s="7"/>
      <c r="D620" s="7">
        <f t="shared" si="9"/>
        <v>0</v>
      </c>
    </row>
    <row r="621" spans="1:4" ht="18" hidden="1" x14ac:dyDescent="0.3">
      <c r="A621" s="10" t="s">
        <v>286</v>
      </c>
      <c r="B621" s="7"/>
      <c r="C621" s="7"/>
      <c r="D621" s="7">
        <f t="shared" si="9"/>
        <v>0</v>
      </c>
    </row>
    <row r="622" spans="1:4" ht="18" hidden="1" x14ac:dyDescent="0.3">
      <c r="A622" s="24" t="s">
        <v>287</v>
      </c>
      <c r="B622" s="7"/>
      <c r="C622" s="7"/>
      <c r="D622" s="7">
        <f t="shared" si="9"/>
        <v>0</v>
      </c>
    </row>
    <row r="623" spans="1:4" ht="18" hidden="1" x14ac:dyDescent="0.3">
      <c r="A623" s="8" t="s">
        <v>288</v>
      </c>
      <c r="B623" s="7"/>
      <c r="C623" s="7"/>
      <c r="D623" s="7">
        <f t="shared" si="9"/>
        <v>0</v>
      </c>
    </row>
    <row r="624" spans="1:4" ht="18" hidden="1" x14ac:dyDescent="0.3">
      <c r="A624" s="10" t="s">
        <v>289</v>
      </c>
      <c r="B624" s="7"/>
      <c r="C624" s="7"/>
      <c r="D624" s="7">
        <f t="shared" si="9"/>
        <v>0</v>
      </c>
    </row>
    <row r="625" spans="1:4" ht="18" hidden="1" x14ac:dyDescent="0.3">
      <c r="A625" s="10" t="s">
        <v>290</v>
      </c>
      <c r="B625" s="7"/>
      <c r="C625" s="7"/>
      <c r="D625" s="7">
        <f t="shared" si="9"/>
        <v>0</v>
      </c>
    </row>
    <row r="626" spans="1:4" ht="18" hidden="1" x14ac:dyDescent="0.3">
      <c r="A626" s="10" t="s">
        <v>291</v>
      </c>
      <c r="B626" s="7"/>
      <c r="C626" s="7"/>
      <c r="D626" s="7">
        <f t="shared" si="9"/>
        <v>0</v>
      </c>
    </row>
    <row r="627" spans="1:4" ht="18" hidden="1" x14ac:dyDescent="0.3">
      <c r="A627" s="10" t="s">
        <v>292</v>
      </c>
      <c r="B627" s="7"/>
      <c r="C627" s="7"/>
      <c r="D627" s="7">
        <f t="shared" si="9"/>
        <v>0</v>
      </c>
    </row>
    <row r="628" spans="1:4" ht="18" hidden="1" x14ac:dyDescent="0.3">
      <c r="A628" s="29" t="s">
        <v>293</v>
      </c>
      <c r="B628" s="7"/>
      <c r="C628" s="7"/>
      <c r="D628" s="7">
        <f t="shared" si="9"/>
        <v>0</v>
      </c>
    </row>
    <row r="629" spans="1:4" ht="18" hidden="1" x14ac:dyDescent="0.3">
      <c r="A629" s="22" t="s">
        <v>294</v>
      </c>
      <c r="B629" s="7"/>
      <c r="C629" s="7"/>
      <c r="D629" s="7">
        <f t="shared" si="9"/>
        <v>0</v>
      </c>
    </row>
    <row r="630" spans="1:4" ht="18" hidden="1" x14ac:dyDescent="0.3">
      <c r="A630" s="34" t="s">
        <v>295</v>
      </c>
      <c r="B630" s="7"/>
      <c r="C630" s="7"/>
      <c r="D630" s="7">
        <f t="shared" si="9"/>
        <v>0</v>
      </c>
    </row>
    <row r="631" spans="1:4" ht="18" hidden="1" x14ac:dyDescent="0.3">
      <c r="A631" s="5" t="s">
        <v>296</v>
      </c>
      <c r="B631" s="7"/>
      <c r="C631" s="7"/>
      <c r="D631" s="7">
        <f t="shared" si="9"/>
        <v>0</v>
      </c>
    </row>
    <row r="632" spans="1:4" ht="18" hidden="1" x14ac:dyDescent="0.3">
      <c r="A632" s="8" t="s">
        <v>297</v>
      </c>
      <c r="B632" s="7"/>
      <c r="C632" s="7"/>
      <c r="D632" s="7">
        <f t="shared" si="9"/>
        <v>0</v>
      </c>
    </row>
    <row r="633" spans="1:4" ht="18" hidden="1" x14ac:dyDescent="0.3">
      <c r="A633" s="35" t="s">
        <v>298</v>
      </c>
      <c r="B633" s="7"/>
      <c r="C633" s="7"/>
      <c r="D633" s="7">
        <f t="shared" si="9"/>
        <v>0</v>
      </c>
    </row>
    <row r="634" spans="1:4" ht="18" hidden="1" x14ac:dyDescent="0.3">
      <c r="A634" s="10" t="s">
        <v>299</v>
      </c>
      <c r="B634" s="7"/>
      <c r="C634" s="7"/>
      <c r="D634" s="7">
        <f t="shared" si="9"/>
        <v>0</v>
      </c>
    </row>
    <row r="635" spans="1:4" ht="18" hidden="1" x14ac:dyDescent="0.3">
      <c r="A635" s="8" t="s">
        <v>300</v>
      </c>
      <c r="B635" s="7"/>
      <c r="C635" s="7"/>
      <c r="D635" s="7">
        <f t="shared" si="9"/>
        <v>0</v>
      </c>
    </row>
    <row r="636" spans="1:4" ht="18" hidden="1" x14ac:dyDescent="0.3">
      <c r="A636" s="8" t="s">
        <v>301</v>
      </c>
      <c r="B636" s="7"/>
      <c r="C636" s="7"/>
      <c r="D636" s="7">
        <f t="shared" si="9"/>
        <v>0</v>
      </c>
    </row>
    <row r="637" spans="1:4" ht="18" hidden="1" x14ac:dyDescent="0.3">
      <c r="A637" s="10" t="s">
        <v>302</v>
      </c>
      <c r="B637" s="7"/>
      <c r="C637" s="7"/>
      <c r="D637" s="7">
        <f t="shared" si="9"/>
        <v>0</v>
      </c>
    </row>
    <row r="638" spans="1:4" ht="18" hidden="1" x14ac:dyDescent="0.3">
      <c r="A638" s="8" t="s">
        <v>304</v>
      </c>
      <c r="B638" s="7"/>
      <c r="C638" s="7"/>
      <c r="D638" s="7">
        <f t="shared" si="9"/>
        <v>0</v>
      </c>
    </row>
    <row r="639" spans="1:4" ht="18" hidden="1" x14ac:dyDescent="0.3">
      <c r="A639" s="14" t="s">
        <v>305</v>
      </c>
      <c r="B639" s="7"/>
      <c r="C639" s="7"/>
      <c r="D639" s="7">
        <f t="shared" si="9"/>
        <v>0</v>
      </c>
    </row>
    <row r="640" spans="1:4" ht="18" hidden="1" x14ac:dyDescent="0.3">
      <c r="A640" s="14" t="s">
        <v>306</v>
      </c>
      <c r="B640" s="7"/>
      <c r="C640" s="7"/>
      <c r="D640" s="7">
        <f t="shared" si="9"/>
        <v>0</v>
      </c>
    </row>
    <row r="641" spans="1:4" ht="18" hidden="1" x14ac:dyDescent="0.3">
      <c r="A641" s="14" t="s">
        <v>307</v>
      </c>
      <c r="B641" s="7"/>
      <c r="C641" s="7"/>
      <c r="D641" s="7">
        <f t="shared" si="9"/>
        <v>0</v>
      </c>
    </row>
    <row r="642" spans="1:4" ht="18" hidden="1" x14ac:dyDescent="0.3">
      <c r="A642" s="14" t="s">
        <v>308</v>
      </c>
      <c r="B642" s="7"/>
      <c r="C642" s="7"/>
      <c r="D642" s="7">
        <f t="shared" si="9"/>
        <v>0</v>
      </c>
    </row>
    <row r="643" spans="1:4" ht="18" hidden="1" x14ac:dyDescent="0.3">
      <c r="A643" s="10" t="s">
        <v>309</v>
      </c>
      <c r="B643" s="7"/>
      <c r="C643" s="7"/>
      <c r="D643" s="7">
        <f t="shared" ref="D643:D663" si="10">B643*C643</f>
        <v>0</v>
      </c>
    </row>
    <row r="644" spans="1:4" ht="18" hidden="1" x14ac:dyDescent="0.3">
      <c r="A644" s="36" t="s">
        <v>310</v>
      </c>
      <c r="B644" s="7"/>
      <c r="C644" s="7"/>
      <c r="D644" s="7">
        <f t="shared" si="10"/>
        <v>0</v>
      </c>
    </row>
    <row r="645" spans="1:4" ht="18" hidden="1" x14ac:dyDescent="0.3">
      <c r="A645" s="36" t="s">
        <v>311</v>
      </c>
      <c r="B645" s="7"/>
      <c r="C645" s="7"/>
      <c r="D645" s="7">
        <f t="shared" si="10"/>
        <v>0</v>
      </c>
    </row>
    <row r="646" spans="1:4" ht="18" hidden="1" x14ac:dyDescent="0.3">
      <c r="A646" s="36" t="s">
        <v>312</v>
      </c>
      <c r="B646" s="7"/>
      <c r="C646" s="7"/>
      <c r="D646" s="7">
        <f t="shared" si="10"/>
        <v>0</v>
      </c>
    </row>
    <row r="647" spans="1:4" ht="18" hidden="1" x14ac:dyDescent="0.3">
      <c r="A647" s="36" t="s">
        <v>313</v>
      </c>
      <c r="B647" s="7"/>
      <c r="C647" s="7"/>
      <c r="D647" s="7">
        <f t="shared" si="10"/>
        <v>0</v>
      </c>
    </row>
    <row r="648" spans="1:4" ht="18" hidden="1" x14ac:dyDescent="0.3">
      <c r="A648" s="8" t="s">
        <v>314</v>
      </c>
      <c r="B648" s="7"/>
      <c r="C648" s="7"/>
      <c r="D648" s="7">
        <f t="shared" si="10"/>
        <v>0</v>
      </c>
    </row>
    <row r="649" spans="1:4" ht="18" x14ac:dyDescent="0.3">
      <c r="A649" s="13" t="s">
        <v>397</v>
      </c>
      <c r="B649" s="7">
        <v>219</v>
      </c>
      <c r="C649" s="7">
        <v>13000</v>
      </c>
      <c r="D649" s="7">
        <f t="shared" si="10"/>
        <v>2847000</v>
      </c>
    </row>
    <row r="650" spans="1:4" ht="18" x14ac:dyDescent="0.3">
      <c r="A650" s="13" t="s">
        <v>439</v>
      </c>
      <c r="B650" s="7">
        <f>195/0.5</f>
        <v>390</v>
      </c>
      <c r="C650" s="7">
        <v>20000</v>
      </c>
      <c r="D650" s="7">
        <f t="shared" si="10"/>
        <v>7800000</v>
      </c>
    </row>
    <row r="651" spans="1:4" ht="18" hidden="1" x14ac:dyDescent="0.3">
      <c r="A651" s="8" t="s">
        <v>317</v>
      </c>
      <c r="B651" s="7"/>
      <c r="C651" s="7"/>
      <c r="D651" s="7">
        <f t="shared" si="10"/>
        <v>0</v>
      </c>
    </row>
    <row r="652" spans="1:4" ht="18" hidden="1" x14ac:dyDescent="0.3">
      <c r="A652" s="24" t="s">
        <v>321</v>
      </c>
      <c r="B652" s="7"/>
      <c r="C652" s="7"/>
      <c r="D652" s="7">
        <f t="shared" si="10"/>
        <v>0</v>
      </c>
    </row>
    <row r="653" spans="1:4" ht="18" hidden="1" x14ac:dyDescent="0.3">
      <c r="A653" s="24" t="s">
        <v>322</v>
      </c>
      <c r="B653" s="7"/>
      <c r="C653" s="7"/>
      <c r="D653" s="7">
        <f t="shared" si="10"/>
        <v>0</v>
      </c>
    </row>
    <row r="654" spans="1:4" ht="18" hidden="1" x14ac:dyDescent="0.3">
      <c r="A654" s="36" t="s">
        <v>323</v>
      </c>
      <c r="B654" s="7"/>
      <c r="C654" s="7"/>
      <c r="D654" s="7">
        <f t="shared" si="10"/>
        <v>0</v>
      </c>
    </row>
    <row r="655" spans="1:4" ht="18" hidden="1" x14ac:dyDescent="0.3">
      <c r="A655" s="36" t="s">
        <v>324</v>
      </c>
      <c r="B655" s="7"/>
      <c r="C655" s="7"/>
      <c r="D655" s="7">
        <f t="shared" si="10"/>
        <v>0</v>
      </c>
    </row>
    <row r="656" spans="1:4" ht="18" hidden="1" x14ac:dyDescent="0.3">
      <c r="A656" s="36" t="s">
        <v>325</v>
      </c>
      <c r="B656" s="7"/>
      <c r="C656" s="7"/>
      <c r="D656" s="7">
        <f t="shared" si="10"/>
        <v>0</v>
      </c>
    </row>
    <row r="657" spans="1:4" ht="18" hidden="1" x14ac:dyDescent="0.3">
      <c r="A657" s="36" t="s">
        <v>326</v>
      </c>
      <c r="B657" s="7"/>
      <c r="C657" s="7"/>
      <c r="D657" s="7">
        <f t="shared" si="10"/>
        <v>0</v>
      </c>
    </row>
    <row r="658" spans="1:4" ht="18" hidden="1" x14ac:dyDescent="0.3">
      <c r="A658" s="8" t="s">
        <v>343</v>
      </c>
      <c r="B658" s="7"/>
      <c r="C658" s="7"/>
      <c r="D658" s="7">
        <f t="shared" si="10"/>
        <v>0</v>
      </c>
    </row>
    <row r="659" spans="1:4" ht="18" hidden="1" x14ac:dyDescent="0.3">
      <c r="A659" s="36" t="s">
        <v>327</v>
      </c>
      <c r="B659" s="7"/>
      <c r="C659" s="7"/>
      <c r="D659" s="7">
        <f t="shared" si="10"/>
        <v>0</v>
      </c>
    </row>
    <row r="660" spans="1:4" ht="18" hidden="1" x14ac:dyDescent="0.3">
      <c r="A660" s="35" t="s">
        <v>328</v>
      </c>
      <c r="B660" s="7"/>
      <c r="C660" s="7"/>
      <c r="D660" s="7">
        <f t="shared" si="10"/>
        <v>0</v>
      </c>
    </row>
    <row r="661" spans="1:4" ht="18" hidden="1" x14ac:dyDescent="0.3">
      <c r="A661" s="10" t="s">
        <v>399</v>
      </c>
      <c r="B661" s="7"/>
      <c r="C661" s="7"/>
      <c r="D661" s="7">
        <f t="shared" si="10"/>
        <v>0</v>
      </c>
    </row>
    <row r="662" spans="1:4" ht="18" hidden="1" x14ac:dyDescent="0.3">
      <c r="A662" s="8" t="s">
        <v>330</v>
      </c>
      <c r="B662" s="7"/>
      <c r="C662" s="7"/>
      <c r="D662" s="7">
        <f t="shared" si="10"/>
        <v>0</v>
      </c>
    </row>
    <row r="663" spans="1:4" ht="18" hidden="1" x14ac:dyDescent="0.3">
      <c r="A663" s="8" t="s">
        <v>332</v>
      </c>
      <c r="B663" s="7"/>
      <c r="C663" s="7"/>
      <c r="D663" s="7">
        <f t="shared" si="10"/>
        <v>0</v>
      </c>
    </row>
    <row r="664" spans="1:4" ht="17.399999999999999" x14ac:dyDescent="0.3">
      <c r="A664" s="37"/>
      <c r="B664" s="39">
        <f>SUM(B337:B663)</f>
        <v>5609.5</v>
      </c>
      <c r="C664" s="39"/>
      <c r="D664" s="39">
        <f t="shared" ref="D664" si="11">SUM(D337:D663)</f>
        <v>72198500</v>
      </c>
    </row>
    <row r="666" spans="1:4" x14ac:dyDescent="0.3">
      <c r="D666" s="55">
        <f>D664+D332</f>
        <v>134444100</v>
      </c>
    </row>
  </sheetData>
  <protectedRanges>
    <protectedRange password="CF71" sqref="B1:D2 B3:C331" name="tho_1"/>
    <protectedRange password="CF71" sqref="D3:D663" name="tho_2_1"/>
    <protectedRange password="CF71" sqref="B334:C663" name="tho_3"/>
  </protectedRanges>
  <autoFilter ref="A2:H664" xr:uid="{00000000-0009-0000-0000-00001D000000}">
    <filterColumn colId="1">
      <customFilters>
        <customFilter operator="notEqual" val=" "/>
      </customFilters>
    </filterColumn>
  </autoFilter>
  <mergeCells count="1">
    <mergeCell ref="A335:A33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D669"/>
  <sheetViews>
    <sheetView zoomScale="85" zoomScaleNormal="85" workbookViewId="0">
      <selection activeCell="A40" sqref="A40:XFD304"/>
    </sheetView>
  </sheetViews>
  <sheetFormatPr defaultRowHeight="14.4" x14ac:dyDescent="0.3"/>
  <cols>
    <col min="1" max="1" width="35.5546875" customWidth="1"/>
    <col min="3" max="3" width="13.21875" customWidth="1"/>
    <col min="4" max="4" width="18.44140625" customWidth="1"/>
  </cols>
  <sheetData>
    <row r="1" spans="1:4" x14ac:dyDescent="0.3">
      <c r="A1" s="1" t="s">
        <v>454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hidden="1" x14ac:dyDescent="0.3">
      <c r="A3" s="22" t="s">
        <v>73</v>
      </c>
      <c r="B3" s="7"/>
      <c r="C3" s="7"/>
      <c r="D3" s="7">
        <f>B3*C3</f>
        <v>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x14ac:dyDescent="0.3">
      <c r="A12" s="10" t="s">
        <v>51</v>
      </c>
      <c r="B12" s="7">
        <v>3</v>
      </c>
      <c r="C12" s="7">
        <v>10000</v>
      </c>
      <c r="D12" s="7">
        <f t="shared" si="0"/>
        <v>30000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f>4+9</f>
        <v>13</v>
      </c>
      <c r="C15" s="7">
        <v>16000</v>
      </c>
      <c r="D15" s="7">
        <f t="shared" si="0"/>
        <v>208000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hidden="1" x14ac:dyDescent="0.3">
      <c r="A18" s="24" t="s">
        <v>287</v>
      </c>
      <c r="B18" s="7"/>
      <c r="C18" s="7"/>
      <c r="D18" s="7">
        <f t="shared" si="0"/>
        <v>0</v>
      </c>
    </row>
    <row r="19" spans="1:4" ht="18" x14ac:dyDescent="0.3">
      <c r="A19" s="8" t="s">
        <v>288</v>
      </c>
      <c r="B19" s="7">
        <v>12</v>
      </c>
      <c r="C19" s="44">
        <v>13000</v>
      </c>
      <c r="D19" s="7">
        <f t="shared" si="0"/>
        <v>156000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f>15+22+30+40</f>
        <v>107</v>
      </c>
      <c r="C25" s="7">
        <v>16000</v>
      </c>
      <c r="D25" s="7">
        <f t="shared" si="0"/>
        <v>1712000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f>72+12+18</f>
        <v>102</v>
      </c>
      <c r="C28" s="44">
        <v>18000</v>
      </c>
      <c r="D28" s="7">
        <f t="shared" si="0"/>
        <v>1836000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hidden="1" x14ac:dyDescent="0.3">
      <c r="A30" s="5" t="s">
        <v>66</v>
      </c>
      <c r="B30" s="7"/>
      <c r="C30" s="7"/>
      <c r="D30" s="7">
        <f t="shared" si="0"/>
        <v>0</v>
      </c>
    </row>
    <row r="31" spans="1:4" ht="18" x14ac:dyDescent="0.3">
      <c r="A31" s="10" t="s">
        <v>228</v>
      </c>
      <c r="B31" s="7">
        <v>2</v>
      </c>
      <c r="C31" s="7">
        <v>43000</v>
      </c>
      <c r="D31" s="7">
        <f t="shared" si="0"/>
        <v>86000</v>
      </c>
    </row>
    <row r="32" spans="1:4" ht="18" hidden="1" x14ac:dyDescent="0.3">
      <c r="A32" s="10" t="s">
        <v>229</v>
      </c>
      <c r="B32" s="7"/>
      <c r="C32" s="7"/>
      <c r="D32" s="7">
        <f t="shared" si="0"/>
        <v>0</v>
      </c>
    </row>
    <row r="33" spans="1:4" ht="18" hidden="1" x14ac:dyDescent="0.3">
      <c r="A33" s="8" t="s">
        <v>230</v>
      </c>
      <c r="B33" s="12"/>
      <c r="C33" s="12"/>
      <c r="D33" s="7">
        <f t="shared" si="0"/>
        <v>0</v>
      </c>
    </row>
    <row r="34" spans="1:4" ht="18" hidden="1" x14ac:dyDescent="0.3">
      <c r="A34" s="8" t="s">
        <v>231</v>
      </c>
      <c r="B34" s="12"/>
      <c r="C34" s="12"/>
      <c r="D34" s="7">
        <f t="shared" si="0"/>
        <v>0</v>
      </c>
    </row>
    <row r="35" spans="1:4" ht="18" hidden="1" x14ac:dyDescent="0.3">
      <c r="A35" s="10" t="s">
        <v>121</v>
      </c>
      <c r="B35" s="7"/>
      <c r="C35" s="7"/>
      <c r="D35" s="7">
        <f t="shared" si="0"/>
        <v>0</v>
      </c>
    </row>
    <row r="36" spans="1:4" ht="18" hidden="1" x14ac:dyDescent="0.3">
      <c r="A36" s="10" t="s">
        <v>149</v>
      </c>
      <c r="B36" s="7"/>
      <c r="C36" s="7"/>
      <c r="D36" s="7">
        <f t="shared" si="0"/>
        <v>0</v>
      </c>
    </row>
    <row r="37" spans="1:4" ht="18" hidden="1" x14ac:dyDescent="0.3">
      <c r="A37" s="14" t="s">
        <v>96</v>
      </c>
      <c r="B37" s="7"/>
      <c r="C37" s="7"/>
      <c r="D37" s="7">
        <f t="shared" si="0"/>
        <v>0</v>
      </c>
    </row>
    <row r="38" spans="1:4" ht="18" hidden="1" x14ac:dyDescent="0.3">
      <c r="A38" s="10" t="s">
        <v>97</v>
      </c>
      <c r="B38" s="7"/>
      <c r="C38" s="7"/>
      <c r="D38" s="7">
        <f t="shared" si="0"/>
        <v>0</v>
      </c>
    </row>
    <row r="39" spans="1:4" ht="18" hidden="1" x14ac:dyDescent="0.3">
      <c r="A39" s="10" t="s">
        <v>98</v>
      </c>
      <c r="B39" s="7"/>
      <c r="C39" s="7"/>
      <c r="D39" s="7">
        <f t="shared" si="0"/>
        <v>0</v>
      </c>
    </row>
    <row r="40" spans="1:4" ht="18" hidden="1" x14ac:dyDescent="0.3">
      <c r="A40" s="10" t="s">
        <v>275</v>
      </c>
      <c r="B40" s="7">
        <v>27</v>
      </c>
      <c r="C40" s="7">
        <v>24000</v>
      </c>
      <c r="D40" s="7">
        <f t="shared" si="0"/>
        <v>648000</v>
      </c>
    </row>
    <row r="41" spans="1:4" ht="18" hidden="1" x14ac:dyDescent="0.3">
      <c r="A41" s="10" t="s">
        <v>276</v>
      </c>
      <c r="B41" s="7"/>
      <c r="C41" s="7"/>
      <c r="D41" s="7">
        <f t="shared" si="0"/>
        <v>0</v>
      </c>
    </row>
    <row r="42" spans="1:4" ht="18" hidden="1" x14ac:dyDescent="0.3">
      <c r="A42" s="24" t="s">
        <v>277</v>
      </c>
      <c r="B42" s="7"/>
      <c r="C42" s="7"/>
      <c r="D42" s="7">
        <f t="shared" si="0"/>
        <v>0</v>
      </c>
    </row>
    <row r="43" spans="1:4" ht="18" hidden="1" x14ac:dyDescent="0.3">
      <c r="A43" s="8" t="s">
        <v>122</v>
      </c>
      <c r="B43" s="7"/>
      <c r="C43" s="7"/>
      <c r="D43" s="7">
        <f t="shared" si="0"/>
        <v>0</v>
      </c>
    </row>
    <row r="44" spans="1:4" ht="18" hidden="1" x14ac:dyDescent="0.3">
      <c r="A44" s="24" t="s">
        <v>123</v>
      </c>
      <c r="B44" s="7"/>
      <c r="C44" s="7"/>
      <c r="D44" s="7">
        <f t="shared" si="0"/>
        <v>0</v>
      </c>
    </row>
    <row r="45" spans="1:4" ht="18" hidden="1" x14ac:dyDescent="0.3">
      <c r="A45" s="10" t="s">
        <v>278</v>
      </c>
      <c r="B45" s="7"/>
      <c r="C45" s="7"/>
      <c r="D45" s="7">
        <f t="shared" si="0"/>
        <v>0</v>
      </c>
    </row>
    <row r="46" spans="1:4" ht="18" hidden="1" x14ac:dyDescent="0.3">
      <c r="A46" s="10" t="s">
        <v>279</v>
      </c>
      <c r="B46" s="7"/>
      <c r="C46" s="7"/>
      <c r="D46" s="7">
        <f t="shared" si="0"/>
        <v>0</v>
      </c>
    </row>
    <row r="47" spans="1:4" ht="18" hidden="1" x14ac:dyDescent="0.3">
      <c r="A47" s="5" t="s">
        <v>113</v>
      </c>
      <c r="B47" s="7"/>
      <c r="C47" s="7"/>
      <c r="D47" s="7">
        <f t="shared" si="0"/>
        <v>0</v>
      </c>
    </row>
    <row r="48" spans="1:4" ht="18" hidden="1" x14ac:dyDescent="0.3">
      <c r="A48" s="18" t="s">
        <v>151</v>
      </c>
      <c r="B48" s="7"/>
      <c r="C48" s="7"/>
      <c r="D48" s="7">
        <f t="shared" si="0"/>
        <v>0</v>
      </c>
    </row>
    <row r="49" spans="1:4" ht="18" hidden="1" x14ac:dyDescent="0.3">
      <c r="A49" s="14" t="s">
        <v>152</v>
      </c>
      <c r="B49" s="7"/>
      <c r="C49" s="7"/>
      <c r="D49" s="7">
        <f t="shared" si="0"/>
        <v>0</v>
      </c>
    </row>
    <row r="50" spans="1:4" ht="18" hidden="1" x14ac:dyDescent="0.3">
      <c r="A50" s="14" t="s">
        <v>153</v>
      </c>
      <c r="B50" s="7"/>
      <c r="C50" s="7"/>
      <c r="D50" s="7">
        <f t="shared" si="0"/>
        <v>0</v>
      </c>
    </row>
    <row r="51" spans="1:4" ht="18" hidden="1" x14ac:dyDescent="0.3">
      <c r="A51" s="14" t="s">
        <v>154</v>
      </c>
      <c r="B51" s="7"/>
      <c r="C51" s="7"/>
      <c r="D51" s="7">
        <f t="shared" si="0"/>
        <v>0</v>
      </c>
    </row>
    <row r="52" spans="1:4" ht="18" hidden="1" x14ac:dyDescent="0.3">
      <c r="A52" s="10" t="s">
        <v>155</v>
      </c>
      <c r="B52" s="7"/>
      <c r="C52" s="7"/>
      <c r="D52" s="7">
        <f t="shared" si="0"/>
        <v>0</v>
      </c>
    </row>
    <row r="53" spans="1:4" ht="18" hidden="1" x14ac:dyDescent="0.3">
      <c r="A53" s="8" t="s">
        <v>156</v>
      </c>
      <c r="B53" s="7"/>
      <c r="C53" s="7"/>
      <c r="D53" s="7">
        <f t="shared" si="0"/>
        <v>0</v>
      </c>
    </row>
    <row r="54" spans="1:4" ht="18" hidden="1" x14ac:dyDescent="0.3">
      <c r="A54" s="10" t="s">
        <v>157</v>
      </c>
      <c r="B54" s="7"/>
      <c r="C54" s="7"/>
      <c r="D54" s="7">
        <f t="shared" si="0"/>
        <v>0</v>
      </c>
    </row>
    <row r="55" spans="1:4" ht="18" hidden="1" x14ac:dyDescent="0.3">
      <c r="A55" s="10" t="s">
        <v>158</v>
      </c>
      <c r="B55" s="7"/>
      <c r="C55" s="7"/>
      <c r="D55" s="7">
        <f t="shared" si="0"/>
        <v>0</v>
      </c>
    </row>
    <row r="56" spans="1:4" ht="18" hidden="1" x14ac:dyDescent="0.3">
      <c r="A56" s="14" t="s">
        <v>76</v>
      </c>
      <c r="B56" s="7"/>
      <c r="C56" s="7"/>
      <c r="D56" s="7">
        <f t="shared" si="0"/>
        <v>0</v>
      </c>
    </row>
    <row r="57" spans="1:4" ht="18" hidden="1" x14ac:dyDescent="0.3">
      <c r="A57" s="10" t="s">
        <v>114</v>
      </c>
      <c r="B57" s="7">
        <v>90</v>
      </c>
      <c r="C57" s="7">
        <v>20000</v>
      </c>
      <c r="D57" s="7">
        <f t="shared" si="0"/>
        <v>1800000</v>
      </c>
    </row>
    <row r="58" spans="1:4" ht="18" hidden="1" x14ac:dyDescent="0.3">
      <c r="A58" s="34" t="s">
        <v>295</v>
      </c>
      <c r="B58" s="7"/>
      <c r="C58" s="7"/>
      <c r="D58" s="7">
        <f t="shared" si="0"/>
        <v>0</v>
      </c>
    </row>
    <row r="59" spans="1:4" ht="18" hidden="1" x14ac:dyDescent="0.3">
      <c r="A59" s="10" t="s">
        <v>159</v>
      </c>
      <c r="B59" s="7"/>
      <c r="C59" s="7"/>
      <c r="D59" s="7">
        <f t="shared" si="0"/>
        <v>0</v>
      </c>
    </row>
    <row r="60" spans="1:4" ht="18" hidden="1" x14ac:dyDescent="0.3">
      <c r="A60" s="10" t="s">
        <v>160</v>
      </c>
      <c r="B60" s="7"/>
      <c r="C60" s="7"/>
      <c r="D60" s="7">
        <f t="shared" si="0"/>
        <v>0</v>
      </c>
    </row>
    <row r="61" spans="1:4" ht="18" hidden="1" x14ac:dyDescent="0.3">
      <c r="A61" s="9" t="s">
        <v>161</v>
      </c>
      <c r="B61" s="7"/>
      <c r="C61" s="7"/>
      <c r="D61" s="7">
        <f t="shared" si="0"/>
        <v>0</v>
      </c>
    </row>
    <row r="62" spans="1:4" ht="18" hidden="1" x14ac:dyDescent="0.3">
      <c r="A62" s="41" t="s">
        <v>296</v>
      </c>
      <c r="B62" s="7"/>
      <c r="C62" s="7"/>
      <c r="D62" s="7">
        <f t="shared" si="0"/>
        <v>0</v>
      </c>
    </row>
    <row r="63" spans="1:4" ht="18" hidden="1" x14ac:dyDescent="0.3">
      <c r="A63" s="5" t="s">
        <v>3</v>
      </c>
      <c r="B63" s="7">
        <v>7</v>
      </c>
      <c r="C63" s="7">
        <v>8000</v>
      </c>
      <c r="D63" s="7">
        <f t="shared" si="0"/>
        <v>56000</v>
      </c>
    </row>
    <row r="64" spans="1:4" ht="18" hidden="1" x14ac:dyDescent="0.3">
      <c r="A64" s="8" t="s">
        <v>4</v>
      </c>
      <c r="B64" s="7"/>
      <c r="C64" s="7"/>
      <c r="D64" s="7">
        <f t="shared" si="0"/>
        <v>0</v>
      </c>
    </row>
    <row r="65" spans="1:4" ht="18" hidden="1" x14ac:dyDescent="0.3">
      <c r="A65" s="5" t="s">
        <v>5</v>
      </c>
      <c r="B65" s="7"/>
      <c r="C65" s="7"/>
      <c r="D65" s="7">
        <f t="shared" si="0"/>
        <v>0</v>
      </c>
    </row>
    <row r="66" spans="1:4" ht="18" hidden="1" x14ac:dyDescent="0.3">
      <c r="A66" s="5" t="s">
        <v>6</v>
      </c>
      <c r="B66" s="7"/>
      <c r="C66" s="7"/>
      <c r="D66" s="7">
        <f t="shared" si="0"/>
        <v>0</v>
      </c>
    </row>
    <row r="67" spans="1:4" ht="18" hidden="1" x14ac:dyDescent="0.3">
      <c r="A67" s="5" t="s">
        <v>7</v>
      </c>
      <c r="B67" s="7"/>
      <c r="C67" s="7"/>
      <c r="D67" s="7">
        <f t="shared" si="0"/>
        <v>0</v>
      </c>
    </row>
    <row r="68" spans="1:4" ht="18" hidden="1" x14ac:dyDescent="0.3">
      <c r="A68" s="9" t="s">
        <v>8</v>
      </c>
      <c r="B68" s="7"/>
      <c r="C68" s="7"/>
      <c r="D68" s="7">
        <f t="shared" ref="D68:D131" si="1">B68*C68</f>
        <v>0</v>
      </c>
    </row>
    <row r="69" spans="1:4" ht="18" hidden="1" x14ac:dyDescent="0.3">
      <c r="A69" s="10" t="s">
        <v>9</v>
      </c>
      <c r="B69" s="7"/>
      <c r="C69" s="7"/>
      <c r="D69" s="7">
        <f t="shared" si="1"/>
        <v>0</v>
      </c>
    </row>
    <row r="70" spans="1:4" ht="18" hidden="1" x14ac:dyDescent="0.3">
      <c r="A70" s="10" t="s">
        <v>115</v>
      </c>
      <c r="B70" s="7"/>
      <c r="C70" s="7"/>
      <c r="D70" s="7">
        <f t="shared" si="1"/>
        <v>0</v>
      </c>
    </row>
    <row r="71" spans="1:4" ht="18" hidden="1" x14ac:dyDescent="0.3">
      <c r="A71" s="5" t="s">
        <v>116</v>
      </c>
      <c r="B71" s="7"/>
      <c r="C71" s="7"/>
      <c r="D71" s="7">
        <f t="shared" si="1"/>
        <v>0</v>
      </c>
    </row>
    <row r="72" spans="1:4" ht="18" hidden="1" x14ac:dyDescent="0.3">
      <c r="A72" s="10" t="s">
        <v>168</v>
      </c>
      <c r="B72" s="7"/>
      <c r="C72" s="7"/>
      <c r="D72" s="7">
        <f t="shared" si="1"/>
        <v>0</v>
      </c>
    </row>
    <row r="73" spans="1:4" ht="18" hidden="1" x14ac:dyDescent="0.3">
      <c r="A73" s="24" t="s">
        <v>169</v>
      </c>
      <c r="B73" s="7"/>
      <c r="C73" s="7"/>
      <c r="D73" s="7">
        <f t="shared" si="1"/>
        <v>0</v>
      </c>
    </row>
    <row r="74" spans="1:4" ht="18" hidden="1" x14ac:dyDescent="0.3">
      <c r="A74" s="10" t="s">
        <v>170</v>
      </c>
      <c r="B74" s="7"/>
      <c r="C74" s="7"/>
      <c r="D74" s="7">
        <f t="shared" si="1"/>
        <v>0</v>
      </c>
    </row>
    <row r="75" spans="1:4" ht="18" hidden="1" x14ac:dyDescent="0.3">
      <c r="A75" s="10" t="s">
        <v>171</v>
      </c>
      <c r="B75" s="7">
        <v>5</v>
      </c>
      <c r="C75" s="7">
        <v>23000</v>
      </c>
      <c r="D75" s="7">
        <f t="shared" si="1"/>
        <v>115000</v>
      </c>
    </row>
    <row r="76" spans="1:4" ht="18" hidden="1" x14ac:dyDescent="0.3">
      <c r="A76" s="10" t="s">
        <v>172</v>
      </c>
      <c r="B76" s="7"/>
      <c r="C76" s="7"/>
      <c r="D76" s="7">
        <f t="shared" si="1"/>
        <v>0</v>
      </c>
    </row>
    <row r="77" spans="1:4" ht="18" hidden="1" x14ac:dyDescent="0.3">
      <c r="A77" s="5" t="s">
        <v>10</v>
      </c>
      <c r="B77" s="12"/>
      <c r="C77" s="12"/>
      <c r="D77" s="7">
        <f t="shared" si="1"/>
        <v>0</v>
      </c>
    </row>
    <row r="78" spans="1:4" ht="18" hidden="1" x14ac:dyDescent="0.3">
      <c r="A78" s="5" t="s">
        <v>11</v>
      </c>
      <c r="B78" s="12"/>
      <c r="C78" s="12"/>
      <c r="D78" s="7">
        <f t="shared" si="1"/>
        <v>0</v>
      </c>
    </row>
    <row r="79" spans="1:4" ht="18" hidden="1" x14ac:dyDescent="0.3">
      <c r="A79" s="5" t="s">
        <v>12</v>
      </c>
      <c r="B79" s="12"/>
      <c r="C79" s="12"/>
      <c r="D79" s="7">
        <f t="shared" si="1"/>
        <v>0</v>
      </c>
    </row>
    <row r="80" spans="1:4" ht="18" hidden="1" x14ac:dyDescent="0.3">
      <c r="A80" s="10" t="s">
        <v>82</v>
      </c>
      <c r="B80" s="7"/>
      <c r="C80" s="7"/>
      <c r="D80" s="7">
        <f t="shared" si="1"/>
        <v>0</v>
      </c>
    </row>
    <row r="81" spans="1:4" ht="18" hidden="1" x14ac:dyDescent="0.3">
      <c r="A81" s="10" t="s">
        <v>83</v>
      </c>
      <c r="B81" s="7"/>
      <c r="C81" s="7"/>
      <c r="D81" s="7">
        <f t="shared" si="1"/>
        <v>0</v>
      </c>
    </row>
    <row r="82" spans="1:4" ht="18" hidden="1" x14ac:dyDescent="0.3">
      <c r="A82" s="10" t="s">
        <v>84</v>
      </c>
      <c r="B82" s="7"/>
      <c r="C82" s="7"/>
      <c r="D82" s="7">
        <f t="shared" si="1"/>
        <v>0</v>
      </c>
    </row>
    <row r="83" spans="1:4" ht="18" hidden="1" x14ac:dyDescent="0.3">
      <c r="A83" s="10" t="s">
        <v>85</v>
      </c>
      <c r="B83" s="7"/>
      <c r="C83" s="7"/>
      <c r="D83" s="7">
        <f t="shared" si="1"/>
        <v>0</v>
      </c>
    </row>
    <row r="84" spans="1:4" ht="18" hidden="1" x14ac:dyDescent="0.3">
      <c r="A84" s="10" t="s">
        <v>86</v>
      </c>
      <c r="B84" s="7"/>
      <c r="C84" s="7"/>
      <c r="D84" s="7">
        <f t="shared" si="1"/>
        <v>0</v>
      </c>
    </row>
    <row r="85" spans="1:4" ht="18" hidden="1" x14ac:dyDescent="0.3">
      <c r="A85" s="10" t="s">
        <v>194</v>
      </c>
      <c r="B85" s="7">
        <v>77</v>
      </c>
      <c r="C85" s="7">
        <v>9000</v>
      </c>
      <c r="D85" s="7">
        <f t="shared" si="1"/>
        <v>693000</v>
      </c>
    </row>
    <row r="86" spans="1:4" ht="18" hidden="1" x14ac:dyDescent="0.3">
      <c r="A86" s="13" t="s">
        <v>195</v>
      </c>
      <c r="B86" s="7"/>
      <c r="C86" s="7"/>
      <c r="D86" s="7">
        <f t="shared" si="1"/>
        <v>0</v>
      </c>
    </row>
    <row r="87" spans="1:4" ht="18" hidden="1" x14ac:dyDescent="0.3">
      <c r="A87" s="13" t="s">
        <v>177</v>
      </c>
      <c r="B87" s="7"/>
      <c r="C87" s="7"/>
      <c r="D87" s="7">
        <f t="shared" si="1"/>
        <v>0</v>
      </c>
    </row>
    <row r="88" spans="1:4" ht="18" hidden="1" x14ac:dyDescent="0.3">
      <c r="A88" s="13" t="s">
        <v>178</v>
      </c>
      <c r="B88" s="7"/>
      <c r="C88" s="7"/>
      <c r="D88" s="7">
        <f t="shared" si="1"/>
        <v>0</v>
      </c>
    </row>
    <row r="89" spans="1:4" ht="18" hidden="1" x14ac:dyDescent="0.3">
      <c r="A89" s="8" t="s">
        <v>179</v>
      </c>
      <c r="B89" s="7"/>
      <c r="C89" s="7"/>
      <c r="D89" s="7">
        <f t="shared" si="1"/>
        <v>0</v>
      </c>
    </row>
    <row r="90" spans="1:4" ht="18" hidden="1" x14ac:dyDescent="0.3">
      <c r="A90" s="24" t="s">
        <v>173</v>
      </c>
      <c r="B90" s="7"/>
      <c r="C90" s="7"/>
      <c r="D90" s="7">
        <f t="shared" si="1"/>
        <v>0</v>
      </c>
    </row>
    <row r="91" spans="1:4" ht="18" hidden="1" x14ac:dyDescent="0.3">
      <c r="A91" s="10" t="s">
        <v>13</v>
      </c>
      <c r="B91" s="7"/>
      <c r="C91" s="7"/>
      <c r="D91" s="7">
        <f t="shared" si="1"/>
        <v>0</v>
      </c>
    </row>
    <row r="92" spans="1:4" ht="18" hidden="1" x14ac:dyDescent="0.3">
      <c r="A92" s="10" t="s">
        <v>14</v>
      </c>
      <c r="B92" s="7"/>
      <c r="C92" s="7"/>
      <c r="D92" s="7">
        <f t="shared" si="1"/>
        <v>0</v>
      </c>
    </row>
    <row r="93" spans="1:4" ht="18" hidden="1" x14ac:dyDescent="0.3">
      <c r="A93" s="8" t="s">
        <v>348</v>
      </c>
      <c r="B93" s="7"/>
      <c r="C93" s="7"/>
      <c r="D93" s="7">
        <f t="shared" si="1"/>
        <v>0</v>
      </c>
    </row>
    <row r="94" spans="1:4" ht="18" hidden="1" x14ac:dyDescent="0.3">
      <c r="A94" s="10" t="s">
        <v>15</v>
      </c>
      <c r="B94" s="12"/>
      <c r="C94" s="12"/>
      <c r="D94" s="7">
        <f t="shared" si="1"/>
        <v>0</v>
      </c>
    </row>
    <row r="95" spans="1:4" ht="18" hidden="1" x14ac:dyDescent="0.3">
      <c r="A95" s="8" t="s">
        <v>16</v>
      </c>
      <c r="B95" s="7"/>
      <c r="C95" s="7"/>
      <c r="D95" s="7">
        <f t="shared" si="1"/>
        <v>0</v>
      </c>
    </row>
    <row r="96" spans="1:4" ht="18" hidden="1" x14ac:dyDescent="0.3">
      <c r="A96" s="13" t="s">
        <v>17</v>
      </c>
      <c r="B96" s="7"/>
      <c r="C96" s="7"/>
      <c r="D96" s="7">
        <f t="shared" si="1"/>
        <v>0</v>
      </c>
    </row>
    <row r="97" spans="1:4" ht="18" hidden="1" x14ac:dyDescent="0.3">
      <c r="A97" s="8" t="s">
        <v>297</v>
      </c>
      <c r="B97" s="7"/>
      <c r="C97" s="7"/>
      <c r="D97" s="7">
        <f t="shared" si="1"/>
        <v>0</v>
      </c>
    </row>
    <row r="98" spans="1:4" ht="18" hidden="1" x14ac:dyDescent="0.3">
      <c r="A98" s="10" t="s">
        <v>47</v>
      </c>
      <c r="B98" s="7"/>
      <c r="C98" s="7"/>
      <c r="D98" s="7">
        <f t="shared" si="1"/>
        <v>0</v>
      </c>
    </row>
    <row r="99" spans="1:4" ht="18" hidden="1" x14ac:dyDescent="0.3">
      <c r="A99" s="14" t="s">
        <v>48</v>
      </c>
      <c r="B99" s="7"/>
      <c r="C99" s="7"/>
      <c r="D99" s="7">
        <f t="shared" si="1"/>
        <v>0</v>
      </c>
    </row>
    <row r="100" spans="1:4" ht="18" hidden="1" x14ac:dyDescent="0.3">
      <c r="A100" s="10" t="s">
        <v>192</v>
      </c>
      <c r="B100" s="7"/>
      <c r="C100" s="7"/>
      <c r="D100" s="7">
        <f t="shared" si="1"/>
        <v>0</v>
      </c>
    </row>
    <row r="101" spans="1:4" ht="18" hidden="1" x14ac:dyDescent="0.3">
      <c r="A101" s="10" t="s">
        <v>193</v>
      </c>
      <c r="B101" s="7"/>
      <c r="C101" s="7"/>
      <c r="D101" s="7">
        <f t="shared" si="1"/>
        <v>0</v>
      </c>
    </row>
    <row r="102" spans="1:4" ht="18" hidden="1" x14ac:dyDescent="0.3">
      <c r="A102" s="42" t="s">
        <v>49</v>
      </c>
      <c r="B102" s="7"/>
      <c r="C102" s="7"/>
      <c r="D102" s="7">
        <f t="shared" si="1"/>
        <v>0</v>
      </c>
    </row>
    <row r="103" spans="1:4" ht="18" hidden="1" x14ac:dyDescent="0.3">
      <c r="A103" s="43" t="s">
        <v>298</v>
      </c>
      <c r="B103" s="7"/>
      <c r="C103" s="7"/>
      <c r="D103" s="7">
        <f t="shared" si="1"/>
        <v>0</v>
      </c>
    </row>
    <row r="104" spans="1:4" ht="18" hidden="1" x14ac:dyDescent="0.3">
      <c r="A104" s="28" t="s">
        <v>50</v>
      </c>
      <c r="B104" s="7"/>
      <c r="C104" s="7"/>
      <c r="D104" s="7">
        <f t="shared" si="1"/>
        <v>0</v>
      </c>
    </row>
    <row r="105" spans="1:4" ht="18" hidden="1" x14ac:dyDescent="0.3">
      <c r="A105" s="10" t="s">
        <v>20</v>
      </c>
      <c r="B105" s="7">
        <v>7</v>
      </c>
      <c r="C105" s="7">
        <v>22000</v>
      </c>
      <c r="D105" s="7">
        <f t="shared" si="1"/>
        <v>154000</v>
      </c>
    </row>
    <row r="106" spans="1:4" ht="18" hidden="1" x14ac:dyDescent="0.3">
      <c r="A106" s="10" t="s">
        <v>21</v>
      </c>
      <c r="B106" s="7"/>
      <c r="C106" s="7"/>
      <c r="D106" s="7">
        <f t="shared" si="1"/>
        <v>0</v>
      </c>
    </row>
    <row r="107" spans="1:4" ht="18" hidden="1" x14ac:dyDescent="0.3">
      <c r="A107" s="10" t="s">
        <v>22</v>
      </c>
      <c r="B107" s="7"/>
      <c r="C107" s="7"/>
      <c r="D107" s="7">
        <f t="shared" si="1"/>
        <v>0</v>
      </c>
    </row>
    <row r="108" spans="1:4" ht="18" hidden="1" x14ac:dyDescent="0.3">
      <c r="A108" s="10" t="s">
        <v>208</v>
      </c>
      <c r="B108" s="7"/>
      <c r="C108" s="7"/>
      <c r="D108" s="7">
        <f t="shared" si="1"/>
        <v>0</v>
      </c>
    </row>
    <row r="109" spans="1:4" ht="18" hidden="1" x14ac:dyDescent="0.3">
      <c r="A109" s="10" t="s">
        <v>209</v>
      </c>
      <c r="B109" s="7"/>
      <c r="C109" s="7"/>
      <c r="D109" s="7">
        <f t="shared" si="1"/>
        <v>0</v>
      </c>
    </row>
    <row r="110" spans="1:4" ht="18" hidden="1" x14ac:dyDescent="0.3">
      <c r="A110" s="10" t="s">
        <v>210</v>
      </c>
      <c r="B110" s="7"/>
      <c r="C110" s="7"/>
      <c r="D110" s="7">
        <f t="shared" si="1"/>
        <v>0</v>
      </c>
    </row>
    <row r="111" spans="1:4" ht="18" hidden="1" x14ac:dyDescent="0.3">
      <c r="A111" s="10" t="s">
        <v>211</v>
      </c>
      <c r="B111" s="7"/>
      <c r="C111" s="7"/>
      <c r="D111" s="7">
        <f t="shared" si="1"/>
        <v>0</v>
      </c>
    </row>
    <row r="112" spans="1:4" ht="18" hidden="1" x14ac:dyDescent="0.3">
      <c r="A112" s="8" t="s">
        <v>18</v>
      </c>
      <c r="B112" s="7"/>
      <c r="C112" s="7"/>
      <c r="D112" s="7">
        <f t="shared" si="1"/>
        <v>0</v>
      </c>
    </row>
    <row r="113" spans="1:4" ht="18" hidden="1" x14ac:dyDescent="0.3">
      <c r="A113" s="13" t="s">
        <v>19</v>
      </c>
      <c r="B113" s="7"/>
      <c r="C113" s="7"/>
      <c r="D113" s="7">
        <f t="shared" si="1"/>
        <v>0</v>
      </c>
    </row>
    <row r="114" spans="1:4" ht="18" hidden="1" x14ac:dyDescent="0.3">
      <c r="A114" s="10" t="s">
        <v>299</v>
      </c>
      <c r="B114" s="7"/>
      <c r="C114" s="7"/>
      <c r="D114" s="7">
        <f t="shared" si="1"/>
        <v>0</v>
      </c>
    </row>
    <row r="115" spans="1:4" ht="18" hidden="1" x14ac:dyDescent="0.3">
      <c r="A115" s="8" t="s">
        <v>300</v>
      </c>
      <c r="B115" s="7"/>
      <c r="C115" s="7"/>
      <c r="D115" s="7">
        <f t="shared" si="1"/>
        <v>0</v>
      </c>
    </row>
    <row r="116" spans="1:4" ht="18" hidden="1" x14ac:dyDescent="0.3">
      <c r="A116" s="8" t="s">
        <v>301</v>
      </c>
      <c r="B116" s="7"/>
      <c r="C116" s="7"/>
      <c r="D116" s="7">
        <f t="shared" si="1"/>
        <v>0</v>
      </c>
    </row>
    <row r="117" spans="1:4" ht="18" hidden="1" x14ac:dyDescent="0.3">
      <c r="A117" s="10" t="s">
        <v>95</v>
      </c>
      <c r="B117" s="7"/>
      <c r="C117" s="7"/>
      <c r="D117" s="7">
        <f t="shared" si="1"/>
        <v>0</v>
      </c>
    </row>
    <row r="118" spans="1:4" ht="18" hidden="1" x14ac:dyDescent="0.3">
      <c r="A118" s="10" t="s">
        <v>212</v>
      </c>
      <c r="B118" s="7"/>
      <c r="C118" s="7"/>
      <c r="D118" s="7">
        <f t="shared" si="1"/>
        <v>0</v>
      </c>
    </row>
    <row r="119" spans="1:4" ht="18" hidden="1" x14ac:dyDescent="0.3">
      <c r="A119" s="29" t="s">
        <v>124</v>
      </c>
      <c r="B119" s="7"/>
      <c r="C119" s="7"/>
      <c r="D119" s="7">
        <f t="shared" si="1"/>
        <v>0</v>
      </c>
    </row>
    <row r="120" spans="1:4" ht="18" hidden="1" x14ac:dyDescent="0.3">
      <c r="A120" s="24" t="s">
        <v>125</v>
      </c>
      <c r="B120" s="7"/>
      <c r="C120" s="7"/>
      <c r="D120" s="7">
        <f t="shared" si="1"/>
        <v>0</v>
      </c>
    </row>
    <row r="121" spans="1:4" ht="18" hidden="1" x14ac:dyDescent="0.3">
      <c r="A121" s="5" t="s">
        <v>126</v>
      </c>
      <c r="B121" s="12"/>
      <c r="C121" s="12"/>
      <c r="D121" s="7">
        <f t="shared" si="1"/>
        <v>0</v>
      </c>
    </row>
    <row r="122" spans="1:4" ht="18" hidden="1" x14ac:dyDescent="0.3">
      <c r="A122" s="5" t="s">
        <v>127</v>
      </c>
      <c r="B122" s="12"/>
      <c r="C122" s="12"/>
      <c r="D122" s="7">
        <f t="shared" si="1"/>
        <v>0</v>
      </c>
    </row>
    <row r="123" spans="1:4" ht="18" hidden="1" x14ac:dyDescent="0.3">
      <c r="A123" s="5" t="s">
        <v>128</v>
      </c>
      <c r="B123" s="12"/>
      <c r="C123" s="12"/>
      <c r="D123" s="7">
        <f t="shared" si="1"/>
        <v>0</v>
      </c>
    </row>
    <row r="124" spans="1:4" ht="18" hidden="1" x14ac:dyDescent="0.3">
      <c r="A124" s="5" t="s">
        <v>129</v>
      </c>
      <c r="B124" s="31"/>
      <c r="C124" s="31"/>
      <c r="D124" s="7">
        <f t="shared" si="1"/>
        <v>0</v>
      </c>
    </row>
    <row r="125" spans="1:4" ht="18" hidden="1" x14ac:dyDescent="0.3">
      <c r="A125" s="33" t="s">
        <v>280</v>
      </c>
      <c r="B125" s="7"/>
      <c r="C125" s="7"/>
      <c r="D125" s="7">
        <f t="shared" si="1"/>
        <v>0</v>
      </c>
    </row>
    <row r="126" spans="1:4" ht="18" hidden="1" x14ac:dyDescent="0.3">
      <c r="A126" s="5" t="s">
        <v>281</v>
      </c>
      <c r="B126" s="12"/>
      <c r="C126" s="12"/>
      <c r="D126" s="7">
        <f t="shared" si="1"/>
        <v>0</v>
      </c>
    </row>
    <row r="127" spans="1:4" ht="18" hidden="1" x14ac:dyDescent="0.3">
      <c r="A127" s="10" t="s">
        <v>282</v>
      </c>
      <c r="B127" s="7"/>
      <c r="C127" s="7"/>
      <c r="D127" s="7">
        <f t="shared" si="1"/>
        <v>0</v>
      </c>
    </row>
    <row r="128" spans="1:4" ht="18" hidden="1" x14ac:dyDescent="0.3">
      <c r="A128" s="10" t="s">
        <v>283</v>
      </c>
      <c r="B128" s="7"/>
      <c r="C128" s="7"/>
      <c r="D128" s="7">
        <f t="shared" si="1"/>
        <v>0</v>
      </c>
    </row>
    <row r="129" spans="1:4" ht="18" hidden="1" x14ac:dyDescent="0.3">
      <c r="A129" s="10" t="s">
        <v>213</v>
      </c>
      <c r="B129" s="7"/>
      <c r="C129" s="7"/>
      <c r="D129" s="7">
        <f t="shared" si="1"/>
        <v>0</v>
      </c>
    </row>
    <row r="130" spans="1:4" ht="18" hidden="1" x14ac:dyDescent="0.3">
      <c r="A130" s="10" t="s">
        <v>36</v>
      </c>
      <c r="B130" s="7"/>
      <c r="C130" s="7"/>
      <c r="D130" s="7">
        <f t="shared" si="1"/>
        <v>0</v>
      </c>
    </row>
    <row r="131" spans="1:4" ht="18" hidden="1" x14ac:dyDescent="0.3">
      <c r="A131" s="14" t="s">
        <v>37</v>
      </c>
      <c r="B131" s="7"/>
      <c r="C131" s="7"/>
      <c r="D131" s="7">
        <f t="shared" si="1"/>
        <v>0</v>
      </c>
    </row>
    <row r="132" spans="1:4" ht="18" hidden="1" x14ac:dyDescent="0.3">
      <c r="A132" s="5" t="s">
        <v>214</v>
      </c>
      <c r="B132" s="7"/>
      <c r="C132" s="7"/>
      <c r="D132" s="7">
        <f t="shared" ref="D132:D195" si="2">B132*C132</f>
        <v>0</v>
      </c>
    </row>
    <row r="133" spans="1:4" ht="18" hidden="1" x14ac:dyDescent="0.3">
      <c r="A133" s="5" t="s">
        <v>215</v>
      </c>
      <c r="B133" s="7"/>
      <c r="C133" s="7"/>
      <c r="D133" s="7">
        <f t="shared" si="2"/>
        <v>0</v>
      </c>
    </row>
    <row r="134" spans="1:4" ht="18" hidden="1" x14ac:dyDescent="0.3">
      <c r="A134" s="10" t="s">
        <v>216</v>
      </c>
      <c r="B134" s="7"/>
      <c r="C134" s="7"/>
      <c r="D134" s="7">
        <f t="shared" si="2"/>
        <v>0</v>
      </c>
    </row>
    <row r="135" spans="1:4" ht="18" hidden="1" x14ac:dyDescent="0.3">
      <c r="A135" s="10" t="s">
        <v>438</v>
      </c>
      <c r="B135" s="7"/>
      <c r="C135" s="7"/>
      <c r="D135" s="7">
        <f t="shared" si="2"/>
        <v>0</v>
      </c>
    </row>
    <row r="136" spans="1:4" ht="18" hidden="1" x14ac:dyDescent="0.3">
      <c r="A136" s="10" t="s">
        <v>101</v>
      </c>
      <c r="B136" s="12"/>
      <c r="C136" s="12"/>
      <c r="D136" s="7">
        <f t="shared" si="2"/>
        <v>0</v>
      </c>
    </row>
    <row r="137" spans="1:4" ht="18" hidden="1" x14ac:dyDescent="0.3">
      <c r="A137" s="10" t="s">
        <v>102</v>
      </c>
      <c r="B137" s="12"/>
      <c r="C137" s="12"/>
      <c r="D137" s="7">
        <f t="shared" si="2"/>
        <v>0</v>
      </c>
    </row>
    <row r="138" spans="1:4" ht="18" hidden="1" x14ac:dyDescent="0.3">
      <c r="A138" s="10" t="s">
        <v>302</v>
      </c>
      <c r="B138" s="7"/>
      <c r="C138" s="7"/>
      <c r="D138" s="7">
        <f t="shared" si="2"/>
        <v>0</v>
      </c>
    </row>
    <row r="139" spans="1:4" ht="18" hidden="1" x14ac:dyDescent="0.3">
      <c r="A139" s="10" t="s">
        <v>103</v>
      </c>
      <c r="B139" s="12"/>
      <c r="C139" s="12"/>
      <c r="D139" s="7">
        <f t="shared" si="2"/>
        <v>0</v>
      </c>
    </row>
    <row r="140" spans="1:4" ht="18" hidden="1" x14ac:dyDescent="0.3">
      <c r="A140" s="10" t="s">
        <v>104</v>
      </c>
      <c r="B140" s="12"/>
      <c r="C140" s="12"/>
      <c r="D140" s="7">
        <f t="shared" si="2"/>
        <v>0</v>
      </c>
    </row>
    <row r="141" spans="1:4" ht="18" hidden="1" x14ac:dyDescent="0.3">
      <c r="A141" s="10" t="s">
        <v>105</v>
      </c>
      <c r="B141" s="12"/>
      <c r="C141" s="12"/>
      <c r="D141" s="7">
        <f t="shared" si="2"/>
        <v>0</v>
      </c>
    </row>
    <row r="142" spans="1:4" ht="18" hidden="1" x14ac:dyDescent="0.3">
      <c r="A142" s="10" t="s">
        <v>106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130</v>
      </c>
      <c r="B143" s="12"/>
      <c r="C143" s="12"/>
      <c r="D143" s="7">
        <f t="shared" si="2"/>
        <v>0</v>
      </c>
    </row>
    <row r="144" spans="1:4" ht="18" hidden="1" x14ac:dyDescent="0.3">
      <c r="A144" s="10" t="s">
        <v>107</v>
      </c>
      <c r="B144" s="12"/>
      <c r="C144" s="12"/>
      <c r="D144" s="7">
        <f t="shared" si="2"/>
        <v>0</v>
      </c>
    </row>
    <row r="145" spans="1:4" ht="18" hidden="1" x14ac:dyDescent="0.3">
      <c r="A145" s="10" t="s">
        <v>108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109</v>
      </c>
      <c r="B146" s="12"/>
      <c r="C146" s="12"/>
      <c r="D146" s="7">
        <f t="shared" si="2"/>
        <v>0</v>
      </c>
    </row>
    <row r="147" spans="1:4" ht="18" hidden="1" x14ac:dyDescent="0.3">
      <c r="A147" s="10" t="s">
        <v>162</v>
      </c>
      <c r="B147" s="7"/>
      <c r="C147" s="7"/>
      <c r="D147" s="7">
        <f t="shared" si="2"/>
        <v>0</v>
      </c>
    </row>
    <row r="148" spans="1:4" ht="18" hidden="1" x14ac:dyDescent="0.3">
      <c r="A148" s="10" t="s">
        <v>164</v>
      </c>
      <c r="B148" s="7"/>
      <c r="C148" s="7"/>
      <c r="D148" s="7">
        <f t="shared" si="2"/>
        <v>0</v>
      </c>
    </row>
    <row r="149" spans="1:4" ht="18" hidden="1" x14ac:dyDescent="0.3">
      <c r="A149" s="10" t="s">
        <v>165</v>
      </c>
      <c r="B149" s="7"/>
      <c r="C149" s="7"/>
      <c r="D149" s="7">
        <f t="shared" si="2"/>
        <v>0</v>
      </c>
    </row>
    <row r="150" spans="1:4" ht="18" hidden="1" x14ac:dyDescent="0.3">
      <c r="A150" s="10" t="s">
        <v>166</v>
      </c>
      <c r="B150" s="7"/>
      <c r="C150" s="7"/>
      <c r="D150" s="7">
        <f t="shared" si="2"/>
        <v>0</v>
      </c>
    </row>
    <row r="151" spans="1:4" ht="18" hidden="1" x14ac:dyDescent="0.3">
      <c r="A151" s="14" t="s">
        <v>167</v>
      </c>
      <c r="B151" s="7"/>
      <c r="C151" s="7"/>
      <c r="D151" s="7">
        <f t="shared" si="2"/>
        <v>0</v>
      </c>
    </row>
    <row r="152" spans="1:4" ht="18" hidden="1" x14ac:dyDescent="0.3">
      <c r="A152" s="10" t="s">
        <v>289</v>
      </c>
      <c r="B152" s="7"/>
      <c r="C152" s="7"/>
      <c r="D152" s="7">
        <f t="shared" si="2"/>
        <v>0</v>
      </c>
    </row>
    <row r="153" spans="1:4" ht="18" hidden="1" x14ac:dyDescent="0.3">
      <c r="A153" s="10" t="s">
        <v>290</v>
      </c>
      <c r="B153" s="7"/>
      <c r="C153" s="7"/>
      <c r="D153" s="7">
        <f t="shared" si="2"/>
        <v>0</v>
      </c>
    </row>
    <row r="154" spans="1:4" ht="18" hidden="1" x14ac:dyDescent="0.3">
      <c r="A154" s="10" t="s">
        <v>291</v>
      </c>
      <c r="B154" s="7"/>
      <c r="C154" s="7"/>
      <c r="D154" s="7">
        <f t="shared" si="2"/>
        <v>0</v>
      </c>
    </row>
    <row r="155" spans="1:4" ht="18" hidden="1" x14ac:dyDescent="0.3">
      <c r="A155" s="10" t="s">
        <v>292</v>
      </c>
      <c r="B155" s="7">
        <v>10</v>
      </c>
      <c r="C155" s="7">
        <v>11000</v>
      </c>
      <c r="D155" s="7">
        <f t="shared" si="2"/>
        <v>110000</v>
      </c>
    </row>
    <row r="156" spans="1:4" ht="18" hidden="1" x14ac:dyDescent="0.3">
      <c r="A156" s="10" t="s">
        <v>110</v>
      </c>
      <c r="B156" s="12"/>
      <c r="C156" s="12"/>
      <c r="D156" s="7">
        <f t="shared" si="2"/>
        <v>0</v>
      </c>
    </row>
    <row r="157" spans="1:4" ht="18" hidden="1" x14ac:dyDescent="0.3">
      <c r="A157" s="10" t="s">
        <v>111</v>
      </c>
      <c r="B157" s="12"/>
      <c r="C157" s="12"/>
      <c r="D157" s="7">
        <f t="shared" si="2"/>
        <v>0</v>
      </c>
    </row>
    <row r="158" spans="1:4" ht="18" hidden="1" x14ac:dyDescent="0.3">
      <c r="A158" s="18" t="s">
        <v>112</v>
      </c>
      <c r="B158" s="12"/>
      <c r="C158" s="12"/>
      <c r="D158" s="7">
        <f t="shared" si="2"/>
        <v>0</v>
      </c>
    </row>
    <row r="159" spans="1:4" ht="18" hidden="1" x14ac:dyDescent="0.3">
      <c r="A159" s="10" t="s">
        <v>303</v>
      </c>
      <c r="B159" s="7"/>
      <c r="C159" s="7"/>
      <c r="D159" s="7">
        <f t="shared" si="2"/>
        <v>0</v>
      </c>
    </row>
    <row r="160" spans="1:4" ht="18" hidden="1" x14ac:dyDescent="0.3">
      <c r="A160" s="10" t="s">
        <v>54</v>
      </c>
      <c r="B160" s="7"/>
      <c r="C160" s="7"/>
      <c r="D160" s="7">
        <f t="shared" si="2"/>
        <v>0</v>
      </c>
    </row>
    <row r="161" spans="1:4" ht="18" hidden="1" x14ac:dyDescent="0.3">
      <c r="A161" s="14" t="s">
        <v>55</v>
      </c>
      <c r="B161" s="7"/>
      <c r="C161" s="7"/>
      <c r="D161" s="7">
        <f t="shared" si="2"/>
        <v>0</v>
      </c>
    </row>
    <row r="162" spans="1:4" ht="18" hidden="1" x14ac:dyDescent="0.3">
      <c r="A162" s="5" t="s">
        <v>199</v>
      </c>
      <c r="B162" s="7"/>
      <c r="C162" s="7"/>
      <c r="D162" s="7">
        <f t="shared" si="2"/>
        <v>0</v>
      </c>
    </row>
    <row r="163" spans="1:4" ht="18" hidden="1" x14ac:dyDescent="0.3">
      <c r="A163" s="10" t="s">
        <v>200</v>
      </c>
      <c r="B163" s="7">
        <f>450+242</f>
        <v>692</v>
      </c>
      <c r="C163" s="46">
        <v>6500</v>
      </c>
      <c r="D163" s="7">
        <f t="shared" si="2"/>
        <v>4498000</v>
      </c>
    </row>
    <row r="164" spans="1:4" ht="18" hidden="1" x14ac:dyDescent="0.3">
      <c r="A164" s="32" t="s">
        <v>201</v>
      </c>
      <c r="B164" s="7"/>
      <c r="C164" s="7"/>
      <c r="D164" s="7">
        <f t="shared" si="2"/>
        <v>0</v>
      </c>
    </row>
    <row r="165" spans="1:4" ht="18" hidden="1" x14ac:dyDescent="0.3">
      <c r="A165" s="10" t="s">
        <v>202</v>
      </c>
      <c r="B165" s="7"/>
      <c r="C165" s="7"/>
      <c r="D165" s="7">
        <f t="shared" si="2"/>
        <v>0</v>
      </c>
    </row>
    <row r="166" spans="1:4" ht="18" hidden="1" x14ac:dyDescent="0.3">
      <c r="A166" s="10" t="s">
        <v>203</v>
      </c>
      <c r="B166" s="7"/>
      <c r="C166" s="7"/>
      <c r="D166" s="7">
        <f t="shared" si="2"/>
        <v>0</v>
      </c>
    </row>
    <row r="167" spans="1:4" ht="18" hidden="1" x14ac:dyDescent="0.3">
      <c r="A167" s="9" t="s">
        <v>204</v>
      </c>
      <c r="B167" s="7"/>
      <c r="C167" s="7"/>
      <c r="D167" s="7">
        <f t="shared" si="2"/>
        <v>0</v>
      </c>
    </row>
    <row r="168" spans="1:4" ht="18" hidden="1" x14ac:dyDescent="0.3">
      <c r="A168" s="10" t="s">
        <v>62</v>
      </c>
      <c r="B168" s="7"/>
      <c r="C168" s="7"/>
      <c r="D168" s="7">
        <f t="shared" si="2"/>
        <v>0</v>
      </c>
    </row>
    <row r="169" spans="1:4" ht="18" hidden="1" x14ac:dyDescent="0.3">
      <c r="A169" s="19" t="s">
        <v>63</v>
      </c>
      <c r="B169" s="21"/>
      <c r="C169" s="21"/>
      <c r="D169" s="7">
        <f t="shared" si="2"/>
        <v>0</v>
      </c>
    </row>
    <row r="170" spans="1:4" ht="18" hidden="1" x14ac:dyDescent="0.3">
      <c r="A170" s="8" t="s">
        <v>304</v>
      </c>
      <c r="B170" s="7"/>
      <c r="C170" s="7"/>
      <c r="D170" s="7">
        <f t="shared" si="2"/>
        <v>0</v>
      </c>
    </row>
    <row r="171" spans="1:4" ht="18" hidden="1" x14ac:dyDescent="0.3">
      <c r="A171" s="10" t="s">
        <v>87</v>
      </c>
      <c r="B171" s="7"/>
      <c r="C171" s="7"/>
      <c r="D171" s="7">
        <f t="shared" si="2"/>
        <v>0</v>
      </c>
    </row>
    <row r="172" spans="1:4" ht="18" hidden="1" x14ac:dyDescent="0.3">
      <c r="A172" s="10" t="s">
        <v>38</v>
      </c>
      <c r="B172" s="7"/>
      <c r="C172" s="7"/>
      <c r="D172" s="7">
        <f t="shared" si="2"/>
        <v>0</v>
      </c>
    </row>
    <row r="173" spans="1:4" ht="18" hidden="1" x14ac:dyDescent="0.3">
      <c r="A173" s="5" t="s">
        <v>240</v>
      </c>
      <c r="B173" s="7"/>
      <c r="C173" s="7"/>
      <c r="D173" s="7">
        <f t="shared" si="2"/>
        <v>0</v>
      </c>
    </row>
    <row r="174" spans="1:4" ht="18" hidden="1" x14ac:dyDescent="0.3">
      <c r="A174" s="10" t="s">
        <v>241</v>
      </c>
      <c r="B174" s="7"/>
      <c r="C174" s="7"/>
      <c r="D174" s="7">
        <f t="shared" si="2"/>
        <v>0</v>
      </c>
    </row>
    <row r="175" spans="1:4" ht="18" hidden="1" x14ac:dyDescent="0.3">
      <c r="A175" s="10" t="s">
        <v>242</v>
      </c>
      <c r="B175" s="7"/>
      <c r="C175" s="7"/>
      <c r="D175" s="7">
        <f t="shared" si="2"/>
        <v>0</v>
      </c>
    </row>
    <row r="176" spans="1:4" ht="18" hidden="1" x14ac:dyDescent="0.3">
      <c r="A176" s="5" t="s">
        <v>180</v>
      </c>
      <c r="B176" s="7"/>
      <c r="C176" s="7"/>
      <c r="D176" s="7">
        <f t="shared" si="2"/>
        <v>0</v>
      </c>
    </row>
    <row r="177" spans="1:4" ht="18" hidden="1" x14ac:dyDescent="0.3">
      <c r="A177" s="5" t="s">
        <v>181</v>
      </c>
      <c r="B177" s="7"/>
      <c r="C177" s="7"/>
      <c r="D177" s="7">
        <f t="shared" si="2"/>
        <v>0</v>
      </c>
    </row>
    <row r="178" spans="1:4" ht="18" hidden="1" x14ac:dyDescent="0.3">
      <c r="A178" s="5" t="s">
        <v>182</v>
      </c>
      <c r="B178" s="7"/>
      <c r="C178" s="7"/>
      <c r="D178" s="7">
        <f t="shared" si="2"/>
        <v>0</v>
      </c>
    </row>
    <row r="179" spans="1:4" ht="18" hidden="1" x14ac:dyDescent="0.3">
      <c r="A179" s="10" t="s">
        <v>183</v>
      </c>
      <c r="B179" s="7">
        <f>90/0.3</f>
        <v>300</v>
      </c>
      <c r="C179" s="7">
        <v>2100</v>
      </c>
      <c r="D179" s="7">
        <f t="shared" si="2"/>
        <v>630000</v>
      </c>
    </row>
    <row r="180" spans="1:4" ht="18" hidden="1" x14ac:dyDescent="0.3">
      <c r="A180" s="5" t="s">
        <v>184</v>
      </c>
      <c r="B180" s="7"/>
      <c r="C180" s="7"/>
      <c r="D180" s="7">
        <f t="shared" si="2"/>
        <v>0</v>
      </c>
    </row>
    <row r="181" spans="1:4" ht="18" hidden="1" x14ac:dyDescent="0.3">
      <c r="A181" s="5" t="s">
        <v>185</v>
      </c>
      <c r="B181" s="7">
        <v>10</v>
      </c>
      <c r="C181" s="7">
        <v>20000</v>
      </c>
      <c r="D181" s="7">
        <f t="shared" si="2"/>
        <v>200000</v>
      </c>
    </row>
    <row r="182" spans="1:4" ht="18" hidden="1" x14ac:dyDescent="0.3">
      <c r="A182" s="5" t="s">
        <v>186</v>
      </c>
      <c r="B182" s="7"/>
      <c r="C182" s="7"/>
      <c r="D182" s="7">
        <f t="shared" si="2"/>
        <v>0</v>
      </c>
    </row>
    <row r="183" spans="1:4" ht="18" hidden="1" x14ac:dyDescent="0.3">
      <c r="A183" s="10" t="s">
        <v>187</v>
      </c>
      <c r="B183" s="7"/>
      <c r="C183" s="7"/>
      <c r="D183" s="7">
        <f t="shared" si="2"/>
        <v>0</v>
      </c>
    </row>
    <row r="184" spans="1:4" ht="18" hidden="1" x14ac:dyDescent="0.3">
      <c r="A184" s="14" t="s">
        <v>305</v>
      </c>
      <c r="B184" s="7"/>
      <c r="C184" s="7"/>
      <c r="D184" s="7">
        <f t="shared" si="2"/>
        <v>0</v>
      </c>
    </row>
    <row r="185" spans="1:4" ht="18" hidden="1" x14ac:dyDescent="0.3">
      <c r="A185" s="14" t="s">
        <v>306</v>
      </c>
      <c r="B185" s="7"/>
      <c r="C185" s="7"/>
      <c r="D185" s="7">
        <f t="shared" si="2"/>
        <v>0</v>
      </c>
    </row>
    <row r="186" spans="1:4" ht="18" hidden="1" x14ac:dyDescent="0.3">
      <c r="A186" s="14" t="s">
        <v>307</v>
      </c>
      <c r="B186" s="7"/>
      <c r="C186" s="7"/>
      <c r="D186" s="7">
        <f t="shared" si="2"/>
        <v>0</v>
      </c>
    </row>
    <row r="187" spans="1:4" ht="18" hidden="1" x14ac:dyDescent="0.3">
      <c r="A187" s="14" t="s">
        <v>308</v>
      </c>
      <c r="B187" s="7"/>
      <c r="C187" s="7"/>
      <c r="D187" s="7">
        <f t="shared" si="2"/>
        <v>0</v>
      </c>
    </row>
    <row r="188" spans="1:4" ht="18" hidden="1" x14ac:dyDescent="0.3">
      <c r="A188" s="5" t="s">
        <v>39</v>
      </c>
      <c r="B188" s="7"/>
      <c r="C188" s="7"/>
      <c r="D188" s="7">
        <f t="shared" si="2"/>
        <v>0</v>
      </c>
    </row>
    <row r="189" spans="1:4" ht="18" hidden="1" x14ac:dyDescent="0.3">
      <c r="A189" s="10" t="s">
        <v>309</v>
      </c>
      <c r="B189" s="7"/>
      <c r="C189" s="7"/>
      <c r="D189" s="7">
        <f t="shared" si="2"/>
        <v>0</v>
      </c>
    </row>
    <row r="190" spans="1:4" ht="18" hidden="1" x14ac:dyDescent="0.3">
      <c r="A190" s="36" t="s">
        <v>310</v>
      </c>
      <c r="B190" s="7"/>
      <c r="C190" s="7"/>
      <c r="D190" s="7">
        <f t="shared" si="2"/>
        <v>0</v>
      </c>
    </row>
    <row r="191" spans="1:4" ht="18" hidden="1" x14ac:dyDescent="0.3">
      <c r="A191" s="36" t="s">
        <v>311</v>
      </c>
      <c r="B191" s="7"/>
      <c r="C191" s="7"/>
      <c r="D191" s="7">
        <f t="shared" si="2"/>
        <v>0</v>
      </c>
    </row>
    <row r="192" spans="1:4" ht="18" hidden="1" x14ac:dyDescent="0.3">
      <c r="A192" s="36" t="s">
        <v>312</v>
      </c>
      <c r="B192" s="7"/>
      <c r="C192" s="7"/>
      <c r="D192" s="7">
        <f t="shared" si="2"/>
        <v>0</v>
      </c>
    </row>
    <row r="193" spans="1:4" ht="18" hidden="1" x14ac:dyDescent="0.3">
      <c r="A193" s="36" t="s">
        <v>313</v>
      </c>
      <c r="B193" s="7"/>
      <c r="C193" s="7"/>
      <c r="D193" s="7">
        <f t="shared" si="2"/>
        <v>0</v>
      </c>
    </row>
    <row r="194" spans="1:4" ht="18" hidden="1" x14ac:dyDescent="0.3">
      <c r="A194" s="10" t="s">
        <v>56</v>
      </c>
      <c r="B194" s="7"/>
      <c r="C194" s="7"/>
      <c r="D194" s="7">
        <f t="shared" si="2"/>
        <v>0</v>
      </c>
    </row>
    <row r="195" spans="1:4" ht="18" hidden="1" x14ac:dyDescent="0.3">
      <c r="A195" s="17" t="s">
        <v>57</v>
      </c>
      <c r="B195" s="7"/>
      <c r="C195" s="7"/>
      <c r="D195" s="7">
        <f t="shared" si="2"/>
        <v>0</v>
      </c>
    </row>
    <row r="196" spans="1:4" ht="18" hidden="1" x14ac:dyDescent="0.3">
      <c r="A196" s="10" t="s">
        <v>67</v>
      </c>
      <c r="B196" s="7">
        <f>140+100</f>
        <v>240</v>
      </c>
      <c r="C196" s="7">
        <v>20000</v>
      </c>
      <c r="D196" s="7">
        <f t="shared" ref="D196:D259" si="3">B196*C196</f>
        <v>4800000</v>
      </c>
    </row>
    <row r="197" spans="1:4" ht="18" hidden="1" x14ac:dyDescent="0.3">
      <c r="A197" s="5" t="s">
        <v>68</v>
      </c>
      <c r="B197" s="7">
        <f>60+80+220</f>
        <v>360</v>
      </c>
      <c r="C197" s="7">
        <v>20000</v>
      </c>
      <c r="D197" s="7">
        <f t="shared" si="3"/>
        <v>7200000</v>
      </c>
    </row>
    <row r="198" spans="1:4" ht="18" hidden="1" x14ac:dyDescent="0.3">
      <c r="A198" s="10" t="s">
        <v>70</v>
      </c>
      <c r="B198" s="7"/>
      <c r="C198" s="7"/>
      <c r="D198" s="7">
        <f t="shared" si="3"/>
        <v>0</v>
      </c>
    </row>
    <row r="199" spans="1:4" ht="18" hidden="1" x14ac:dyDescent="0.3">
      <c r="A199" s="10" t="s">
        <v>146</v>
      </c>
      <c r="B199" s="7"/>
      <c r="C199" s="7"/>
      <c r="D199" s="7">
        <f t="shared" si="3"/>
        <v>0</v>
      </c>
    </row>
    <row r="200" spans="1:4" ht="18" hidden="1" x14ac:dyDescent="0.3">
      <c r="A200" s="27" t="s">
        <v>147</v>
      </c>
      <c r="B200" s="7"/>
      <c r="C200" s="7"/>
      <c r="D200" s="7">
        <f t="shared" si="3"/>
        <v>0</v>
      </c>
    </row>
    <row r="201" spans="1:4" ht="18" hidden="1" x14ac:dyDescent="0.3">
      <c r="A201" s="27" t="s">
        <v>148</v>
      </c>
      <c r="B201" s="7"/>
      <c r="C201" s="7"/>
      <c r="D201" s="7">
        <f t="shared" si="3"/>
        <v>0</v>
      </c>
    </row>
    <row r="202" spans="1:4" ht="18" hidden="1" x14ac:dyDescent="0.3">
      <c r="A202" s="10" t="s">
        <v>217</v>
      </c>
      <c r="B202" s="7"/>
      <c r="C202" s="7"/>
      <c r="D202" s="7">
        <f t="shared" si="3"/>
        <v>0</v>
      </c>
    </row>
    <row r="203" spans="1:4" ht="18" hidden="1" x14ac:dyDescent="0.3">
      <c r="A203" s="8" t="s">
        <v>218</v>
      </c>
      <c r="B203" s="7"/>
      <c r="C203" s="7"/>
      <c r="D203" s="7">
        <f t="shared" si="3"/>
        <v>0</v>
      </c>
    </row>
    <row r="204" spans="1:4" ht="18" hidden="1" x14ac:dyDescent="0.3">
      <c r="A204" s="10" t="s">
        <v>219</v>
      </c>
      <c r="B204" s="7"/>
      <c r="C204" s="7"/>
      <c r="D204" s="7">
        <f t="shared" si="3"/>
        <v>0</v>
      </c>
    </row>
    <row r="205" spans="1:4" ht="18" hidden="1" x14ac:dyDescent="0.3">
      <c r="A205" s="10" t="s">
        <v>188</v>
      </c>
      <c r="B205" s="7"/>
      <c r="C205" s="7"/>
      <c r="D205" s="7">
        <f t="shared" si="3"/>
        <v>0</v>
      </c>
    </row>
    <row r="206" spans="1:4" ht="18" hidden="1" x14ac:dyDescent="0.3">
      <c r="A206" s="10" t="s">
        <v>189</v>
      </c>
      <c r="B206" s="7"/>
      <c r="C206" s="7"/>
      <c r="D206" s="7">
        <f t="shared" si="3"/>
        <v>0</v>
      </c>
    </row>
    <row r="207" spans="1:4" ht="18" hidden="1" x14ac:dyDescent="0.3">
      <c r="A207" s="10" t="s">
        <v>41</v>
      </c>
      <c r="B207" s="7"/>
      <c r="C207" s="7"/>
      <c r="D207" s="7">
        <f t="shared" si="3"/>
        <v>0</v>
      </c>
    </row>
    <row r="208" spans="1:4" ht="18" hidden="1" x14ac:dyDescent="0.3">
      <c r="A208" s="15" t="s">
        <v>42</v>
      </c>
      <c r="B208" s="7"/>
      <c r="C208" s="7"/>
      <c r="D208" s="7">
        <f t="shared" si="3"/>
        <v>0</v>
      </c>
    </row>
    <row r="209" spans="1:4" ht="18" hidden="1" x14ac:dyDescent="0.3">
      <c r="A209" s="10" t="s">
        <v>43</v>
      </c>
      <c r="B209" s="7"/>
      <c r="C209" s="7"/>
      <c r="D209" s="7">
        <f t="shared" si="3"/>
        <v>0</v>
      </c>
    </row>
    <row r="210" spans="1:4" ht="18" hidden="1" x14ac:dyDescent="0.3">
      <c r="A210" s="10" t="s">
        <v>44</v>
      </c>
      <c r="B210" s="7">
        <v>340</v>
      </c>
      <c r="C210" s="7">
        <v>14000</v>
      </c>
      <c r="D210" s="7">
        <f t="shared" si="3"/>
        <v>4760000</v>
      </c>
    </row>
    <row r="211" spans="1:4" ht="18" hidden="1" x14ac:dyDescent="0.3">
      <c r="A211" s="10" t="s">
        <v>45</v>
      </c>
      <c r="B211" s="7"/>
      <c r="C211" s="7"/>
      <c r="D211" s="7">
        <f t="shared" si="3"/>
        <v>0</v>
      </c>
    </row>
    <row r="212" spans="1:4" ht="18" hidden="1" x14ac:dyDescent="0.3">
      <c r="A212" s="10" t="s">
        <v>46</v>
      </c>
      <c r="B212" s="7"/>
      <c r="C212" s="7"/>
      <c r="D212" s="7">
        <f t="shared" si="3"/>
        <v>0</v>
      </c>
    </row>
    <row r="213" spans="1:4" ht="18" hidden="1" x14ac:dyDescent="0.3">
      <c r="A213" s="14" t="s">
        <v>131</v>
      </c>
      <c r="B213" s="7"/>
      <c r="C213" s="7"/>
      <c r="D213" s="7">
        <f t="shared" si="3"/>
        <v>0</v>
      </c>
    </row>
    <row r="214" spans="1:4" ht="18" hidden="1" x14ac:dyDescent="0.3">
      <c r="A214" s="14" t="s">
        <v>132</v>
      </c>
      <c r="B214" s="7"/>
      <c r="C214" s="7"/>
      <c r="D214" s="7">
        <f t="shared" si="3"/>
        <v>0</v>
      </c>
    </row>
    <row r="215" spans="1:4" ht="18" hidden="1" x14ac:dyDescent="0.3">
      <c r="A215" s="14" t="s">
        <v>133</v>
      </c>
      <c r="B215" s="7"/>
      <c r="C215" s="7"/>
      <c r="D215" s="7">
        <f t="shared" si="3"/>
        <v>0</v>
      </c>
    </row>
    <row r="216" spans="1:4" ht="18" hidden="1" x14ac:dyDescent="0.3">
      <c r="A216" s="14" t="s">
        <v>134</v>
      </c>
      <c r="B216" s="7"/>
      <c r="C216" s="7"/>
      <c r="D216" s="7">
        <f t="shared" si="3"/>
        <v>0</v>
      </c>
    </row>
    <row r="217" spans="1:4" ht="18" hidden="1" x14ac:dyDescent="0.3">
      <c r="A217" s="10" t="s">
        <v>135</v>
      </c>
      <c r="B217" s="7"/>
      <c r="C217" s="7"/>
      <c r="D217" s="7">
        <f t="shared" si="3"/>
        <v>0</v>
      </c>
    </row>
    <row r="218" spans="1:4" ht="18" hidden="1" x14ac:dyDescent="0.3">
      <c r="A218" s="10" t="s">
        <v>136</v>
      </c>
      <c r="B218" s="7"/>
      <c r="C218" s="7"/>
      <c r="D218" s="7">
        <f t="shared" si="3"/>
        <v>0</v>
      </c>
    </row>
    <row r="219" spans="1:4" ht="18" hidden="1" x14ac:dyDescent="0.3">
      <c r="A219" s="14" t="s">
        <v>137</v>
      </c>
      <c r="B219" s="7"/>
      <c r="C219" s="7"/>
      <c r="D219" s="7">
        <f t="shared" si="3"/>
        <v>0</v>
      </c>
    </row>
    <row r="220" spans="1:4" ht="18" hidden="1" x14ac:dyDescent="0.3">
      <c r="A220" s="14" t="s">
        <v>138</v>
      </c>
      <c r="B220" s="7"/>
      <c r="C220" s="7"/>
      <c r="D220" s="7">
        <f t="shared" si="3"/>
        <v>0</v>
      </c>
    </row>
    <row r="221" spans="1:4" ht="18" hidden="1" x14ac:dyDescent="0.3">
      <c r="A221" s="8" t="s">
        <v>314</v>
      </c>
      <c r="B221" s="7"/>
      <c r="C221" s="7"/>
      <c r="D221" s="7">
        <f t="shared" si="3"/>
        <v>0</v>
      </c>
    </row>
    <row r="222" spans="1:4" ht="18" hidden="1" x14ac:dyDescent="0.3">
      <c r="A222" s="5" t="s">
        <v>205</v>
      </c>
      <c r="B222" s="7"/>
      <c r="C222" s="7"/>
      <c r="D222" s="7">
        <f t="shared" si="3"/>
        <v>0</v>
      </c>
    </row>
    <row r="223" spans="1:4" ht="18" hidden="1" x14ac:dyDescent="0.3">
      <c r="A223" s="8" t="s">
        <v>315</v>
      </c>
      <c r="B223" s="7">
        <f>29+800</f>
        <v>829</v>
      </c>
      <c r="C223" s="7">
        <v>15000</v>
      </c>
      <c r="D223" s="7">
        <f t="shared" si="3"/>
        <v>12435000</v>
      </c>
    </row>
    <row r="224" spans="1:4" ht="18" hidden="1" x14ac:dyDescent="0.3">
      <c r="A224" s="14" t="s">
        <v>362</v>
      </c>
      <c r="B224" s="7">
        <f>100+50+50+50+175+100+50</f>
        <v>575</v>
      </c>
      <c r="C224" s="7">
        <v>33000</v>
      </c>
      <c r="D224" s="7">
        <f t="shared" si="3"/>
        <v>18975000</v>
      </c>
    </row>
    <row r="225" spans="1:4" ht="18" hidden="1" x14ac:dyDescent="0.3">
      <c r="A225" s="8" t="s">
        <v>447</v>
      </c>
      <c r="B225" s="7"/>
      <c r="C225" s="7"/>
      <c r="D225" s="7">
        <f t="shared" si="3"/>
        <v>0</v>
      </c>
    </row>
    <row r="226" spans="1:4" ht="18" hidden="1" x14ac:dyDescent="0.3">
      <c r="A226" s="8" t="s">
        <v>316</v>
      </c>
      <c r="B226" s="7"/>
      <c r="C226" s="7"/>
      <c r="D226" s="7">
        <f t="shared" si="3"/>
        <v>0</v>
      </c>
    </row>
    <row r="227" spans="1:4" ht="18" hidden="1" x14ac:dyDescent="0.3">
      <c r="A227" s="8" t="s">
        <v>317</v>
      </c>
      <c r="B227" s="7"/>
      <c r="C227" s="7"/>
      <c r="D227" s="7">
        <f t="shared" si="3"/>
        <v>0</v>
      </c>
    </row>
    <row r="228" spans="1:4" ht="18" hidden="1" x14ac:dyDescent="0.3">
      <c r="A228" s="10" t="s">
        <v>318</v>
      </c>
      <c r="B228" s="7"/>
      <c r="C228" s="7"/>
      <c r="D228" s="7">
        <f t="shared" si="3"/>
        <v>0</v>
      </c>
    </row>
    <row r="229" spans="1:4" ht="18" hidden="1" x14ac:dyDescent="0.3">
      <c r="A229" s="10" t="s">
        <v>319</v>
      </c>
      <c r="B229" s="7"/>
      <c r="C229" s="7"/>
      <c r="D229" s="7">
        <f t="shared" si="3"/>
        <v>0</v>
      </c>
    </row>
    <row r="230" spans="1:4" ht="18" hidden="1" x14ac:dyDescent="0.3">
      <c r="A230" s="8" t="s">
        <v>320</v>
      </c>
      <c r="B230" s="7"/>
      <c r="C230" s="7"/>
      <c r="D230" s="7">
        <f t="shared" si="3"/>
        <v>0</v>
      </c>
    </row>
    <row r="231" spans="1:4" ht="18" hidden="1" x14ac:dyDescent="0.3">
      <c r="A231" s="27" t="s">
        <v>88</v>
      </c>
      <c r="B231" s="7"/>
      <c r="C231" s="7"/>
      <c r="D231" s="7">
        <f t="shared" si="3"/>
        <v>0</v>
      </c>
    </row>
    <row r="232" spans="1:4" ht="18" hidden="1" x14ac:dyDescent="0.3">
      <c r="A232" s="10" t="s">
        <v>58</v>
      </c>
      <c r="B232" s="7"/>
      <c r="C232" s="7"/>
      <c r="D232" s="7">
        <f t="shared" si="3"/>
        <v>0</v>
      </c>
    </row>
    <row r="233" spans="1:4" ht="18" hidden="1" x14ac:dyDescent="0.3">
      <c r="A233" s="10" t="s">
        <v>59</v>
      </c>
      <c r="B233" s="7"/>
      <c r="C233" s="7"/>
      <c r="D233" s="7">
        <f t="shared" si="3"/>
        <v>0</v>
      </c>
    </row>
    <row r="234" spans="1:4" ht="18" hidden="1" x14ac:dyDescent="0.3">
      <c r="A234" s="24" t="s">
        <v>321</v>
      </c>
      <c r="B234" s="7"/>
      <c r="C234" s="7"/>
      <c r="D234" s="7">
        <f t="shared" si="3"/>
        <v>0</v>
      </c>
    </row>
    <row r="235" spans="1:4" ht="18" hidden="1" x14ac:dyDescent="0.3">
      <c r="A235" s="24" t="s">
        <v>322</v>
      </c>
      <c r="B235" s="7"/>
      <c r="C235" s="7"/>
      <c r="D235" s="7">
        <f t="shared" si="3"/>
        <v>0</v>
      </c>
    </row>
    <row r="236" spans="1:4" ht="18" hidden="1" x14ac:dyDescent="0.3">
      <c r="A236" s="36" t="s">
        <v>323</v>
      </c>
      <c r="B236" s="7"/>
      <c r="C236" s="7"/>
      <c r="D236" s="7">
        <f t="shared" si="3"/>
        <v>0</v>
      </c>
    </row>
    <row r="237" spans="1:4" ht="18" hidden="1" x14ac:dyDescent="0.3">
      <c r="A237" s="10" t="s">
        <v>89</v>
      </c>
      <c r="B237" s="7"/>
      <c r="C237" s="7"/>
      <c r="D237" s="7">
        <f t="shared" si="3"/>
        <v>0</v>
      </c>
    </row>
    <row r="238" spans="1:4" ht="18" hidden="1" x14ac:dyDescent="0.3">
      <c r="A238" s="10" t="s">
        <v>90</v>
      </c>
      <c r="B238" s="7"/>
      <c r="C238" s="7"/>
      <c r="D238" s="7">
        <f t="shared" si="3"/>
        <v>0</v>
      </c>
    </row>
    <row r="239" spans="1:4" ht="18" hidden="1" x14ac:dyDescent="0.3">
      <c r="A239" s="10" t="s">
        <v>139</v>
      </c>
      <c r="B239" s="12"/>
      <c r="C239" s="12"/>
      <c r="D239" s="7">
        <f t="shared" si="3"/>
        <v>0</v>
      </c>
    </row>
    <row r="240" spans="1:4" ht="18" hidden="1" x14ac:dyDescent="0.3">
      <c r="A240" s="36" t="s">
        <v>324</v>
      </c>
      <c r="B240" s="7"/>
      <c r="C240" s="7"/>
      <c r="D240" s="7">
        <f t="shared" si="3"/>
        <v>0</v>
      </c>
    </row>
    <row r="241" spans="1:4" ht="18" hidden="1" x14ac:dyDescent="0.3">
      <c r="A241" s="10" t="s">
        <v>140</v>
      </c>
      <c r="B241" s="12"/>
      <c r="C241" s="12"/>
      <c r="D241" s="7">
        <f t="shared" si="3"/>
        <v>0</v>
      </c>
    </row>
    <row r="242" spans="1:4" ht="18" hidden="1" x14ac:dyDescent="0.3">
      <c r="A242" s="10" t="s">
        <v>220</v>
      </c>
      <c r="B242" s="7"/>
      <c r="C242" s="7"/>
      <c r="D242" s="7">
        <f t="shared" si="3"/>
        <v>0</v>
      </c>
    </row>
    <row r="243" spans="1:4" ht="18" hidden="1" x14ac:dyDescent="0.3">
      <c r="A243" s="8" t="s">
        <v>221</v>
      </c>
      <c r="B243" s="7"/>
      <c r="C243" s="7"/>
      <c r="D243" s="7">
        <f t="shared" si="3"/>
        <v>0</v>
      </c>
    </row>
    <row r="244" spans="1:4" ht="18" hidden="1" x14ac:dyDescent="0.3">
      <c r="A244" s="8" t="s">
        <v>23</v>
      </c>
      <c r="B244" s="7"/>
      <c r="C244" s="7"/>
      <c r="D244" s="7">
        <f t="shared" si="3"/>
        <v>0</v>
      </c>
    </row>
    <row r="245" spans="1:4" ht="18" hidden="1" x14ac:dyDescent="0.3">
      <c r="A245" s="10" t="s">
        <v>24</v>
      </c>
      <c r="B245" s="7">
        <f>17+108+60</f>
        <v>185</v>
      </c>
      <c r="C245" s="7">
        <v>32000</v>
      </c>
      <c r="D245" s="7">
        <f t="shared" si="3"/>
        <v>5920000</v>
      </c>
    </row>
    <row r="246" spans="1:4" ht="18" hidden="1" x14ac:dyDescent="0.3">
      <c r="A246" s="10" t="s">
        <v>25</v>
      </c>
      <c r="B246" s="7"/>
      <c r="C246" s="7"/>
      <c r="D246" s="7">
        <f t="shared" si="3"/>
        <v>0</v>
      </c>
    </row>
    <row r="247" spans="1:4" ht="18" hidden="1" x14ac:dyDescent="0.3">
      <c r="A247" s="10" t="s">
        <v>26</v>
      </c>
      <c r="B247" s="7"/>
      <c r="C247" s="7"/>
      <c r="D247" s="7">
        <f t="shared" si="3"/>
        <v>0</v>
      </c>
    </row>
    <row r="248" spans="1:4" ht="18" hidden="1" x14ac:dyDescent="0.3">
      <c r="A248" s="10" t="s">
        <v>27</v>
      </c>
      <c r="B248" s="7">
        <f>20+10+45+3</f>
        <v>78</v>
      </c>
      <c r="C248" s="7">
        <v>12000</v>
      </c>
      <c r="D248" s="7">
        <f t="shared" si="3"/>
        <v>936000</v>
      </c>
    </row>
    <row r="249" spans="1:4" ht="18" hidden="1" x14ac:dyDescent="0.3">
      <c r="A249" s="10" t="s">
        <v>28</v>
      </c>
      <c r="B249" s="7"/>
      <c r="C249" s="7"/>
      <c r="D249" s="7">
        <f t="shared" si="3"/>
        <v>0</v>
      </c>
    </row>
    <row r="250" spans="1:4" ht="18" hidden="1" x14ac:dyDescent="0.3">
      <c r="A250" s="14" t="s">
        <v>232</v>
      </c>
      <c r="B250" s="7"/>
      <c r="C250" s="7"/>
      <c r="D250" s="7">
        <f t="shared" si="3"/>
        <v>0</v>
      </c>
    </row>
    <row r="251" spans="1:4" ht="18" hidden="1" x14ac:dyDescent="0.3">
      <c r="A251" s="13" t="s">
        <v>233</v>
      </c>
      <c r="B251" s="7"/>
      <c r="C251" s="7"/>
      <c r="D251" s="7">
        <f t="shared" si="3"/>
        <v>0</v>
      </c>
    </row>
    <row r="252" spans="1:4" ht="18" hidden="1" x14ac:dyDescent="0.3">
      <c r="A252" s="13" t="s">
        <v>234</v>
      </c>
      <c r="B252" s="7"/>
      <c r="C252" s="7"/>
      <c r="D252" s="7">
        <f t="shared" si="3"/>
        <v>0</v>
      </c>
    </row>
    <row r="253" spans="1:4" ht="18" hidden="1" x14ac:dyDescent="0.3">
      <c r="A253" s="10" t="s">
        <v>29</v>
      </c>
      <c r="B253" s="7">
        <v>120</v>
      </c>
      <c r="C253" s="7">
        <v>42000</v>
      </c>
      <c r="D253" s="7">
        <f t="shared" si="3"/>
        <v>5040000</v>
      </c>
    </row>
    <row r="254" spans="1:4" ht="18" hidden="1" x14ac:dyDescent="0.3">
      <c r="A254" s="10" t="s">
        <v>30</v>
      </c>
      <c r="B254" s="7"/>
      <c r="C254" s="7"/>
      <c r="D254" s="7">
        <f t="shared" si="3"/>
        <v>0</v>
      </c>
    </row>
    <row r="255" spans="1:4" ht="18" hidden="1" x14ac:dyDescent="0.3">
      <c r="A255" s="10" t="s">
        <v>31</v>
      </c>
      <c r="B255" s="7"/>
      <c r="C255" s="7"/>
      <c r="D255" s="7">
        <f t="shared" si="3"/>
        <v>0</v>
      </c>
    </row>
    <row r="256" spans="1:4" ht="18" hidden="1" x14ac:dyDescent="0.3">
      <c r="A256" s="10" t="s">
        <v>32</v>
      </c>
      <c r="B256" s="7"/>
      <c r="C256" s="7"/>
      <c r="D256" s="7">
        <f t="shared" si="3"/>
        <v>0</v>
      </c>
    </row>
    <row r="257" spans="1:4" ht="18" hidden="1" x14ac:dyDescent="0.3">
      <c r="A257" s="10" t="s">
        <v>33</v>
      </c>
      <c r="B257" s="7">
        <f>26+2+48</f>
        <v>76</v>
      </c>
      <c r="C257" s="7">
        <v>22000</v>
      </c>
      <c r="D257" s="7">
        <f t="shared" si="3"/>
        <v>1672000</v>
      </c>
    </row>
    <row r="258" spans="1:4" ht="18" hidden="1" x14ac:dyDescent="0.3">
      <c r="A258" s="10" t="s">
        <v>34</v>
      </c>
      <c r="B258" s="7"/>
      <c r="C258" s="7"/>
      <c r="D258" s="7">
        <f t="shared" si="3"/>
        <v>0</v>
      </c>
    </row>
    <row r="259" spans="1:4" ht="18" hidden="1" x14ac:dyDescent="0.3">
      <c r="A259" s="10" t="s">
        <v>35</v>
      </c>
      <c r="B259" s="7"/>
      <c r="C259" s="7"/>
      <c r="D259" s="7">
        <f t="shared" si="3"/>
        <v>0</v>
      </c>
    </row>
    <row r="260" spans="1:4" ht="18" hidden="1" x14ac:dyDescent="0.3">
      <c r="A260" s="10" t="s">
        <v>91</v>
      </c>
      <c r="B260" s="12"/>
      <c r="C260" s="12"/>
      <c r="D260" s="7">
        <f t="shared" ref="D260:D323" si="4">B260*C260</f>
        <v>0</v>
      </c>
    </row>
    <row r="261" spans="1:4" ht="18" hidden="1" x14ac:dyDescent="0.3">
      <c r="A261" s="24" t="s">
        <v>92</v>
      </c>
      <c r="B261" s="7"/>
      <c r="C261" s="7"/>
      <c r="D261" s="7">
        <f t="shared" si="4"/>
        <v>0</v>
      </c>
    </row>
    <row r="262" spans="1:4" ht="18" hidden="1" x14ac:dyDescent="0.3">
      <c r="A262" s="10" t="s">
        <v>222</v>
      </c>
      <c r="B262" s="7"/>
      <c r="C262" s="7"/>
      <c r="D262" s="7">
        <f t="shared" si="4"/>
        <v>0</v>
      </c>
    </row>
    <row r="263" spans="1:4" ht="18" hidden="1" x14ac:dyDescent="0.3">
      <c r="A263" s="8" t="s">
        <v>235</v>
      </c>
      <c r="B263" s="7"/>
      <c r="C263" s="7"/>
      <c r="D263" s="7">
        <f t="shared" si="4"/>
        <v>0</v>
      </c>
    </row>
    <row r="264" spans="1:4" ht="18" hidden="1" x14ac:dyDescent="0.3">
      <c r="A264" s="8" t="s">
        <v>236</v>
      </c>
      <c r="B264" s="7"/>
      <c r="C264" s="7"/>
      <c r="D264" s="7">
        <f t="shared" si="4"/>
        <v>0</v>
      </c>
    </row>
    <row r="265" spans="1:4" ht="18" hidden="1" x14ac:dyDescent="0.3">
      <c r="A265" s="10" t="s">
        <v>237</v>
      </c>
      <c r="B265" s="7">
        <v>25</v>
      </c>
      <c r="C265" s="7">
        <v>12000</v>
      </c>
      <c r="D265" s="7">
        <f t="shared" si="4"/>
        <v>300000</v>
      </c>
    </row>
    <row r="266" spans="1:4" ht="18" hidden="1" x14ac:dyDescent="0.3">
      <c r="A266" s="10" t="s">
        <v>223</v>
      </c>
      <c r="B266" s="7"/>
      <c r="C266" s="7"/>
      <c r="D266" s="7">
        <f t="shared" si="4"/>
        <v>0</v>
      </c>
    </row>
    <row r="267" spans="1:4" ht="18" hidden="1" x14ac:dyDescent="0.3">
      <c r="A267" s="10" t="s">
        <v>442</v>
      </c>
      <c r="B267" s="7"/>
      <c r="C267" s="7"/>
      <c r="D267" s="7">
        <f t="shared" si="4"/>
        <v>0</v>
      </c>
    </row>
    <row r="268" spans="1:4" ht="18" hidden="1" x14ac:dyDescent="0.3">
      <c r="A268" s="10" t="s">
        <v>238</v>
      </c>
      <c r="B268" s="7"/>
      <c r="C268" s="7"/>
      <c r="D268" s="7">
        <f t="shared" si="4"/>
        <v>0</v>
      </c>
    </row>
    <row r="269" spans="1:4" ht="18" hidden="1" x14ac:dyDescent="0.3">
      <c r="A269" s="10" t="s">
        <v>71</v>
      </c>
      <c r="B269" s="7">
        <v>18</v>
      </c>
      <c r="C269" s="7">
        <v>17000</v>
      </c>
      <c r="D269" s="7">
        <f t="shared" si="4"/>
        <v>306000</v>
      </c>
    </row>
    <row r="270" spans="1:4" ht="18" hidden="1" x14ac:dyDescent="0.3">
      <c r="A270" s="10" t="s">
        <v>72</v>
      </c>
      <c r="B270" s="7"/>
      <c r="C270" s="7"/>
      <c r="D270" s="7">
        <f t="shared" si="4"/>
        <v>0</v>
      </c>
    </row>
    <row r="271" spans="1:4" ht="18" hidden="1" x14ac:dyDescent="0.3">
      <c r="A271" s="10" t="s">
        <v>352</v>
      </c>
      <c r="B271" s="7"/>
      <c r="C271" s="7"/>
      <c r="D271" s="7">
        <f t="shared" si="4"/>
        <v>0</v>
      </c>
    </row>
    <row r="272" spans="1:4" ht="18" hidden="1" x14ac:dyDescent="0.3">
      <c r="A272" s="36" t="s">
        <v>325</v>
      </c>
      <c r="B272" s="7"/>
      <c r="C272" s="7"/>
      <c r="D272" s="7">
        <f t="shared" si="4"/>
        <v>0</v>
      </c>
    </row>
    <row r="273" spans="1:4" ht="18" hidden="1" x14ac:dyDescent="0.3">
      <c r="A273" s="10" t="s">
        <v>150</v>
      </c>
      <c r="B273" s="7"/>
      <c r="C273" s="7"/>
      <c r="D273" s="7">
        <f t="shared" si="4"/>
        <v>0</v>
      </c>
    </row>
    <row r="274" spans="1:4" ht="18" hidden="1" x14ac:dyDescent="0.3">
      <c r="A274" s="36" t="s">
        <v>326</v>
      </c>
      <c r="B274" s="7"/>
      <c r="C274" s="7"/>
      <c r="D274" s="7">
        <f t="shared" si="4"/>
        <v>0</v>
      </c>
    </row>
    <row r="275" spans="1:4" ht="18" hidden="1" x14ac:dyDescent="0.3">
      <c r="A275" s="36" t="s">
        <v>327</v>
      </c>
      <c r="B275" s="7"/>
      <c r="C275" s="7"/>
      <c r="D275" s="7">
        <f t="shared" si="4"/>
        <v>0</v>
      </c>
    </row>
    <row r="276" spans="1:4" ht="18" hidden="1" x14ac:dyDescent="0.3">
      <c r="A276" s="5" t="s">
        <v>141</v>
      </c>
      <c r="B276" s="12"/>
      <c r="C276" s="12"/>
      <c r="D276" s="7">
        <f t="shared" si="4"/>
        <v>0</v>
      </c>
    </row>
    <row r="277" spans="1:4" ht="18" hidden="1" x14ac:dyDescent="0.3">
      <c r="A277" s="5" t="s">
        <v>142</v>
      </c>
      <c r="B277" s="7"/>
      <c r="C277" s="7"/>
      <c r="D277" s="7">
        <f t="shared" si="4"/>
        <v>0</v>
      </c>
    </row>
    <row r="278" spans="1:4" ht="18" hidden="1" x14ac:dyDescent="0.3">
      <c r="A278" s="8" t="s">
        <v>224</v>
      </c>
      <c r="B278" s="7"/>
      <c r="C278" s="7"/>
      <c r="D278" s="7">
        <f t="shared" si="4"/>
        <v>0</v>
      </c>
    </row>
    <row r="279" spans="1:4" ht="18" hidden="1" x14ac:dyDescent="0.3">
      <c r="A279" s="14" t="s">
        <v>239</v>
      </c>
      <c r="B279" s="7"/>
      <c r="C279" s="7"/>
      <c r="D279" s="7">
        <f t="shared" si="4"/>
        <v>0</v>
      </c>
    </row>
    <row r="280" spans="1:4" ht="18" hidden="1" x14ac:dyDescent="0.3">
      <c r="A280" s="14" t="s">
        <v>99</v>
      </c>
      <c r="B280" s="7"/>
      <c r="C280" s="7"/>
      <c r="D280" s="7">
        <f t="shared" si="4"/>
        <v>0</v>
      </c>
    </row>
    <row r="281" spans="1:4" ht="18" hidden="1" x14ac:dyDescent="0.3">
      <c r="A281" s="14" t="s">
        <v>100</v>
      </c>
      <c r="B281" s="7"/>
      <c r="C281" s="7"/>
      <c r="D281" s="7">
        <f t="shared" si="4"/>
        <v>0</v>
      </c>
    </row>
    <row r="282" spans="1:4" ht="18" hidden="1" x14ac:dyDescent="0.3">
      <c r="A282" s="10" t="s">
        <v>267</v>
      </c>
      <c r="B282" s="7"/>
      <c r="C282" s="7"/>
      <c r="D282" s="7">
        <f t="shared" si="4"/>
        <v>0</v>
      </c>
    </row>
    <row r="283" spans="1:4" ht="18" hidden="1" x14ac:dyDescent="0.3">
      <c r="A283" s="14" t="s">
        <v>268</v>
      </c>
      <c r="B283" s="7"/>
      <c r="C283" s="7"/>
      <c r="D283" s="7">
        <f t="shared" si="4"/>
        <v>0</v>
      </c>
    </row>
    <row r="284" spans="1:4" ht="18" hidden="1" x14ac:dyDescent="0.3">
      <c r="A284" s="10" t="s">
        <v>269</v>
      </c>
      <c r="B284" s="7"/>
      <c r="C284" s="7"/>
      <c r="D284" s="7">
        <f t="shared" si="4"/>
        <v>0</v>
      </c>
    </row>
    <row r="285" spans="1:4" ht="18" hidden="1" x14ac:dyDescent="0.3">
      <c r="A285" s="10" t="s">
        <v>284</v>
      </c>
      <c r="B285" s="7"/>
      <c r="C285" s="7"/>
      <c r="D285" s="7">
        <f t="shared" si="4"/>
        <v>0</v>
      </c>
    </row>
    <row r="286" spans="1:4" ht="18" hidden="1" x14ac:dyDescent="0.3">
      <c r="A286" s="14" t="s">
        <v>285</v>
      </c>
      <c r="B286" s="7"/>
      <c r="C286" s="7"/>
      <c r="D286" s="7">
        <f t="shared" si="4"/>
        <v>0</v>
      </c>
    </row>
    <row r="287" spans="1:4" ht="18" hidden="1" x14ac:dyDescent="0.3">
      <c r="A287" s="35" t="s">
        <v>328</v>
      </c>
      <c r="B287" s="7"/>
      <c r="C287" s="7"/>
      <c r="D287" s="7">
        <f t="shared" si="4"/>
        <v>0</v>
      </c>
    </row>
    <row r="288" spans="1:4" ht="18" hidden="1" x14ac:dyDescent="0.3">
      <c r="A288" s="10" t="s">
        <v>143</v>
      </c>
      <c r="B288" s="7">
        <f>30+15+27</f>
        <v>72</v>
      </c>
      <c r="C288" s="7">
        <v>12000</v>
      </c>
      <c r="D288" s="7">
        <f t="shared" si="4"/>
        <v>864000</v>
      </c>
    </row>
    <row r="289" spans="1:4" ht="18" hidden="1" x14ac:dyDescent="0.3">
      <c r="A289" s="24" t="s">
        <v>144</v>
      </c>
      <c r="B289" s="7"/>
      <c r="C289" s="7"/>
      <c r="D289" s="7">
        <f t="shared" si="4"/>
        <v>0</v>
      </c>
    </row>
    <row r="290" spans="1:4" ht="18" hidden="1" x14ac:dyDescent="0.3">
      <c r="A290" s="24" t="s">
        <v>381</v>
      </c>
      <c r="B290" s="7"/>
      <c r="C290" s="7"/>
      <c r="D290" s="7">
        <f t="shared" si="4"/>
        <v>0</v>
      </c>
    </row>
    <row r="291" spans="1:4" ht="18" hidden="1" x14ac:dyDescent="0.3">
      <c r="A291" s="5" t="s">
        <v>93</v>
      </c>
      <c r="B291" s="7"/>
      <c r="C291" s="7"/>
      <c r="D291" s="7">
        <f t="shared" si="4"/>
        <v>0</v>
      </c>
    </row>
    <row r="292" spans="1:4" ht="18" hidden="1" x14ac:dyDescent="0.3">
      <c r="A292" s="14" t="s">
        <v>94</v>
      </c>
      <c r="B292" s="7"/>
      <c r="C292" s="7"/>
      <c r="D292" s="7">
        <f t="shared" si="4"/>
        <v>0</v>
      </c>
    </row>
    <row r="293" spans="1:4" ht="18" hidden="1" x14ac:dyDescent="0.3">
      <c r="A293" s="24" t="s">
        <v>77</v>
      </c>
      <c r="B293" s="7"/>
      <c r="C293" s="7"/>
      <c r="D293" s="7">
        <f t="shared" si="4"/>
        <v>0</v>
      </c>
    </row>
    <row r="294" spans="1:4" ht="18" hidden="1" x14ac:dyDescent="0.3">
      <c r="A294" s="10" t="s">
        <v>225</v>
      </c>
      <c r="B294" s="7"/>
      <c r="C294" s="7"/>
      <c r="D294" s="7">
        <f t="shared" si="4"/>
        <v>0</v>
      </c>
    </row>
    <row r="295" spans="1:4" ht="18" hidden="1" x14ac:dyDescent="0.3">
      <c r="A295" s="14" t="s">
        <v>226</v>
      </c>
      <c r="B295" s="7"/>
      <c r="C295" s="7"/>
      <c r="D295" s="7">
        <f t="shared" si="4"/>
        <v>0</v>
      </c>
    </row>
    <row r="296" spans="1:4" ht="18" hidden="1" x14ac:dyDescent="0.3">
      <c r="A296" s="10" t="s">
        <v>329</v>
      </c>
      <c r="B296" s="7"/>
      <c r="C296" s="7"/>
      <c r="D296" s="7">
        <f t="shared" si="4"/>
        <v>0</v>
      </c>
    </row>
    <row r="297" spans="1:4" ht="18" hidden="1" x14ac:dyDescent="0.3">
      <c r="A297" s="10" t="s">
        <v>436</v>
      </c>
      <c r="B297" s="7"/>
      <c r="C297" s="7"/>
      <c r="D297" s="7">
        <f t="shared" si="4"/>
        <v>0</v>
      </c>
    </row>
    <row r="298" spans="1:4" ht="18" hidden="1" x14ac:dyDescent="0.3">
      <c r="A298" s="8" t="s">
        <v>330</v>
      </c>
      <c r="B298" s="7"/>
      <c r="C298" s="7"/>
      <c r="D298" s="7">
        <f t="shared" si="4"/>
        <v>0</v>
      </c>
    </row>
    <row r="299" spans="1:4" ht="18" hidden="1" x14ac:dyDescent="0.3">
      <c r="A299" s="5" t="s">
        <v>145</v>
      </c>
      <c r="B299" s="7"/>
      <c r="C299" s="7"/>
      <c r="D299" s="7">
        <f t="shared" si="4"/>
        <v>0</v>
      </c>
    </row>
    <row r="300" spans="1:4" ht="18" hidden="1" x14ac:dyDescent="0.3">
      <c r="A300" s="5" t="s">
        <v>243</v>
      </c>
      <c r="B300" s="7"/>
      <c r="C300" s="7"/>
      <c r="D300" s="7">
        <f t="shared" si="4"/>
        <v>0</v>
      </c>
    </row>
    <row r="301" spans="1:4" ht="18" hidden="1" x14ac:dyDescent="0.3">
      <c r="A301" s="10" t="s">
        <v>174</v>
      </c>
      <c r="B301" s="7"/>
      <c r="C301" s="7"/>
      <c r="D301" s="7">
        <f t="shared" si="4"/>
        <v>0</v>
      </c>
    </row>
    <row r="302" spans="1:4" ht="18" hidden="1" x14ac:dyDescent="0.3">
      <c r="A302" s="10" t="s">
        <v>244</v>
      </c>
      <c r="B302" s="7"/>
      <c r="C302" s="7"/>
      <c r="D302" s="7">
        <f t="shared" si="4"/>
        <v>0</v>
      </c>
    </row>
    <row r="303" spans="1:4" ht="18" hidden="1" x14ac:dyDescent="0.3">
      <c r="A303" s="10" t="s">
        <v>245</v>
      </c>
      <c r="B303" s="7"/>
      <c r="C303" s="7"/>
      <c r="D303" s="7">
        <f t="shared" si="4"/>
        <v>0</v>
      </c>
    </row>
    <row r="304" spans="1:4" ht="18" hidden="1" x14ac:dyDescent="0.3">
      <c r="A304" s="24" t="s">
        <v>78</v>
      </c>
      <c r="B304" s="7">
        <v>19</v>
      </c>
      <c r="C304" s="7">
        <v>42000</v>
      </c>
      <c r="D304" s="7">
        <f t="shared" si="4"/>
        <v>798000</v>
      </c>
    </row>
    <row r="305" spans="1:4" ht="18" hidden="1" x14ac:dyDescent="0.3">
      <c r="A305" s="24" t="s">
        <v>79</v>
      </c>
      <c r="B305" s="7"/>
      <c r="C305" s="7"/>
      <c r="D305" s="7">
        <f t="shared" si="4"/>
        <v>0</v>
      </c>
    </row>
    <row r="306" spans="1:4" ht="18" hidden="1" x14ac:dyDescent="0.3">
      <c r="A306" s="13" t="s">
        <v>246</v>
      </c>
      <c r="B306" s="7"/>
      <c r="C306" s="7"/>
      <c r="D306" s="7">
        <f t="shared" si="4"/>
        <v>0</v>
      </c>
    </row>
    <row r="307" spans="1:4" ht="18" hidden="1" x14ac:dyDescent="0.3">
      <c r="A307" s="24" t="s">
        <v>80</v>
      </c>
      <c r="B307" s="7"/>
      <c r="C307" s="7"/>
      <c r="D307" s="7">
        <f t="shared" si="4"/>
        <v>0</v>
      </c>
    </row>
    <row r="308" spans="1:4" ht="18" hidden="1" x14ac:dyDescent="0.3">
      <c r="A308" s="10" t="s">
        <v>247</v>
      </c>
      <c r="B308" s="7"/>
      <c r="C308" s="7"/>
      <c r="D308" s="7">
        <f t="shared" si="4"/>
        <v>0</v>
      </c>
    </row>
    <row r="309" spans="1:4" ht="18" hidden="1" x14ac:dyDescent="0.3">
      <c r="A309" s="10" t="s">
        <v>248</v>
      </c>
      <c r="B309" s="7"/>
      <c r="C309" s="7"/>
      <c r="D309" s="7">
        <f t="shared" si="4"/>
        <v>0</v>
      </c>
    </row>
    <row r="310" spans="1:4" ht="18" hidden="1" x14ac:dyDescent="0.3">
      <c r="A310" s="10" t="s">
        <v>249</v>
      </c>
      <c r="B310" s="7"/>
      <c r="C310" s="7"/>
      <c r="D310" s="7">
        <f t="shared" si="4"/>
        <v>0</v>
      </c>
    </row>
    <row r="311" spans="1:4" ht="18" hidden="1" x14ac:dyDescent="0.3">
      <c r="A311" s="10" t="s">
        <v>250</v>
      </c>
      <c r="B311" s="7"/>
      <c r="C311" s="7"/>
      <c r="D311" s="7">
        <f t="shared" si="4"/>
        <v>0</v>
      </c>
    </row>
    <row r="312" spans="1:4" ht="18" hidden="1" x14ac:dyDescent="0.3">
      <c r="A312" s="13" t="s">
        <v>251</v>
      </c>
      <c r="B312" s="7"/>
      <c r="C312" s="7"/>
      <c r="D312" s="7">
        <f t="shared" si="4"/>
        <v>0</v>
      </c>
    </row>
    <row r="313" spans="1:4" ht="18" hidden="1" x14ac:dyDescent="0.3">
      <c r="A313" s="10" t="s">
        <v>252</v>
      </c>
      <c r="B313" s="7"/>
      <c r="C313" s="7"/>
      <c r="D313" s="7">
        <f t="shared" si="4"/>
        <v>0</v>
      </c>
    </row>
    <row r="314" spans="1:4" ht="18" hidden="1" x14ac:dyDescent="0.3">
      <c r="A314" s="10" t="s">
        <v>40</v>
      </c>
      <c r="B314" s="7"/>
      <c r="C314" s="7"/>
      <c r="D314" s="7">
        <f t="shared" si="4"/>
        <v>0</v>
      </c>
    </row>
    <row r="315" spans="1:4" ht="18" hidden="1" x14ac:dyDescent="0.3">
      <c r="A315" s="5" t="s">
        <v>175</v>
      </c>
      <c r="B315" s="7"/>
      <c r="C315" s="7"/>
      <c r="D315" s="7">
        <f t="shared" si="4"/>
        <v>0</v>
      </c>
    </row>
    <row r="316" spans="1:4" ht="18" x14ac:dyDescent="0.3">
      <c r="A316" s="10" t="s">
        <v>81</v>
      </c>
      <c r="B316" s="26">
        <v>3.5</v>
      </c>
      <c r="C316" s="26">
        <v>30000</v>
      </c>
      <c r="D316" s="7">
        <f t="shared" si="4"/>
        <v>105000</v>
      </c>
    </row>
    <row r="317" spans="1:4" ht="18" hidden="1" x14ac:dyDescent="0.3">
      <c r="A317" s="10" t="s">
        <v>253</v>
      </c>
      <c r="B317" s="7"/>
      <c r="C317" s="7"/>
      <c r="D317" s="7">
        <f t="shared" si="4"/>
        <v>0</v>
      </c>
    </row>
    <row r="318" spans="1:4" ht="18" hidden="1" x14ac:dyDescent="0.3">
      <c r="A318" s="10" t="s">
        <v>176</v>
      </c>
      <c r="B318" s="7"/>
      <c r="C318" s="7"/>
      <c r="D318" s="7">
        <f t="shared" si="4"/>
        <v>0</v>
      </c>
    </row>
    <row r="319" spans="1:4" ht="18" hidden="1" x14ac:dyDescent="0.3">
      <c r="A319" s="13" t="s">
        <v>254</v>
      </c>
      <c r="B319" s="7"/>
      <c r="C319" s="7"/>
      <c r="D319" s="7">
        <f t="shared" si="4"/>
        <v>0</v>
      </c>
    </row>
    <row r="320" spans="1:4" ht="18" hidden="1" x14ac:dyDescent="0.3">
      <c r="A320" s="13" t="s">
        <v>255</v>
      </c>
      <c r="B320" s="7"/>
      <c r="C320" s="7"/>
      <c r="D320" s="7">
        <f t="shared" si="4"/>
        <v>0</v>
      </c>
    </row>
    <row r="321" spans="1:4" ht="18" hidden="1" x14ac:dyDescent="0.3">
      <c r="A321" s="10" t="s">
        <v>256</v>
      </c>
      <c r="B321" s="7"/>
      <c r="C321" s="7"/>
      <c r="D321" s="7">
        <f t="shared" si="4"/>
        <v>0</v>
      </c>
    </row>
    <row r="322" spans="1:4" ht="18" hidden="1" x14ac:dyDescent="0.3">
      <c r="A322" s="10" t="s">
        <v>257</v>
      </c>
      <c r="B322" s="7"/>
      <c r="C322" s="7"/>
      <c r="D322" s="7">
        <f t="shared" si="4"/>
        <v>0</v>
      </c>
    </row>
    <row r="323" spans="1:4" ht="18" hidden="1" x14ac:dyDescent="0.3">
      <c r="A323" s="13" t="s">
        <v>258</v>
      </c>
      <c r="B323" s="7"/>
      <c r="C323" s="7"/>
      <c r="D323" s="7">
        <f t="shared" si="4"/>
        <v>0</v>
      </c>
    </row>
    <row r="324" spans="1:4" ht="18" hidden="1" x14ac:dyDescent="0.3">
      <c r="A324" s="10" t="s">
        <v>259</v>
      </c>
      <c r="B324" s="7"/>
      <c r="C324" s="7"/>
      <c r="D324" s="7">
        <f t="shared" ref="D324:D387" si="5">B324*C324</f>
        <v>0</v>
      </c>
    </row>
    <row r="325" spans="1:4" ht="18" x14ac:dyDescent="0.3">
      <c r="A325" s="10" t="s">
        <v>260</v>
      </c>
      <c r="B325" s="7">
        <v>11</v>
      </c>
      <c r="C325" s="7">
        <v>6800</v>
      </c>
      <c r="D325" s="7">
        <f t="shared" si="5"/>
        <v>74800</v>
      </c>
    </row>
    <row r="326" spans="1:4" ht="18" hidden="1" x14ac:dyDescent="0.3">
      <c r="A326" s="10" t="s">
        <v>261</v>
      </c>
      <c r="B326" s="7"/>
      <c r="C326" s="7"/>
      <c r="D326" s="7">
        <f t="shared" si="5"/>
        <v>0</v>
      </c>
    </row>
    <row r="327" spans="1:4" ht="18" hidden="1" x14ac:dyDescent="0.3">
      <c r="A327" s="10" t="s">
        <v>262</v>
      </c>
      <c r="B327" s="7"/>
      <c r="C327" s="7"/>
      <c r="D327" s="7">
        <f t="shared" si="5"/>
        <v>0</v>
      </c>
    </row>
    <row r="328" spans="1:4" ht="18" hidden="1" x14ac:dyDescent="0.3">
      <c r="A328" s="10" t="s">
        <v>263</v>
      </c>
      <c r="B328" s="7"/>
      <c r="C328" s="7"/>
      <c r="D328" s="7">
        <f t="shared" si="5"/>
        <v>0</v>
      </c>
    </row>
    <row r="329" spans="1:4" ht="18" hidden="1" x14ac:dyDescent="0.3">
      <c r="A329" s="10" t="s">
        <v>264</v>
      </c>
      <c r="B329" s="7"/>
      <c r="C329" s="7"/>
      <c r="D329" s="7">
        <f t="shared" si="5"/>
        <v>0</v>
      </c>
    </row>
    <row r="330" spans="1:4" ht="18" hidden="1" x14ac:dyDescent="0.3">
      <c r="A330" s="10" t="s">
        <v>265</v>
      </c>
      <c r="B330" s="7"/>
      <c r="C330" s="7"/>
      <c r="D330" s="7">
        <f t="shared" si="5"/>
        <v>0</v>
      </c>
    </row>
    <row r="331" spans="1:4" ht="18" hidden="1" x14ac:dyDescent="0.3">
      <c r="A331" s="10" t="s">
        <v>266</v>
      </c>
      <c r="B331" s="7"/>
      <c r="C331" s="7"/>
      <c r="D331" s="7">
        <f t="shared" si="5"/>
        <v>0</v>
      </c>
    </row>
    <row r="332" spans="1:4" ht="18" hidden="1" x14ac:dyDescent="0.3">
      <c r="A332" s="8" t="s">
        <v>331</v>
      </c>
      <c r="B332" s="7"/>
      <c r="C332" s="7"/>
      <c r="D332" s="7">
        <f t="shared" si="5"/>
        <v>0</v>
      </c>
    </row>
    <row r="333" spans="1:4" ht="18" hidden="1" x14ac:dyDescent="0.3">
      <c r="A333" s="8" t="s">
        <v>332</v>
      </c>
      <c r="B333" s="7"/>
      <c r="C333" s="7"/>
      <c r="D333" s="7">
        <f t="shared" si="5"/>
        <v>0</v>
      </c>
    </row>
    <row r="334" spans="1:4" ht="18" x14ac:dyDescent="0.3">
      <c r="A334" s="37"/>
      <c r="B334" s="39">
        <f>SUM(B3:B333)</f>
        <v>4415.5</v>
      </c>
      <c r="C334" s="39"/>
      <c r="D334" s="7">
        <f>SUM(D12:D325)</f>
        <v>77117800</v>
      </c>
    </row>
    <row r="335" spans="1:4" ht="18" hidden="1" x14ac:dyDescent="0.3">
      <c r="D335" s="7">
        <f t="shared" si="5"/>
        <v>0</v>
      </c>
    </row>
    <row r="336" spans="1:4" ht="18" x14ac:dyDescent="0.3">
      <c r="A336" s="1" t="s">
        <v>453</v>
      </c>
      <c r="B336" s="2"/>
      <c r="C336" s="2"/>
      <c r="D336" s="7"/>
    </row>
    <row r="337" spans="1:4" ht="26.4" x14ac:dyDescent="0.3">
      <c r="A337" s="198" t="s">
        <v>1</v>
      </c>
      <c r="B337" s="3" t="s">
        <v>2</v>
      </c>
      <c r="C337" s="3" t="s">
        <v>346</v>
      </c>
      <c r="D337" s="7" t="s">
        <v>345</v>
      </c>
    </row>
    <row r="338" spans="1:4" ht="18" hidden="1" x14ac:dyDescent="0.3">
      <c r="A338" s="199"/>
      <c r="B338" s="4"/>
      <c r="C338" s="4"/>
      <c r="D338" s="7">
        <f t="shared" si="5"/>
        <v>0</v>
      </c>
    </row>
    <row r="339" spans="1:4" ht="18" x14ac:dyDescent="0.3">
      <c r="A339" s="22" t="s">
        <v>73</v>
      </c>
      <c r="B339" s="7">
        <v>8</v>
      </c>
      <c r="C339" s="7">
        <v>11000</v>
      </c>
      <c r="D339" s="7">
        <f t="shared" si="5"/>
        <v>88000</v>
      </c>
    </row>
    <row r="340" spans="1:4" ht="18" hidden="1" x14ac:dyDescent="0.3">
      <c r="A340" s="23" t="s">
        <v>74</v>
      </c>
      <c r="B340" s="7"/>
      <c r="C340" s="7"/>
      <c r="D340" s="7">
        <f t="shared" si="5"/>
        <v>0</v>
      </c>
    </row>
    <row r="341" spans="1:4" ht="18" hidden="1" x14ac:dyDescent="0.3">
      <c r="A341" s="22" t="s">
        <v>75</v>
      </c>
      <c r="B341" s="7"/>
      <c r="C341" s="7"/>
      <c r="D341" s="7">
        <f t="shared" si="5"/>
        <v>0</v>
      </c>
    </row>
    <row r="342" spans="1:4" ht="18" x14ac:dyDescent="0.3">
      <c r="A342" s="22" t="s">
        <v>196</v>
      </c>
      <c r="B342" s="7">
        <v>240</v>
      </c>
      <c r="C342" s="7">
        <v>9000</v>
      </c>
      <c r="D342" s="7">
        <f t="shared" si="5"/>
        <v>2160000</v>
      </c>
    </row>
    <row r="343" spans="1:4" ht="18" hidden="1" x14ac:dyDescent="0.3">
      <c r="A343" s="10" t="s">
        <v>197</v>
      </c>
      <c r="B343" s="7"/>
      <c r="C343" s="7"/>
      <c r="D343" s="7">
        <f t="shared" si="5"/>
        <v>0</v>
      </c>
    </row>
    <row r="344" spans="1:4" ht="18" hidden="1" x14ac:dyDescent="0.3">
      <c r="A344" s="29" t="s">
        <v>293</v>
      </c>
      <c r="B344" s="7"/>
      <c r="C344" s="7"/>
      <c r="D344" s="7">
        <f t="shared" si="5"/>
        <v>0</v>
      </c>
    </row>
    <row r="345" spans="1:4" ht="18" hidden="1" x14ac:dyDescent="0.3">
      <c r="A345" s="22" t="s">
        <v>294</v>
      </c>
      <c r="B345" s="7"/>
      <c r="C345" s="7"/>
      <c r="D345" s="7">
        <f t="shared" si="5"/>
        <v>0</v>
      </c>
    </row>
    <row r="346" spans="1:4" ht="18" hidden="1" x14ac:dyDescent="0.3">
      <c r="A346" s="22" t="s">
        <v>198</v>
      </c>
      <c r="B346" s="7"/>
      <c r="C346" s="7"/>
      <c r="D346" s="7">
        <f t="shared" si="5"/>
        <v>0</v>
      </c>
    </row>
    <row r="347" spans="1:4" ht="18" hidden="1" x14ac:dyDescent="0.3">
      <c r="A347" s="8" t="s">
        <v>227</v>
      </c>
      <c r="B347" s="7"/>
      <c r="C347" s="7"/>
      <c r="D347" s="7">
        <f t="shared" si="5"/>
        <v>0</v>
      </c>
    </row>
    <row r="348" spans="1:4" ht="18" hidden="1" x14ac:dyDescent="0.3">
      <c r="A348" s="10" t="s">
        <v>51</v>
      </c>
      <c r="B348" s="7"/>
      <c r="C348" s="7"/>
      <c r="D348" s="7">
        <f t="shared" si="5"/>
        <v>0</v>
      </c>
    </row>
    <row r="349" spans="1:4" ht="18" hidden="1" x14ac:dyDescent="0.3">
      <c r="A349" s="10" t="s">
        <v>52</v>
      </c>
      <c r="B349" s="7"/>
      <c r="C349" s="7"/>
      <c r="D349" s="7">
        <f t="shared" si="5"/>
        <v>0</v>
      </c>
    </row>
    <row r="350" spans="1:4" ht="18" hidden="1" x14ac:dyDescent="0.3">
      <c r="A350" s="5" t="s">
        <v>53</v>
      </c>
      <c r="B350" s="7"/>
      <c r="C350" s="7"/>
      <c r="D350" s="7">
        <f t="shared" si="5"/>
        <v>0</v>
      </c>
    </row>
    <row r="351" spans="1:4" ht="18" hidden="1" x14ac:dyDescent="0.3">
      <c r="A351" s="5" t="s">
        <v>206</v>
      </c>
      <c r="B351" s="7"/>
      <c r="C351" s="7"/>
      <c r="D351" s="7">
        <f t="shared" si="5"/>
        <v>0</v>
      </c>
    </row>
    <row r="352" spans="1:4" ht="18" hidden="1" x14ac:dyDescent="0.3">
      <c r="A352" s="10" t="s">
        <v>117</v>
      </c>
      <c r="B352" s="7"/>
      <c r="C352" s="7"/>
      <c r="D352" s="7">
        <f t="shared" si="5"/>
        <v>0</v>
      </c>
    </row>
    <row r="353" spans="1:4" ht="18" hidden="1" x14ac:dyDescent="0.3">
      <c r="A353" s="10" t="s">
        <v>286</v>
      </c>
      <c r="B353" s="7"/>
      <c r="C353" s="7"/>
      <c r="D353" s="7">
        <f t="shared" si="5"/>
        <v>0</v>
      </c>
    </row>
    <row r="354" spans="1:4" ht="18" hidden="1" x14ac:dyDescent="0.3">
      <c r="A354" s="24" t="s">
        <v>287</v>
      </c>
      <c r="B354" s="7"/>
      <c r="C354" s="7"/>
      <c r="D354" s="7">
        <f t="shared" si="5"/>
        <v>0</v>
      </c>
    </row>
    <row r="355" spans="1:4" ht="18" hidden="1" x14ac:dyDescent="0.3">
      <c r="A355" s="8" t="s">
        <v>288</v>
      </c>
      <c r="B355" s="7"/>
      <c r="C355" s="7"/>
      <c r="D355" s="7">
        <f t="shared" si="5"/>
        <v>0</v>
      </c>
    </row>
    <row r="356" spans="1:4" ht="18" x14ac:dyDescent="0.3">
      <c r="A356" s="10" t="s">
        <v>120</v>
      </c>
      <c r="B356" s="7">
        <f>600+1070</f>
        <v>1670</v>
      </c>
      <c r="C356" s="68">
        <v>12000</v>
      </c>
      <c r="D356" s="7">
        <f t="shared" si="5"/>
        <v>20040000</v>
      </c>
    </row>
    <row r="357" spans="1:4" ht="18" hidden="1" x14ac:dyDescent="0.3">
      <c r="A357" s="5" t="s">
        <v>60</v>
      </c>
      <c r="B357" s="7"/>
      <c r="C357" s="7"/>
      <c r="D357" s="7">
        <f t="shared" si="5"/>
        <v>0</v>
      </c>
    </row>
    <row r="358" spans="1:4" ht="18" hidden="1" x14ac:dyDescent="0.3">
      <c r="A358" s="5" t="s">
        <v>61</v>
      </c>
      <c r="B358" s="7"/>
      <c r="C358" s="7"/>
      <c r="D358" s="7">
        <f t="shared" si="5"/>
        <v>0</v>
      </c>
    </row>
    <row r="359" spans="1:4" ht="18" hidden="1" x14ac:dyDescent="0.3">
      <c r="A359" s="10" t="s">
        <v>270</v>
      </c>
      <c r="B359" s="7"/>
      <c r="C359" s="7"/>
      <c r="D359" s="7">
        <f t="shared" si="5"/>
        <v>0</v>
      </c>
    </row>
    <row r="360" spans="1:4" ht="18" hidden="1" x14ac:dyDescent="0.3">
      <c r="A360" s="10" t="s">
        <v>271</v>
      </c>
      <c r="B360" s="7"/>
      <c r="C360" s="7"/>
      <c r="D360" s="7">
        <f t="shared" si="5"/>
        <v>0</v>
      </c>
    </row>
    <row r="361" spans="1:4" ht="18" hidden="1" x14ac:dyDescent="0.3">
      <c r="A361" s="10" t="s">
        <v>272</v>
      </c>
      <c r="B361" s="7"/>
      <c r="C361" s="7"/>
      <c r="D361" s="7">
        <f t="shared" si="5"/>
        <v>0</v>
      </c>
    </row>
    <row r="362" spans="1:4" ht="18" hidden="1" x14ac:dyDescent="0.3">
      <c r="A362" s="10" t="s">
        <v>273</v>
      </c>
      <c r="B362" s="7"/>
      <c r="C362" s="7"/>
      <c r="D362" s="7">
        <f t="shared" si="5"/>
        <v>0</v>
      </c>
    </row>
    <row r="363" spans="1:4" ht="18" hidden="1" x14ac:dyDescent="0.3">
      <c r="A363" s="10" t="s">
        <v>274</v>
      </c>
      <c r="B363" s="7"/>
      <c r="C363" s="7"/>
      <c r="D363" s="7">
        <f t="shared" si="5"/>
        <v>0</v>
      </c>
    </row>
    <row r="364" spans="1:4" ht="18" hidden="1" x14ac:dyDescent="0.3">
      <c r="A364" s="10" t="s">
        <v>64</v>
      </c>
      <c r="B364" s="7"/>
      <c r="C364" s="7"/>
      <c r="D364" s="7">
        <f t="shared" si="5"/>
        <v>0</v>
      </c>
    </row>
    <row r="365" spans="1:4" ht="18" hidden="1" x14ac:dyDescent="0.3">
      <c r="A365" s="5" t="s">
        <v>65</v>
      </c>
      <c r="B365" s="7"/>
      <c r="C365" s="7"/>
      <c r="D365" s="7">
        <f t="shared" si="5"/>
        <v>0</v>
      </c>
    </row>
    <row r="366" spans="1:4" ht="18" hidden="1" x14ac:dyDescent="0.3">
      <c r="A366" s="5" t="s">
        <v>66</v>
      </c>
      <c r="B366" s="7"/>
      <c r="C366" s="7"/>
      <c r="D366" s="7">
        <f t="shared" si="5"/>
        <v>0</v>
      </c>
    </row>
    <row r="367" spans="1:4" ht="18" hidden="1" x14ac:dyDescent="0.3">
      <c r="A367" s="10" t="s">
        <v>228</v>
      </c>
      <c r="B367" s="7"/>
      <c r="C367" s="7"/>
      <c r="D367" s="7">
        <f t="shared" si="5"/>
        <v>0</v>
      </c>
    </row>
    <row r="368" spans="1:4" ht="18" hidden="1" x14ac:dyDescent="0.3">
      <c r="A368" s="10" t="s">
        <v>229</v>
      </c>
      <c r="B368" s="7"/>
      <c r="C368" s="7"/>
      <c r="D368" s="7">
        <f t="shared" si="5"/>
        <v>0</v>
      </c>
    </row>
    <row r="369" spans="1:4" ht="18" hidden="1" x14ac:dyDescent="0.3">
      <c r="A369" s="8" t="s">
        <v>230</v>
      </c>
      <c r="B369" s="12"/>
      <c r="C369" s="12"/>
      <c r="D369" s="7">
        <f t="shared" si="5"/>
        <v>0</v>
      </c>
    </row>
    <row r="370" spans="1:4" ht="18" hidden="1" x14ac:dyDescent="0.3">
      <c r="A370" s="8" t="s">
        <v>231</v>
      </c>
      <c r="B370" s="12"/>
      <c r="C370" s="12"/>
      <c r="D370" s="7">
        <f t="shared" si="5"/>
        <v>0</v>
      </c>
    </row>
    <row r="371" spans="1:4" ht="18" hidden="1" x14ac:dyDescent="0.3">
      <c r="A371" s="10" t="s">
        <v>121</v>
      </c>
      <c r="B371" s="7"/>
      <c r="C371" s="7"/>
      <c r="D371" s="7">
        <f t="shared" si="5"/>
        <v>0</v>
      </c>
    </row>
    <row r="372" spans="1:4" ht="18" hidden="1" x14ac:dyDescent="0.3">
      <c r="A372" s="10" t="s">
        <v>149</v>
      </c>
      <c r="B372" s="7"/>
      <c r="C372" s="7"/>
      <c r="D372" s="7">
        <f t="shared" si="5"/>
        <v>0</v>
      </c>
    </row>
    <row r="373" spans="1:4" ht="18" hidden="1" x14ac:dyDescent="0.3">
      <c r="A373" s="14" t="s">
        <v>96</v>
      </c>
      <c r="B373" s="7"/>
      <c r="C373" s="7"/>
      <c r="D373" s="7">
        <f t="shared" si="5"/>
        <v>0</v>
      </c>
    </row>
    <row r="374" spans="1:4" ht="18" hidden="1" x14ac:dyDescent="0.3">
      <c r="A374" s="10" t="s">
        <v>97</v>
      </c>
      <c r="B374" s="7"/>
      <c r="C374" s="7"/>
      <c r="D374" s="7">
        <f t="shared" si="5"/>
        <v>0</v>
      </c>
    </row>
    <row r="375" spans="1:4" ht="18" hidden="1" x14ac:dyDescent="0.3">
      <c r="A375" s="10" t="s">
        <v>98</v>
      </c>
      <c r="B375" s="7"/>
      <c r="C375" s="7"/>
      <c r="D375" s="7">
        <f t="shared" si="5"/>
        <v>0</v>
      </c>
    </row>
    <row r="376" spans="1:4" ht="18" hidden="1" x14ac:dyDescent="0.3">
      <c r="A376" s="10" t="s">
        <v>275</v>
      </c>
      <c r="B376" s="7"/>
      <c r="C376" s="7"/>
      <c r="D376" s="7">
        <f t="shared" si="5"/>
        <v>0</v>
      </c>
    </row>
    <row r="377" spans="1:4" ht="18" hidden="1" x14ac:dyDescent="0.3">
      <c r="A377" s="10" t="s">
        <v>276</v>
      </c>
      <c r="B377" s="7"/>
      <c r="C377" s="7"/>
      <c r="D377" s="7">
        <f t="shared" si="5"/>
        <v>0</v>
      </c>
    </row>
    <row r="378" spans="1:4" ht="18" hidden="1" x14ac:dyDescent="0.3">
      <c r="A378" s="24" t="s">
        <v>277</v>
      </c>
      <c r="B378" s="7"/>
      <c r="C378" s="7"/>
      <c r="D378" s="7">
        <f t="shared" si="5"/>
        <v>0</v>
      </c>
    </row>
    <row r="379" spans="1:4" ht="18" hidden="1" x14ac:dyDescent="0.3">
      <c r="A379" s="8" t="s">
        <v>122</v>
      </c>
      <c r="B379" s="7"/>
      <c r="C379" s="7"/>
      <c r="D379" s="7">
        <f t="shared" si="5"/>
        <v>0</v>
      </c>
    </row>
    <row r="380" spans="1:4" ht="18" hidden="1" x14ac:dyDescent="0.3">
      <c r="A380" s="24" t="s">
        <v>123</v>
      </c>
      <c r="B380" s="7"/>
      <c r="C380" s="7"/>
      <c r="D380" s="7">
        <f t="shared" si="5"/>
        <v>0</v>
      </c>
    </row>
    <row r="381" spans="1:4" ht="18" x14ac:dyDescent="0.3">
      <c r="A381" s="10" t="s">
        <v>278</v>
      </c>
      <c r="B381" s="7">
        <v>45</v>
      </c>
      <c r="C381" s="7">
        <v>21000</v>
      </c>
      <c r="D381" s="7">
        <f t="shared" si="5"/>
        <v>945000</v>
      </c>
    </row>
    <row r="382" spans="1:4" ht="18" hidden="1" x14ac:dyDescent="0.3">
      <c r="A382" s="10" t="s">
        <v>279</v>
      </c>
      <c r="B382" s="7"/>
      <c r="C382" s="7"/>
      <c r="D382" s="7">
        <f t="shared" si="5"/>
        <v>0</v>
      </c>
    </row>
    <row r="383" spans="1:4" ht="18" x14ac:dyDescent="0.3">
      <c r="A383" s="5" t="s">
        <v>113</v>
      </c>
      <c r="B383" s="7">
        <f>7+260</f>
        <v>267</v>
      </c>
      <c r="C383" s="7">
        <v>22000</v>
      </c>
      <c r="D383" s="7">
        <f t="shared" si="5"/>
        <v>5874000</v>
      </c>
    </row>
    <row r="384" spans="1:4" ht="18" hidden="1" x14ac:dyDescent="0.3">
      <c r="A384" s="18" t="s">
        <v>151</v>
      </c>
      <c r="B384" s="7"/>
      <c r="C384" s="7"/>
      <c r="D384" s="7">
        <f t="shared" si="5"/>
        <v>0</v>
      </c>
    </row>
    <row r="385" spans="1:4" ht="18" hidden="1" x14ac:dyDescent="0.3">
      <c r="A385" s="14" t="s">
        <v>152</v>
      </c>
      <c r="B385" s="7"/>
      <c r="C385" s="7"/>
      <c r="D385" s="7">
        <f t="shared" si="5"/>
        <v>0</v>
      </c>
    </row>
    <row r="386" spans="1:4" ht="18" hidden="1" x14ac:dyDescent="0.3">
      <c r="A386" s="14" t="s">
        <v>153</v>
      </c>
      <c r="B386" s="7"/>
      <c r="C386" s="7"/>
      <c r="D386" s="7">
        <f t="shared" si="5"/>
        <v>0</v>
      </c>
    </row>
    <row r="387" spans="1:4" ht="18" hidden="1" x14ac:dyDescent="0.3">
      <c r="A387" s="14" t="s">
        <v>154</v>
      </c>
      <c r="B387" s="7"/>
      <c r="C387" s="7"/>
      <c r="D387" s="7">
        <f t="shared" si="5"/>
        <v>0</v>
      </c>
    </row>
    <row r="388" spans="1:4" ht="18" hidden="1" x14ac:dyDescent="0.3">
      <c r="A388" s="10" t="s">
        <v>155</v>
      </c>
      <c r="B388" s="7"/>
      <c r="C388" s="7"/>
      <c r="D388" s="7">
        <f t="shared" ref="D388:D451" si="6">B388*C388</f>
        <v>0</v>
      </c>
    </row>
    <row r="389" spans="1:4" ht="18" hidden="1" x14ac:dyDescent="0.3">
      <c r="A389" s="8" t="s">
        <v>156</v>
      </c>
      <c r="B389" s="7"/>
      <c r="C389" s="7"/>
      <c r="D389" s="7">
        <f t="shared" si="6"/>
        <v>0</v>
      </c>
    </row>
    <row r="390" spans="1:4" ht="18" hidden="1" x14ac:dyDescent="0.3">
      <c r="A390" s="10" t="s">
        <v>157</v>
      </c>
      <c r="B390" s="7"/>
      <c r="C390" s="7"/>
      <c r="D390" s="7">
        <f t="shared" si="6"/>
        <v>0</v>
      </c>
    </row>
    <row r="391" spans="1:4" ht="18" hidden="1" x14ac:dyDescent="0.3">
      <c r="A391" s="10" t="s">
        <v>158</v>
      </c>
      <c r="B391" s="7"/>
      <c r="C391" s="7"/>
      <c r="D391" s="7">
        <f t="shared" si="6"/>
        <v>0</v>
      </c>
    </row>
    <row r="392" spans="1:4" ht="18" hidden="1" x14ac:dyDescent="0.3">
      <c r="A392" s="14" t="s">
        <v>76</v>
      </c>
      <c r="B392" s="7"/>
      <c r="C392" s="7"/>
      <c r="D392" s="7">
        <f t="shared" si="6"/>
        <v>0</v>
      </c>
    </row>
    <row r="393" spans="1:4" ht="18" hidden="1" x14ac:dyDescent="0.3">
      <c r="A393" s="10" t="s">
        <v>114</v>
      </c>
      <c r="B393" s="7"/>
      <c r="C393" s="7"/>
      <c r="D393" s="7">
        <f t="shared" si="6"/>
        <v>0</v>
      </c>
    </row>
    <row r="394" spans="1:4" ht="18" hidden="1" x14ac:dyDescent="0.3">
      <c r="A394" s="34" t="s">
        <v>295</v>
      </c>
      <c r="B394" s="7"/>
      <c r="C394" s="7"/>
      <c r="D394" s="7">
        <f t="shared" si="6"/>
        <v>0</v>
      </c>
    </row>
    <row r="395" spans="1:4" ht="18" hidden="1" x14ac:dyDescent="0.3">
      <c r="A395" s="10" t="s">
        <v>159</v>
      </c>
      <c r="B395" s="7"/>
      <c r="C395" s="7"/>
      <c r="D395" s="7">
        <f t="shared" si="6"/>
        <v>0</v>
      </c>
    </row>
    <row r="396" spans="1:4" ht="18" hidden="1" x14ac:dyDescent="0.3">
      <c r="A396" s="10" t="s">
        <v>160</v>
      </c>
      <c r="B396" s="7"/>
      <c r="C396" s="7"/>
      <c r="D396" s="7">
        <f t="shared" si="6"/>
        <v>0</v>
      </c>
    </row>
    <row r="397" spans="1:4" ht="18" hidden="1" x14ac:dyDescent="0.3">
      <c r="A397" s="9" t="s">
        <v>161</v>
      </c>
      <c r="B397" s="7"/>
      <c r="C397" s="7"/>
      <c r="D397" s="7">
        <f t="shared" si="6"/>
        <v>0</v>
      </c>
    </row>
    <row r="398" spans="1:4" ht="18" hidden="1" x14ac:dyDescent="0.3">
      <c r="A398" s="41" t="s">
        <v>296</v>
      </c>
      <c r="B398" s="7"/>
      <c r="C398" s="7"/>
      <c r="D398" s="7">
        <f t="shared" si="6"/>
        <v>0</v>
      </c>
    </row>
    <row r="399" spans="1:4" ht="18" hidden="1" x14ac:dyDescent="0.3">
      <c r="A399" s="5" t="s">
        <v>3</v>
      </c>
      <c r="B399" s="7"/>
      <c r="C399" s="7"/>
      <c r="D399" s="7">
        <f t="shared" si="6"/>
        <v>0</v>
      </c>
    </row>
    <row r="400" spans="1:4" ht="18" hidden="1" x14ac:dyDescent="0.3">
      <c r="A400" s="8" t="s">
        <v>4</v>
      </c>
      <c r="B400" s="7"/>
      <c r="C400" s="7"/>
      <c r="D400" s="7">
        <f t="shared" si="6"/>
        <v>0</v>
      </c>
    </row>
    <row r="401" spans="1:4" ht="18" hidden="1" x14ac:dyDescent="0.3">
      <c r="A401" s="5" t="s">
        <v>5</v>
      </c>
      <c r="B401" s="7"/>
      <c r="C401" s="7"/>
      <c r="D401" s="7">
        <f t="shared" si="6"/>
        <v>0</v>
      </c>
    </row>
    <row r="402" spans="1:4" ht="18" hidden="1" x14ac:dyDescent="0.3">
      <c r="A402" s="5" t="s">
        <v>6</v>
      </c>
      <c r="B402" s="7"/>
      <c r="C402" s="7"/>
      <c r="D402" s="7">
        <f t="shared" si="6"/>
        <v>0</v>
      </c>
    </row>
    <row r="403" spans="1:4" ht="18" hidden="1" x14ac:dyDescent="0.3">
      <c r="A403" s="5" t="s">
        <v>7</v>
      </c>
      <c r="B403" s="7"/>
      <c r="C403" s="7"/>
      <c r="D403" s="7">
        <f t="shared" si="6"/>
        <v>0</v>
      </c>
    </row>
    <row r="404" spans="1:4" ht="18" hidden="1" x14ac:dyDescent="0.3">
      <c r="A404" s="9" t="s">
        <v>8</v>
      </c>
      <c r="B404" s="7"/>
      <c r="C404" s="7"/>
      <c r="D404" s="7">
        <f t="shared" si="6"/>
        <v>0</v>
      </c>
    </row>
    <row r="405" spans="1:4" ht="18" hidden="1" x14ac:dyDescent="0.3">
      <c r="A405" s="10" t="s">
        <v>9</v>
      </c>
      <c r="B405" s="7"/>
      <c r="C405" s="7"/>
      <c r="D405" s="7">
        <f t="shared" si="6"/>
        <v>0</v>
      </c>
    </row>
    <row r="406" spans="1:4" ht="18" hidden="1" x14ac:dyDescent="0.3">
      <c r="A406" s="10" t="s">
        <v>115</v>
      </c>
      <c r="B406" s="7"/>
      <c r="C406" s="7"/>
      <c r="D406" s="7">
        <f t="shared" si="6"/>
        <v>0</v>
      </c>
    </row>
    <row r="407" spans="1:4" ht="18" hidden="1" x14ac:dyDescent="0.3">
      <c r="A407" s="5" t="s">
        <v>116</v>
      </c>
      <c r="B407" s="7"/>
      <c r="C407" s="7"/>
      <c r="D407" s="7">
        <f t="shared" si="6"/>
        <v>0</v>
      </c>
    </row>
    <row r="408" spans="1:4" ht="18" x14ac:dyDescent="0.3">
      <c r="A408" s="10" t="s">
        <v>168</v>
      </c>
      <c r="B408" s="7">
        <v>12</v>
      </c>
      <c r="C408" s="7">
        <v>31000</v>
      </c>
      <c r="D408" s="7">
        <f t="shared" si="6"/>
        <v>372000</v>
      </c>
    </row>
    <row r="409" spans="1:4" ht="18" hidden="1" x14ac:dyDescent="0.3">
      <c r="A409" s="24" t="s">
        <v>169</v>
      </c>
      <c r="B409" s="7"/>
      <c r="C409" s="7"/>
      <c r="D409" s="7">
        <f t="shared" si="6"/>
        <v>0</v>
      </c>
    </row>
    <row r="410" spans="1:4" ht="18" hidden="1" x14ac:dyDescent="0.3">
      <c r="A410" s="10" t="s">
        <v>170</v>
      </c>
      <c r="B410" s="7"/>
      <c r="C410" s="7"/>
      <c r="D410" s="7">
        <f t="shared" si="6"/>
        <v>0</v>
      </c>
    </row>
    <row r="411" spans="1:4" ht="18" hidden="1" x14ac:dyDescent="0.3">
      <c r="A411" s="10" t="s">
        <v>171</v>
      </c>
      <c r="B411" s="7"/>
      <c r="C411" s="7"/>
      <c r="D411" s="7">
        <f t="shared" si="6"/>
        <v>0</v>
      </c>
    </row>
    <row r="412" spans="1:4" ht="18" hidden="1" x14ac:dyDescent="0.3">
      <c r="A412" s="10" t="s">
        <v>172</v>
      </c>
      <c r="B412" s="7"/>
      <c r="C412" s="7"/>
      <c r="D412" s="7">
        <f t="shared" si="6"/>
        <v>0</v>
      </c>
    </row>
    <row r="413" spans="1:4" ht="18" hidden="1" x14ac:dyDescent="0.3">
      <c r="A413" s="5" t="s">
        <v>10</v>
      </c>
      <c r="B413" s="12"/>
      <c r="C413" s="12"/>
      <c r="D413" s="7">
        <f t="shared" si="6"/>
        <v>0</v>
      </c>
    </row>
    <row r="414" spans="1:4" ht="18" hidden="1" x14ac:dyDescent="0.3">
      <c r="A414" s="5" t="s">
        <v>11</v>
      </c>
      <c r="B414" s="12"/>
      <c r="C414" s="12"/>
      <c r="D414" s="7">
        <f t="shared" si="6"/>
        <v>0</v>
      </c>
    </row>
    <row r="415" spans="1:4" ht="18" hidden="1" x14ac:dyDescent="0.3">
      <c r="A415" s="5" t="s">
        <v>12</v>
      </c>
      <c r="B415" s="12"/>
      <c r="C415" s="12"/>
      <c r="D415" s="7">
        <f t="shared" si="6"/>
        <v>0</v>
      </c>
    </row>
    <row r="416" spans="1:4" ht="18" hidden="1" x14ac:dyDescent="0.3">
      <c r="A416" s="10" t="s">
        <v>82</v>
      </c>
      <c r="B416" s="7"/>
      <c r="C416" s="7"/>
      <c r="D416" s="7">
        <f t="shared" si="6"/>
        <v>0</v>
      </c>
    </row>
    <row r="417" spans="1:4" ht="18" hidden="1" x14ac:dyDescent="0.3">
      <c r="A417" s="10" t="s">
        <v>83</v>
      </c>
      <c r="B417" s="7"/>
      <c r="C417" s="7"/>
      <c r="D417" s="7">
        <f t="shared" si="6"/>
        <v>0</v>
      </c>
    </row>
    <row r="418" spans="1:4" ht="18" hidden="1" x14ac:dyDescent="0.3">
      <c r="A418" s="10" t="s">
        <v>84</v>
      </c>
      <c r="B418" s="7"/>
      <c r="C418" s="7"/>
      <c r="D418" s="7">
        <f t="shared" si="6"/>
        <v>0</v>
      </c>
    </row>
    <row r="419" spans="1:4" ht="18" hidden="1" x14ac:dyDescent="0.3">
      <c r="A419" s="10" t="s">
        <v>85</v>
      </c>
      <c r="B419" s="7"/>
      <c r="C419" s="7"/>
      <c r="D419" s="7">
        <f t="shared" si="6"/>
        <v>0</v>
      </c>
    </row>
    <row r="420" spans="1:4" ht="18" hidden="1" x14ac:dyDescent="0.3">
      <c r="A420" s="10" t="s">
        <v>86</v>
      </c>
      <c r="B420" s="7"/>
      <c r="C420" s="7"/>
      <c r="D420" s="7">
        <f t="shared" si="6"/>
        <v>0</v>
      </c>
    </row>
    <row r="421" spans="1:4" ht="18" hidden="1" x14ac:dyDescent="0.3">
      <c r="A421" s="10" t="s">
        <v>194</v>
      </c>
      <c r="B421" s="7"/>
      <c r="C421" s="7"/>
      <c r="D421" s="7">
        <f t="shared" si="6"/>
        <v>0</v>
      </c>
    </row>
    <row r="422" spans="1:4" ht="18" hidden="1" x14ac:dyDescent="0.3">
      <c r="A422" s="13" t="s">
        <v>195</v>
      </c>
      <c r="B422" s="7"/>
      <c r="C422" s="7"/>
      <c r="D422" s="7">
        <f t="shared" si="6"/>
        <v>0</v>
      </c>
    </row>
    <row r="423" spans="1:4" ht="18" hidden="1" x14ac:dyDescent="0.3">
      <c r="A423" s="13" t="s">
        <v>177</v>
      </c>
      <c r="B423" s="7"/>
      <c r="C423" s="7"/>
      <c r="D423" s="7">
        <f t="shared" si="6"/>
        <v>0</v>
      </c>
    </row>
    <row r="424" spans="1:4" ht="18" hidden="1" x14ac:dyDescent="0.3">
      <c r="A424" s="13" t="s">
        <v>178</v>
      </c>
      <c r="B424" s="7"/>
      <c r="C424" s="7"/>
      <c r="D424" s="7">
        <f t="shared" si="6"/>
        <v>0</v>
      </c>
    </row>
    <row r="425" spans="1:4" ht="18" hidden="1" x14ac:dyDescent="0.3">
      <c r="A425" s="8" t="s">
        <v>179</v>
      </c>
      <c r="B425" s="7"/>
      <c r="C425" s="7"/>
      <c r="D425" s="7">
        <f t="shared" si="6"/>
        <v>0</v>
      </c>
    </row>
    <row r="426" spans="1:4" ht="18" hidden="1" x14ac:dyDescent="0.3">
      <c r="A426" s="24" t="s">
        <v>173</v>
      </c>
      <c r="B426" s="7"/>
      <c r="C426" s="7"/>
      <c r="D426" s="7">
        <f t="shared" si="6"/>
        <v>0</v>
      </c>
    </row>
    <row r="427" spans="1:4" ht="18" hidden="1" x14ac:dyDescent="0.3">
      <c r="A427" s="8" t="s">
        <v>335</v>
      </c>
      <c r="B427" s="7"/>
      <c r="C427" s="7"/>
      <c r="D427" s="7">
        <f t="shared" si="6"/>
        <v>0</v>
      </c>
    </row>
    <row r="428" spans="1:4" ht="18" hidden="1" x14ac:dyDescent="0.3">
      <c r="A428" s="10" t="s">
        <v>13</v>
      </c>
      <c r="B428" s="7"/>
      <c r="C428" s="7"/>
      <c r="D428" s="7">
        <f t="shared" si="6"/>
        <v>0</v>
      </c>
    </row>
    <row r="429" spans="1:4" ht="18" hidden="1" x14ac:dyDescent="0.3">
      <c r="A429" s="10" t="s">
        <v>14</v>
      </c>
      <c r="B429" s="7"/>
      <c r="C429" s="7"/>
      <c r="D429" s="7">
        <f t="shared" si="6"/>
        <v>0</v>
      </c>
    </row>
    <row r="430" spans="1:4" ht="18" hidden="1" x14ac:dyDescent="0.3">
      <c r="A430" s="8" t="s">
        <v>336</v>
      </c>
      <c r="B430" s="7"/>
      <c r="C430" s="7"/>
      <c r="D430" s="7">
        <f t="shared" si="6"/>
        <v>0</v>
      </c>
    </row>
    <row r="431" spans="1:4" ht="18" hidden="1" x14ac:dyDescent="0.3">
      <c r="A431" s="8" t="s">
        <v>207</v>
      </c>
      <c r="B431" s="7"/>
      <c r="C431" s="7"/>
      <c r="D431" s="7">
        <f t="shared" si="6"/>
        <v>0</v>
      </c>
    </row>
    <row r="432" spans="1:4" ht="18" hidden="1" x14ac:dyDescent="0.3">
      <c r="A432" s="10" t="s">
        <v>15</v>
      </c>
      <c r="B432" s="12"/>
      <c r="C432" s="12"/>
      <c r="D432" s="7">
        <f t="shared" si="6"/>
        <v>0</v>
      </c>
    </row>
    <row r="433" spans="1:4" ht="18" hidden="1" x14ac:dyDescent="0.3">
      <c r="A433" s="13" t="s">
        <v>17</v>
      </c>
      <c r="B433" s="7"/>
      <c r="C433" s="7"/>
      <c r="D433" s="7">
        <f t="shared" si="6"/>
        <v>0</v>
      </c>
    </row>
    <row r="434" spans="1:4" ht="18" hidden="1" x14ac:dyDescent="0.3">
      <c r="A434" s="8" t="s">
        <v>297</v>
      </c>
      <c r="B434" s="7"/>
      <c r="C434" s="7"/>
      <c r="D434" s="7">
        <f t="shared" si="6"/>
        <v>0</v>
      </c>
    </row>
    <row r="435" spans="1:4" ht="18" hidden="1" x14ac:dyDescent="0.3">
      <c r="A435" s="8" t="s">
        <v>337</v>
      </c>
      <c r="B435" s="7"/>
      <c r="C435" s="7"/>
      <c r="D435" s="7">
        <f t="shared" si="6"/>
        <v>0</v>
      </c>
    </row>
    <row r="436" spans="1:4" ht="18" x14ac:dyDescent="0.3">
      <c r="A436" s="10" t="s">
        <v>47</v>
      </c>
      <c r="B436" s="7">
        <v>30</v>
      </c>
      <c r="C436" s="7">
        <v>8000</v>
      </c>
      <c r="D436" s="7">
        <f t="shared" si="6"/>
        <v>240000</v>
      </c>
    </row>
    <row r="437" spans="1:4" ht="18" hidden="1" x14ac:dyDescent="0.3">
      <c r="A437" s="14" t="s">
        <v>48</v>
      </c>
      <c r="B437" s="7"/>
      <c r="C437" s="7"/>
      <c r="D437" s="7">
        <f t="shared" si="6"/>
        <v>0</v>
      </c>
    </row>
    <row r="438" spans="1:4" ht="18" hidden="1" x14ac:dyDescent="0.3">
      <c r="A438" s="28" t="s">
        <v>192</v>
      </c>
      <c r="B438" s="7"/>
      <c r="C438" s="7"/>
      <c r="D438" s="7">
        <f t="shared" si="6"/>
        <v>0</v>
      </c>
    </row>
    <row r="439" spans="1:4" ht="18" hidden="1" x14ac:dyDescent="0.3">
      <c r="A439" s="28" t="s">
        <v>193</v>
      </c>
      <c r="B439" s="7"/>
      <c r="C439" s="7"/>
      <c r="D439" s="7">
        <f t="shared" si="6"/>
        <v>0</v>
      </c>
    </row>
    <row r="440" spans="1:4" ht="18" hidden="1" x14ac:dyDescent="0.3">
      <c r="A440" s="42" t="s">
        <v>49</v>
      </c>
      <c r="B440" s="7"/>
      <c r="C440" s="7"/>
      <c r="D440" s="7">
        <f t="shared" si="6"/>
        <v>0</v>
      </c>
    </row>
    <row r="441" spans="1:4" ht="18" hidden="1" x14ac:dyDescent="0.3">
      <c r="A441" s="35" t="s">
        <v>298</v>
      </c>
      <c r="B441" s="7"/>
      <c r="C441" s="7"/>
      <c r="D441" s="7">
        <f t="shared" si="6"/>
        <v>0</v>
      </c>
    </row>
    <row r="442" spans="1:4" ht="18" hidden="1" x14ac:dyDescent="0.3">
      <c r="A442" s="10" t="s">
        <v>50</v>
      </c>
      <c r="B442" s="7"/>
      <c r="C442" s="7"/>
      <c r="D442" s="7">
        <f t="shared" si="6"/>
        <v>0</v>
      </c>
    </row>
    <row r="443" spans="1:4" ht="18" hidden="1" x14ac:dyDescent="0.3">
      <c r="A443" s="10" t="s">
        <v>20</v>
      </c>
      <c r="B443" s="7"/>
      <c r="C443" s="7"/>
      <c r="D443" s="7">
        <f t="shared" si="6"/>
        <v>0</v>
      </c>
    </row>
    <row r="444" spans="1:4" ht="18" hidden="1" x14ac:dyDescent="0.3">
      <c r="A444" s="10" t="s">
        <v>21</v>
      </c>
      <c r="B444" s="7"/>
      <c r="C444" s="7"/>
      <c r="D444" s="7">
        <f t="shared" si="6"/>
        <v>0</v>
      </c>
    </row>
    <row r="445" spans="1:4" ht="18" hidden="1" x14ac:dyDescent="0.3">
      <c r="A445" s="10" t="s">
        <v>22</v>
      </c>
      <c r="B445" s="7"/>
      <c r="C445" s="7"/>
      <c r="D445" s="7">
        <f t="shared" si="6"/>
        <v>0</v>
      </c>
    </row>
    <row r="446" spans="1:4" ht="18" hidden="1" x14ac:dyDescent="0.3">
      <c r="A446" s="10" t="s">
        <v>209</v>
      </c>
      <c r="B446" s="7"/>
      <c r="C446" s="7"/>
      <c r="D446" s="7">
        <f t="shared" si="6"/>
        <v>0</v>
      </c>
    </row>
    <row r="447" spans="1:4" ht="18" hidden="1" x14ac:dyDescent="0.3">
      <c r="A447" s="10" t="s">
        <v>210</v>
      </c>
      <c r="B447" s="7"/>
      <c r="C447" s="7"/>
      <c r="D447" s="7">
        <f t="shared" si="6"/>
        <v>0</v>
      </c>
    </row>
    <row r="448" spans="1:4" ht="18" hidden="1" x14ac:dyDescent="0.3">
      <c r="A448" s="10" t="s">
        <v>338</v>
      </c>
      <c r="B448" s="7"/>
      <c r="C448" s="7"/>
      <c r="D448" s="7">
        <f t="shared" si="6"/>
        <v>0</v>
      </c>
    </row>
    <row r="449" spans="1:4" ht="18" hidden="1" x14ac:dyDescent="0.3">
      <c r="A449" s="10" t="s">
        <v>211</v>
      </c>
      <c r="B449" s="7"/>
      <c r="C449" s="7"/>
      <c r="D449" s="7">
        <f t="shared" si="6"/>
        <v>0</v>
      </c>
    </row>
    <row r="450" spans="1:4" ht="18" hidden="1" x14ac:dyDescent="0.3">
      <c r="A450" s="8" t="s">
        <v>18</v>
      </c>
      <c r="B450" s="7"/>
      <c r="C450" s="7"/>
      <c r="D450" s="7">
        <f t="shared" si="6"/>
        <v>0</v>
      </c>
    </row>
    <row r="451" spans="1:4" ht="18" hidden="1" x14ac:dyDescent="0.3">
      <c r="A451" s="13" t="s">
        <v>19</v>
      </c>
      <c r="B451" s="7"/>
      <c r="C451" s="7"/>
      <c r="D451" s="7">
        <f t="shared" si="6"/>
        <v>0</v>
      </c>
    </row>
    <row r="452" spans="1:4" ht="18" hidden="1" x14ac:dyDescent="0.3">
      <c r="A452" s="10" t="s">
        <v>299</v>
      </c>
      <c r="B452" s="7"/>
      <c r="C452" s="7"/>
      <c r="D452" s="7">
        <f t="shared" ref="D452:D515" si="7">B452*C452</f>
        <v>0</v>
      </c>
    </row>
    <row r="453" spans="1:4" ht="18" hidden="1" x14ac:dyDescent="0.3">
      <c r="A453" s="8" t="s">
        <v>300</v>
      </c>
      <c r="B453" s="7"/>
      <c r="C453" s="7"/>
      <c r="D453" s="7">
        <f t="shared" si="7"/>
        <v>0</v>
      </c>
    </row>
    <row r="454" spans="1:4" ht="18" hidden="1" x14ac:dyDescent="0.3">
      <c r="A454" s="8" t="s">
        <v>301</v>
      </c>
      <c r="B454" s="7"/>
      <c r="C454" s="7"/>
      <c r="D454" s="7">
        <f t="shared" si="7"/>
        <v>0</v>
      </c>
    </row>
    <row r="455" spans="1:4" ht="18" x14ac:dyDescent="0.3">
      <c r="A455" s="10" t="s">
        <v>95</v>
      </c>
      <c r="B455" s="7">
        <f>70+30+20</f>
        <v>120</v>
      </c>
      <c r="C455" s="7">
        <v>10000</v>
      </c>
      <c r="D455" s="7">
        <f t="shared" si="7"/>
        <v>1200000</v>
      </c>
    </row>
    <row r="456" spans="1:4" ht="18" hidden="1" x14ac:dyDescent="0.3">
      <c r="A456" s="29" t="s">
        <v>124</v>
      </c>
      <c r="B456" s="7"/>
      <c r="C456" s="7"/>
      <c r="D456" s="7">
        <f t="shared" si="7"/>
        <v>0</v>
      </c>
    </row>
    <row r="457" spans="1:4" ht="18" hidden="1" x14ac:dyDescent="0.3">
      <c r="A457" s="24" t="s">
        <v>125</v>
      </c>
      <c r="B457" s="7"/>
      <c r="C457" s="7"/>
      <c r="D457" s="7">
        <f t="shared" si="7"/>
        <v>0</v>
      </c>
    </row>
    <row r="458" spans="1:4" ht="18" hidden="1" x14ac:dyDescent="0.3">
      <c r="A458" s="5" t="s">
        <v>126</v>
      </c>
      <c r="B458" s="12"/>
      <c r="C458" s="12"/>
      <c r="D458" s="7">
        <f t="shared" si="7"/>
        <v>0</v>
      </c>
    </row>
    <row r="459" spans="1:4" ht="18" hidden="1" x14ac:dyDescent="0.3">
      <c r="A459" s="5" t="s">
        <v>127</v>
      </c>
      <c r="B459" s="12"/>
      <c r="C459" s="12"/>
      <c r="D459" s="7">
        <f t="shared" si="7"/>
        <v>0</v>
      </c>
    </row>
    <row r="460" spans="1:4" ht="18" hidden="1" x14ac:dyDescent="0.3">
      <c r="A460" s="5" t="s">
        <v>128</v>
      </c>
      <c r="B460" s="12"/>
      <c r="C460" s="12"/>
      <c r="D460" s="7">
        <f t="shared" si="7"/>
        <v>0</v>
      </c>
    </row>
    <row r="461" spans="1:4" ht="18" hidden="1" x14ac:dyDescent="0.3">
      <c r="A461" s="5" t="s">
        <v>129</v>
      </c>
      <c r="B461" s="31"/>
      <c r="C461" s="31"/>
      <c r="D461" s="7">
        <f t="shared" si="7"/>
        <v>0</v>
      </c>
    </row>
    <row r="462" spans="1:4" ht="18" hidden="1" x14ac:dyDescent="0.3">
      <c r="A462" s="33" t="s">
        <v>280</v>
      </c>
      <c r="B462" s="7"/>
      <c r="C462" s="7"/>
      <c r="D462" s="7">
        <f t="shared" si="7"/>
        <v>0</v>
      </c>
    </row>
    <row r="463" spans="1:4" ht="18" hidden="1" x14ac:dyDescent="0.3">
      <c r="A463" s="5" t="s">
        <v>281</v>
      </c>
      <c r="B463" s="12"/>
      <c r="C463" s="12"/>
      <c r="D463" s="7">
        <f t="shared" si="7"/>
        <v>0</v>
      </c>
    </row>
    <row r="464" spans="1:4" ht="18" x14ac:dyDescent="0.3">
      <c r="A464" s="10" t="s">
        <v>282</v>
      </c>
      <c r="B464" s="7">
        <v>10</v>
      </c>
      <c r="C464" s="7">
        <v>5000</v>
      </c>
      <c r="D464" s="7">
        <f t="shared" si="7"/>
        <v>50000</v>
      </c>
    </row>
    <row r="465" spans="1:4" ht="18" hidden="1" x14ac:dyDescent="0.3">
      <c r="A465" s="10" t="s">
        <v>283</v>
      </c>
      <c r="B465" s="7"/>
      <c r="C465" s="7"/>
      <c r="D465" s="7">
        <f t="shared" si="7"/>
        <v>0</v>
      </c>
    </row>
    <row r="466" spans="1:4" ht="18" x14ac:dyDescent="0.3">
      <c r="A466" s="10" t="s">
        <v>36</v>
      </c>
      <c r="B466" s="7">
        <f>40+80</f>
        <v>120</v>
      </c>
      <c r="C466" s="7">
        <v>5500</v>
      </c>
      <c r="D466" s="7">
        <f t="shared" si="7"/>
        <v>660000</v>
      </c>
    </row>
    <row r="467" spans="1:4" ht="18" hidden="1" x14ac:dyDescent="0.3">
      <c r="A467" s="14" t="s">
        <v>37</v>
      </c>
      <c r="B467" s="7"/>
      <c r="C467" s="7"/>
      <c r="D467" s="7">
        <f t="shared" si="7"/>
        <v>0</v>
      </c>
    </row>
    <row r="468" spans="1:4" ht="18" hidden="1" x14ac:dyDescent="0.3">
      <c r="A468" s="5" t="s">
        <v>214</v>
      </c>
      <c r="B468" s="7"/>
      <c r="C468" s="7"/>
      <c r="D468" s="7">
        <f t="shared" si="7"/>
        <v>0</v>
      </c>
    </row>
    <row r="469" spans="1:4" ht="18" hidden="1" x14ac:dyDescent="0.3">
      <c r="A469" s="5" t="s">
        <v>215</v>
      </c>
      <c r="B469" s="7"/>
      <c r="C469" s="7"/>
      <c r="D469" s="7">
        <f t="shared" si="7"/>
        <v>0</v>
      </c>
    </row>
    <row r="470" spans="1:4" ht="18" hidden="1" x14ac:dyDescent="0.3">
      <c r="A470" s="10" t="s">
        <v>216</v>
      </c>
      <c r="B470" s="7"/>
      <c r="C470" s="7"/>
      <c r="D470" s="7">
        <f t="shared" si="7"/>
        <v>0</v>
      </c>
    </row>
    <row r="471" spans="1:4" ht="18" hidden="1" x14ac:dyDescent="0.3">
      <c r="A471" s="10" t="s">
        <v>339</v>
      </c>
      <c r="B471" s="7"/>
      <c r="C471" s="7"/>
      <c r="D471" s="7">
        <f t="shared" si="7"/>
        <v>0</v>
      </c>
    </row>
    <row r="472" spans="1:4" ht="18" hidden="1" x14ac:dyDescent="0.3">
      <c r="A472" s="10" t="s">
        <v>101</v>
      </c>
      <c r="B472" s="12"/>
      <c r="C472" s="12"/>
      <c r="D472" s="7">
        <f t="shared" si="7"/>
        <v>0</v>
      </c>
    </row>
    <row r="473" spans="1:4" ht="18" hidden="1" x14ac:dyDescent="0.3">
      <c r="A473" s="10" t="s">
        <v>102</v>
      </c>
      <c r="B473" s="12"/>
      <c r="C473" s="12"/>
      <c r="D473" s="7">
        <f t="shared" si="7"/>
        <v>0</v>
      </c>
    </row>
    <row r="474" spans="1:4" ht="18" hidden="1" x14ac:dyDescent="0.3">
      <c r="A474" s="10" t="s">
        <v>302</v>
      </c>
      <c r="B474" s="7"/>
      <c r="C474" s="7"/>
      <c r="D474" s="7">
        <f t="shared" si="7"/>
        <v>0</v>
      </c>
    </row>
    <row r="475" spans="1:4" ht="18" hidden="1" x14ac:dyDescent="0.3">
      <c r="A475" s="10" t="s">
        <v>103</v>
      </c>
      <c r="B475" s="12"/>
      <c r="C475" s="12"/>
      <c r="D475" s="7">
        <f t="shared" si="7"/>
        <v>0</v>
      </c>
    </row>
    <row r="476" spans="1:4" ht="18" hidden="1" x14ac:dyDescent="0.3">
      <c r="A476" s="10" t="s">
        <v>104</v>
      </c>
      <c r="B476" s="12"/>
      <c r="C476" s="12"/>
      <c r="D476" s="7">
        <f t="shared" si="7"/>
        <v>0</v>
      </c>
    </row>
    <row r="477" spans="1:4" ht="18" hidden="1" x14ac:dyDescent="0.3">
      <c r="A477" s="10" t="s">
        <v>105</v>
      </c>
      <c r="B477" s="12"/>
      <c r="C477" s="12"/>
      <c r="D477" s="7">
        <f t="shared" si="7"/>
        <v>0</v>
      </c>
    </row>
    <row r="478" spans="1:4" ht="18" hidden="1" x14ac:dyDescent="0.3">
      <c r="A478" s="10" t="s">
        <v>106</v>
      </c>
      <c r="B478" s="12"/>
      <c r="C478" s="12"/>
      <c r="D478" s="7">
        <f t="shared" si="7"/>
        <v>0</v>
      </c>
    </row>
    <row r="479" spans="1:4" ht="18" hidden="1" x14ac:dyDescent="0.3">
      <c r="A479" s="10" t="s">
        <v>130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107</v>
      </c>
      <c r="B480" s="12"/>
      <c r="C480" s="12"/>
      <c r="D480" s="7">
        <f t="shared" si="7"/>
        <v>0</v>
      </c>
    </row>
    <row r="481" spans="1:4" ht="18" hidden="1" x14ac:dyDescent="0.3">
      <c r="A481" s="10" t="s">
        <v>108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109</v>
      </c>
      <c r="B482" s="12"/>
      <c r="C482" s="12"/>
      <c r="D482" s="7">
        <f t="shared" si="7"/>
        <v>0</v>
      </c>
    </row>
    <row r="483" spans="1:4" ht="18" hidden="1" x14ac:dyDescent="0.3">
      <c r="A483" s="10" t="s">
        <v>162</v>
      </c>
      <c r="B483" s="7"/>
      <c r="C483" s="7"/>
      <c r="D483" s="7">
        <f t="shared" si="7"/>
        <v>0</v>
      </c>
    </row>
    <row r="484" spans="1:4" ht="18" hidden="1" x14ac:dyDescent="0.3">
      <c r="A484" s="10" t="s">
        <v>163</v>
      </c>
      <c r="B484" s="7"/>
      <c r="C484" s="7"/>
      <c r="D484" s="7">
        <f t="shared" si="7"/>
        <v>0</v>
      </c>
    </row>
    <row r="485" spans="1:4" ht="18" hidden="1" x14ac:dyDescent="0.3">
      <c r="A485" s="10" t="s">
        <v>164</v>
      </c>
      <c r="B485" s="7"/>
      <c r="C485" s="7"/>
      <c r="D485" s="7">
        <f t="shared" si="7"/>
        <v>0</v>
      </c>
    </row>
    <row r="486" spans="1:4" ht="18" x14ac:dyDescent="0.3">
      <c r="A486" s="10" t="s">
        <v>165</v>
      </c>
      <c r="B486" s="7">
        <v>33</v>
      </c>
      <c r="C486" s="7">
        <v>7000</v>
      </c>
      <c r="D486" s="7">
        <f t="shared" si="7"/>
        <v>231000</v>
      </c>
    </row>
    <row r="487" spans="1:4" ht="18" hidden="1" x14ac:dyDescent="0.3">
      <c r="A487" s="10" t="s">
        <v>166</v>
      </c>
      <c r="B487" s="7"/>
      <c r="C487" s="7"/>
      <c r="D487" s="7">
        <f t="shared" si="7"/>
        <v>0</v>
      </c>
    </row>
    <row r="488" spans="1:4" ht="18" hidden="1" x14ac:dyDescent="0.3">
      <c r="A488" s="14" t="s">
        <v>167</v>
      </c>
      <c r="B488" s="7"/>
      <c r="C488" s="7"/>
      <c r="D488" s="7">
        <f t="shared" si="7"/>
        <v>0</v>
      </c>
    </row>
    <row r="489" spans="1:4" ht="18" hidden="1" x14ac:dyDescent="0.3">
      <c r="A489" s="10" t="s">
        <v>289</v>
      </c>
      <c r="B489" s="7"/>
      <c r="C489" s="7"/>
      <c r="D489" s="7">
        <f t="shared" si="7"/>
        <v>0</v>
      </c>
    </row>
    <row r="490" spans="1:4" ht="18" hidden="1" x14ac:dyDescent="0.3">
      <c r="A490" s="10" t="s">
        <v>290</v>
      </c>
      <c r="B490" s="7"/>
      <c r="C490" s="7"/>
      <c r="D490" s="7">
        <f t="shared" si="7"/>
        <v>0</v>
      </c>
    </row>
    <row r="491" spans="1:4" ht="18" x14ac:dyDescent="0.3">
      <c r="A491" s="10" t="s">
        <v>291</v>
      </c>
      <c r="B491" s="7">
        <v>10</v>
      </c>
      <c r="C491" s="7">
        <v>11000</v>
      </c>
      <c r="D491" s="7">
        <f t="shared" si="7"/>
        <v>110000</v>
      </c>
    </row>
    <row r="492" spans="1:4" ht="18" hidden="1" x14ac:dyDescent="0.3">
      <c r="A492" s="10" t="s">
        <v>292</v>
      </c>
      <c r="B492" s="7"/>
      <c r="C492" s="7"/>
      <c r="D492" s="7">
        <f t="shared" si="7"/>
        <v>0</v>
      </c>
    </row>
    <row r="493" spans="1:4" ht="18" hidden="1" x14ac:dyDescent="0.3">
      <c r="A493" s="10" t="s">
        <v>110</v>
      </c>
      <c r="B493" s="12"/>
      <c r="C493" s="12"/>
      <c r="D493" s="7">
        <f t="shared" si="7"/>
        <v>0</v>
      </c>
    </row>
    <row r="494" spans="1:4" ht="18" hidden="1" x14ac:dyDescent="0.3">
      <c r="A494" s="18" t="s">
        <v>111</v>
      </c>
      <c r="B494" s="12"/>
      <c r="C494" s="12"/>
      <c r="D494" s="7">
        <f t="shared" si="7"/>
        <v>0</v>
      </c>
    </row>
    <row r="495" spans="1:4" ht="18" hidden="1" x14ac:dyDescent="0.3">
      <c r="A495" s="10" t="s">
        <v>112</v>
      </c>
      <c r="B495" s="12"/>
      <c r="C495" s="12"/>
      <c r="D495" s="7">
        <f t="shared" si="7"/>
        <v>0</v>
      </c>
    </row>
    <row r="496" spans="1:4" ht="18" hidden="1" x14ac:dyDescent="0.3">
      <c r="A496" s="10" t="s">
        <v>54</v>
      </c>
      <c r="B496" s="7"/>
      <c r="C496" s="7"/>
      <c r="D496" s="7">
        <f t="shared" si="7"/>
        <v>0</v>
      </c>
    </row>
    <row r="497" spans="1:4" ht="18" hidden="1" x14ac:dyDescent="0.3">
      <c r="A497" s="14" t="s">
        <v>55</v>
      </c>
      <c r="B497" s="7"/>
      <c r="C497" s="7"/>
      <c r="D497" s="7">
        <f t="shared" si="7"/>
        <v>0</v>
      </c>
    </row>
    <row r="498" spans="1:4" ht="18" x14ac:dyDescent="0.3">
      <c r="A498" s="10" t="s">
        <v>334</v>
      </c>
      <c r="B498" s="7">
        <f>199+54</f>
        <v>253</v>
      </c>
      <c r="C498" s="68">
        <v>6500</v>
      </c>
      <c r="D498" s="7">
        <f t="shared" si="7"/>
        <v>1644500</v>
      </c>
    </row>
    <row r="499" spans="1:4" ht="18" hidden="1" x14ac:dyDescent="0.3">
      <c r="A499" s="5" t="s">
        <v>199</v>
      </c>
      <c r="B499" s="7"/>
      <c r="C499" s="7"/>
      <c r="D499" s="7">
        <f t="shared" si="7"/>
        <v>0</v>
      </c>
    </row>
    <row r="500" spans="1:4" ht="18" hidden="1" x14ac:dyDescent="0.3">
      <c r="A500" s="10" t="s">
        <v>200</v>
      </c>
      <c r="B500" s="7"/>
      <c r="C500" s="7"/>
      <c r="D500" s="7">
        <f t="shared" si="7"/>
        <v>0</v>
      </c>
    </row>
    <row r="501" spans="1:4" ht="18" hidden="1" x14ac:dyDescent="0.3">
      <c r="A501" s="10" t="s">
        <v>202</v>
      </c>
      <c r="B501" s="7"/>
      <c r="C501" s="7"/>
      <c r="D501" s="7">
        <f t="shared" si="7"/>
        <v>0</v>
      </c>
    </row>
    <row r="502" spans="1:4" ht="18" hidden="1" x14ac:dyDescent="0.3">
      <c r="A502" s="10" t="s">
        <v>203</v>
      </c>
      <c r="B502" s="7"/>
      <c r="C502" s="7"/>
      <c r="D502" s="7">
        <f t="shared" si="7"/>
        <v>0</v>
      </c>
    </row>
    <row r="503" spans="1:4" ht="18" hidden="1" x14ac:dyDescent="0.3">
      <c r="A503" s="9" t="s">
        <v>204</v>
      </c>
      <c r="B503" s="7"/>
      <c r="C503" s="7"/>
      <c r="D503" s="7">
        <f t="shared" si="7"/>
        <v>0</v>
      </c>
    </row>
    <row r="504" spans="1:4" ht="18" hidden="1" x14ac:dyDescent="0.3">
      <c r="A504" s="10" t="s">
        <v>62</v>
      </c>
      <c r="B504" s="7"/>
      <c r="C504" s="7"/>
      <c r="D504" s="7">
        <f t="shared" si="7"/>
        <v>0</v>
      </c>
    </row>
    <row r="505" spans="1:4" ht="18" hidden="1" x14ac:dyDescent="0.3">
      <c r="A505" s="19" t="s">
        <v>63</v>
      </c>
      <c r="B505" s="21"/>
      <c r="C505" s="21"/>
      <c r="D505" s="7">
        <f t="shared" si="7"/>
        <v>0</v>
      </c>
    </row>
    <row r="506" spans="1:4" ht="18" hidden="1" x14ac:dyDescent="0.3">
      <c r="A506" s="8" t="s">
        <v>304</v>
      </c>
      <c r="B506" s="7"/>
      <c r="C506" s="7"/>
      <c r="D506" s="7">
        <f t="shared" si="7"/>
        <v>0</v>
      </c>
    </row>
    <row r="507" spans="1:4" ht="18" hidden="1" x14ac:dyDescent="0.3">
      <c r="A507" s="10" t="s">
        <v>87</v>
      </c>
      <c r="B507" s="7"/>
      <c r="C507" s="7"/>
      <c r="D507" s="7">
        <f t="shared" si="7"/>
        <v>0</v>
      </c>
    </row>
    <row r="508" spans="1:4" ht="18" hidden="1" x14ac:dyDescent="0.3">
      <c r="A508" s="10" t="s">
        <v>38</v>
      </c>
      <c r="B508" s="7"/>
      <c r="C508" s="7"/>
      <c r="D508" s="7">
        <f t="shared" si="7"/>
        <v>0</v>
      </c>
    </row>
    <row r="509" spans="1:4" ht="18" hidden="1" x14ac:dyDescent="0.3">
      <c r="A509" s="5" t="s">
        <v>240</v>
      </c>
      <c r="B509" s="7"/>
      <c r="C509" s="7"/>
      <c r="D509" s="7">
        <f t="shared" si="7"/>
        <v>0</v>
      </c>
    </row>
    <row r="510" spans="1:4" ht="18" hidden="1" x14ac:dyDescent="0.3">
      <c r="A510" s="10" t="s">
        <v>241</v>
      </c>
      <c r="B510" s="7"/>
      <c r="C510" s="7"/>
      <c r="D510" s="7">
        <f t="shared" si="7"/>
        <v>0</v>
      </c>
    </row>
    <row r="511" spans="1:4" ht="18" hidden="1" x14ac:dyDescent="0.3">
      <c r="A511" s="10" t="s">
        <v>242</v>
      </c>
      <c r="B511" s="7"/>
      <c r="C511" s="7"/>
      <c r="D511" s="7">
        <f t="shared" si="7"/>
        <v>0</v>
      </c>
    </row>
    <row r="512" spans="1:4" ht="18" hidden="1" x14ac:dyDescent="0.3">
      <c r="A512" s="5" t="s">
        <v>180</v>
      </c>
      <c r="B512" s="7"/>
      <c r="C512" s="7"/>
      <c r="D512" s="7">
        <f t="shared" si="7"/>
        <v>0</v>
      </c>
    </row>
    <row r="513" spans="1:4" ht="18" hidden="1" x14ac:dyDescent="0.3">
      <c r="A513" s="5" t="s">
        <v>181</v>
      </c>
      <c r="B513" s="7"/>
      <c r="C513" s="7"/>
      <c r="D513" s="7">
        <f t="shared" si="7"/>
        <v>0</v>
      </c>
    </row>
    <row r="514" spans="1:4" ht="18" x14ac:dyDescent="0.3">
      <c r="A514" s="5" t="s">
        <v>182</v>
      </c>
      <c r="B514" s="7">
        <v>210</v>
      </c>
      <c r="C514" s="7">
        <v>8000</v>
      </c>
      <c r="D514" s="7">
        <f t="shared" si="7"/>
        <v>1680000</v>
      </c>
    </row>
    <row r="515" spans="1:4" ht="18" hidden="1" x14ac:dyDescent="0.3">
      <c r="A515" s="10" t="s">
        <v>183</v>
      </c>
      <c r="B515" s="7"/>
      <c r="C515" s="7"/>
      <c r="D515" s="7">
        <f t="shared" si="7"/>
        <v>0</v>
      </c>
    </row>
    <row r="516" spans="1:4" ht="18" hidden="1" x14ac:dyDescent="0.3">
      <c r="A516" s="5" t="s">
        <v>184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5" t="s">
        <v>185</v>
      </c>
      <c r="B517" s="7"/>
      <c r="C517" s="7"/>
      <c r="D517" s="7">
        <f t="shared" si="8"/>
        <v>0</v>
      </c>
    </row>
    <row r="518" spans="1:4" ht="18" hidden="1" x14ac:dyDescent="0.3">
      <c r="A518" s="5" t="s">
        <v>186</v>
      </c>
      <c r="B518" s="7"/>
      <c r="C518" s="7"/>
      <c r="D518" s="7">
        <f t="shared" si="8"/>
        <v>0</v>
      </c>
    </row>
    <row r="519" spans="1:4" ht="18" hidden="1" x14ac:dyDescent="0.3">
      <c r="A519" s="10" t="s">
        <v>187</v>
      </c>
      <c r="B519" s="7"/>
      <c r="C519" s="7"/>
      <c r="D519" s="7">
        <f t="shared" si="8"/>
        <v>0</v>
      </c>
    </row>
    <row r="520" spans="1:4" ht="18" hidden="1" x14ac:dyDescent="0.3">
      <c r="A520" s="14" t="s">
        <v>305</v>
      </c>
      <c r="B520" s="7"/>
      <c r="C520" s="7"/>
      <c r="D520" s="7">
        <f t="shared" si="8"/>
        <v>0</v>
      </c>
    </row>
    <row r="521" spans="1:4" ht="18" hidden="1" x14ac:dyDescent="0.3">
      <c r="A521" s="14" t="s">
        <v>306</v>
      </c>
      <c r="B521" s="7"/>
      <c r="C521" s="7"/>
      <c r="D521" s="7">
        <f t="shared" si="8"/>
        <v>0</v>
      </c>
    </row>
    <row r="522" spans="1:4" ht="18" hidden="1" x14ac:dyDescent="0.3">
      <c r="A522" s="14" t="s">
        <v>307</v>
      </c>
      <c r="B522" s="7"/>
      <c r="C522" s="7"/>
      <c r="D522" s="7">
        <f t="shared" si="8"/>
        <v>0</v>
      </c>
    </row>
    <row r="523" spans="1:4" ht="18" hidden="1" x14ac:dyDescent="0.3">
      <c r="A523" s="14" t="s">
        <v>308</v>
      </c>
      <c r="B523" s="7"/>
      <c r="C523" s="7"/>
      <c r="D523" s="7">
        <f t="shared" si="8"/>
        <v>0</v>
      </c>
    </row>
    <row r="524" spans="1:4" ht="18" hidden="1" x14ac:dyDescent="0.3">
      <c r="A524" s="5" t="s">
        <v>39</v>
      </c>
      <c r="B524" s="7"/>
      <c r="C524" s="7"/>
      <c r="D524" s="7">
        <f t="shared" si="8"/>
        <v>0</v>
      </c>
    </row>
    <row r="525" spans="1:4" ht="18" hidden="1" x14ac:dyDescent="0.3">
      <c r="A525" s="10" t="s">
        <v>309</v>
      </c>
      <c r="B525" s="7"/>
      <c r="C525" s="7"/>
      <c r="D525" s="7">
        <f t="shared" si="8"/>
        <v>0</v>
      </c>
    </row>
    <row r="526" spans="1:4" ht="18" hidden="1" x14ac:dyDescent="0.3">
      <c r="A526" s="36" t="s">
        <v>310</v>
      </c>
      <c r="B526" s="7"/>
      <c r="C526" s="7"/>
      <c r="D526" s="7">
        <f t="shared" si="8"/>
        <v>0</v>
      </c>
    </row>
    <row r="527" spans="1:4" ht="18" hidden="1" x14ac:dyDescent="0.3">
      <c r="A527" s="36" t="s">
        <v>311</v>
      </c>
      <c r="B527" s="7"/>
      <c r="C527" s="7"/>
      <c r="D527" s="7">
        <f t="shared" si="8"/>
        <v>0</v>
      </c>
    </row>
    <row r="528" spans="1:4" ht="18" hidden="1" x14ac:dyDescent="0.3">
      <c r="A528" s="36" t="s">
        <v>312</v>
      </c>
      <c r="B528" s="7"/>
      <c r="C528" s="7"/>
      <c r="D528" s="7">
        <f t="shared" si="8"/>
        <v>0</v>
      </c>
    </row>
    <row r="529" spans="1:4" ht="18" hidden="1" x14ac:dyDescent="0.3">
      <c r="A529" s="36" t="s">
        <v>313</v>
      </c>
      <c r="B529" s="7"/>
      <c r="C529" s="7"/>
      <c r="D529" s="7">
        <f t="shared" si="8"/>
        <v>0</v>
      </c>
    </row>
    <row r="530" spans="1:4" ht="18" hidden="1" x14ac:dyDescent="0.3">
      <c r="A530" s="10" t="s">
        <v>56</v>
      </c>
      <c r="B530" s="7"/>
      <c r="C530" s="7"/>
      <c r="D530" s="7">
        <f t="shared" si="8"/>
        <v>0</v>
      </c>
    </row>
    <row r="531" spans="1:4" ht="18" hidden="1" x14ac:dyDescent="0.3">
      <c r="A531" s="17" t="s">
        <v>57</v>
      </c>
      <c r="B531" s="7"/>
      <c r="C531" s="7"/>
      <c r="D531" s="7">
        <f t="shared" si="8"/>
        <v>0</v>
      </c>
    </row>
    <row r="532" spans="1:4" ht="18" hidden="1" x14ac:dyDescent="0.3">
      <c r="A532" s="10" t="s">
        <v>67</v>
      </c>
      <c r="B532" s="7"/>
      <c r="C532" s="7"/>
      <c r="D532" s="7">
        <f t="shared" si="8"/>
        <v>0</v>
      </c>
    </row>
    <row r="533" spans="1:4" ht="18" hidden="1" x14ac:dyDescent="0.3">
      <c r="A533" s="5" t="s">
        <v>68</v>
      </c>
      <c r="B533" s="7"/>
      <c r="C533" s="7"/>
      <c r="D533" s="7">
        <f t="shared" si="8"/>
        <v>0</v>
      </c>
    </row>
    <row r="534" spans="1:4" ht="18" hidden="1" x14ac:dyDescent="0.3">
      <c r="A534" s="10" t="s">
        <v>69</v>
      </c>
      <c r="B534" s="7"/>
      <c r="C534" s="7"/>
      <c r="D534" s="7">
        <f t="shared" si="8"/>
        <v>0</v>
      </c>
    </row>
    <row r="535" spans="1:4" ht="18" hidden="1" x14ac:dyDescent="0.3">
      <c r="A535" s="10" t="s">
        <v>70</v>
      </c>
      <c r="B535" s="7"/>
      <c r="C535" s="7"/>
      <c r="D535" s="7">
        <f t="shared" si="8"/>
        <v>0</v>
      </c>
    </row>
    <row r="536" spans="1:4" ht="18" x14ac:dyDescent="0.3">
      <c r="A536" s="10" t="s">
        <v>146</v>
      </c>
      <c r="B536" s="7">
        <f>60+540+50+70</f>
        <v>720</v>
      </c>
      <c r="C536" s="7">
        <v>7250</v>
      </c>
      <c r="D536" s="7">
        <f t="shared" si="8"/>
        <v>5220000</v>
      </c>
    </row>
    <row r="537" spans="1:4" ht="18" hidden="1" x14ac:dyDescent="0.3">
      <c r="A537" s="27" t="s">
        <v>147</v>
      </c>
      <c r="B537" s="7"/>
      <c r="C537" s="7"/>
      <c r="D537" s="7">
        <f t="shared" si="8"/>
        <v>0</v>
      </c>
    </row>
    <row r="538" spans="1:4" ht="18" hidden="1" x14ac:dyDescent="0.3">
      <c r="A538" s="27" t="s">
        <v>148</v>
      </c>
      <c r="B538" s="7"/>
      <c r="C538" s="7"/>
      <c r="D538" s="7">
        <f t="shared" si="8"/>
        <v>0</v>
      </c>
    </row>
    <row r="539" spans="1:4" ht="18" hidden="1" x14ac:dyDescent="0.3">
      <c r="A539" s="10" t="s">
        <v>217</v>
      </c>
      <c r="B539" s="7"/>
      <c r="C539" s="7"/>
      <c r="D539" s="7">
        <f t="shared" si="8"/>
        <v>0</v>
      </c>
    </row>
    <row r="540" spans="1:4" ht="18" hidden="1" x14ac:dyDescent="0.3">
      <c r="A540" s="8" t="s">
        <v>218</v>
      </c>
      <c r="B540" s="7"/>
      <c r="C540" s="7"/>
      <c r="D540" s="7">
        <f t="shared" si="8"/>
        <v>0</v>
      </c>
    </row>
    <row r="541" spans="1:4" ht="18" hidden="1" x14ac:dyDescent="0.3">
      <c r="A541" s="10" t="s">
        <v>219</v>
      </c>
      <c r="B541" s="7"/>
      <c r="C541" s="7"/>
      <c r="D541" s="7">
        <f t="shared" si="8"/>
        <v>0</v>
      </c>
    </row>
    <row r="542" spans="1:4" ht="18" hidden="1" x14ac:dyDescent="0.3">
      <c r="A542" s="8" t="s">
        <v>340</v>
      </c>
      <c r="B542" s="7"/>
      <c r="C542" s="7"/>
      <c r="D542" s="7">
        <f t="shared" si="8"/>
        <v>0</v>
      </c>
    </row>
    <row r="543" spans="1:4" ht="18" hidden="1" x14ac:dyDescent="0.3">
      <c r="A543" s="10" t="s">
        <v>188</v>
      </c>
      <c r="B543" s="7"/>
      <c r="C543" s="7"/>
      <c r="D543" s="7">
        <f t="shared" si="8"/>
        <v>0</v>
      </c>
    </row>
    <row r="544" spans="1:4" ht="18" hidden="1" x14ac:dyDescent="0.3">
      <c r="A544" s="10" t="s">
        <v>189</v>
      </c>
      <c r="B544" s="7"/>
      <c r="C544" s="7"/>
      <c r="D544" s="7">
        <f t="shared" si="8"/>
        <v>0</v>
      </c>
    </row>
    <row r="545" spans="1:4" ht="18" x14ac:dyDescent="0.3">
      <c r="A545" s="10" t="s">
        <v>190</v>
      </c>
      <c r="B545" s="7">
        <f>30/0.5</f>
        <v>60</v>
      </c>
      <c r="C545" s="7">
        <v>10000</v>
      </c>
      <c r="D545" s="7">
        <f t="shared" si="8"/>
        <v>600000</v>
      </c>
    </row>
    <row r="546" spans="1:4" ht="18" hidden="1" x14ac:dyDescent="0.3">
      <c r="A546" s="10" t="s">
        <v>191</v>
      </c>
      <c r="B546" s="7"/>
      <c r="C546" s="7"/>
      <c r="D546" s="7">
        <f t="shared" si="8"/>
        <v>0</v>
      </c>
    </row>
    <row r="547" spans="1:4" ht="18" x14ac:dyDescent="0.3">
      <c r="A547" s="10" t="s">
        <v>41</v>
      </c>
      <c r="B547" s="7">
        <v>20</v>
      </c>
      <c r="C547" s="7">
        <v>17000</v>
      </c>
      <c r="D547" s="7">
        <f t="shared" si="8"/>
        <v>340000</v>
      </c>
    </row>
    <row r="548" spans="1:4" ht="18" hidden="1" x14ac:dyDescent="0.3">
      <c r="A548" s="15" t="s">
        <v>42</v>
      </c>
      <c r="B548" s="7"/>
      <c r="C548" s="7"/>
      <c r="D548" s="7">
        <f t="shared" si="8"/>
        <v>0</v>
      </c>
    </row>
    <row r="549" spans="1:4" ht="18" hidden="1" x14ac:dyDescent="0.3">
      <c r="A549" s="10" t="s">
        <v>43</v>
      </c>
      <c r="B549" s="7"/>
      <c r="C549" s="7"/>
      <c r="D549" s="7">
        <f t="shared" si="8"/>
        <v>0</v>
      </c>
    </row>
    <row r="550" spans="1:4" ht="18" x14ac:dyDescent="0.3">
      <c r="A550" s="10" t="s">
        <v>44</v>
      </c>
      <c r="B550" s="7">
        <f>100+220+120+45+165+20-340</f>
        <v>330</v>
      </c>
      <c r="C550" s="7">
        <v>15000</v>
      </c>
      <c r="D550" s="7">
        <f t="shared" si="8"/>
        <v>4950000</v>
      </c>
    </row>
    <row r="551" spans="1:4" ht="18" hidden="1" x14ac:dyDescent="0.3">
      <c r="A551" s="10" t="s">
        <v>45</v>
      </c>
      <c r="B551" s="7"/>
      <c r="C551" s="7"/>
      <c r="D551" s="7">
        <f t="shared" si="8"/>
        <v>0</v>
      </c>
    </row>
    <row r="552" spans="1:4" ht="18" hidden="1" x14ac:dyDescent="0.3">
      <c r="A552" s="10" t="s">
        <v>333</v>
      </c>
      <c r="B552" s="7"/>
      <c r="C552" s="7"/>
      <c r="D552" s="7">
        <f t="shared" si="8"/>
        <v>0</v>
      </c>
    </row>
    <row r="553" spans="1:4" ht="18" hidden="1" x14ac:dyDescent="0.3">
      <c r="A553" s="10" t="s">
        <v>46</v>
      </c>
      <c r="B553" s="7"/>
      <c r="C553" s="7"/>
      <c r="D553" s="7">
        <f t="shared" si="8"/>
        <v>0</v>
      </c>
    </row>
    <row r="554" spans="1:4" ht="18" hidden="1" x14ac:dyDescent="0.3">
      <c r="A554" s="14" t="s">
        <v>131</v>
      </c>
      <c r="B554" s="7"/>
      <c r="C554" s="7"/>
      <c r="D554" s="7">
        <f t="shared" si="8"/>
        <v>0</v>
      </c>
    </row>
    <row r="555" spans="1:4" ht="18" hidden="1" x14ac:dyDescent="0.3">
      <c r="A555" s="14" t="s">
        <v>132</v>
      </c>
      <c r="B555" s="7"/>
      <c r="C555" s="7"/>
      <c r="D555" s="7">
        <f t="shared" si="8"/>
        <v>0</v>
      </c>
    </row>
    <row r="556" spans="1:4" ht="18" hidden="1" x14ac:dyDescent="0.3">
      <c r="A556" s="14" t="s">
        <v>133</v>
      </c>
      <c r="B556" s="7"/>
      <c r="C556" s="7"/>
      <c r="D556" s="7">
        <f t="shared" si="8"/>
        <v>0</v>
      </c>
    </row>
    <row r="557" spans="1:4" ht="18" hidden="1" x14ac:dyDescent="0.3">
      <c r="A557" s="14" t="s">
        <v>134</v>
      </c>
      <c r="B557" s="7"/>
      <c r="C557" s="7"/>
      <c r="D557" s="7">
        <f t="shared" si="8"/>
        <v>0</v>
      </c>
    </row>
    <row r="558" spans="1:4" ht="18" hidden="1" x14ac:dyDescent="0.3">
      <c r="A558" s="10" t="s">
        <v>135</v>
      </c>
      <c r="B558" s="7"/>
      <c r="C558" s="7"/>
      <c r="D558" s="7">
        <f t="shared" si="8"/>
        <v>0</v>
      </c>
    </row>
    <row r="559" spans="1:4" ht="18" hidden="1" x14ac:dyDescent="0.3">
      <c r="A559" s="10" t="s">
        <v>136</v>
      </c>
      <c r="B559" s="7"/>
      <c r="C559" s="7"/>
      <c r="D559" s="7">
        <f t="shared" si="8"/>
        <v>0</v>
      </c>
    </row>
    <row r="560" spans="1:4" ht="18" hidden="1" x14ac:dyDescent="0.3">
      <c r="A560" s="14" t="s">
        <v>137</v>
      </c>
      <c r="B560" s="7"/>
      <c r="C560" s="7"/>
      <c r="D560" s="7">
        <f t="shared" si="8"/>
        <v>0</v>
      </c>
    </row>
    <row r="561" spans="1:4" ht="18" hidden="1" x14ac:dyDescent="0.3">
      <c r="A561" s="14" t="s">
        <v>138</v>
      </c>
      <c r="B561" s="7"/>
      <c r="C561" s="7"/>
      <c r="D561" s="7">
        <f t="shared" si="8"/>
        <v>0</v>
      </c>
    </row>
    <row r="562" spans="1:4" ht="18" hidden="1" x14ac:dyDescent="0.3">
      <c r="A562" s="8" t="s">
        <v>314</v>
      </c>
      <c r="B562" s="7"/>
      <c r="C562" s="7"/>
      <c r="D562" s="7">
        <f t="shared" si="8"/>
        <v>0</v>
      </c>
    </row>
    <row r="563" spans="1:4" ht="18" hidden="1" x14ac:dyDescent="0.3">
      <c r="A563" s="5" t="s">
        <v>205</v>
      </c>
      <c r="B563" s="7"/>
      <c r="C563" s="7"/>
      <c r="D563" s="7">
        <f t="shared" si="8"/>
        <v>0</v>
      </c>
    </row>
    <row r="564" spans="1:4" ht="18" hidden="1" x14ac:dyDescent="0.3">
      <c r="A564" s="13" t="s">
        <v>397</v>
      </c>
      <c r="B564" s="7"/>
      <c r="C564" s="7"/>
      <c r="D564" s="7">
        <f t="shared" si="8"/>
        <v>0</v>
      </c>
    </row>
    <row r="565" spans="1:4" ht="18" x14ac:dyDescent="0.3">
      <c r="A565" s="13" t="s">
        <v>439</v>
      </c>
      <c r="B565" s="7">
        <f>325/0.5</f>
        <v>650</v>
      </c>
      <c r="C565" s="7">
        <v>20000</v>
      </c>
      <c r="D565" s="7">
        <f t="shared" si="8"/>
        <v>13000000</v>
      </c>
    </row>
    <row r="566" spans="1:4" ht="18" hidden="1" x14ac:dyDescent="0.3">
      <c r="A566" s="8" t="s">
        <v>317</v>
      </c>
      <c r="B566" s="7"/>
      <c r="C566" s="7"/>
      <c r="D566" s="7">
        <f t="shared" si="8"/>
        <v>0</v>
      </c>
    </row>
    <row r="567" spans="1:4" ht="18" hidden="1" x14ac:dyDescent="0.3">
      <c r="A567" s="10" t="s">
        <v>58</v>
      </c>
      <c r="B567" s="7"/>
      <c r="C567" s="7"/>
      <c r="D567" s="7">
        <f t="shared" si="8"/>
        <v>0</v>
      </c>
    </row>
    <row r="568" spans="1:4" ht="18" hidden="1" x14ac:dyDescent="0.3">
      <c r="A568" s="10" t="s">
        <v>59</v>
      </c>
      <c r="B568" s="7"/>
      <c r="C568" s="7"/>
      <c r="D568" s="7">
        <f t="shared" si="8"/>
        <v>0</v>
      </c>
    </row>
    <row r="569" spans="1:4" ht="18" hidden="1" x14ac:dyDescent="0.3">
      <c r="A569" s="24" t="s">
        <v>321</v>
      </c>
      <c r="B569" s="7"/>
      <c r="C569" s="7"/>
      <c r="D569" s="7">
        <f t="shared" si="8"/>
        <v>0</v>
      </c>
    </row>
    <row r="570" spans="1:4" ht="18" hidden="1" x14ac:dyDescent="0.3">
      <c r="A570" s="24" t="s">
        <v>322</v>
      </c>
      <c r="B570" s="7"/>
      <c r="C570" s="7"/>
      <c r="D570" s="7">
        <f t="shared" si="8"/>
        <v>0</v>
      </c>
    </row>
    <row r="571" spans="1:4" ht="18" hidden="1" x14ac:dyDescent="0.3">
      <c r="A571" s="36" t="s">
        <v>323</v>
      </c>
      <c r="B571" s="7"/>
      <c r="C571" s="7"/>
      <c r="D571" s="7">
        <f t="shared" si="8"/>
        <v>0</v>
      </c>
    </row>
    <row r="572" spans="1:4" ht="18" hidden="1" x14ac:dyDescent="0.3">
      <c r="A572" s="10" t="s">
        <v>89</v>
      </c>
      <c r="B572" s="7"/>
      <c r="C572" s="7"/>
      <c r="D572" s="7">
        <f t="shared" si="8"/>
        <v>0</v>
      </c>
    </row>
    <row r="573" spans="1:4" ht="18" hidden="1" x14ac:dyDescent="0.3">
      <c r="A573" s="10" t="s">
        <v>90</v>
      </c>
      <c r="B573" s="7"/>
      <c r="C573" s="7"/>
      <c r="D573" s="7">
        <f t="shared" si="8"/>
        <v>0</v>
      </c>
    </row>
    <row r="574" spans="1:4" ht="18" hidden="1" x14ac:dyDescent="0.3">
      <c r="A574" s="10" t="s">
        <v>139</v>
      </c>
      <c r="B574" s="12"/>
      <c r="C574" s="12"/>
      <c r="D574" s="7">
        <f t="shared" si="8"/>
        <v>0</v>
      </c>
    </row>
    <row r="575" spans="1:4" ht="18" hidden="1" x14ac:dyDescent="0.3">
      <c r="A575" s="36" t="s">
        <v>324</v>
      </c>
      <c r="B575" s="7"/>
      <c r="C575" s="7"/>
      <c r="D575" s="7">
        <f t="shared" si="8"/>
        <v>0</v>
      </c>
    </row>
    <row r="576" spans="1:4" ht="18" hidden="1" x14ac:dyDescent="0.3">
      <c r="A576" s="10" t="s">
        <v>140</v>
      </c>
      <c r="B576" s="12"/>
      <c r="C576" s="12"/>
      <c r="D576" s="7">
        <f t="shared" si="8"/>
        <v>0</v>
      </c>
    </row>
    <row r="577" spans="1:4" ht="18" hidden="1" x14ac:dyDescent="0.3">
      <c r="A577" s="10" t="s">
        <v>220</v>
      </c>
      <c r="B577" s="7"/>
      <c r="C577" s="7"/>
      <c r="D577" s="7">
        <f t="shared" si="8"/>
        <v>0</v>
      </c>
    </row>
    <row r="578" spans="1:4" ht="18" hidden="1" x14ac:dyDescent="0.3">
      <c r="A578" s="8" t="s">
        <v>23</v>
      </c>
      <c r="B578" s="7"/>
      <c r="C578" s="7"/>
      <c r="D578" s="7">
        <f t="shared" si="8"/>
        <v>0</v>
      </c>
    </row>
    <row r="579" spans="1:4" ht="18" hidden="1" x14ac:dyDescent="0.3">
      <c r="A579" s="10" t="s">
        <v>24</v>
      </c>
      <c r="B579" s="7"/>
      <c r="C579" s="7"/>
      <c r="D579" s="7">
        <f t="shared" si="8"/>
        <v>0</v>
      </c>
    </row>
    <row r="580" spans="1:4" ht="18" hidden="1" x14ac:dyDescent="0.3">
      <c r="A580" s="10" t="s">
        <v>25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0" t="s">
        <v>26</v>
      </c>
      <c r="B581" s="7"/>
      <c r="C581" s="7"/>
      <c r="D581" s="7">
        <f t="shared" si="9"/>
        <v>0</v>
      </c>
    </row>
    <row r="582" spans="1:4" ht="18" hidden="1" x14ac:dyDescent="0.3">
      <c r="A582" s="10" t="s">
        <v>27</v>
      </c>
      <c r="B582" s="7"/>
      <c r="C582" s="7"/>
      <c r="D582" s="7">
        <f t="shared" si="9"/>
        <v>0</v>
      </c>
    </row>
    <row r="583" spans="1:4" ht="18" hidden="1" x14ac:dyDescent="0.3">
      <c r="A583" s="10" t="s">
        <v>28</v>
      </c>
      <c r="B583" s="7"/>
      <c r="C583" s="7"/>
      <c r="D583" s="7">
        <f t="shared" si="9"/>
        <v>0</v>
      </c>
    </row>
    <row r="584" spans="1:4" ht="18" hidden="1" x14ac:dyDescent="0.3">
      <c r="A584" s="14" t="s">
        <v>232</v>
      </c>
      <c r="B584" s="7"/>
      <c r="C584" s="7"/>
      <c r="D584" s="7">
        <f t="shared" si="9"/>
        <v>0</v>
      </c>
    </row>
    <row r="585" spans="1:4" ht="18" hidden="1" x14ac:dyDescent="0.3">
      <c r="A585" s="13" t="s">
        <v>233</v>
      </c>
      <c r="B585" s="7"/>
      <c r="C585" s="7"/>
      <c r="D585" s="7">
        <f t="shared" si="9"/>
        <v>0</v>
      </c>
    </row>
    <row r="586" spans="1:4" ht="18" hidden="1" x14ac:dyDescent="0.3">
      <c r="A586" s="13" t="s">
        <v>234</v>
      </c>
      <c r="B586" s="7"/>
      <c r="C586" s="7"/>
      <c r="D586" s="7">
        <f t="shared" si="9"/>
        <v>0</v>
      </c>
    </row>
    <row r="587" spans="1:4" ht="18" hidden="1" x14ac:dyDescent="0.3">
      <c r="A587" s="10" t="s">
        <v>29</v>
      </c>
      <c r="B587" s="7"/>
      <c r="C587" s="7"/>
      <c r="D587" s="7">
        <f t="shared" si="9"/>
        <v>0</v>
      </c>
    </row>
    <row r="588" spans="1:4" ht="18" hidden="1" x14ac:dyDescent="0.3">
      <c r="A588" s="10" t="s">
        <v>30</v>
      </c>
      <c r="B588" s="7"/>
      <c r="C588" s="7"/>
      <c r="D588" s="7">
        <f t="shared" si="9"/>
        <v>0</v>
      </c>
    </row>
    <row r="589" spans="1:4" ht="18" hidden="1" x14ac:dyDescent="0.3">
      <c r="A589" s="10" t="s">
        <v>31</v>
      </c>
      <c r="B589" s="7"/>
      <c r="C589" s="7"/>
      <c r="D589" s="7">
        <f t="shared" si="9"/>
        <v>0</v>
      </c>
    </row>
    <row r="590" spans="1:4" ht="18" hidden="1" x14ac:dyDescent="0.3">
      <c r="A590" s="10" t="s">
        <v>32</v>
      </c>
      <c r="B590" s="7"/>
      <c r="C590" s="7"/>
      <c r="D590" s="7">
        <f t="shared" si="9"/>
        <v>0</v>
      </c>
    </row>
    <row r="591" spans="1:4" ht="18" hidden="1" x14ac:dyDescent="0.3">
      <c r="A591" s="10" t="s">
        <v>33</v>
      </c>
      <c r="B591" s="7"/>
      <c r="C591" s="7"/>
      <c r="D591" s="7">
        <f t="shared" si="9"/>
        <v>0</v>
      </c>
    </row>
    <row r="592" spans="1:4" ht="18" hidden="1" x14ac:dyDescent="0.3">
      <c r="A592" s="10" t="s">
        <v>34</v>
      </c>
      <c r="B592" s="7"/>
      <c r="C592" s="7"/>
      <c r="D592" s="7">
        <f t="shared" si="9"/>
        <v>0</v>
      </c>
    </row>
    <row r="593" spans="1:4" ht="18" hidden="1" x14ac:dyDescent="0.3">
      <c r="A593" s="10" t="s">
        <v>35</v>
      </c>
      <c r="B593" s="7"/>
      <c r="C593" s="7"/>
      <c r="D593" s="7">
        <f t="shared" si="9"/>
        <v>0</v>
      </c>
    </row>
    <row r="594" spans="1:4" ht="18" hidden="1" x14ac:dyDescent="0.3">
      <c r="A594" s="10" t="s">
        <v>91</v>
      </c>
      <c r="B594" s="12"/>
      <c r="C594" s="12"/>
      <c r="D594" s="7">
        <f t="shared" si="9"/>
        <v>0</v>
      </c>
    </row>
    <row r="595" spans="1:4" ht="18" hidden="1" x14ac:dyDescent="0.3">
      <c r="A595" s="24" t="s">
        <v>92</v>
      </c>
      <c r="B595" s="7"/>
      <c r="C595" s="7"/>
      <c r="D595" s="7">
        <f t="shared" si="9"/>
        <v>0</v>
      </c>
    </row>
    <row r="596" spans="1:4" ht="18" hidden="1" x14ac:dyDescent="0.3">
      <c r="A596" s="10" t="s">
        <v>222</v>
      </c>
      <c r="B596" s="7"/>
      <c r="C596" s="7"/>
      <c r="D596" s="7">
        <f t="shared" si="9"/>
        <v>0</v>
      </c>
    </row>
    <row r="597" spans="1:4" ht="18" hidden="1" x14ac:dyDescent="0.3">
      <c r="A597" s="8" t="s">
        <v>235</v>
      </c>
      <c r="B597" s="7"/>
      <c r="C597" s="7"/>
      <c r="D597" s="7">
        <f t="shared" si="9"/>
        <v>0</v>
      </c>
    </row>
    <row r="598" spans="1:4" ht="18" hidden="1" x14ac:dyDescent="0.3">
      <c r="A598" s="8" t="s">
        <v>236</v>
      </c>
      <c r="B598" s="7"/>
      <c r="C598" s="7"/>
      <c r="D598" s="7">
        <f t="shared" si="9"/>
        <v>0</v>
      </c>
    </row>
    <row r="599" spans="1:4" ht="18" hidden="1" x14ac:dyDescent="0.3">
      <c r="A599" s="10" t="s">
        <v>237</v>
      </c>
      <c r="B599" s="7"/>
      <c r="C599" s="7"/>
      <c r="D599" s="7">
        <f t="shared" si="9"/>
        <v>0</v>
      </c>
    </row>
    <row r="600" spans="1:4" ht="18" hidden="1" x14ac:dyDescent="0.3">
      <c r="A600" s="10" t="s">
        <v>342</v>
      </c>
      <c r="B600" s="7"/>
      <c r="C600" s="7"/>
      <c r="D600" s="7">
        <f t="shared" si="9"/>
        <v>0</v>
      </c>
    </row>
    <row r="601" spans="1:4" ht="18" hidden="1" x14ac:dyDescent="0.3">
      <c r="A601" s="10" t="s">
        <v>223</v>
      </c>
      <c r="B601" s="7"/>
      <c r="C601" s="7"/>
      <c r="D601" s="7">
        <f t="shared" si="9"/>
        <v>0</v>
      </c>
    </row>
    <row r="602" spans="1:4" ht="18" hidden="1" x14ac:dyDescent="0.3">
      <c r="A602" s="10" t="s">
        <v>118</v>
      </c>
      <c r="B602" s="7"/>
      <c r="C602" s="7"/>
      <c r="D602" s="7">
        <f t="shared" si="9"/>
        <v>0</v>
      </c>
    </row>
    <row r="603" spans="1:4" ht="18" hidden="1" x14ac:dyDescent="0.3">
      <c r="A603" s="10" t="s">
        <v>238</v>
      </c>
      <c r="B603" s="7"/>
      <c r="C603" s="7"/>
      <c r="D603" s="7">
        <f t="shared" si="9"/>
        <v>0</v>
      </c>
    </row>
    <row r="604" spans="1:4" ht="18" hidden="1" x14ac:dyDescent="0.3">
      <c r="A604" s="10" t="s">
        <v>71</v>
      </c>
      <c r="B604" s="7"/>
      <c r="C604" s="7"/>
      <c r="D604" s="7">
        <f t="shared" si="9"/>
        <v>0</v>
      </c>
    </row>
    <row r="605" spans="1:4" ht="18" hidden="1" x14ac:dyDescent="0.3">
      <c r="A605" s="10" t="s">
        <v>72</v>
      </c>
      <c r="B605" s="7"/>
      <c r="C605" s="7"/>
      <c r="D605" s="7">
        <f t="shared" si="9"/>
        <v>0</v>
      </c>
    </row>
    <row r="606" spans="1:4" ht="18" hidden="1" x14ac:dyDescent="0.3">
      <c r="A606" s="36" t="s">
        <v>325</v>
      </c>
      <c r="B606" s="7"/>
      <c r="C606" s="7"/>
      <c r="D606" s="7">
        <f t="shared" si="9"/>
        <v>0</v>
      </c>
    </row>
    <row r="607" spans="1:4" ht="18" hidden="1" x14ac:dyDescent="0.3">
      <c r="A607" s="10" t="s">
        <v>150</v>
      </c>
      <c r="B607" s="7"/>
      <c r="C607" s="7"/>
      <c r="D607" s="7">
        <f t="shared" si="9"/>
        <v>0</v>
      </c>
    </row>
    <row r="608" spans="1:4" ht="18" hidden="1" x14ac:dyDescent="0.3">
      <c r="A608" s="36" t="s">
        <v>326</v>
      </c>
      <c r="B608" s="7"/>
      <c r="C608" s="7"/>
      <c r="D608" s="7">
        <f t="shared" si="9"/>
        <v>0</v>
      </c>
    </row>
    <row r="609" spans="1:4" ht="18" hidden="1" x14ac:dyDescent="0.3">
      <c r="A609" s="8" t="s">
        <v>343</v>
      </c>
      <c r="B609" s="7"/>
      <c r="C609" s="7"/>
      <c r="D609" s="7">
        <f t="shared" si="9"/>
        <v>0</v>
      </c>
    </row>
    <row r="610" spans="1:4" ht="18" hidden="1" x14ac:dyDescent="0.3">
      <c r="A610" s="36" t="s">
        <v>327</v>
      </c>
      <c r="B610" s="7"/>
      <c r="C610" s="7"/>
      <c r="D610" s="7">
        <f t="shared" si="9"/>
        <v>0</v>
      </c>
    </row>
    <row r="611" spans="1:4" ht="18" hidden="1" x14ac:dyDescent="0.3">
      <c r="A611" s="5" t="s">
        <v>141</v>
      </c>
      <c r="B611" s="12"/>
      <c r="C611" s="12"/>
      <c r="D611" s="7">
        <f t="shared" si="9"/>
        <v>0</v>
      </c>
    </row>
    <row r="612" spans="1:4" ht="18" hidden="1" x14ac:dyDescent="0.3">
      <c r="A612" s="14" t="s">
        <v>239</v>
      </c>
      <c r="B612" s="7"/>
      <c r="C612" s="7"/>
      <c r="D612" s="7">
        <f t="shared" si="9"/>
        <v>0</v>
      </c>
    </row>
    <row r="613" spans="1:4" ht="18" hidden="1" x14ac:dyDescent="0.3">
      <c r="A613" s="14" t="s">
        <v>99</v>
      </c>
      <c r="B613" s="7"/>
      <c r="C613" s="7"/>
      <c r="D613" s="7">
        <f t="shared" si="9"/>
        <v>0</v>
      </c>
    </row>
    <row r="614" spans="1:4" ht="18" hidden="1" x14ac:dyDescent="0.3">
      <c r="A614" s="14" t="s">
        <v>100</v>
      </c>
      <c r="B614" s="7"/>
      <c r="C614" s="7"/>
      <c r="D614" s="7">
        <f t="shared" si="9"/>
        <v>0</v>
      </c>
    </row>
    <row r="615" spans="1:4" ht="18" hidden="1" x14ac:dyDescent="0.3">
      <c r="A615" s="10" t="s">
        <v>267</v>
      </c>
      <c r="B615" s="7"/>
      <c r="C615" s="7"/>
      <c r="D615" s="7">
        <f t="shared" si="9"/>
        <v>0</v>
      </c>
    </row>
    <row r="616" spans="1:4" ht="18" hidden="1" x14ac:dyDescent="0.3">
      <c r="A616" s="14" t="s">
        <v>268</v>
      </c>
      <c r="B616" s="7"/>
      <c r="C616" s="7"/>
      <c r="D616" s="7">
        <f t="shared" si="9"/>
        <v>0</v>
      </c>
    </row>
    <row r="617" spans="1:4" ht="18" hidden="1" x14ac:dyDescent="0.3">
      <c r="A617" s="10" t="s">
        <v>269</v>
      </c>
      <c r="B617" s="7"/>
      <c r="C617" s="7"/>
      <c r="D617" s="7">
        <f t="shared" si="9"/>
        <v>0</v>
      </c>
    </row>
    <row r="618" spans="1:4" ht="18" hidden="1" x14ac:dyDescent="0.3">
      <c r="A618" s="10" t="s">
        <v>284</v>
      </c>
      <c r="B618" s="7"/>
      <c r="C618" s="7"/>
      <c r="D618" s="7">
        <f t="shared" si="9"/>
        <v>0</v>
      </c>
    </row>
    <row r="619" spans="1:4" ht="18" hidden="1" x14ac:dyDescent="0.3">
      <c r="A619" s="14" t="s">
        <v>285</v>
      </c>
      <c r="B619" s="7"/>
      <c r="C619" s="7"/>
      <c r="D619" s="7">
        <f t="shared" si="9"/>
        <v>0</v>
      </c>
    </row>
    <row r="620" spans="1:4" ht="18" hidden="1" x14ac:dyDescent="0.3">
      <c r="A620" s="35" t="s">
        <v>328</v>
      </c>
      <c r="B620" s="7"/>
      <c r="C620" s="7"/>
      <c r="D620" s="7">
        <f t="shared" si="9"/>
        <v>0</v>
      </c>
    </row>
    <row r="621" spans="1:4" ht="18" hidden="1" x14ac:dyDescent="0.3">
      <c r="A621" s="10" t="s">
        <v>143</v>
      </c>
      <c r="B621" s="7"/>
      <c r="C621" s="7"/>
      <c r="D621" s="7">
        <f t="shared" si="9"/>
        <v>0</v>
      </c>
    </row>
    <row r="622" spans="1:4" ht="18" hidden="1" x14ac:dyDescent="0.3">
      <c r="A622" s="24" t="s">
        <v>144</v>
      </c>
      <c r="B622" s="7"/>
      <c r="C622" s="7"/>
      <c r="D622" s="7">
        <f t="shared" si="9"/>
        <v>0</v>
      </c>
    </row>
    <row r="623" spans="1:4" ht="18" hidden="1" x14ac:dyDescent="0.3">
      <c r="A623" s="5" t="s">
        <v>93</v>
      </c>
      <c r="B623" s="7"/>
      <c r="C623" s="7"/>
      <c r="D623" s="7">
        <f t="shared" si="9"/>
        <v>0</v>
      </c>
    </row>
    <row r="624" spans="1:4" ht="18" hidden="1" x14ac:dyDescent="0.3">
      <c r="A624" s="14" t="s">
        <v>94</v>
      </c>
      <c r="B624" s="7"/>
      <c r="C624" s="7"/>
      <c r="D624" s="7">
        <f t="shared" si="9"/>
        <v>0</v>
      </c>
    </row>
    <row r="625" spans="1:4" ht="18" hidden="1" x14ac:dyDescent="0.3">
      <c r="A625" s="24" t="s">
        <v>77</v>
      </c>
      <c r="B625" s="7"/>
      <c r="C625" s="7"/>
      <c r="D625" s="7">
        <f t="shared" si="9"/>
        <v>0</v>
      </c>
    </row>
    <row r="626" spans="1:4" ht="18" hidden="1" x14ac:dyDescent="0.3">
      <c r="A626" s="10" t="s">
        <v>225</v>
      </c>
      <c r="B626" s="7"/>
      <c r="C626" s="7"/>
      <c r="D626" s="7">
        <f t="shared" si="9"/>
        <v>0</v>
      </c>
    </row>
    <row r="627" spans="1:4" ht="18" hidden="1" x14ac:dyDescent="0.3">
      <c r="A627" s="14" t="s">
        <v>226</v>
      </c>
      <c r="B627" s="7"/>
      <c r="C627" s="7"/>
      <c r="D627" s="7">
        <f t="shared" si="9"/>
        <v>0</v>
      </c>
    </row>
    <row r="628" spans="1:4" ht="18" hidden="1" x14ac:dyDescent="0.3">
      <c r="A628" s="5" t="s">
        <v>341</v>
      </c>
      <c r="B628" s="7"/>
      <c r="C628" s="7"/>
      <c r="D628" s="7">
        <f t="shared" si="9"/>
        <v>0</v>
      </c>
    </row>
    <row r="629" spans="1:4" ht="18" hidden="1" x14ac:dyDescent="0.3">
      <c r="A629" s="10" t="s">
        <v>399</v>
      </c>
      <c r="B629" s="7"/>
      <c r="C629" s="7"/>
      <c r="D629" s="7">
        <f t="shared" si="9"/>
        <v>0</v>
      </c>
    </row>
    <row r="630" spans="1:4" ht="18" hidden="1" x14ac:dyDescent="0.3">
      <c r="A630" s="8" t="s">
        <v>330</v>
      </c>
      <c r="B630" s="7"/>
      <c r="C630" s="7"/>
      <c r="D630" s="7">
        <f t="shared" si="9"/>
        <v>0</v>
      </c>
    </row>
    <row r="631" spans="1:4" ht="18" hidden="1" x14ac:dyDescent="0.3">
      <c r="A631" s="10" t="s">
        <v>119</v>
      </c>
      <c r="B631" s="7"/>
      <c r="C631" s="7"/>
      <c r="D631" s="7">
        <f t="shared" si="9"/>
        <v>0</v>
      </c>
    </row>
    <row r="632" spans="1:4" ht="18" hidden="1" x14ac:dyDescent="0.3">
      <c r="A632" s="5" t="s">
        <v>145</v>
      </c>
      <c r="B632" s="7"/>
      <c r="C632" s="7"/>
      <c r="D632" s="7">
        <f t="shared" si="9"/>
        <v>0</v>
      </c>
    </row>
    <row r="633" spans="1:4" ht="18" hidden="1" x14ac:dyDescent="0.3">
      <c r="A633" s="5" t="s">
        <v>243</v>
      </c>
      <c r="B633" s="7"/>
      <c r="C633" s="7"/>
      <c r="D633" s="7">
        <f t="shared" si="9"/>
        <v>0</v>
      </c>
    </row>
    <row r="634" spans="1:4" ht="18" hidden="1" x14ac:dyDescent="0.3">
      <c r="A634" s="10" t="s">
        <v>174</v>
      </c>
      <c r="B634" s="7"/>
      <c r="C634" s="7"/>
      <c r="D634" s="7">
        <f t="shared" si="9"/>
        <v>0</v>
      </c>
    </row>
    <row r="635" spans="1:4" ht="18" hidden="1" x14ac:dyDescent="0.3">
      <c r="A635" s="10" t="s">
        <v>244</v>
      </c>
      <c r="B635" s="7"/>
      <c r="C635" s="7"/>
      <c r="D635" s="7">
        <f t="shared" si="9"/>
        <v>0</v>
      </c>
    </row>
    <row r="636" spans="1:4" ht="18" hidden="1" x14ac:dyDescent="0.3">
      <c r="A636" s="10" t="s">
        <v>245</v>
      </c>
      <c r="B636" s="7"/>
      <c r="C636" s="7"/>
      <c r="D636" s="7">
        <f t="shared" si="9"/>
        <v>0</v>
      </c>
    </row>
    <row r="637" spans="1:4" ht="18" hidden="1" x14ac:dyDescent="0.3">
      <c r="A637" s="24" t="s">
        <v>78</v>
      </c>
      <c r="B637" s="7"/>
      <c r="C637" s="7"/>
      <c r="D637" s="7">
        <f t="shared" si="9"/>
        <v>0</v>
      </c>
    </row>
    <row r="638" spans="1:4" ht="18" hidden="1" x14ac:dyDescent="0.3">
      <c r="A638" s="24" t="s">
        <v>79</v>
      </c>
      <c r="B638" s="7"/>
      <c r="C638" s="7"/>
      <c r="D638" s="7">
        <f t="shared" si="9"/>
        <v>0</v>
      </c>
    </row>
    <row r="639" spans="1:4" ht="18" hidden="1" x14ac:dyDescent="0.3">
      <c r="A639" s="13" t="s">
        <v>246</v>
      </c>
      <c r="B639" s="7"/>
      <c r="C639" s="7"/>
      <c r="D639" s="7">
        <f t="shared" si="9"/>
        <v>0</v>
      </c>
    </row>
    <row r="640" spans="1:4" ht="18" hidden="1" x14ac:dyDescent="0.3">
      <c r="A640" s="24" t="s">
        <v>80</v>
      </c>
      <c r="B640" s="7"/>
      <c r="C640" s="7"/>
      <c r="D640" s="7">
        <f t="shared" si="9"/>
        <v>0</v>
      </c>
    </row>
    <row r="641" spans="1:4" ht="18" hidden="1" x14ac:dyDescent="0.3">
      <c r="A641" s="10" t="s">
        <v>247</v>
      </c>
      <c r="B641" s="7"/>
      <c r="C641" s="7"/>
      <c r="D641" s="7">
        <f t="shared" si="9"/>
        <v>0</v>
      </c>
    </row>
    <row r="642" spans="1:4" ht="18" hidden="1" x14ac:dyDescent="0.3">
      <c r="A642" s="10" t="s">
        <v>248</v>
      </c>
      <c r="B642" s="7"/>
      <c r="C642" s="7"/>
      <c r="D642" s="7">
        <f t="shared" si="9"/>
        <v>0</v>
      </c>
    </row>
    <row r="643" spans="1:4" ht="18" hidden="1" x14ac:dyDescent="0.3">
      <c r="A643" s="10" t="s">
        <v>249</v>
      </c>
      <c r="B643" s="7"/>
      <c r="C643" s="7"/>
      <c r="D643" s="7">
        <f t="shared" si="9"/>
        <v>0</v>
      </c>
    </row>
    <row r="644" spans="1:4" ht="18" hidden="1" x14ac:dyDescent="0.3">
      <c r="A644" s="10" t="s">
        <v>250</v>
      </c>
      <c r="B644" s="7"/>
      <c r="C644" s="7"/>
      <c r="D644" s="7">
        <f t="shared" ref="D644:D665" si="10">B644*C644</f>
        <v>0</v>
      </c>
    </row>
    <row r="645" spans="1:4" ht="18" hidden="1" x14ac:dyDescent="0.3">
      <c r="A645" s="13" t="s">
        <v>251</v>
      </c>
      <c r="B645" s="7"/>
      <c r="C645" s="7"/>
      <c r="D645" s="7">
        <f t="shared" si="10"/>
        <v>0</v>
      </c>
    </row>
    <row r="646" spans="1:4" ht="18" hidden="1" x14ac:dyDescent="0.3">
      <c r="A646" s="10" t="s">
        <v>252</v>
      </c>
      <c r="B646" s="7"/>
      <c r="C646" s="7"/>
      <c r="D646" s="7">
        <f t="shared" si="10"/>
        <v>0</v>
      </c>
    </row>
    <row r="647" spans="1:4" ht="18" hidden="1" x14ac:dyDescent="0.3">
      <c r="A647" s="10" t="s">
        <v>40</v>
      </c>
      <c r="B647" s="7"/>
      <c r="C647" s="7"/>
      <c r="D647" s="7">
        <f t="shared" si="10"/>
        <v>0</v>
      </c>
    </row>
    <row r="648" spans="1:4" ht="18" hidden="1" x14ac:dyDescent="0.3">
      <c r="A648" s="5" t="s">
        <v>175</v>
      </c>
      <c r="B648" s="7"/>
      <c r="C648" s="7"/>
      <c r="D648" s="7">
        <f t="shared" si="10"/>
        <v>0</v>
      </c>
    </row>
    <row r="649" spans="1:4" ht="18" hidden="1" x14ac:dyDescent="0.3">
      <c r="A649" s="10" t="s">
        <v>81</v>
      </c>
      <c r="B649" s="26"/>
      <c r="C649" s="26"/>
      <c r="D649" s="7">
        <f t="shared" si="10"/>
        <v>0</v>
      </c>
    </row>
    <row r="650" spans="1:4" ht="18" hidden="1" x14ac:dyDescent="0.3">
      <c r="A650" s="10" t="s">
        <v>253</v>
      </c>
      <c r="B650" s="7"/>
      <c r="C650" s="7"/>
      <c r="D650" s="7">
        <f t="shared" si="10"/>
        <v>0</v>
      </c>
    </row>
    <row r="651" spans="1:4" ht="18" hidden="1" x14ac:dyDescent="0.3">
      <c r="A651" s="10" t="s">
        <v>176</v>
      </c>
      <c r="B651" s="7"/>
      <c r="C651" s="7"/>
      <c r="D651" s="7">
        <f t="shared" si="10"/>
        <v>0</v>
      </c>
    </row>
    <row r="652" spans="1:4" ht="18" hidden="1" x14ac:dyDescent="0.3">
      <c r="A652" s="13" t="s">
        <v>254</v>
      </c>
      <c r="B652" s="7"/>
      <c r="C652" s="7"/>
      <c r="D652" s="7">
        <f t="shared" si="10"/>
        <v>0</v>
      </c>
    </row>
    <row r="653" spans="1:4" ht="18" hidden="1" x14ac:dyDescent="0.3">
      <c r="A653" s="13" t="s">
        <v>255</v>
      </c>
      <c r="B653" s="7"/>
      <c r="C653" s="7"/>
      <c r="D653" s="7">
        <f t="shared" si="10"/>
        <v>0</v>
      </c>
    </row>
    <row r="654" spans="1:4" ht="18" hidden="1" x14ac:dyDescent="0.3">
      <c r="A654" s="10" t="s">
        <v>256</v>
      </c>
      <c r="B654" s="7"/>
      <c r="C654" s="7"/>
      <c r="D654" s="7">
        <f t="shared" si="10"/>
        <v>0</v>
      </c>
    </row>
    <row r="655" spans="1:4" ht="18" hidden="1" x14ac:dyDescent="0.3">
      <c r="A655" s="10" t="s">
        <v>257</v>
      </c>
      <c r="B655" s="7"/>
      <c r="C655" s="7"/>
      <c r="D655" s="7">
        <f t="shared" si="10"/>
        <v>0</v>
      </c>
    </row>
    <row r="656" spans="1:4" ht="18" hidden="1" x14ac:dyDescent="0.3">
      <c r="A656" s="13" t="s">
        <v>258</v>
      </c>
      <c r="B656" s="7"/>
      <c r="C656" s="7"/>
      <c r="D656" s="7">
        <f t="shared" si="10"/>
        <v>0</v>
      </c>
    </row>
    <row r="657" spans="1:4" ht="18" hidden="1" x14ac:dyDescent="0.3">
      <c r="A657" s="10" t="s">
        <v>259</v>
      </c>
      <c r="B657" s="7"/>
      <c r="C657" s="7"/>
      <c r="D657" s="7">
        <f t="shared" si="10"/>
        <v>0</v>
      </c>
    </row>
    <row r="658" spans="1:4" ht="18" hidden="1" x14ac:dyDescent="0.3">
      <c r="A658" s="10" t="s">
        <v>260</v>
      </c>
      <c r="B658" s="7"/>
      <c r="C658" s="7"/>
      <c r="D658" s="7">
        <f t="shared" si="10"/>
        <v>0</v>
      </c>
    </row>
    <row r="659" spans="1:4" ht="18" hidden="1" x14ac:dyDescent="0.3">
      <c r="A659" s="10" t="s">
        <v>261</v>
      </c>
      <c r="B659" s="7"/>
      <c r="C659" s="7"/>
      <c r="D659" s="7">
        <f t="shared" si="10"/>
        <v>0</v>
      </c>
    </row>
    <row r="660" spans="1:4" ht="18" hidden="1" x14ac:dyDescent="0.3">
      <c r="A660" s="10" t="s">
        <v>262</v>
      </c>
      <c r="B660" s="7"/>
      <c r="C660" s="7"/>
      <c r="D660" s="7">
        <f t="shared" si="10"/>
        <v>0</v>
      </c>
    </row>
    <row r="661" spans="1:4" ht="18" hidden="1" x14ac:dyDescent="0.3">
      <c r="A661" s="10" t="s">
        <v>263</v>
      </c>
      <c r="B661" s="7"/>
      <c r="C661" s="7"/>
      <c r="D661" s="7">
        <f t="shared" si="10"/>
        <v>0</v>
      </c>
    </row>
    <row r="662" spans="1:4" ht="18" hidden="1" x14ac:dyDescent="0.3">
      <c r="A662" s="10" t="s">
        <v>264</v>
      </c>
      <c r="B662" s="7"/>
      <c r="C662" s="7"/>
      <c r="D662" s="7">
        <f t="shared" si="10"/>
        <v>0</v>
      </c>
    </row>
    <row r="663" spans="1:4" ht="18" hidden="1" x14ac:dyDescent="0.3">
      <c r="A663" s="10" t="s">
        <v>265</v>
      </c>
      <c r="B663" s="7"/>
      <c r="C663" s="7"/>
      <c r="D663" s="7">
        <f t="shared" si="10"/>
        <v>0</v>
      </c>
    </row>
    <row r="664" spans="1:4" ht="18" hidden="1" x14ac:dyDescent="0.3">
      <c r="A664" s="10" t="s">
        <v>266</v>
      </c>
      <c r="B664" s="7"/>
      <c r="C664" s="7"/>
      <c r="D664" s="7">
        <f t="shared" si="10"/>
        <v>0</v>
      </c>
    </row>
    <row r="665" spans="1:4" ht="18" hidden="1" x14ac:dyDescent="0.3">
      <c r="A665" s="8" t="s">
        <v>332</v>
      </c>
      <c r="B665" s="7"/>
      <c r="C665" s="7"/>
      <c r="D665" s="7">
        <f t="shared" si="10"/>
        <v>0</v>
      </c>
    </row>
    <row r="666" spans="1:4" ht="17.399999999999999" x14ac:dyDescent="0.3">
      <c r="A666" s="37"/>
      <c r="B666" s="39">
        <f>SUM(B339:B665)</f>
        <v>4808</v>
      </c>
      <c r="C666" s="39"/>
      <c r="D666" s="39">
        <f t="shared" ref="D666" si="11">SUM(D339:D665)</f>
        <v>59404500</v>
      </c>
    </row>
    <row r="669" spans="1:4" x14ac:dyDescent="0.3">
      <c r="D669" s="55">
        <f>D666+D334</f>
        <v>136522300</v>
      </c>
    </row>
  </sheetData>
  <protectedRanges>
    <protectedRange password="CF71" sqref="B3:C333 B1:D2" name="tho"/>
    <protectedRange password="CF71" sqref="D3:D665" name="tho_2"/>
    <protectedRange password="CF71" sqref="B336:C665" name="tho_1"/>
  </protectedRanges>
  <autoFilter ref="A2:D666" xr:uid="{00000000-0009-0000-0000-00001E000000}">
    <filterColumn colId="1">
      <customFilters>
        <customFilter operator="notEqual" val=" "/>
      </customFilters>
    </filterColumn>
  </autoFilter>
  <mergeCells count="1">
    <mergeCell ref="A337:A33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/>
  <dimension ref="A1:O680"/>
  <sheetViews>
    <sheetView tabSelected="1" topLeftCell="A341" zoomScale="85" zoomScaleNormal="85" workbookViewId="0">
      <selection activeCell="H535" sqref="H535"/>
    </sheetView>
  </sheetViews>
  <sheetFormatPr defaultRowHeight="14.4" x14ac:dyDescent="0.3"/>
  <cols>
    <col min="1" max="1" width="34.88671875" customWidth="1"/>
    <col min="3" max="3" width="13.6640625" customWidth="1"/>
    <col min="4" max="4" width="20.109375" customWidth="1"/>
    <col min="7" max="7" width="21.88671875" bestFit="1" customWidth="1"/>
    <col min="8" max="8" width="16" customWidth="1"/>
    <col min="9" max="9" width="16.33203125" customWidth="1"/>
    <col min="10" max="10" width="14.33203125" customWidth="1"/>
    <col min="12" max="13" width="17" bestFit="1" customWidth="1"/>
    <col min="15" max="15" width="17" bestFit="1" customWidth="1"/>
  </cols>
  <sheetData>
    <row r="1" spans="1:4" x14ac:dyDescent="0.3">
      <c r="A1" s="1" t="s">
        <v>462</v>
      </c>
      <c r="B1" s="2"/>
      <c r="C1" s="2"/>
      <c r="D1" s="2"/>
    </row>
    <row r="2" spans="1:4" ht="26.4" x14ac:dyDescent="0.3">
      <c r="A2" s="40" t="s">
        <v>1</v>
      </c>
      <c r="B2" s="3" t="s">
        <v>2</v>
      </c>
      <c r="C2" s="3" t="s">
        <v>346</v>
      </c>
      <c r="D2" s="3" t="s">
        <v>345</v>
      </c>
    </row>
    <row r="3" spans="1:4" ht="18" x14ac:dyDescent="0.3">
      <c r="A3" s="22" t="s">
        <v>73</v>
      </c>
      <c r="B3" s="7">
        <v>27</v>
      </c>
      <c r="C3" s="7">
        <v>11000</v>
      </c>
      <c r="D3" s="7">
        <f>B3*C3</f>
        <v>297000</v>
      </c>
    </row>
    <row r="4" spans="1:4" ht="18" hidden="1" x14ac:dyDescent="0.3">
      <c r="A4" s="23" t="s">
        <v>74</v>
      </c>
      <c r="B4" s="7"/>
      <c r="C4" s="7"/>
      <c r="D4" s="7">
        <f t="shared" ref="D4:D67" si="0">B4*C4</f>
        <v>0</v>
      </c>
    </row>
    <row r="5" spans="1:4" ht="18" hidden="1" x14ac:dyDescent="0.3">
      <c r="A5" s="22" t="s">
        <v>75</v>
      </c>
      <c r="B5" s="7"/>
      <c r="C5" s="7"/>
      <c r="D5" s="7">
        <f t="shared" si="0"/>
        <v>0</v>
      </c>
    </row>
    <row r="6" spans="1:4" ht="18" hidden="1" x14ac:dyDescent="0.3">
      <c r="A6" s="22" t="s">
        <v>196</v>
      </c>
      <c r="B6" s="7"/>
      <c r="C6" s="7"/>
      <c r="D6" s="7">
        <f t="shared" si="0"/>
        <v>0</v>
      </c>
    </row>
    <row r="7" spans="1:4" ht="18" hidden="1" x14ac:dyDescent="0.3">
      <c r="A7" s="10" t="s">
        <v>197</v>
      </c>
      <c r="B7" s="7"/>
      <c r="C7" s="7"/>
      <c r="D7" s="7">
        <f t="shared" si="0"/>
        <v>0</v>
      </c>
    </row>
    <row r="8" spans="1:4" ht="18" hidden="1" x14ac:dyDescent="0.3">
      <c r="A8" s="29" t="s">
        <v>293</v>
      </c>
      <c r="B8" s="7"/>
      <c r="C8" s="7"/>
      <c r="D8" s="7">
        <f t="shared" si="0"/>
        <v>0</v>
      </c>
    </row>
    <row r="9" spans="1:4" ht="18" hidden="1" x14ac:dyDescent="0.3">
      <c r="A9" s="22" t="s">
        <v>294</v>
      </c>
      <c r="B9" s="7"/>
      <c r="C9" s="7"/>
      <c r="D9" s="7">
        <f t="shared" si="0"/>
        <v>0</v>
      </c>
    </row>
    <row r="10" spans="1:4" ht="18" hidden="1" x14ac:dyDescent="0.3">
      <c r="A10" s="22" t="s">
        <v>198</v>
      </c>
      <c r="B10" s="7"/>
      <c r="C10" s="7"/>
      <c r="D10" s="7">
        <f t="shared" si="0"/>
        <v>0</v>
      </c>
    </row>
    <row r="11" spans="1:4" ht="18" hidden="1" x14ac:dyDescent="0.3">
      <c r="A11" s="8" t="s">
        <v>351</v>
      </c>
      <c r="B11" s="7"/>
      <c r="C11" s="7"/>
      <c r="D11" s="7">
        <f t="shared" si="0"/>
        <v>0</v>
      </c>
    </row>
    <row r="12" spans="1:4" ht="18" hidden="1" x14ac:dyDescent="0.3">
      <c r="A12" s="10" t="s">
        <v>51</v>
      </c>
      <c r="B12" s="7"/>
      <c r="C12" s="7"/>
      <c r="D12" s="7">
        <f t="shared" si="0"/>
        <v>0</v>
      </c>
    </row>
    <row r="13" spans="1:4" ht="18" hidden="1" x14ac:dyDescent="0.3">
      <c r="A13" s="10" t="s">
        <v>52</v>
      </c>
      <c r="B13" s="7"/>
      <c r="C13" s="7"/>
      <c r="D13" s="7">
        <f t="shared" si="0"/>
        <v>0</v>
      </c>
    </row>
    <row r="14" spans="1:4" ht="18" hidden="1" x14ac:dyDescent="0.3">
      <c r="A14" s="5" t="s">
        <v>53</v>
      </c>
      <c r="B14" s="7"/>
      <c r="C14" s="7"/>
      <c r="D14" s="7">
        <f t="shared" si="0"/>
        <v>0</v>
      </c>
    </row>
    <row r="15" spans="1:4" ht="18" x14ac:dyDescent="0.3">
      <c r="A15" s="5" t="s">
        <v>206</v>
      </c>
      <c r="B15" s="7">
        <v>18</v>
      </c>
      <c r="C15" s="7">
        <v>20000</v>
      </c>
      <c r="D15" s="7">
        <f t="shared" si="0"/>
        <v>360000</v>
      </c>
    </row>
    <row r="16" spans="1:4" ht="18" hidden="1" x14ac:dyDescent="0.3">
      <c r="A16" s="10" t="s">
        <v>117</v>
      </c>
      <c r="B16" s="7"/>
      <c r="C16" s="7"/>
      <c r="D16" s="7">
        <f t="shared" si="0"/>
        <v>0</v>
      </c>
    </row>
    <row r="17" spans="1:4" ht="18" hidden="1" x14ac:dyDescent="0.3">
      <c r="A17" s="10" t="s">
        <v>286</v>
      </c>
      <c r="B17" s="7"/>
      <c r="C17" s="7"/>
      <c r="D17" s="7">
        <f t="shared" si="0"/>
        <v>0</v>
      </c>
    </row>
    <row r="18" spans="1:4" ht="18" hidden="1" x14ac:dyDescent="0.3">
      <c r="A18" s="24" t="s">
        <v>287</v>
      </c>
      <c r="B18" s="7"/>
      <c r="C18" s="7"/>
      <c r="D18" s="7">
        <f t="shared" si="0"/>
        <v>0</v>
      </c>
    </row>
    <row r="19" spans="1:4" ht="18" hidden="1" x14ac:dyDescent="0.3">
      <c r="A19" s="8" t="s">
        <v>288</v>
      </c>
      <c r="B19" s="7"/>
      <c r="C19" s="44"/>
      <c r="D19" s="7">
        <f t="shared" si="0"/>
        <v>0</v>
      </c>
    </row>
    <row r="20" spans="1:4" ht="18" hidden="1" x14ac:dyDescent="0.3">
      <c r="A20" s="10" t="s">
        <v>120</v>
      </c>
      <c r="B20" s="7"/>
      <c r="C20" s="7"/>
      <c r="D20" s="7">
        <f t="shared" si="0"/>
        <v>0</v>
      </c>
    </row>
    <row r="21" spans="1:4" ht="18" hidden="1" x14ac:dyDescent="0.3">
      <c r="A21" s="5" t="s">
        <v>60</v>
      </c>
      <c r="B21" s="7"/>
      <c r="C21" s="7"/>
      <c r="D21" s="7">
        <f t="shared" si="0"/>
        <v>0</v>
      </c>
    </row>
    <row r="22" spans="1:4" ht="18" hidden="1" x14ac:dyDescent="0.3">
      <c r="A22" s="5" t="s">
        <v>61</v>
      </c>
      <c r="B22" s="7"/>
      <c r="C22" s="7"/>
      <c r="D22" s="7">
        <f t="shared" si="0"/>
        <v>0</v>
      </c>
    </row>
    <row r="23" spans="1:4" ht="18" hidden="1" x14ac:dyDescent="0.3">
      <c r="A23" s="10" t="s">
        <v>270</v>
      </c>
      <c r="B23" s="7"/>
      <c r="C23" s="7"/>
      <c r="D23" s="7">
        <f t="shared" si="0"/>
        <v>0</v>
      </c>
    </row>
    <row r="24" spans="1:4" ht="18" hidden="1" x14ac:dyDescent="0.3">
      <c r="A24" s="10" t="s">
        <v>271</v>
      </c>
      <c r="B24" s="7"/>
      <c r="C24" s="7"/>
      <c r="D24" s="7">
        <f t="shared" si="0"/>
        <v>0</v>
      </c>
    </row>
    <row r="25" spans="1:4" ht="18" x14ac:dyDescent="0.3">
      <c r="A25" s="10" t="s">
        <v>272</v>
      </c>
      <c r="B25" s="7">
        <f>14+4+30+10+23</f>
        <v>81</v>
      </c>
      <c r="C25" s="7">
        <v>17000</v>
      </c>
      <c r="D25" s="7">
        <f t="shared" si="0"/>
        <v>1377000</v>
      </c>
    </row>
    <row r="26" spans="1:4" ht="18" hidden="1" x14ac:dyDescent="0.3">
      <c r="A26" s="10" t="s">
        <v>273</v>
      </c>
      <c r="B26" s="7"/>
      <c r="C26" s="7"/>
      <c r="D26" s="7">
        <f t="shared" si="0"/>
        <v>0</v>
      </c>
    </row>
    <row r="27" spans="1:4" ht="18" hidden="1" x14ac:dyDescent="0.3">
      <c r="A27" s="10" t="s">
        <v>274</v>
      </c>
      <c r="B27" s="7"/>
      <c r="C27" s="7"/>
      <c r="D27" s="7">
        <f t="shared" si="0"/>
        <v>0</v>
      </c>
    </row>
    <row r="28" spans="1:4" ht="18" x14ac:dyDescent="0.3">
      <c r="A28" s="10" t="s">
        <v>64</v>
      </c>
      <c r="B28" s="7">
        <f>25+18</f>
        <v>43</v>
      </c>
      <c r="C28" s="7">
        <v>18000</v>
      </c>
      <c r="D28" s="7">
        <f t="shared" si="0"/>
        <v>774000</v>
      </c>
    </row>
    <row r="29" spans="1:4" ht="18" hidden="1" x14ac:dyDescent="0.3">
      <c r="A29" s="5" t="s">
        <v>65</v>
      </c>
      <c r="B29" s="7"/>
      <c r="C29" s="7"/>
      <c r="D29" s="7">
        <f t="shared" si="0"/>
        <v>0</v>
      </c>
    </row>
    <row r="30" spans="1:4" ht="18" hidden="1" x14ac:dyDescent="0.3">
      <c r="A30" s="8" t="s">
        <v>456</v>
      </c>
      <c r="B30" s="7"/>
      <c r="C30" s="7"/>
      <c r="D30" s="7">
        <f t="shared" si="0"/>
        <v>0</v>
      </c>
    </row>
    <row r="31" spans="1:4" ht="18" hidden="1" x14ac:dyDescent="0.3">
      <c r="A31" s="8" t="s">
        <v>457</v>
      </c>
      <c r="B31" s="7"/>
      <c r="C31" s="7"/>
      <c r="D31" s="7">
        <f t="shared" si="0"/>
        <v>0</v>
      </c>
    </row>
    <row r="32" spans="1:4" ht="18" hidden="1" x14ac:dyDescent="0.3">
      <c r="A32" s="8" t="s">
        <v>458</v>
      </c>
      <c r="B32" s="7"/>
      <c r="C32" s="7"/>
      <c r="D32" s="7">
        <f t="shared" si="0"/>
        <v>0</v>
      </c>
    </row>
    <row r="33" spans="1:4" ht="18" hidden="1" x14ac:dyDescent="0.3">
      <c r="A33" s="8" t="s">
        <v>459</v>
      </c>
      <c r="B33" s="7"/>
      <c r="C33" s="7"/>
      <c r="D33" s="7">
        <f t="shared" si="0"/>
        <v>0</v>
      </c>
    </row>
    <row r="34" spans="1:4" ht="18" hidden="1" x14ac:dyDescent="0.3">
      <c r="A34" s="8" t="s">
        <v>460</v>
      </c>
      <c r="B34" s="7"/>
      <c r="C34" s="7"/>
      <c r="D34" s="7">
        <f t="shared" si="0"/>
        <v>0</v>
      </c>
    </row>
    <row r="35" spans="1:4" ht="18" hidden="1" x14ac:dyDescent="0.3">
      <c r="A35" s="8" t="s">
        <v>461</v>
      </c>
      <c r="B35" s="7"/>
      <c r="C35" s="7"/>
      <c r="D35" s="7">
        <f t="shared" si="0"/>
        <v>0</v>
      </c>
    </row>
    <row r="36" spans="1:4" ht="18" x14ac:dyDescent="0.3">
      <c r="A36" s="5" t="s">
        <v>66</v>
      </c>
      <c r="B36" s="7">
        <f>42+37</f>
        <v>79</v>
      </c>
      <c r="C36" s="7">
        <v>14000</v>
      </c>
      <c r="D36" s="7">
        <f t="shared" si="0"/>
        <v>1106000</v>
      </c>
    </row>
    <row r="37" spans="1:4" ht="18" hidden="1" x14ac:dyDescent="0.3">
      <c r="A37" s="10" t="s">
        <v>228</v>
      </c>
      <c r="B37" s="7"/>
      <c r="C37" s="7"/>
      <c r="D37" s="7">
        <f t="shared" si="0"/>
        <v>0</v>
      </c>
    </row>
    <row r="38" spans="1:4" ht="18" x14ac:dyDescent="0.3">
      <c r="A38" s="10" t="s">
        <v>229</v>
      </c>
      <c r="B38" s="7">
        <v>11</v>
      </c>
      <c r="C38" s="7">
        <v>14000</v>
      </c>
      <c r="D38" s="7">
        <f t="shared" si="0"/>
        <v>154000</v>
      </c>
    </row>
    <row r="39" spans="1:4" ht="18" hidden="1" x14ac:dyDescent="0.3">
      <c r="A39" s="8" t="s">
        <v>230</v>
      </c>
      <c r="B39" s="12"/>
      <c r="C39" s="12"/>
      <c r="D39" s="7">
        <f t="shared" si="0"/>
        <v>0</v>
      </c>
    </row>
    <row r="40" spans="1:4" ht="18" hidden="1" x14ac:dyDescent="0.3">
      <c r="A40" s="8" t="s">
        <v>231</v>
      </c>
      <c r="B40" s="12"/>
      <c r="C40" s="12"/>
      <c r="D40" s="7">
        <f t="shared" si="0"/>
        <v>0</v>
      </c>
    </row>
    <row r="41" spans="1:4" ht="18" hidden="1" x14ac:dyDescent="0.3">
      <c r="A41" s="10" t="s">
        <v>121</v>
      </c>
      <c r="B41" s="7"/>
      <c r="C41" s="7"/>
      <c r="D41" s="7">
        <f t="shared" si="0"/>
        <v>0</v>
      </c>
    </row>
    <row r="42" spans="1:4" ht="18" hidden="1" x14ac:dyDescent="0.3">
      <c r="A42" s="10" t="s">
        <v>149</v>
      </c>
      <c r="B42" s="7"/>
      <c r="C42" s="7"/>
      <c r="D42" s="7">
        <f t="shared" si="0"/>
        <v>0</v>
      </c>
    </row>
    <row r="43" spans="1:4" ht="18" hidden="1" x14ac:dyDescent="0.3">
      <c r="A43" s="14" t="s">
        <v>96</v>
      </c>
      <c r="B43" s="7"/>
      <c r="C43" s="7"/>
      <c r="D43" s="7">
        <f t="shared" si="0"/>
        <v>0</v>
      </c>
    </row>
    <row r="44" spans="1:4" ht="18" hidden="1" x14ac:dyDescent="0.3">
      <c r="A44" s="10" t="s">
        <v>97</v>
      </c>
      <c r="B44" s="7"/>
      <c r="C44" s="7"/>
      <c r="D44" s="7">
        <f t="shared" si="0"/>
        <v>0</v>
      </c>
    </row>
    <row r="45" spans="1:4" ht="18" hidden="1" x14ac:dyDescent="0.3">
      <c r="A45" s="10" t="s">
        <v>98</v>
      </c>
      <c r="B45" s="7"/>
      <c r="C45" s="7"/>
      <c r="D45" s="7">
        <f t="shared" si="0"/>
        <v>0</v>
      </c>
    </row>
    <row r="46" spans="1:4" ht="18" x14ac:dyDescent="0.3">
      <c r="A46" s="10" t="s">
        <v>275</v>
      </c>
      <c r="B46" s="7">
        <v>7</v>
      </c>
      <c r="C46" s="7">
        <v>24000</v>
      </c>
      <c r="D46" s="7">
        <f t="shared" si="0"/>
        <v>168000</v>
      </c>
    </row>
    <row r="47" spans="1:4" ht="18" hidden="1" x14ac:dyDescent="0.3">
      <c r="A47" s="10" t="s">
        <v>276</v>
      </c>
      <c r="B47" s="7"/>
      <c r="C47" s="7"/>
      <c r="D47" s="7">
        <f t="shared" si="0"/>
        <v>0</v>
      </c>
    </row>
    <row r="48" spans="1:4" ht="18" hidden="1" x14ac:dyDescent="0.3">
      <c r="A48" s="194" t="s">
        <v>277</v>
      </c>
      <c r="B48" s="7"/>
      <c r="C48" s="7"/>
      <c r="D48" s="7">
        <f t="shared" si="0"/>
        <v>0</v>
      </c>
    </row>
    <row r="49" spans="1:4" ht="18" hidden="1" x14ac:dyDescent="0.3">
      <c r="A49" s="8" t="s">
        <v>122</v>
      </c>
      <c r="B49" s="7"/>
      <c r="C49" s="7"/>
      <c r="D49" s="7">
        <f t="shared" si="0"/>
        <v>0</v>
      </c>
    </row>
    <row r="50" spans="1:4" ht="18" hidden="1" x14ac:dyDescent="0.3">
      <c r="A50" s="24" t="s">
        <v>123</v>
      </c>
      <c r="B50" s="7"/>
      <c r="C50" s="7"/>
      <c r="D50" s="7">
        <f t="shared" si="0"/>
        <v>0</v>
      </c>
    </row>
    <row r="51" spans="1:4" ht="18" hidden="1" x14ac:dyDescent="0.3">
      <c r="A51" s="10" t="s">
        <v>278</v>
      </c>
      <c r="B51" s="7"/>
      <c r="C51" s="7"/>
      <c r="D51" s="7">
        <f t="shared" si="0"/>
        <v>0</v>
      </c>
    </row>
    <row r="52" spans="1:4" ht="18" hidden="1" x14ac:dyDescent="0.3">
      <c r="A52" s="10" t="s">
        <v>279</v>
      </c>
      <c r="B52" s="7"/>
      <c r="C52" s="7"/>
      <c r="D52" s="7">
        <f t="shared" si="0"/>
        <v>0</v>
      </c>
    </row>
    <row r="53" spans="1:4" ht="18" hidden="1" x14ac:dyDescent="0.3">
      <c r="A53" s="5" t="s">
        <v>113</v>
      </c>
      <c r="B53" s="7"/>
      <c r="C53" s="7"/>
      <c r="D53" s="7">
        <f t="shared" si="0"/>
        <v>0</v>
      </c>
    </row>
    <row r="54" spans="1:4" ht="18" hidden="1" x14ac:dyDescent="0.3">
      <c r="A54" s="10" t="s">
        <v>151</v>
      </c>
      <c r="B54" s="7"/>
      <c r="C54" s="7"/>
      <c r="D54" s="7">
        <f t="shared" si="0"/>
        <v>0</v>
      </c>
    </row>
    <row r="55" spans="1:4" ht="18" hidden="1" x14ac:dyDescent="0.3">
      <c r="A55" s="14" t="s">
        <v>152</v>
      </c>
      <c r="B55" s="7"/>
      <c r="C55" s="7"/>
      <c r="D55" s="7">
        <f t="shared" si="0"/>
        <v>0</v>
      </c>
    </row>
    <row r="56" spans="1:4" ht="18" x14ac:dyDescent="0.3">
      <c r="A56" s="14" t="s">
        <v>153</v>
      </c>
      <c r="B56" s="7">
        <v>6</v>
      </c>
      <c r="C56" s="7">
        <v>17400</v>
      </c>
      <c r="D56" s="7">
        <f t="shared" si="0"/>
        <v>104400</v>
      </c>
    </row>
    <row r="57" spans="1:4" ht="18" hidden="1" x14ac:dyDescent="0.3">
      <c r="A57" s="14" t="s">
        <v>154</v>
      </c>
      <c r="B57" s="7"/>
      <c r="C57" s="7"/>
      <c r="D57" s="7">
        <f t="shared" si="0"/>
        <v>0</v>
      </c>
    </row>
    <row r="58" spans="1:4" ht="18" hidden="1" x14ac:dyDescent="0.3">
      <c r="A58" s="10" t="s">
        <v>155</v>
      </c>
      <c r="B58" s="7"/>
      <c r="C58" s="7"/>
      <c r="D58" s="7">
        <f t="shared" si="0"/>
        <v>0</v>
      </c>
    </row>
    <row r="59" spans="1:4" ht="18" hidden="1" x14ac:dyDescent="0.3">
      <c r="A59" s="8" t="s">
        <v>156</v>
      </c>
      <c r="B59" s="7"/>
      <c r="C59" s="7"/>
      <c r="D59" s="7">
        <f t="shared" si="0"/>
        <v>0</v>
      </c>
    </row>
    <row r="60" spans="1:4" ht="18" hidden="1" x14ac:dyDescent="0.3">
      <c r="A60" s="10" t="s">
        <v>157</v>
      </c>
      <c r="B60" s="7"/>
      <c r="C60" s="7"/>
      <c r="D60" s="7">
        <f t="shared" si="0"/>
        <v>0</v>
      </c>
    </row>
    <row r="61" spans="1:4" ht="18" hidden="1" x14ac:dyDescent="0.3">
      <c r="A61" s="10" t="s">
        <v>158</v>
      </c>
      <c r="B61" s="7"/>
      <c r="C61" s="7"/>
      <c r="D61" s="7">
        <f t="shared" si="0"/>
        <v>0</v>
      </c>
    </row>
    <row r="62" spans="1:4" ht="18" hidden="1" x14ac:dyDescent="0.3">
      <c r="A62" s="16" t="s">
        <v>76</v>
      </c>
      <c r="B62" s="7"/>
      <c r="C62" s="7"/>
      <c r="D62" s="7">
        <f t="shared" si="0"/>
        <v>0</v>
      </c>
    </row>
    <row r="63" spans="1:4" ht="18" x14ac:dyDescent="0.3">
      <c r="A63" s="10" t="s">
        <v>114</v>
      </c>
      <c r="B63" s="7">
        <v>50</v>
      </c>
      <c r="C63" s="7">
        <v>20000</v>
      </c>
      <c r="D63" s="7">
        <f t="shared" si="0"/>
        <v>1000000</v>
      </c>
    </row>
    <row r="64" spans="1:4" ht="18" hidden="1" x14ac:dyDescent="0.3">
      <c r="A64" s="34" t="s">
        <v>295</v>
      </c>
      <c r="B64" s="7"/>
      <c r="C64" s="7"/>
      <c r="D64" s="7">
        <f t="shared" si="0"/>
        <v>0</v>
      </c>
    </row>
    <row r="65" spans="1:4" ht="18" hidden="1" x14ac:dyDescent="0.3">
      <c r="A65" s="10" t="s">
        <v>159</v>
      </c>
      <c r="B65" s="7"/>
      <c r="C65" s="7"/>
      <c r="D65" s="7">
        <f t="shared" si="0"/>
        <v>0</v>
      </c>
    </row>
    <row r="66" spans="1:4" ht="18" hidden="1" x14ac:dyDescent="0.3">
      <c r="A66" s="10" t="s">
        <v>160</v>
      </c>
      <c r="B66" s="7"/>
      <c r="C66" s="7"/>
      <c r="D66" s="7">
        <f t="shared" si="0"/>
        <v>0</v>
      </c>
    </row>
    <row r="67" spans="1:4" ht="18" hidden="1" x14ac:dyDescent="0.3">
      <c r="A67" s="9" t="s">
        <v>161</v>
      </c>
      <c r="B67" s="7"/>
      <c r="C67" s="7"/>
      <c r="D67" s="7">
        <f t="shared" si="0"/>
        <v>0</v>
      </c>
    </row>
    <row r="68" spans="1:4" ht="18" hidden="1" x14ac:dyDescent="0.3">
      <c r="A68" s="5" t="s">
        <v>296</v>
      </c>
      <c r="B68" s="7"/>
      <c r="C68" s="7"/>
      <c r="D68" s="7">
        <f t="shared" ref="D68:D131" si="1">B68*C68</f>
        <v>0</v>
      </c>
    </row>
    <row r="69" spans="1:4" ht="18" hidden="1" x14ac:dyDescent="0.3">
      <c r="A69" s="5" t="s">
        <v>3</v>
      </c>
      <c r="B69" s="7"/>
      <c r="C69" s="7"/>
      <c r="D69" s="7">
        <f t="shared" si="1"/>
        <v>0</v>
      </c>
    </row>
    <row r="70" spans="1:4" ht="18" hidden="1" x14ac:dyDescent="0.3">
      <c r="A70" s="8" t="s">
        <v>4</v>
      </c>
      <c r="B70" s="7"/>
      <c r="C70" s="7"/>
      <c r="D70" s="7">
        <f t="shared" si="1"/>
        <v>0</v>
      </c>
    </row>
    <row r="71" spans="1:4" ht="18" hidden="1" x14ac:dyDescent="0.3">
      <c r="A71" s="5" t="s">
        <v>5</v>
      </c>
      <c r="B71" s="7"/>
      <c r="C71" s="7"/>
      <c r="D71" s="7">
        <f t="shared" si="1"/>
        <v>0</v>
      </c>
    </row>
    <row r="72" spans="1:4" ht="18" hidden="1" x14ac:dyDescent="0.3">
      <c r="A72" s="5" t="s">
        <v>6</v>
      </c>
      <c r="B72" s="7"/>
      <c r="C72" s="7"/>
      <c r="D72" s="7">
        <f t="shared" si="1"/>
        <v>0</v>
      </c>
    </row>
    <row r="73" spans="1:4" ht="18" hidden="1" x14ac:dyDescent="0.3">
      <c r="A73" s="5" t="s">
        <v>7</v>
      </c>
      <c r="B73" s="7"/>
      <c r="C73" s="7"/>
      <c r="D73" s="7">
        <f t="shared" si="1"/>
        <v>0</v>
      </c>
    </row>
    <row r="74" spans="1:4" ht="18" hidden="1" x14ac:dyDescent="0.3">
      <c r="A74" s="9" t="s">
        <v>8</v>
      </c>
      <c r="B74" s="7"/>
      <c r="C74" s="7"/>
      <c r="D74" s="7">
        <f t="shared" si="1"/>
        <v>0</v>
      </c>
    </row>
    <row r="75" spans="1:4" ht="18" hidden="1" x14ac:dyDescent="0.3">
      <c r="A75" s="10" t="s">
        <v>9</v>
      </c>
      <c r="B75" s="7"/>
      <c r="C75" s="7"/>
      <c r="D75" s="7">
        <f t="shared" si="1"/>
        <v>0</v>
      </c>
    </row>
    <row r="76" spans="1:4" ht="18" x14ac:dyDescent="0.3">
      <c r="A76" s="10" t="s">
        <v>115</v>
      </c>
      <c r="B76" s="7">
        <f>40+20</f>
        <v>60</v>
      </c>
      <c r="C76" s="7">
        <v>23000</v>
      </c>
      <c r="D76" s="7">
        <f t="shared" si="1"/>
        <v>1380000</v>
      </c>
    </row>
    <row r="77" spans="1:4" ht="18" hidden="1" x14ac:dyDescent="0.3">
      <c r="A77" s="5" t="s">
        <v>116</v>
      </c>
      <c r="B77" s="7"/>
      <c r="C77" s="7"/>
      <c r="D77" s="7">
        <f t="shared" si="1"/>
        <v>0</v>
      </c>
    </row>
    <row r="78" spans="1:4" ht="18" hidden="1" x14ac:dyDescent="0.3">
      <c r="A78" s="10" t="s">
        <v>168</v>
      </c>
      <c r="B78" s="7"/>
      <c r="C78" s="7"/>
      <c r="D78" s="7">
        <f t="shared" si="1"/>
        <v>0</v>
      </c>
    </row>
    <row r="79" spans="1:4" ht="18" hidden="1" x14ac:dyDescent="0.3">
      <c r="A79" s="24" t="s">
        <v>169</v>
      </c>
      <c r="B79" s="7"/>
      <c r="C79" s="7"/>
      <c r="D79" s="7">
        <f t="shared" si="1"/>
        <v>0</v>
      </c>
    </row>
    <row r="80" spans="1:4" ht="18" x14ac:dyDescent="0.3">
      <c r="A80" s="10" t="s">
        <v>170</v>
      </c>
      <c r="B80" s="7">
        <v>30</v>
      </c>
      <c r="C80" s="7">
        <v>32000</v>
      </c>
      <c r="D80" s="7">
        <f t="shared" si="1"/>
        <v>960000</v>
      </c>
    </row>
    <row r="81" spans="1:4" ht="18" x14ac:dyDescent="0.3">
      <c r="A81" s="10" t="s">
        <v>171</v>
      </c>
      <c r="B81" s="7">
        <v>14</v>
      </c>
      <c r="C81" s="7">
        <v>23000</v>
      </c>
      <c r="D81" s="7">
        <f t="shared" si="1"/>
        <v>322000</v>
      </c>
    </row>
    <row r="82" spans="1:4" ht="18" hidden="1" x14ac:dyDescent="0.3">
      <c r="A82" s="10" t="s">
        <v>172</v>
      </c>
      <c r="B82" s="7"/>
      <c r="C82" s="7"/>
      <c r="D82" s="7">
        <f t="shared" si="1"/>
        <v>0</v>
      </c>
    </row>
    <row r="83" spans="1:4" ht="18" hidden="1" x14ac:dyDescent="0.3">
      <c r="A83" s="5" t="s">
        <v>10</v>
      </c>
      <c r="B83" s="12"/>
      <c r="C83" s="12"/>
      <c r="D83" s="7">
        <f t="shared" si="1"/>
        <v>0</v>
      </c>
    </row>
    <row r="84" spans="1:4" ht="18" hidden="1" x14ac:dyDescent="0.3">
      <c r="A84" s="5" t="s">
        <v>11</v>
      </c>
      <c r="B84" s="12"/>
      <c r="C84" s="12"/>
      <c r="D84" s="7">
        <f t="shared" si="1"/>
        <v>0</v>
      </c>
    </row>
    <row r="85" spans="1:4" ht="18" hidden="1" x14ac:dyDescent="0.3">
      <c r="A85" s="5" t="s">
        <v>12</v>
      </c>
      <c r="B85" s="12"/>
      <c r="C85" s="12"/>
      <c r="D85" s="7">
        <f t="shared" si="1"/>
        <v>0</v>
      </c>
    </row>
    <row r="86" spans="1:4" ht="18" hidden="1" x14ac:dyDescent="0.3">
      <c r="A86" s="10" t="s">
        <v>82</v>
      </c>
      <c r="B86" s="7"/>
      <c r="C86" s="7"/>
      <c r="D86" s="7">
        <f t="shared" si="1"/>
        <v>0</v>
      </c>
    </row>
    <row r="87" spans="1:4" ht="18" hidden="1" x14ac:dyDescent="0.3">
      <c r="A87" s="10" t="s">
        <v>83</v>
      </c>
      <c r="B87" s="7"/>
      <c r="C87" s="7"/>
      <c r="D87" s="7">
        <f t="shared" si="1"/>
        <v>0</v>
      </c>
    </row>
    <row r="88" spans="1:4" ht="18" hidden="1" x14ac:dyDescent="0.3">
      <c r="A88" s="10" t="s">
        <v>84</v>
      </c>
      <c r="B88" s="7"/>
      <c r="C88" s="7"/>
      <c r="D88" s="7">
        <f t="shared" si="1"/>
        <v>0</v>
      </c>
    </row>
    <row r="89" spans="1:4" ht="18" hidden="1" x14ac:dyDescent="0.3">
      <c r="A89" s="10" t="s">
        <v>85</v>
      </c>
      <c r="B89" s="7"/>
      <c r="C89" s="7"/>
      <c r="D89" s="7">
        <f t="shared" si="1"/>
        <v>0</v>
      </c>
    </row>
    <row r="90" spans="1:4" ht="18" hidden="1" x14ac:dyDescent="0.3">
      <c r="A90" s="10" t="s">
        <v>86</v>
      </c>
      <c r="B90" s="7"/>
      <c r="C90" s="7"/>
      <c r="D90" s="7">
        <f t="shared" si="1"/>
        <v>0</v>
      </c>
    </row>
    <row r="91" spans="1:4" ht="18" x14ac:dyDescent="0.3">
      <c r="A91" s="10" t="s">
        <v>194</v>
      </c>
      <c r="B91" s="7">
        <f>80+30+15+5</f>
        <v>130</v>
      </c>
      <c r="C91" s="7">
        <v>9000</v>
      </c>
      <c r="D91" s="7">
        <f t="shared" si="1"/>
        <v>1170000</v>
      </c>
    </row>
    <row r="92" spans="1:4" ht="18" hidden="1" x14ac:dyDescent="0.3">
      <c r="A92" s="13" t="s">
        <v>195</v>
      </c>
      <c r="B92" s="7"/>
      <c r="C92" s="7"/>
      <c r="D92" s="7">
        <f t="shared" si="1"/>
        <v>0</v>
      </c>
    </row>
    <row r="93" spans="1:4" ht="18" hidden="1" x14ac:dyDescent="0.3">
      <c r="A93" s="13" t="s">
        <v>177</v>
      </c>
      <c r="B93" s="7"/>
      <c r="C93" s="7"/>
      <c r="D93" s="7">
        <f t="shared" si="1"/>
        <v>0</v>
      </c>
    </row>
    <row r="94" spans="1:4" ht="18" hidden="1" x14ac:dyDescent="0.3">
      <c r="A94" s="13" t="s">
        <v>178</v>
      </c>
      <c r="B94" s="7"/>
      <c r="C94" s="7"/>
      <c r="D94" s="7">
        <f t="shared" si="1"/>
        <v>0</v>
      </c>
    </row>
    <row r="95" spans="1:4" ht="18" hidden="1" x14ac:dyDescent="0.3">
      <c r="A95" s="8" t="s">
        <v>179</v>
      </c>
      <c r="B95" s="7"/>
      <c r="C95" s="7"/>
      <c r="D95" s="7">
        <f t="shared" si="1"/>
        <v>0</v>
      </c>
    </row>
    <row r="96" spans="1:4" ht="18" hidden="1" x14ac:dyDescent="0.3">
      <c r="A96" s="24" t="s">
        <v>173</v>
      </c>
      <c r="B96" s="7"/>
      <c r="C96" s="7"/>
      <c r="D96" s="7">
        <f t="shared" si="1"/>
        <v>0</v>
      </c>
    </row>
    <row r="97" spans="1:4" ht="18" hidden="1" x14ac:dyDescent="0.3">
      <c r="A97" s="10" t="s">
        <v>13</v>
      </c>
      <c r="B97" s="7"/>
      <c r="C97" s="7"/>
      <c r="D97" s="7">
        <f t="shared" si="1"/>
        <v>0</v>
      </c>
    </row>
    <row r="98" spans="1:4" ht="18" hidden="1" x14ac:dyDescent="0.3">
      <c r="A98" s="10" t="s">
        <v>14</v>
      </c>
      <c r="B98" s="7"/>
      <c r="C98" s="7"/>
      <c r="D98" s="7">
        <f t="shared" si="1"/>
        <v>0</v>
      </c>
    </row>
    <row r="99" spans="1:4" ht="18" hidden="1" x14ac:dyDescent="0.3">
      <c r="A99" s="8" t="s">
        <v>348</v>
      </c>
      <c r="B99" s="7"/>
      <c r="C99" s="7"/>
      <c r="D99" s="7">
        <f t="shared" si="1"/>
        <v>0</v>
      </c>
    </row>
    <row r="100" spans="1:4" ht="18" hidden="1" x14ac:dyDescent="0.3">
      <c r="A100" s="10" t="s">
        <v>15</v>
      </c>
      <c r="B100" s="12"/>
      <c r="C100" s="12"/>
      <c r="D100" s="7">
        <f t="shared" si="1"/>
        <v>0</v>
      </c>
    </row>
    <row r="101" spans="1:4" ht="18" hidden="1" x14ac:dyDescent="0.3">
      <c r="A101" s="8" t="s">
        <v>16</v>
      </c>
      <c r="B101" s="7"/>
      <c r="C101" s="7"/>
      <c r="D101" s="7">
        <f t="shared" si="1"/>
        <v>0</v>
      </c>
    </row>
    <row r="102" spans="1:4" ht="18" hidden="1" x14ac:dyDescent="0.3">
      <c r="A102" s="195" t="s">
        <v>17</v>
      </c>
      <c r="B102" s="7"/>
      <c r="C102" s="7"/>
      <c r="D102" s="7">
        <f t="shared" si="1"/>
        <v>0</v>
      </c>
    </row>
    <row r="103" spans="1:4" ht="18" hidden="1" x14ac:dyDescent="0.3">
      <c r="A103" s="42" t="s">
        <v>297</v>
      </c>
      <c r="B103" s="7"/>
      <c r="C103" s="7"/>
      <c r="D103" s="7">
        <f t="shared" si="1"/>
        <v>0</v>
      </c>
    </row>
    <row r="104" spans="1:4" ht="18" hidden="1" x14ac:dyDescent="0.3">
      <c r="A104" s="28" t="s">
        <v>47</v>
      </c>
      <c r="B104" s="7"/>
      <c r="C104" s="7"/>
      <c r="D104" s="7">
        <f t="shared" si="1"/>
        <v>0</v>
      </c>
    </row>
    <row r="105" spans="1:4" ht="18" hidden="1" x14ac:dyDescent="0.3">
      <c r="A105" s="14" t="s">
        <v>48</v>
      </c>
      <c r="B105" s="7"/>
      <c r="C105" s="7"/>
      <c r="D105" s="7">
        <f t="shared" si="1"/>
        <v>0</v>
      </c>
    </row>
    <row r="106" spans="1:4" ht="18" hidden="1" x14ac:dyDescent="0.3">
      <c r="A106" s="10" t="s">
        <v>192</v>
      </c>
      <c r="B106" s="7"/>
      <c r="C106" s="7"/>
      <c r="D106" s="7">
        <f t="shared" si="1"/>
        <v>0</v>
      </c>
    </row>
    <row r="107" spans="1:4" ht="18" hidden="1" x14ac:dyDescent="0.3">
      <c r="A107" s="10" t="s">
        <v>193</v>
      </c>
      <c r="B107" s="7"/>
      <c r="C107" s="7"/>
      <c r="D107" s="7">
        <f t="shared" si="1"/>
        <v>0</v>
      </c>
    </row>
    <row r="108" spans="1:4" ht="18" hidden="1" x14ac:dyDescent="0.3">
      <c r="A108" s="8" t="s">
        <v>49</v>
      </c>
      <c r="B108" s="7"/>
      <c r="C108" s="7"/>
      <c r="D108" s="7">
        <f t="shared" si="1"/>
        <v>0</v>
      </c>
    </row>
    <row r="109" spans="1:4" ht="18" hidden="1" x14ac:dyDescent="0.3">
      <c r="A109" s="35" t="s">
        <v>298</v>
      </c>
      <c r="B109" s="7"/>
      <c r="C109" s="7"/>
      <c r="D109" s="7">
        <f t="shared" si="1"/>
        <v>0</v>
      </c>
    </row>
    <row r="110" spans="1:4" ht="18" hidden="1" x14ac:dyDescent="0.3">
      <c r="A110" s="10" t="s">
        <v>50</v>
      </c>
      <c r="B110" s="7"/>
      <c r="C110" s="7"/>
      <c r="D110" s="7">
        <f t="shared" si="1"/>
        <v>0</v>
      </c>
    </row>
    <row r="111" spans="1:4" ht="18" hidden="1" x14ac:dyDescent="0.3">
      <c r="A111" s="10" t="s">
        <v>20</v>
      </c>
      <c r="B111" s="7"/>
      <c r="C111" s="7"/>
      <c r="D111" s="7">
        <f t="shared" si="1"/>
        <v>0</v>
      </c>
    </row>
    <row r="112" spans="1:4" ht="18" hidden="1" x14ac:dyDescent="0.3">
      <c r="A112" s="10" t="s">
        <v>21</v>
      </c>
      <c r="B112" s="7"/>
      <c r="C112" s="7"/>
      <c r="D112" s="7">
        <f t="shared" si="1"/>
        <v>0</v>
      </c>
    </row>
    <row r="113" spans="1:4" ht="18" hidden="1" x14ac:dyDescent="0.3">
      <c r="A113" s="10" t="s">
        <v>22</v>
      </c>
      <c r="B113" s="7"/>
      <c r="C113" s="7"/>
      <c r="D113" s="7">
        <f t="shared" si="1"/>
        <v>0</v>
      </c>
    </row>
    <row r="114" spans="1:4" ht="18" hidden="1" x14ac:dyDescent="0.3">
      <c r="A114" s="10" t="s">
        <v>208</v>
      </c>
      <c r="B114" s="7"/>
      <c r="C114" s="7"/>
      <c r="D114" s="7">
        <f t="shared" si="1"/>
        <v>0</v>
      </c>
    </row>
    <row r="115" spans="1:4" ht="18" hidden="1" x14ac:dyDescent="0.3">
      <c r="A115" s="10" t="s">
        <v>209</v>
      </c>
      <c r="B115" s="7"/>
      <c r="C115" s="7"/>
      <c r="D115" s="7">
        <f t="shared" si="1"/>
        <v>0</v>
      </c>
    </row>
    <row r="116" spans="1:4" ht="18" hidden="1" x14ac:dyDescent="0.3">
      <c r="A116" s="10" t="s">
        <v>210</v>
      </c>
      <c r="B116" s="7"/>
      <c r="C116" s="7"/>
      <c r="D116" s="7">
        <f t="shared" si="1"/>
        <v>0</v>
      </c>
    </row>
    <row r="117" spans="1:4" ht="18" hidden="1" x14ac:dyDescent="0.3">
      <c r="A117" s="10" t="s">
        <v>211</v>
      </c>
      <c r="B117" s="7"/>
      <c r="C117" s="7"/>
      <c r="D117" s="7">
        <f t="shared" si="1"/>
        <v>0</v>
      </c>
    </row>
    <row r="118" spans="1:4" ht="18" hidden="1" x14ac:dyDescent="0.3">
      <c r="A118" s="8" t="s">
        <v>18</v>
      </c>
      <c r="B118" s="7"/>
      <c r="C118" s="7"/>
      <c r="D118" s="7">
        <f t="shared" si="1"/>
        <v>0</v>
      </c>
    </row>
    <row r="119" spans="1:4" ht="18" hidden="1" x14ac:dyDescent="0.3">
      <c r="A119" s="13" t="s">
        <v>19</v>
      </c>
      <c r="B119" s="7"/>
      <c r="C119" s="7"/>
      <c r="D119" s="7">
        <f t="shared" si="1"/>
        <v>0</v>
      </c>
    </row>
    <row r="120" spans="1:4" ht="18" hidden="1" x14ac:dyDescent="0.3">
      <c r="A120" s="10" t="s">
        <v>299</v>
      </c>
      <c r="B120" s="7"/>
      <c r="C120" s="7"/>
      <c r="D120" s="7">
        <f t="shared" si="1"/>
        <v>0</v>
      </c>
    </row>
    <row r="121" spans="1:4" ht="18" hidden="1" x14ac:dyDescent="0.3">
      <c r="A121" s="8" t="s">
        <v>300</v>
      </c>
      <c r="B121" s="7"/>
      <c r="C121" s="7"/>
      <c r="D121" s="7">
        <f t="shared" si="1"/>
        <v>0</v>
      </c>
    </row>
    <row r="122" spans="1:4" ht="18" hidden="1" x14ac:dyDescent="0.3">
      <c r="A122" s="8" t="s">
        <v>301</v>
      </c>
      <c r="B122" s="7"/>
      <c r="C122" s="7"/>
      <c r="D122" s="7">
        <f t="shared" si="1"/>
        <v>0</v>
      </c>
    </row>
    <row r="123" spans="1:4" ht="18" hidden="1" x14ac:dyDescent="0.3">
      <c r="A123" s="10" t="s">
        <v>95</v>
      </c>
      <c r="B123" s="7"/>
      <c r="C123" s="7"/>
      <c r="D123" s="7">
        <f t="shared" si="1"/>
        <v>0</v>
      </c>
    </row>
    <row r="124" spans="1:4" ht="18" hidden="1" x14ac:dyDescent="0.3">
      <c r="A124" s="10" t="s">
        <v>212</v>
      </c>
      <c r="B124" s="7"/>
      <c r="C124" s="7"/>
      <c r="D124" s="7">
        <f t="shared" si="1"/>
        <v>0</v>
      </c>
    </row>
    <row r="125" spans="1:4" ht="18" hidden="1" x14ac:dyDescent="0.3">
      <c r="A125" s="29" t="s">
        <v>124</v>
      </c>
      <c r="B125" s="7"/>
      <c r="C125" s="7"/>
      <c r="D125" s="7">
        <f t="shared" si="1"/>
        <v>0</v>
      </c>
    </row>
    <row r="126" spans="1:4" ht="18" hidden="1" x14ac:dyDescent="0.3">
      <c r="A126" s="24" t="s">
        <v>125</v>
      </c>
      <c r="B126" s="7"/>
      <c r="C126" s="7"/>
      <c r="D126" s="7">
        <f t="shared" si="1"/>
        <v>0</v>
      </c>
    </row>
    <row r="127" spans="1:4" ht="18" hidden="1" x14ac:dyDescent="0.3">
      <c r="A127" s="5" t="s">
        <v>126</v>
      </c>
      <c r="B127" s="12"/>
      <c r="C127" s="12"/>
      <c r="D127" s="7">
        <f t="shared" si="1"/>
        <v>0</v>
      </c>
    </row>
    <row r="128" spans="1:4" ht="18" hidden="1" x14ac:dyDescent="0.3">
      <c r="A128" s="5" t="s">
        <v>127</v>
      </c>
      <c r="B128" s="12"/>
      <c r="C128" s="12"/>
      <c r="D128" s="7">
        <f t="shared" si="1"/>
        <v>0</v>
      </c>
    </row>
    <row r="129" spans="1:4" ht="18" hidden="1" x14ac:dyDescent="0.3">
      <c r="A129" s="5" t="s">
        <v>128</v>
      </c>
      <c r="B129" s="12"/>
      <c r="C129" s="12"/>
      <c r="D129" s="7">
        <f t="shared" si="1"/>
        <v>0</v>
      </c>
    </row>
    <row r="130" spans="1:4" ht="18" hidden="1" x14ac:dyDescent="0.3">
      <c r="A130" s="5" t="s">
        <v>129</v>
      </c>
      <c r="B130" s="31"/>
      <c r="C130" s="31"/>
      <c r="D130" s="7">
        <f t="shared" si="1"/>
        <v>0</v>
      </c>
    </row>
    <row r="131" spans="1:4" ht="18" hidden="1" x14ac:dyDescent="0.3">
      <c r="A131" s="33" t="s">
        <v>280</v>
      </c>
      <c r="B131" s="7"/>
      <c r="C131" s="7"/>
      <c r="D131" s="7">
        <f t="shared" si="1"/>
        <v>0</v>
      </c>
    </row>
    <row r="132" spans="1:4" ht="18" hidden="1" x14ac:dyDescent="0.3">
      <c r="A132" s="5" t="s">
        <v>281</v>
      </c>
      <c r="B132" s="12"/>
      <c r="C132" s="12"/>
      <c r="D132" s="7">
        <f t="shared" ref="D132:D195" si="2">B132*C132</f>
        <v>0</v>
      </c>
    </row>
    <row r="133" spans="1:4" ht="18" hidden="1" x14ac:dyDescent="0.3">
      <c r="A133" s="10" t="s">
        <v>282</v>
      </c>
      <c r="B133" s="7"/>
      <c r="C133" s="7"/>
      <c r="D133" s="7">
        <f t="shared" si="2"/>
        <v>0</v>
      </c>
    </row>
    <row r="134" spans="1:4" ht="18" hidden="1" x14ac:dyDescent="0.3">
      <c r="A134" s="10" t="s">
        <v>283</v>
      </c>
      <c r="B134" s="7"/>
      <c r="C134" s="7"/>
      <c r="D134" s="7">
        <f t="shared" si="2"/>
        <v>0</v>
      </c>
    </row>
    <row r="135" spans="1:4" ht="18" hidden="1" x14ac:dyDescent="0.3">
      <c r="A135" s="10" t="s">
        <v>213</v>
      </c>
      <c r="B135" s="7"/>
      <c r="C135" s="7"/>
      <c r="D135" s="7">
        <f t="shared" si="2"/>
        <v>0</v>
      </c>
    </row>
    <row r="136" spans="1:4" ht="18" hidden="1" x14ac:dyDescent="0.3">
      <c r="A136" s="10" t="s">
        <v>36</v>
      </c>
      <c r="B136" s="7"/>
      <c r="C136" s="7"/>
      <c r="D136" s="7">
        <f t="shared" si="2"/>
        <v>0</v>
      </c>
    </row>
    <row r="137" spans="1:4" ht="18" hidden="1" x14ac:dyDescent="0.3">
      <c r="A137" s="14" t="s">
        <v>37</v>
      </c>
      <c r="B137" s="7"/>
      <c r="C137" s="7"/>
      <c r="D137" s="7">
        <f t="shared" si="2"/>
        <v>0</v>
      </c>
    </row>
    <row r="138" spans="1:4" ht="18" hidden="1" x14ac:dyDescent="0.3">
      <c r="A138" s="5" t="s">
        <v>214</v>
      </c>
      <c r="B138" s="7"/>
      <c r="C138" s="7"/>
      <c r="D138" s="7">
        <f t="shared" si="2"/>
        <v>0</v>
      </c>
    </row>
    <row r="139" spans="1:4" ht="18" hidden="1" x14ac:dyDescent="0.3">
      <c r="A139" s="5" t="s">
        <v>215</v>
      </c>
      <c r="B139" s="7"/>
      <c r="C139" s="7"/>
      <c r="D139" s="7">
        <f t="shared" si="2"/>
        <v>0</v>
      </c>
    </row>
    <row r="140" spans="1:4" ht="18" hidden="1" x14ac:dyDescent="0.3">
      <c r="A140" s="10" t="s">
        <v>216</v>
      </c>
      <c r="B140" s="7"/>
      <c r="C140" s="7"/>
      <c r="D140" s="7">
        <f t="shared" si="2"/>
        <v>0</v>
      </c>
    </row>
    <row r="141" spans="1:4" ht="18" hidden="1" x14ac:dyDescent="0.3">
      <c r="A141" s="10" t="s">
        <v>438</v>
      </c>
      <c r="B141" s="7"/>
      <c r="C141" s="7"/>
      <c r="D141" s="7">
        <f t="shared" si="2"/>
        <v>0</v>
      </c>
    </row>
    <row r="142" spans="1:4" ht="18" hidden="1" x14ac:dyDescent="0.3">
      <c r="A142" s="10" t="s">
        <v>101</v>
      </c>
      <c r="B142" s="12"/>
      <c r="C142" s="12"/>
      <c r="D142" s="7">
        <f t="shared" si="2"/>
        <v>0</v>
      </c>
    </row>
    <row r="143" spans="1:4" ht="18" hidden="1" x14ac:dyDescent="0.3">
      <c r="A143" s="10" t="s">
        <v>102</v>
      </c>
      <c r="B143" s="12"/>
      <c r="C143" s="12"/>
      <c r="D143" s="7">
        <f t="shared" si="2"/>
        <v>0</v>
      </c>
    </row>
    <row r="144" spans="1:4" ht="18" hidden="1" x14ac:dyDescent="0.3">
      <c r="A144" s="10" t="s">
        <v>302</v>
      </c>
      <c r="B144" s="7"/>
      <c r="C144" s="7"/>
      <c r="D144" s="7">
        <f t="shared" si="2"/>
        <v>0</v>
      </c>
    </row>
    <row r="145" spans="1:4" ht="18" hidden="1" x14ac:dyDescent="0.3">
      <c r="A145" s="10" t="s">
        <v>103</v>
      </c>
      <c r="B145" s="12"/>
      <c r="C145" s="12"/>
      <c r="D145" s="7">
        <f t="shared" si="2"/>
        <v>0</v>
      </c>
    </row>
    <row r="146" spans="1:4" ht="18" hidden="1" x14ac:dyDescent="0.3">
      <c r="A146" s="10" t="s">
        <v>104</v>
      </c>
      <c r="B146" s="12"/>
      <c r="C146" s="12"/>
      <c r="D146" s="7">
        <f t="shared" si="2"/>
        <v>0</v>
      </c>
    </row>
    <row r="147" spans="1:4" ht="18" hidden="1" x14ac:dyDescent="0.3">
      <c r="A147" s="10" t="s">
        <v>105</v>
      </c>
      <c r="B147" s="12"/>
      <c r="C147" s="12"/>
      <c r="D147" s="7">
        <f t="shared" si="2"/>
        <v>0</v>
      </c>
    </row>
    <row r="148" spans="1:4" ht="18" hidden="1" x14ac:dyDescent="0.3">
      <c r="A148" s="10" t="s">
        <v>106</v>
      </c>
      <c r="B148" s="12"/>
      <c r="C148" s="12"/>
      <c r="D148" s="7">
        <f t="shared" si="2"/>
        <v>0</v>
      </c>
    </row>
    <row r="149" spans="1:4" ht="18" hidden="1" x14ac:dyDescent="0.3">
      <c r="A149" s="10" t="s">
        <v>130</v>
      </c>
      <c r="B149" s="12"/>
      <c r="C149" s="12"/>
      <c r="D149" s="7">
        <f t="shared" si="2"/>
        <v>0</v>
      </c>
    </row>
    <row r="150" spans="1:4" ht="18" hidden="1" x14ac:dyDescent="0.3">
      <c r="A150" s="10" t="s">
        <v>107</v>
      </c>
      <c r="B150" s="12"/>
      <c r="C150" s="12"/>
      <c r="D150" s="7">
        <f t="shared" si="2"/>
        <v>0</v>
      </c>
    </row>
    <row r="151" spans="1:4" ht="18" hidden="1" x14ac:dyDescent="0.3">
      <c r="A151" s="10" t="s">
        <v>108</v>
      </c>
      <c r="B151" s="12"/>
      <c r="C151" s="12"/>
      <c r="D151" s="7">
        <f t="shared" si="2"/>
        <v>0</v>
      </c>
    </row>
    <row r="152" spans="1:4" ht="18" hidden="1" x14ac:dyDescent="0.3">
      <c r="A152" s="10" t="s">
        <v>109</v>
      </c>
      <c r="B152" s="12"/>
      <c r="C152" s="12"/>
      <c r="D152" s="7">
        <f t="shared" si="2"/>
        <v>0</v>
      </c>
    </row>
    <row r="153" spans="1:4" ht="18" hidden="1" x14ac:dyDescent="0.3">
      <c r="A153" s="10" t="s">
        <v>162</v>
      </c>
      <c r="B153" s="7"/>
      <c r="C153" s="7"/>
      <c r="D153" s="7">
        <f t="shared" si="2"/>
        <v>0</v>
      </c>
    </row>
    <row r="154" spans="1:4" ht="18" hidden="1" x14ac:dyDescent="0.3">
      <c r="A154" s="10" t="s">
        <v>164</v>
      </c>
      <c r="B154" s="7"/>
      <c r="C154" s="7"/>
      <c r="D154" s="7">
        <f t="shared" si="2"/>
        <v>0</v>
      </c>
    </row>
    <row r="155" spans="1:4" ht="18" hidden="1" x14ac:dyDescent="0.3">
      <c r="A155" s="10" t="s">
        <v>165</v>
      </c>
      <c r="B155" s="7"/>
      <c r="C155" s="7"/>
      <c r="D155" s="7">
        <f t="shared" si="2"/>
        <v>0</v>
      </c>
    </row>
    <row r="156" spans="1:4" ht="18" hidden="1" x14ac:dyDescent="0.3">
      <c r="A156" s="10" t="s">
        <v>166</v>
      </c>
      <c r="B156" s="7"/>
      <c r="C156" s="7"/>
      <c r="D156" s="7">
        <f t="shared" si="2"/>
        <v>0</v>
      </c>
    </row>
    <row r="157" spans="1:4" ht="18" hidden="1" x14ac:dyDescent="0.3">
      <c r="A157" s="14" t="s">
        <v>167</v>
      </c>
      <c r="B157" s="7"/>
      <c r="C157" s="7"/>
      <c r="D157" s="7">
        <f t="shared" si="2"/>
        <v>0</v>
      </c>
    </row>
    <row r="158" spans="1:4" ht="18" hidden="1" x14ac:dyDescent="0.3">
      <c r="A158" s="18" t="s">
        <v>289</v>
      </c>
      <c r="B158" s="7"/>
      <c r="C158" s="7"/>
      <c r="D158" s="7">
        <f t="shared" si="2"/>
        <v>0</v>
      </c>
    </row>
    <row r="159" spans="1:4" ht="18" hidden="1" x14ac:dyDescent="0.3">
      <c r="A159" s="10" t="s">
        <v>290</v>
      </c>
      <c r="B159" s="7"/>
      <c r="C159" s="7"/>
      <c r="D159" s="7">
        <f t="shared" si="2"/>
        <v>0</v>
      </c>
    </row>
    <row r="160" spans="1:4" ht="18" hidden="1" x14ac:dyDescent="0.3">
      <c r="A160" s="10" t="s">
        <v>291</v>
      </c>
      <c r="B160" s="7"/>
      <c r="C160" s="7"/>
      <c r="D160" s="7">
        <f t="shared" si="2"/>
        <v>0</v>
      </c>
    </row>
    <row r="161" spans="1:4" ht="18" hidden="1" x14ac:dyDescent="0.3">
      <c r="A161" s="10" t="s">
        <v>292</v>
      </c>
      <c r="B161" s="7"/>
      <c r="C161" s="7"/>
      <c r="D161" s="7">
        <f t="shared" si="2"/>
        <v>0</v>
      </c>
    </row>
    <row r="162" spans="1:4" ht="18" hidden="1" x14ac:dyDescent="0.3">
      <c r="A162" s="10" t="s">
        <v>110</v>
      </c>
      <c r="B162" s="12"/>
      <c r="C162" s="12"/>
      <c r="D162" s="7">
        <f t="shared" si="2"/>
        <v>0</v>
      </c>
    </row>
    <row r="163" spans="1:4" ht="18" hidden="1" x14ac:dyDescent="0.3">
      <c r="A163" s="10" t="s">
        <v>111</v>
      </c>
      <c r="B163" s="12"/>
      <c r="C163" s="12"/>
      <c r="D163" s="7">
        <f t="shared" si="2"/>
        <v>0</v>
      </c>
    </row>
    <row r="164" spans="1:4" ht="18" hidden="1" x14ac:dyDescent="0.3">
      <c r="A164" s="10" t="s">
        <v>112</v>
      </c>
      <c r="B164" s="12"/>
      <c r="C164" s="12"/>
      <c r="D164" s="7">
        <f t="shared" si="2"/>
        <v>0</v>
      </c>
    </row>
    <row r="165" spans="1:4" ht="18" hidden="1" x14ac:dyDescent="0.3">
      <c r="A165" s="10" t="s">
        <v>303</v>
      </c>
      <c r="B165" s="7"/>
      <c r="C165" s="7"/>
      <c r="D165" s="7">
        <f t="shared" si="2"/>
        <v>0</v>
      </c>
    </row>
    <row r="166" spans="1:4" ht="18" hidden="1" x14ac:dyDescent="0.3">
      <c r="A166" s="10" t="s">
        <v>54</v>
      </c>
      <c r="B166" s="7"/>
      <c r="C166" s="7"/>
      <c r="D166" s="7">
        <f t="shared" si="2"/>
        <v>0</v>
      </c>
    </row>
    <row r="167" spans="1:4" ht="18" hidden="1" x14ac:dyDescent="0.3">
      <c r="A167" s="14" t="s">
        <v>55</v>
      </c>
      <c r="B167" s="7"/>
      <c r="C167" s="7"/>
      <c r="D167" s="7">
        <f t="shared" si="2"/>
        <v>0</v>
      </c>
    </row>
    <row r="168" spans="1:4" ht="18" hidden="1" x14ac:dyDescent="0.3">
      <c r="A168" s="5" t="s">
        <v>199</v>
      </c>
      <c r="B168" s="7"/>
      <c r="C168" s="7"/>
      <c r="D168" s="7">
        <f t="shared" si="2"/>
        <v>0</v>
      </c>
    </row>
    <row r="169" spans="1:4" ht="18" hidden="1" x14ac:dyDescent="0.3">
      <c r="A169" s="10" t="s">
        <v>200</v>
      </c>
      <c r="B169" s="7">
        <v>450</v>
      </c>
      <c r="C169" s="46">
        <v>6500</v>
      </c>
      <c r="D169" s="7">
        <f t="shared" si="2"/>
        <v>2925000</v>
      </c>
    </row>
    <row r="170" spans="1:4" ht="18" hidden="1" x14ac:dyDescent="0.3">
      <c r="A170" s="32" t="s">
        <v>201</v>
      </c>
      <c r="B170" s="7"/>
      <c r="C170" s="7"/>
      <c r="D170" s="7">
        <f t="shared" si="2"/>
        <v>0</v>
      </c>
    </row>
    <row r="171" spans="1:4" ht="18" hidden="1" x14ac:dyDescent="0.3">
      <c r="A171" s="10" t="s">
        <v>202</v>
      </c>
      <c r="B171" s="7">
        <f>95+3</f>
        <v>98</v>
      </c>
      <c r="C171" s="7">
        <v>11000</v>
      </c>
      <c r="D171" s="7">
        <f t="shared" si="2"/>
        <v>1078000</v>
      </c>
    </row>
    <row r="172" spans="1:4" ht="18" hidden="1" x14ac:dyDescent="0.3">
      <c r="A172" s="10" t="s">
        <v>203</v>
      </c>
      <c r="B172" s="7"/>
      <c r="C172" s="7"/>
      <c r="D172" s="7">
        <f t="shared" si="2"/>
        <v>0</v>
      </c>
    </row>
    <row r="173" spans="1:4" ht="18" hidden="1" x14ac:dyDescent="0.3">
      <c r="A173" s="9" t="s">
        <v>204</v>
      </c>
      <c r="B173" s="7"/>
      <c r="C173" s="7"/>
      <c r="D173" s="7">
        <f t="shared" si="2"/>
        <v>0</v>
      </c>
    </row>
    <row r="174" spans="1:4" ht="18" hidden="1" x14ac:dyDescent="0.3">
      <c r="A174" s="10" t="s">
        <v>62</v>
      </c>
      <c r="B174" s="7"/>
      <c r="C174" s="7"/>
      <c r="D174" s="7">
        <f t="shared" si="2"/>
        <v>0</v>
      </c>
    </row>
    <row r="175" spans="1:4" ht="18" hidden="1" x14ac:dyDescent="0.3">
      <c r="A175" s="19" t="s">
        <v>63</v>
      </c>
      <c r="B175" s="21"/>
      <c r="C175" s="21"/>
      <c r="D175" s="7">
        <f t="shared" si="2"/>
        <v>0</v>
      </c>
    </row>
    <row r="176" spans="1:4" ht="18" hidden="1" x14ac:dyDescent="0.3">
      <c r="A176" s="8" t="s">
        <v>304</v>
      </c>
      <c r="B176" s="7"/>
      <c r="C176" s="7"/>
      <c r="D176" s="7">
        <f t="shared" si="2"/>
        <v>0</v>
      </c>
    </row>
    <row r="177" spans="1:4" ht="18" hidden="1" x14ac:dyDescent="0.3">
      <c r="A177" s="10" t="s">
        <v>87</v>
      </c>
      <c r="B177" s="7"/>
      <c r="C177" s="7"/>
      <c r="D177" s="7">
        <f t="shared" si="2"/>
        <v>0</v>
      </c>
    </row>
    <row r="178" spans="1:4" ht="18" hidden="1" x14ac:dyDescent="0.3">
      <c r="A178" s="10" t="s">
        <v>38</v>
      </c>
      <c r="B178" s="7"/>
      <c r="C178" s="7"/>
      <c r="D178" s="7">
        <f t="shared" si="2"/>
        <v>0</v>
      </c>
    </row>
    <row r="179" spans="1:4" ht="18" hidden="1" x14ac:dyDescent="0.3">
      <c r="A179" s="5" t="s">
        <v>240</v>
      </c>
      <c r="B179" s="7"/>
      <c r="C179" s="7"/>
      <c r="D179" s="7">
        <f t="shared" si="2"/>
        <v>0</v>
      </c>
    </row>
    <row r="180" spans="1:4" ht="18" hidden="1" x14ac:dyDescent="0.3">
      <c r="A180" s="10" t="s">
        <v>241</v>
      </c>
      <c r="B180" s="7"/>
      <c r="C180" s="7"/>
      <c r="D180" s="7">
        <f t="shared" si="2"/>
        <v>0</v>
      </c>
    </row>
    <row r="181" spans="1:4" ht="18" hidden="1" x14ac:dyDescent="0.3">
      <c r="A181" s="10" t="s">
        <v>242</v>
      </c>
      <c r="B181" s="7"/>
      <c r="C181" s="7"/>
      <c r="D181" s="7">
        <f t="shared" si="2"/>
        <v>0</v>
      </c>
    </row>
    <row r="182" spans="1:4" ht="18" hidden="1" x14ac:dyDescent="0.3">
      <c r="A182" s="5" t="s">
        <v>180</v>
      </c>
      <c r="B182" s="7"/>
      <c r="C182" s="7"/>
      <c r="D182" s="7">
        <f t="shared" si="2"/>
        <v>0</v>
      </c>
    </row>
    <row r="183" spans="1:4" ht="18" hidden="1" x14ac:dyDescent="0.3">
      <c r="A183" s="5" t="s">
        <v>181</v>
      </c>
      <c r="B183" s="7"/>
      <c r="C183" s="7"/>
      <c r="D183" s="7">
        <f t="shared" si="2"/>
        <v>0</v>
      </c>
    </row>
    <row r="184" spans="1:4" ht="18" hidden="1" x14ac:dyDescent="0.3">
      <c r="A184" s="5" t="s">
        <v>182</v>
      </c>
      <c r="B184" s="7"/>
      <c r="C184" s="7"/>
      <c r="D184" s="7">
        <f t="shared" si="2"/>
        <v>0</v>
      </c>
    </row>
    <row r="185" spans="1:4" ht="18" hidden="1" x14ac:dyDescent="0.3">
      <c r="A185" s="10" t="s">
        <v>183</v>
      </c>
      <c r="B185" s="7">
        <f>57/0.3</f>
        <v>190</v>
      </c>
      <c r="C185" s="7">
        <v>2100</v>
      </c>
      <c r="D185" s="7">
        <f t="shared" si="2"/>
        <v>399000</v>
      </c>
    </row>
    <row r="186" spans="1:4" ht="18" hidden="1" x14ac:dyDescent="0.3">
      <c r="A186" s="5" t="s">
        <v>184</v>
      </c>
      <c r="B186" s="7"/>
      <c r="C186" s="7"/>
      <c r="D186" s="7">
        <f t="shared" si="2"/>
        <v>0</v>
      </c>
    </row>
    <row r="187" spans="1:4" ht="18" hidden="1" x14ac:dyDescent="0.3">
      <c r="A187" s="5" t="s">
        <v>185</v>
      </c>
      <c r="B187" s="7">
        <v>5</v>
      </c>
      <c r="C187" s="7">
        <v>20000</v>
      </c>
      <c r="D187" s="7">
        <f t="shared" si="2"/>
        <v>100000</v>
      </c>
    </row>
    <row r="188" spans="1:4" ht="18" hidden="1" x14ac:dyDescent="0.3">
      <c r="A188" s="5" t="s">
        <v>186</v>
      </c>
      <c r="B188" s="7"/>
      <c r="C188" s="7"/>
      <c r="D188" s="7">
        <f t="shared" si="2"/>
        <v>0</v>
      </c>
    </row>
    <row r="189" spans="1:4" ht="18" hidden="1" x14ac:dyDescent="0.3">
      <c r="A189" s="10" t="s">
        <v>187</v>
      </c>
      <c r="B189" s="7"/>
      <c r="C189" s="7"/>
      <c r="D189" s="7">
        <f t="shared" si="2"/>
        <v>0</v>
      </c>
    </row>
    <row r="190" spans="1:4" ht="18" hidden="1" x14ac:dyDescent="0.3">
      <c r="A190" s="14" t="s">
        <v>305</v>
      </c>
      <c r="B190" s="7"/>
      <c r="C190" s="7"/>
      <c r="D190" s="7">
        <f t="shared" si="2"/>
        <v>0</v>
      </c>
    </row>
    <row r="191" spans="1:4" ht="18" hidden="1" x14ac:dyDescent="0.3">
      <c r="A191" s="14" t="s">
        <v>306</v>
      </c>
      <c r="B191" s="7"/>
      <c r="C191" s="7"/>
      <c r="D191" s="7">
        <f t="shared" si="2"/>
        <v>0</v>
      </c>
    </row>
    <row r="192" spans="1:4" ht="18" hidden="1" x14ac:dyDescent="0.3">
      <c r="A192" s="14" t="s">
        <v>307</v>
      </c>
      <c r="B192" s="7"/>
      <c r="C192" s="7"/>
      <c r="D192" s="7">
        <f t="shared" si="2"/>
        <v>0</v>
      </c>
    </row>
    <row r="193" spans="1:4" ht="18" hidden="1" x14ac:dyDescent="0.3">
      <c r="A193" s="14" t="s">
        <v>308</v>
      </c>
      <c r="B193" s="7"/>
      <c r="C193" s="7"/>
      <c r="D193" s="7">
        <f t="shared" si="2"/>
        <v>0</v>
      </c>
    </row>
    <row r="194" spans="1:4" ht="18" hidden="1" x14ac:dyDescent="0.3">
      <c r="A194" s="5" t="s">
        <v>39</v>
      </c>
      <c r="B194" s="7"/>
      <c r="C194" s="7"/>
      <c r="D194" s="7">
        <f t="shared" si="2"/>
        <v>0</v>
      </c>
    </row>
    <row r="195" spans="1:4" ht="18" hidden="1" x14ac:dyDescent="0.3">
      <c r="A195" s="10" t="s">
        <v>309</v>
      </c>
      <c r="B195" s="7"/>
      <c r="C195" s="7"/>
      <c r="D195" s="7">
        <f t="shared" si="2"/>
        <v>0</v>
      </c>
    </row>
    <row r="196" spans="1:4" ht="18" hidden="1" x14ac:dyDescent="0.3">
      <c r="A196" s="36" t="s">
        <v>310</v>
      </c>
      <c r="B196" s="7"/>
      <c r="C196" s="7"/>
      <c r="D196" s="7">
        <f t="shared" ref="D196:D259" si="3">B196*C196</f>
        <v>0</v>
      </c>
    </row>
    <row r="197" spans="1:4" ht="18" hidden="1" x14ac:dyDescent="0.3">
      <c r="A197" s="36" t="s">
        <v>311</v>
      </c>
      <c r="B197" s="7"/>
      <c r="C197" s="7"/>
      <c r="D197" s="7">
        <f t="shared" si="3"/>
        <v>0</v>
      </c>
    </row>
    <row r="198" spans="1:4" ht="18" hidden="1" x14ac:dyDescent="0.3">
      <c r="A198" s="36" t="s">
        <v>312</v>
      </c>
      <c r="B198" s="7"/>
      <c r="C198" s="7"/>
      <c r="D198" s="7">
        <f t="shared" si="3"/>
        <v>0</v>
      </c>
    </row>
    <row r="199" spans="1:4" ht="18" hidden="1" x14ac:dyDescent="0.3">
      <c r="A199" s="36" t="s">
        <v>313</v>
      </c>
      <c r="B199" s="7"/>
      <c r="C199" s="7"/>
      <c r="D199" s="7">
        <f t="shared" si="3"/>
        <v>0</v>
      </c>
    </row>
    <row r="200" spans="1:4" ht="18" hidden="1" x14ac:dyDescent="0.3">
      <c r="A200" s="10" t="s">
        <v>56</v>
      </c>
      <c r="B200" s="7"/>
      <c r="C200" s="7"/>
      <c r="D200" s="7">
        <f t="shared" si="3"/>
        <v>0</v>
      </c>
    </row>
    <row r="201" spans="1:4" ht="18" hidden="1" x14ac:dyDescent="0.3">
      <c r="A201" s="17" t="s">
        <v>57</v>
      </c>
      <c r="B201" s="7"/>
      <c r="C201" s="7"/>
      <c r="D201" s="7">
        <f t="shared" si="3"/>
        <v>0</v>
      </c>
    </row>
    <row r="202" spans="1:4" ht="18" hidden="1" x14ac:dyDescent="0.3">
      <c r="A202" s="10" t="s">
        <v>67</v>
      </c>
      <c r="B202" s="7">
        <f>130+70+130</f>
        <v>330</v>
      </c>
      <c r="C202" s="7">
        <v>20000</v>
      </c>
      <c r="D202" s="7">
        <f t="shared" si="3"/>
        <v>6600000</v>
      </c>
    </row>
    <row r="203" spans="1:4" ht="18" hidden="1" x14ac:dyDescent="0.3">
      <c r="A203" s="5" t="s">
        <v>68</v>
      </c>
      <c r="B203" s="7">
        <f>140+60+10+30+200</f>
        <v>440</v>
      </c>
      <c r="C203" s="7">
        <v>20000</v>
      </c>
      <c r="D203" s="7">
        <f t="shared" si="3"/>
        <v>8800000</v>
      </c>
    </row>
    <row r="204" spans="1:4" ht="18" hidden="1" x14ac:dyDescent="0.3">
      <c r="A204" s="10" t="s">
        <v>70</v>
      </c>
      <c r="B204" s="7"/>
      <c r="C204" s="7"/>
      <c r="D204" s="7">
        <f t="shared" si="3"/>
        <v>0</v>
      </c>
    </row>
    <row r="205" spans="1:4" ht="18" hidden="1" x14ac:dyDescent="0.3">
      <c r="A205" s="10" t="s">
        <v>146</v>
      </c>
      <c r="B205" s="7"/>
      <c r="C205" s="7"/>
      <c r="D205" s="7">
        <f t="shared" si="3"/>
        <v>0</v>
      </c>
    </row>
    <row r="206" spans="1:4" ht="18" hidden="1" x14ac:dyDescent="0.3">
      <c r="A206" s="27" t="s">
        <v>147</v>
      </c>
      <c r="B206" s="7"/>
      <c r="C206" s="7"/>
      <c r="D206" s="7">
        <f t="shared" si="3"/>
        <v>0</v>
      </c>
    </row>
    <row r="207" spans="1:4" ht="18" hidden="1" x14ac:dyDescent="0.3">
      <c r="A207" s="27" t="s">
        <v>148</v>
      </c>
      <c r="B207" s="7"/>
      <c r="C207" s="7"/>
      <c r="D207" s="7">
        <f t="shared" si="3"/>
        <v>0</v>
      </c>
    </row>
    <row r="208" spans="1:4" ht="18" hidden="1" x14ac:dyDescent="0.3">
      <c r="A208" s="10" t="s">
        <v>217</v>
      </c>
      <c r="B208" s="7">
        <v>10</v>
      </c>
      <c r="C208" s="7">
        <v>25000</v>
      </c>
      <c r="D208" s="7">
        <f t="shared" si="3"/>
        <v>250000</v>
      </c>
    </row>
    <row r="209" spans="1:4" ht="18" hidden="1" x14ac:dyDescent="0.3">
      <c r="A209" s="8" t="s">
        <v>218</v>
      </c>
      <c r="B209" s="7"/>
      <c r="C209" s="7"/>
      <c r="D209" s="7">
        <f t="shared" si="3"/>
        <v>0</v>
      </c>
    </row>
    <row r="210" spans="1:4" ht="18" hidden="1" x14ac:dyDescent="0.3">
      <c r="A210" s="10" t="s">
        <v>219</v>
      </c>
      <c r="B210" s="7"/>
      <c r="C210" s="7"/>
      <c r="D210" s="7">
        <f t="shared" si="3"/>
        <v>0</v>
      </c>
    </row>
    <row r="211" spans="1:4" ht="18" hidden="1" x14ac:dyDescent="0.3">
      <c r="A211" s="10" t="s">
        <v>188</v>
      </c>
      <c r="B211" s="7"/>
      <c r="C211" s="7"/>
      <c r="D211" s="7">
        <f t="shared" si="3"/>
        <v>0</v>
      </c>
    </row>
    <row r="212" spans="1:4" ht="18" hidden="1" x14ac:dyDescent="0.3">
      <c r="A212" s="10" t="s">
        <v>189</v>
      </c>
      <c r="B212" s="7"/>
      <c r="C212" s="7"/>
      <c r="D212" s="7">
        <f t="shared" si="3"/>
        <v>0</v>
      </c>
    </row>
    <row r="213" spans="1:4" ht="18" hidden="1" x14ac:dyDescent="0.3">
      <c r="A213" s="10" t="s">
        <v>41</v>
      </c>
      <c r="B213" s="7"/>
      <c r="C213" s="7"/>
      <c r="D213" s="7">
        <f t="shared" si="3"/>
        <v>0</v>
      </c>
    </row>
    <row r="214" spans="1:4" ht="18" hidden="1" x14ac:dyDescent="0.3">
      <c r="A214" s="15" t="s">
        <v>42</v>
      </c>
      <c r="B214" s="7"/>
      <c r="C214" s="7"/>
      <c r="D214" s="7">
        <f t="shared" si="3"/>
        <v>0</v>
      </c>
    </row>
    <row r="215" spans="1:4" ht="18" hidden="1" x14ac:dyDescent="0.3">
      <c r="A215" s="10" t="s">
        <v>43</v>
      </c>
      <c r="B215" s="7"/>
      <c r="C215" s="7"/>
      <c r="D215" s="7">
        <f t="shared" si="3"/>
        <v>0</v>
      </c>
    </row>
    <row r="216" spans="1:4" ht="18" hidden="1" x14ac:dyDescent="0.3">
      <c r="A216" s="10" t="s">
        <v>44</v>
      </c>
      <c r="B216" s="7">
        <v>370</v>
      </c>
      <c r="C216" s="7">
        <v>14000</v>
      </c>
      <c r="D216" s="7">
        <f t="shared" si="3"/>
        <v>5180000</v>
      </c>
    </row>
    <row r="217" spans="1:4" ht="18" hidden="1" x14ac:dyDescent="0.3">
      <c r="A217" s="10" t="s">
        <v>45</v>
      </c>
      <c r="B217" s="7"/>
      <c r="C217" s="7"/>
      <c r="D217" s="7">
        <f t="shared" si="3"/>
        <v>0</v>
      </c>
    </row>
    <row r="218" spans="1:4" ht="18" hidden="1" x14ac:dyDescent="0.3">
      <c r="A218" s="10" t="s">
        <v>46</v>
      </c>
      <c r="B218" s="7">
        <f>20+40</f>
        <v>60</v>
      </c>
      <c r="C218" s="7">
        <v>10000</v>
      </c>
      <c r="D218" s="7">
        <f t="shared" si="3"/>
        <v>600000</v>
      </c>
    </row>
    <row r="219" spans="1:4" ht="18" hidden="1" x14ac:dyDescent="0.3">
      <c r="A219" s="14" t="s">
        <v>131</v>
      </c>
      <c r="B219" s="7"/>
      <c r="C219" s="7"/>
      <c r="D219" s="7">
        <f t="shared" si="3"/>
        <v>0</v>
      </c>
    </row>
    <row r="220" spans="1:4" ht="18" hidden="1" x14ac:dyDescent="0.3">
      <c r="A220" s="14" t="s">
        <v>132</v>
      </c>
      <c r="B220" s="7"/>
      <c r="C220" s="7"/>
      <c r="D220" s="7">
        <f t="shared" si="3"/>
        <v>0</v>
      </c>
    </row>
    <row r="221" spans="1:4" ht="18" hidden="1" x14ac:dyDescent="0.3">
      <c r="A221" s="14" t="s">
        <v>133</v>
      </c>
      <c r="B221" s="7"/>
      <c r="C221" s="7"/>
      <c r="D221" s="7">
        <f t="shared" si="3"/>
        <v>0</v>
      </c>
    </row>
    <row r="222" spans="1:4" ht="18" hidden="1" x14ac:dyDescent="0.3">
      <c r="A222" s="14" t="s">
        <v>134</v>
      </c>
      <c r="B222" s="7"/>
      <c r="C222" s="7"/>
      <c r="D222" s="7">
        <f t="shared" si="3"/>
        <v>0</v>
      </c>
    </row>
    <row r="223" spans="1:4" ht="18" hidden="1" x14ac:dyDescent="0.3">
      <c r="A223" s="10" t="s">
        <v>135</v>
      </c>
      <c r="B223" s="7"/>
      <c r="C223" s="7"/>
      <c r="D223" s="7">
        <f t="shared" si="3"/>
        <v>0</v>
      </c>
    </row>
    <row r="224" spans="1:4" ht="18" hidden="1" x14ac:dyDescent="0.3">
      <c r="A224" s="10" t="s">
        <v>136</v>
      </c>
      <c r="B224" s="7"/>
      <c r="C224" s="7"/>
      <c r="D224" s="7">
        <f t="shared" si="3"/>
        <v>0</v>
      </c>
    </row>
    <row r="225" spans="1:4" ht="18" hidden="1" x14ac:dyDescent="0.3">
      <c r="A225" s="14" t="s">
        <v>137</v>
      </c>
      <c r="B225" s="7"/>
      <c r="C225" s="7"/>
      <c r="D225" s="7">
        <f t="shared" si="3"/>
        <v>0</v>
      </c>
    </row>
    <row r="226" spans="1:4" ht="18" hidden="1" x14ac:dyDescent="0.3">
      <c r="A226" s="14" t="s">
        <v>138</v>
      </c>
      <c r="B226" s="7"/>
      <c r="C226" s="7"/>
      <c r="D226" s="7">
        <f t="shared" si="3"/>
        <v>0</v>
      </c>
    </row>
    <row r="227" spans="1:4" ht="18" hidden="1" x14ac:dyDescent="0.3">
      <c r="A227" s="8" t="s">
        <v>314</v>
      </c>
      <c r="B227" s="7"/>
      <c r="C227" s="7"/>
      <c r="D227" s="7">
        <f t="shared" si="3"/>
        <v>0</v>
      </c>
    </row>
    <row r="228" spans="1:4" ht="18" hidden="1" x14ac:dyDescent="0.3">
      <c r="A228" s="5" t="s">
        <v>205</v>
      </c>
      <c r="B228" s="7"/>
      <c r="C228" s="7"/>
      <c r="D228" s="7">
        <f t="shared" si="3"/>
        <v>0</v>
      </c>
    </row>
    <row r="229" spans="1:4" ht="18" hidden="1" x14ac:dyDescent="0.3">
      <c r="A229" s="8" t="s">
        <v>315</v>
      </c>
      <c r="B229" s="7">
        <f>1060+6</f>
        <v>1066</v>
      </c>
      <c r="C229" s="7">
        <v>12000</v>
      </c>
      <c r="D229" s="7">
        <f t="shared" si="3"/>
        <v>12792000</v>
      </c>
    </row>
    <row r="230" spans="1:4" ht="18" hidden="1" x14ac:dyDescent="0.3">
      <c r="A230" s="14" t="s">
        <v>362</v>
      </c>
      <c r="B230" s="7">
        <f>100+100+100+50+100-75+25+50+10</f>
        <v>460</v>
      </c>
      <c r="C230" s="7">
        <v>28000</v>
      </c>
      <c r="D230" s="7">
        <f t="shared" si="3"/>
        <v>12880000</v>
      </c>
    </row>
    <row r="231" spans="1:4" ht="18" hidden="1" x14ac:dyDescent="0.3">
      <c r="A231" s="8" t="s">
        <v>447</v>
      </c>
      <c r="B231" s="7"/>
      <c r="C231" s="7"/>
      <c r="D231" s="7">
        <f t="shared" si="3"/>
        <v>0</v>
      </c>
    </row>
    <row r="232" spans="1:4" ht="18" hidden="1" x14ac:dyDescent="0.3">
      <c r="A232" s="8" t="s">
        <v>316</v>
      </c>
      <c r="B232" s="7"/>
      <c r="C232" s="7"/>
      <c r="D232" s="7">
        <f t="shared" si="3"/>
        <v>0</v>
      </c>
    </row>
    <row r="233" spans="1:4" ht="18" hidden="1" x14ac:dyDescent="0.3">
      <c r="A233" s="8" t="s">
        <v>317</v>
      </c>
      <c r="B233" s="7"/>
      <c r="C233" s="7"/>
      <c r="D233" s="7">
        <f t="shared" si="3"/>
        <v>0</v>
      </c>
    </row>
    <row r="234" spans="1:4" ht="18" hidden="1" x14ac:dyDescent="0.3">
      <c r="A234" s="10" t="s">
        <v>318</v>
      </c>
      <c r="B234" s="7"/>
      <c r="C234" s="7"/>
      <c r="D234" s="7">
        <f t="shared" si="3"/>
        <v>0</v>
      </c>
    </row>
    <row r="235" spans="1:4" ht="18" hidden="1" x14ac:dyDescent="0.3">
      <c r="A235" s="10" t="s">
        <v>319</v>
      </c>
      <c r="B235" s="7"/>
      <c r="C235" s="7"/>
      <c r="D235" s="7">
        <f t="shared" si="3"/>
        <v>0</v>
      </c>
    </row>
    <row r="236" spans="1:4" ht="18" hidden="1" x14ac:dyDescent="0.3">
      <c r="A236" s="8" t="s">
        <v>320</v>
      </c>
      <c r="B236" s="7"/>
      <c r="C236" s="7"/>
      <c r="D236" s="7">
        <f t="shared" si="3"/>
        <v>0</v>
      </c>
    </row>
    <row r="237" spans="1:4" ht="18" hidden="1" x14ac:dyDescent="0.3">
      <c r="A237" s="27" t="s">
        <v>88</v>
      </c>
      <c r="B237" s="7"/>
      <c r="C237" s="7"/>
      <c r="D237" s="7">
        <f t="shared" si="3"/>
        <v>0</v>
      </c>
    </row>
    <row r="238" spans="1:4" ht="18" hidden="1" x14ac:dyDescent="0.3">
      <c r="A238" s="10" t="s">
        <v>58</v>
      </c>
      <c r="B238" s="7"/>
      <c r="C238" s="7"/>
      <c r="D238" s="7">
        <f t="shared" si="3"/>
        <v>0</v>
      </c>
    </row>
    <row r="239" spans="1:4" ht="18" hidden="1" x14ac:dyDescent="0.3">
      <c r="A239" s="10" t="s">
        <v>59</v>
      </c>
      <c r="B239" s="7"/>
      <c r="C239" s="7"/>
      <c r="D239" s="7">
        <f t="shared" si="3"/>
        <v>0</v>
      </c>
    </row>
    <row r="240" spans="1:4" ht="18" hidden="1" x14ac:dyDescent="0.3">
      <c r="A240" s="24" t="s">
        <v>321</v>
      </c>
      <c r="B240" s="7"/>
      <c r="C240" s="7"/>
      <c r="D240" s="7">
        <f t="shared" si="3"/>
        <v>0</v>
      </c>
    </row>
    <row r="241" spans="1:4" ht="18" hidden="1" x14ac:dyDescent="0.3">
      <c r="A241" s="24" t="s">
        <v>322</v>
      </c>
      <c r="B241" s="7"/>
      <c r="C241" s="7"/>
      <c r="D241" s="7">
        <f t="shared" si="3"/>
        <v>0</v>
      </c>
    </row>
    <row r="242" spans="1:4" ht="18" hidden="1" x14ac:dyDescent="0.3">
      <c r="A242" s="36" t="s">
        <v>323</v>
      </c>
      <c r="B242" s="7"/>
      <c r="C242" s="7"/>
      <c r="D242" s="7">
        <f t="shared" si="3"/>
        <v>0</v>
      </c>
    </row>
    <row r="243" spans="1:4" ht="18" hidden="1" x14ac:dyDescent="0.3">
      <c r="A243" s="10" t="s">
        <v>89</v>
      </c>
      <c r="B243" s="7"/>
      <c r="C243" s="7"/>
      <c r="D243" s="7">
        <f t="shared" si="3"/>
        <v>0</v>
      </c>
    </row>
    <row r="244" spans="1:4" ht="18" hidden="1" x14ac:dyDescent="0.3">
      <c r="A244" s="10" t="s">
        <v>90</v>
      </c>
      <c r="B244" s="7"/>
      <c r="C244" s="7"/>
      <c r="D244" s="7">
        <f t="shared" si="3"/>
        <v>0</v>
      </c>
    </row>
    <row r="245" spans="1:4" ht="18" hidden="1" x14ac:dyDescent="0.3">
      <c r="A245" s="10" t="s">
        <v>139</v>
      </c>
      <c r="B245" s="12"/>
      <c r="C245" s="12"/>
      <c r="D245" s="7">
        <f t="shared" si="3"/>
        <v>0</v>
      </c>
    </row>
    <row r="246" spans="1:4" ht="18" hidden="1" x14ac:dyDescent="0.3">
      <c r="A246" s="36" t="s">
        <v>324</v>
      </c>
      <c r="B246" s="7"/>
      <c r="C246" s="7"/>
      <c r="D246" s="7">
        <f t="shared" si="3"/>
        <v>0</v>
      </c>
    </row>
    <row r="247" spans="1:4" ht="18" hidden="1" x14ac:dyDescent="0.3">
      <c r="A247" s="10" t="s">
        <v>140</v>
      </c>
      <c r="B247" s="12"/>
      <c r="C247" s="12"/>
      <c r="D247" s="7">
        <f t="shared" si="3"/>
        <v>0</v>
      </c>
    </row>
    <row r="248" spans="1:4" ht="18" hidden="1" x14ac:dyDescent="0.3">
      <c r="A248" s="10" t="s">
        <v>220</v>
      </c>
      <c r="B248" s="7">
        <v>5</v>
      </c>
      <c r="C248" s="7">
        <v>14000</v>
      </c>
      <c r="D248" s="7">
        <f t="shared" si="3"/>
        <v>70000</v>
      </c>
    </row>
    <row r="249" spans="1:4" ht="18" hidden="1" x14ac:dyDescent="0.3">
      <c r="A249" s="8" t="s">
        <v>221</v>
      </c>
      <c r="B249" s="7"/>
      <c r="C249" s="7"/>
      <c r="D249" s="7">
        <f t="shared" si="3"/>
        <v>0</v>
      </c>
    </row>
    <row r="250" spans="1:4" ht="18" hidden="1" x14ac:dyDescent="0.3">
      <c r="A250" s="8" t="s">
        <v>23</v>
      </c>
      <c r="B250" s="7"/>
      <c r="C250" s="7"/>
      <c r="D250" s="7">
        <f t="shared" si="3"/>
        <v>0</v>
      </c>
    </row>
    <row r="251" spans="1:4" ht="18" hidden="1" x14ac:dyDescent="0.3">
      <c r="A251" s="10" t="s">
        <v>24</v>
      </c>
      <c r="B251" s="7">
        <f>4+10+40+35</f>
        <v>89</v>
      </c>
      <c r="C251" s="7">
        <v>32000</v>
      </c>
      <c r="D251" s="7">
        <f t="shared" si="3"/>
        <v>2848000</v>
      </c>
    </row>
    <row r="252" spans="1:4" ht="18" hidden="1" x14ac:dyDescent="0.3">
      <c r="A252" s="10" t="s">
        <v>25</v>
      </c>
      <c r="B252" s="7"/>
      <c r="C252" s="7"/>
      <c r="D252" s="7">
        <f t="shared" si="3"/>
        <v>0</v>
      </c>
    </row>
    <row r="253" spans="1:4" ht="18" hidden="1" x14ac:dyDescent="0.3">
      <c r="A253" s="10" t="s">
        <v>26</v>
      </c>
      <c r="B253" s="7"/>
      <c r="C253" s="7"/>
      <c r="D253" s="7">
        <f t="shared" si="3"/>
        <v>0</v>
      </c>
    </row>
    <row r="254" spans="1:4" ht="18" hidden="1" x14ac:dyDescent="0.3">
      <c r="A254" s="10" t="s">
        <v>27</v>
      </c>
      <c r="B254" s="7">
        <f>21+12</f>
        <v>33</v>
      </c>
      <c r="C254" s="7">
        <v>12000</v>
      </c>
      <c r="D254" s="7">
        <f t="shared" si="3"/>
        <v>396000</v>
      </c>
    </row>
    <row r="255" spans="1:4" ht="18" hidden="1" x14ac:dyDescent="0.3">
      <c r="A255" s="10" t="s">
        <v>28</v>
      </c>
      <c r="B255" s="7"/>
      <c r="C255" s="7"/>
      <c r="D255" s="7">
        <f t="shared" si="3"/>
        <v>0</v>
      </c>
    </row>
    <row r="256" spans="1:4" ht="18" hidden="1" x14ac:dyDescent="0.3">
      <c r="A256" s="14" t="s">
        <v>232</v>
      </c>
      <c r="B256" s="7"/>
      <c r="C256" s="7"/>
      <c r="D256" s="7">
        <f t="shared" si="3"/>
        <v>0</v>
      </c>
    </row>
    <row r="257" spans="1:4" ht="18" hidden="1" x14ac:dyDescent="0.3">
      <c r="A257" s="13" t="s">
        <v>233</v>
      </c>
      <c r="B257" s="7"/>
      <c r="C257" s="7"/>
      <c r="D257" s="7">
        <f t="shared" si="3"/>
        <v>0</v>
      </c>
    </row>
    <row r="258" spans="1:4" ht="18" hidden="1" x14ac:dyDescent="0.3">
      <c r="A258" s="13" t="s">
        <v>234</v>
      </c>
      <c r="B258" s="7"/>
      <c r="C258" s="7"/>
      <c r="D258" s="7">
        <f t="shared" si="3"/>
        <v>0</v>
      </c>
    </row>
    <row r="259" spans="1:4" ht="18" hidden="1" x14ac:dyDescent="0.3">
      <c r="A259" s="10" t="s">
        <v>29</v>
      </c>
      <c r="B259" s="7">
        <f>10+60+5+38</f>
        <v>113</v>
      </c>
      <c r="C259" s="7">
        <v>42000</v>
      </c>
      <c r="D259" s="7">
        <f t="shared" si="3"/>
        <v>4746000</v>
      </c>
    </row>
    <row r="260" spans="1:4" ht="18" hidden="1" x14ac:dyDescent="0.3">
      <c r="A260" s="10" t="s">
        <v>30</v>
      </c>
      <c r="B260" s="7"/>
      <c r="C260" s="7"/>
      <c r="D260" s="7">
        <f t="shared" ref="D260:D323" si="4">B260*C260</f>
        <v>0</v>
      </c>
    </row>
    <row r="261" spans="1:4" ht="18" hidden="1" x14ac:dyDescent="0.3">
      <c r="A261" s="10" t="s">
        <v>31</v>
      </c>
      <c r="B261" s="7"/>
      <c r="C261" s="7"/>
      <c r="D261" s="7">
        <f t="shared" si="4"/>
        <v>0</v>
      </c>
    </row>
    <row r="262" spans="1:4" ht="18" hidden="1" x14ac:dyDescent="0.3">
      <c r="A262" s="10" t="s">
        <v>32</v>
      </c>
      <c r="B262" s="7"/>
      <c r="C262" s="7"/>
      <c r="D262" s="7">
        <f t="shared" si="4"/>
        <v>0</v>
      </c>
    </row>
    <row r="263" spans="1:4" ht="18" hidden="1" x14ac:dyDescent="0.3">
      <c r="A263" s="10" t="s">
        <v>33</v>
      </c>
      <c r="B263" s="7">
        <f>34+10+10</f>
        <v>54</v>
      </c>
      <c r="C263" s="7">
        <v>22000</v>
      </c>
      <c r="D263" s="7">
        <f t="shared" si="4"/>
        <v>1188000</v>
      </c>
    </row>
    <row r="264" spans="1:4" ht="18" hidden="1" x14ac:dyDescent="0.3">
      <c r="A264" s="10" t="s">
        <v>34</v>
      </c>
      <c r="B264" s="7"/>
      <c r="C264" s="7"/>
      <c r="D264" s="7">
        <f t="shared" si="4"/>
        <v>0</v>
      </c>
    </row>
    <row r="265" spans="1:4" ht="18" hidden="1" x14ac:dyDescent="0.3">
      <c r="A265" s="10" t="s">
        <v>35</v>
      </c>
      <c r="B265" s="7"/>
      <c r="C265" s="7"/>
      <c r="D265" s="7">
        <f t="shared" si="4"/>
        <v>0</v>
      </c>
    </row>
    <row r="266" spans="1:4" ht="18" hidden="1" x14ac:dyDescent="0.3">
      <c r="A266" s="10" t="s">
        <v>91</v>
      </c>
      <c r="B266" s="12"/>
      <c r="C266" s="12"/>
      <c r="D266" s="7">
        <f t="shared" si="4"/>
        <v>0</v>
      </c>
    </row>
    <row r="267" spans="1:4" ht="18" hidden="1" x14ac:dyDescent="0.3">
      <c r="A267" s="24" t="s">
        <v>92</v>
      </c>
      <c r="B267" s="7"/>
      <c r="C267" s="7"/>
      <c r="D267" s="7">
        <f t="shared" si="4"/>
        <v>0</v>
      </c>
    </row>
    <row r="268" spans="1:4" ht="18" hidden="1" x14ac:dyDescent="0.3">
      <c r="A268" s="10" t="s">
        <v>222</v>
      </c>
      <c r="B268" s="7"/>
      <c r="C268" s="7"/>
      <c r="D268" s="7">
        <f t="shared" si="4"/>
        <v>0</v>
      </c>
    </row>
    <row r="269" spans="1:4" ht="18" hidden="1" x14ac:dyDescent="0.3">
      <c r="A269" s="8" t="s">
        <v>235</v>
      </c>
      <c r="B269" s="7"/>
      <c r="C269" s="7"/>
      <c r="D269" s="7">
        <f t="shared" si="4"/>
        <v>0</v>
      </c>
    </row>
    <row r="270" spans="1:4" ht="18" hidden="1" x14ac:dyDescent="0.3">
      <c r="A270" s="8" t="s">
        <v>236</v>
      </c>
      <c r="B270" s="7"/>
      <c r="C270" s="7"/>
      <c r="D270" s="7">
        <f t="shared" si="4"/>
        <v>0</v>
      </c>
    </row>
    <row r="271" spans="1:4" ht="18" hidden="1" x14ac:dyDescent="0.3">
      <c r="A271" s="10" t="s">
        <v>237</v>
      </c>
      <c r="B271" s="7">
        <v>58</v>
      </c>
      <c r="C271" s="7">
        <v>12000</v>
      </c>
      <c r="D271" s="7">
        <f t="shared" si="4"/>
        <v>696000</v>
      </c>
    </row>
    <row r="272" spans="1:4" ht="18" hidden="1" x14ac:dyDescent="0.3">
      <c r="A272" s="10" t="s">
        <v>223</v>
      </c>
      <c r="B272" s="7"/>
      <c r="C272" s="7"/>
      <c r="D272" s="7">
        <f t="shared" si="4"/>
        <v>0</v>
      </c>
    </row>
    <row r="273" spans="1:4" ht="18" hidden="1" x14ac:dyDescent="0.3">
      <c r="A273" s="10" t="s">
        <v>442</v>
      </c>
      <c r="B273" s="7"/>
      <c r="C273" s="7"/>
      <c r="D273" s="7">
        <f t="shared" si="4"/>
        <v>0</v>
      </c>
    </row>
    <row r="274" spans="1:4" ht="18" hidden="1" x14ac:dyDescent="0.3">
      <c r="A274" s="10" t="s">
        <v>238</v>
      </c>
      <c r="B274" s="7"/>
      <c r="C274" s="7"/>
      <c r="D274" s="7">
        <f t="shared" si="4"/>
        <v>0</v>
      </c>
    </row>
    <row r="275" spans="1:4" ht="18" hidden="1" x14ac:dyDescent="0.3">
      <c r="A275" s="10" t="s">
        <v>71</v>
      </c>
      <c r="B275" s="7"/>
      <c r="C275" s="7"/>
      <c r="D275" s="7">
        <f t="shared" si="4"/>
        <v>0</v>
      </c>
    </row>
    <row r="276" spans="1:4" ht="18" hidden="1" x14ac:dyDescent="0.3">
      <c r="A276" s="10" t="s">
        <v>72</v>
      </c>
      <c r="B276" s="7"/>
      <c r="C276" s="7"/>
      <c r="D276" s="7">
        <f t="shared" si="4"/>
        <v>0</v>
      </c>
    </row>
    <row r="277" spans="1:4" ht="18" hidden="1" x14ac:dyDescent="0.3">
      <c r="A277" s="10" t="s">
        <v>352</v>
      </c>
      <c r="B277" s="7"/>
      <c r="C277" s="7"/>
      <c r="D277" s="7">
        <f t="shared" si="4"/>
        <v>0</v>
      </c>
    </row>
    <row r="278" spans="1:4" ht="18" hidden="1" x14ac:dyDescent="0.3">
      <c r="A278" s="36" t="s">
        <v>325</v>
      </c>
      <c r="B278" s="7"/>
      <c r="C278" s="7"/>
      <c r="D278" s="7">
        <f t="shared" si="4"/>
        <v>0</v>
      </c>
    </row>
    <row r="279" spans="1:4" ht="18" hidden="1" x14ac:dyDescent="0.3">
      <c r="A279" s="10" t="s">
        <v>150</v>
      </c>
      <c r="B279" s="7"/>
      <c r="C279" s="7"/>
      <c r="D279" s="7">
        <f t="shared" si="4"/>
        <v>0</v>
      </c>
    </row>
    <row r="280" spans="1:4" ht="18" hidden="1" x14ac:dyDescent="0.3">
      <c r="A280" s="36" t="s">
        <v>326</v>
      </c>
      <c r="B280" s="7"/>
      <c r="C280" s="7"/>
      <c r="D280" s="7">
        <f t="shared" si="4"/>
        <v>0</v>
      </c>
    </row>
    <row r="281" spans="1:4" ht="18" hidden="1" x14ac:dyDescent="0.3">
      <c r="A281" s="36" t="s">
        <v>327</v>
      </c>
      <c r="B281" s="7"/>
      <c r="C281" s="7"/>
      <c r="D281" s="7">
        <f t="shared" si="4"/>
        <v>0</v>
      </c>
    </row>
    <row r="282" spans="1:4" ht="18" hidden="1" x14ac:dyDescent="0.3">
      <c r="A282" s="5" t="s">
        <v>141</v>
      </c>
      <c r="B282" s="12"/>
      <c r="C282" s="12"/>
      <c r="D282" s="7">
        <f t="shared" si="4"/>
        <v>0</v>
      </c>
    </row>
    <row r="283" spans="1:4" ht="18" hidden="1" x14ac:dyDescent="0.3">
      <c r="A283" s="5" t="s">
        <v>142</v>
      </c>
      <c r="B283" s="7"/>
      <c r="C283" s="7"/>
      <c r="D283" s="7">
        <f t="shared" si="4"/>
        <v>0</v>
      </c>
    </row>
    <row r="284" spans="1:4" ht="18" hidden="1" x14ac:dyDescent="0.3">
      <c r="A284" s="8" t="s">
        <v>224</v>
      </c>
      <c r="B284" s="7"/>
      <c r="C284" s="7"/>
      <c r="D284" s="7">
        <f t="shared" si="4"/>
        <v>0</v>
      </c>
    </row>
    <row r="285" spans="1:4" ht="18" hidden="1" x14ac:dyDescent="0.3">
      <c r="A285" s="14" t="s">
        <v>239</v>
      </c>
      <c r="B285" s="7"/>
      <c r="C285" s="7"/>
      <c r="D285" s="7">
        <f t="shared" si="4"/>
        <v>0</v>
      </c>
    </row>
    <row r="286" spans="1:4" ht="18" hidden="1" x14ac:dyDescent="0.3">
      <c r="A286" s="14" t="s">
        <v>99</v>
      </c>
      <c r="B286" s="7"/>
      <c r="C286" s="7"/>
      <c r="D286" s="7">
        <f t="shared" si="4"/>
        <v>0</v>
      </c>
    </row>
    <row r="287" spans="1:4" ht="18" hidden="1" x14ac:dyDescent="0.3">
      <c r="A287" s="14" t="s">
        <v>100</v>
      </c>
      <c r="B287" s="7"/>
      <c r="C287" s="7"/>
      <c r="D287" s="7">
        <f t="shared" si="4"/>
        <v>0</v>
      </c>
    </row>
    <row r="288" spans="1:4" ht="18" hidden="1" x14ac:dyDescent="0.3">
      <c r="A288" s="10" t="s">
        <v>267</v>
      </c>
      <c r="B288" s="7"/>
      <c r="C288" s="7"/>
      <c r="D288" s="7">
        <f t="shared" si="4"/>
        <v>0</v>
      </c>
    </row>
    <row r="289" spans="1:4" ht="18" hidden="1" x14ac:dyDescent="0.3">
      <c r="A289" s="14" t="s">
        <v>268</v>
      </c>
      <c r="B289" s="7"/>
      <c r="C289" s="7"/>
      <c r="D289" s="7">
        <f t="shared" si="4"/>
        <v>0</v>
      </c>
    </row>
    <row r="290" spans="1:4" ht="18" hidden="1" x14ac:dyDescent="0.3">
      <c r="A290" s="10" t="s">
        <v>269</v>
      </c>
      <c r="B290" s="7"/>
      <c r="C290" s="7"/>
      <c r="D290" s="7">
        <f t="shared" si="4"/>
        <v>0</v>
      </c>
    </row>
    <row r="291" spans="1:4" ht="18" hidden="1" x14ac:dyDescent="0.3">
      <c r="A291" s="10" t="s">
        <v>284</v>
      </c>
      <c r="B291" s="7"/>
      <c r="C291" s="7"/>
      <c r="D291" s="7">
        <f t="shared" si="4"/>
        <v>0</v>
      </c>
    </row>
    <row r="292" spans="1:4" ht="18" hidden="1" x14ac:dyDescent="0.3">
      <c r="A292" s="14" t="s">
        <v>285</v>
      </c>
      <c r="B292" s="7"/>
      <c r="C292" s="7"/>
      <c r="D292" s="7">
        <f t="shared" si="4"/>
        <v>0</v>
      </c>
    </row>
    <row r="293" spans="1:4" ht="18" hidden="1" x14ac:dyDescent="0.3">
      <c r="A293" s="35" t="s">
        <v>328</v>
      </c>
      <c r="B293" s="7"/>
      <c r="C293" s="7"/>
      <c r="D293" s="7">
        <f t="shared" si="4"/>
        <v>0</v>
      </c>
    </row>
    <row r="294" spans="1:4" ht="18" x14ac:dyDescent="0.3">
      <c r="A294" s="10" t="s">
        <v>143</v>
      </c>
      <c r="B294" s="7">
        <v>3</v>
      </c>
      <c r="C294" s="7">
        <v>12000</v>
      </c>
      <c r="D294" s="7">
        <f t="shared" si="4"/>
        <v>36000</v>
      </c>
    </row>
    <row r="295" spans="1:4" ht="18" hidden="1" x14ac:dyDescent="0.3">
      <c r="A295" s="24" t="s">
        <v>144</v>
      </c>
      <c r="B295" s="7"/>
      <c r="C295" s="7"/>
      <c r="D295" s="7">
        <f t="shared" si="4"/>
        <v>0</v>
      </c>
    </row>
    <row r="296" spans="1:4" ht="18" hidden="1" x14ac:dyDescent="0.3">
      <c r="A296" s="24" t="s">
        <v>381</v>
      </c>
      <c r="B296" s="7"/>
      <c r="C296" s="7"/>
      <c r="D296" s="7">
        <f t="shared" si="4"/>
        <v>0</v>
      </c>
    </row>
    <row r="297" spans="1:4" ht="18" hidden="1" x14ac:dyDescent="0.3">
      <c r="A297" s="5" t="s">
        <v>93</v>
      </c>
      <c r="B297" s="7"/>
      <c r="C297" s="7"/>
      <c r="D297" s="7">
        <f t="shared" si="4"/>
        <v>0</v>
      </c>
    </row>
    <row r="298" spans="1:4" ht="18" hidden="1" x14ac:dyDescent="0.3">
      <c r="A298" s="14" t="s">
        <v>94</v>
      </c>
      <c r="B298" s="7"/>
      <c r="C298" s="7"/>
      <c r="D298" s="7">
        <f t="shared" si="4"/>
        <v>0</v>
      </c>
    </row>
    <row r="299" spans="1:4" ht="18" hidden="1" x14ac:dyDescent="0.3">
      <c r="A299" s="24" t="s">
        <v>77</v>
      </c>
      <c r="B299" s="7"/>
      <c r="C299" s="7"/>
      <c r="D299" s="7">
        <f t="shared" si="4"/>
        <v>0</v>
      </c>
    </row>
    <row r="300" spans="1:4" ht="18" hidden="1" x14ac:dyDescent="0.3">
      <c r="A300" s="10" t="s">
        <v>225</v>
      </c>
      <c r="B300" s="7"/>
      <c r="C300" s="7"/>
      <c r="D300" s="7">
        <f t="shared" si="4"/>
        <v>0</v>
      </c>
    </row>
    <row r="301" spans="1:4" ht="18" hidden="1" x14ac:dyDescent="0.3">
      <c r="A301" s="14" t="s">
        <v>226</v>
      </c>
      <c r="B301" s="7"/>
      <c r="C301" s="7"/>
      <c r="D301" s="7">
        <f t="shared" si="4"/>
        <v>0</v>
      </c>
    </row>
    <row r="302" spans="1:4" ht="18" hidden="1" x14ac:dyDescent="0.3">
      <c r="A302" s="10" t="s">
        <v>329</v>
      </c>
      <c r="B302" s="7"/>
      <c r="C302" s="7"/>
      <c r="D302" s="7">
        <f t="shared" si="4"/>
        <v>0</v>
      </c>
    </row>
    <row r="303" spans="1:4" ht="18" hidden="1" x14ac:dyDescent="0.3">
      <c r="A303" s="10" t="s">
        <v>436</v>
      </c>
      <c r="B303" s="7"/>
      <c r="C303" s="7"/>
      <c r="D303" s="7">
        <f t="shared" si="4"/>
        <v>0</v>
      </c>
    </row>
    <row r="304" spans="1:4" ht="18" hidden="1" x14ac:dyDescent="0.3">
      <c r="A304" s="8" t="s">
        <v>330</v>
      </c>
      <c r="B304" s="7"/>
      <c r="C304" s="7"/>
      <c r="D304" s="7">
        <f t="shared" si="4"/>
        <v>0</v>
      </c>
    </row>
    <row r="305" spans="1:4" ht="18" hidden="1" x14ac:dyDescent="0.3">
      <c r="A305" s="5" t="s">
        <v>145</v>
      </c>
      <c r="B305" s="7"/>
      <c r="C305" s="7"/>
      <c r="D305" s="7">
        <f t="shared" si="4"/>
        <v>0</v>
      </c>
    </row>
    <row r="306" spans="1:4" ht="18" hidden="1" x14ac:dyDescent="0.3">
      <c r="A306" s="5" t="s">
        <v>243</v>
      </c>
      <c r="B306" s="7"/>
      <c r="C306" s="7"/>
      <c r="D306" s="7">
        <f t="shared" si="4"/>
        <v>0</v>
      </c>
    </row>
    <row r="307" spans="1:4" ht="18" hidden="1" x14ac:dyDescent="0.3">
      <c r="A307" s="10" t="s">
        <v>174</v>
      </c>
      <c r="B307" s="7"/>
      <c r="C307" s="7"/>
      <c r="D307" s="7">
        <f t="shared" si="4"/>
        <v>0</v>
      </c>
    </row>
    <row r="308" spans="1:4" ht="18" hidden="1" x14ac:dyDescent="0.3">
      <c r="A308" s="10" t="s">
        <v>244</v>
      </c>
      <c r="B308" s="7"/>
      <c r="C308" s="7"/>
      <c r="D308" s="7">
        <f t="shared" si="4"/>
        <v>0</v>
      </c>
    </row>
    <row r="309" spans="1:4" ht="18" hidden="1" x14ac:dyDescent="0.3">
      <c r="A309" s="10" t="s">
        <v>245</v>
      </c>
      <c r="B309" s="7"/>
      <c r="C309" s="7"/>
      <c r="D309" s="7">
        <f t="shared" si="4"/>
        <v>0</v>
      </c>
    </row>
    <row r="310" spans="1:4" ht="18" x14ac:dyDescent="0.3">
      <c r="A310" s="24" t="s">
        <v>78</v>
      </c>
      <c r="B310" s="7">
        <v>7</v>
      </c>
      <c r="C310" s="7">
        <v>42000</v>
      </c>
      <c r="D310" s="7">
        <f t="shared" si="4"/>
        <v>294000</v>
      </c>
    </row>
    <row r="311" spans="1:4" ht="18" hidden="1" x14ac:dyDescent="0.3">
      <c r="A311" s="24" t="s">
        <v>79</v>
      </c>
      <c r="B311" s="7"/>
      <c r="C311" s="7"/>
      <c r="D311" s="7">
        <f t="shared" si="4"/>
        <v>0</v>
      </c>
    </row>
    <row r="312" spans="1:4" ht="18" hidden="1" x14ac:dyDescent="0.3">
      <c r="A312" s="13" t="s">
        <v>246</v>
      </c>
      <c r="B312" s="7"/>
      <c r="C312" s="7"/>
      <c r="D312" s="7">
        <f t="shared" si="4"/>
        <v>0</v>
      </c>
    </row>
    <row r="313" spans="1:4" ht="18" hidden="1" x14ac:dyDescent="0.3">
      <c r="A313" s="24" t="s">
        <v>80</v>
      </c>
      <c r="B313" s="7"/>
      <c r="C313" s="7"/>
      <c r="D313" s="7">
        <f t="shared" si="4"/>
        <v>0</v>
      </c>
    </row>
    <row r="314" spans="1:4" ht="18" hidden="1" x14ac:dyDescent="0.3">
      <c r="A314" s="10" t="s">
        <v>247</v>
      </c>
      <c r="B314" s="7"/>
      <c r="C314" s="7"/>
      <c r="D314" s="7">
        <f t="shared" si="4"/>
        <v>0</v>
      </c>
    </row>
    <row r="315" spans="1:4" ht="18" hidden="1" x14ac:dyDescent="0.3">
      <c r="A315" s="10" t="s">
        <v>248</v>
      </c>
      <c r="B315" s="7"/>
      <c r="C315" s="7"/>
      <c r="D315" s="7">
        <f t="shared" si="4"/>
        <v>0</v>
      </c>
    </row>
    <row r="316" spans="1:4" ht="18" hidden="1" x14ac:dyDescent="0.3">
      <c r="A316" s="10" t="s">
        <v>249</v>
      </c>
      <c r="B316" s="7"/>
      <c r="C316" s="7"/>
      <c r="D316" s="7">
        <f t="shared" si="4"/>
        <v>0</v>
      </c>
    </row>
    <row r="317" spans="1:4" ht="18" hidden="1" x14ac:dyDescent="0.3">
      <c r="A317" s="10" t="s">
        <v>250</v>
      </c>
      <c r="B317" s="7"/>
      <c r="C317" s="7"/>
      <c r="D317" s="7">
        <f t="shared" si="4"/>
        <v>0</v>
      </c>
    </row>
    <row r="318" spans="1:4" ht="18" hidden="1" x14ac:dyDescent="0.3">
      <c r="A318" s="13" t="s">
        <v>251</v>
      </c>
      <c r="B318" s="7"/>
      <c r="C318" s="7"/>
      <c r="D318" s="7">
        <f t="shared" si="4"/>
        <v>0</v>
      </c>
    </row>
    <row r="319" spans="1:4" ht="18" hidden="1" x14ac:dyDescent="0.3">
      <c r="A319" s="10" t="s">
        <v>252</v>
      </c>
      <c r="B319" s="7"/>
      <c r="C319" s="7"/>
      <c r="D319" s="7">
        <f t="shared" si="4"/>
        <v>0</v>
      </c>
    </row>
    <row r="320" spans="1:4" ht="18" hidden="1" x14ac:dyDescent="0.3">
      <c r="A320" s="10" t="s">
        <v>40</v>
      </c>
      <c r="B320" s="7"/>
      <c r="C320" s="7"/>
      <c r="D320" s="7">
        <f t="shared" si="4"/>
        <v>0</v>
      </c>
    </row>
    <row r="321" spans="1:4" ht="18" hidden="1" x14ac:dyDescent="0.3">
      <c r="A321" s="5" t="s">
        <v>175</v>
      </c>
      <c r="B321" s="7"/>
      <c r="C321" s="7"/>
      <c r="D321" s="7">
        <f t="shared" si="4"/>
        <v>0</v>
      </c>
    </row>
    <row r="322" spans="1:4" ht="18" hidden="1" x14ac:dyDescent="0.3">
      <c r="A322" s="10" t="s">
        <v>81</v>
      </c>
      <c r="B322" s="26"/>
      <c r="C322" s="26"/>
      <c r="D322" s="7">
        <f t="shared" si="4"/>
        <v>0</v>
      </c>
    </row>
    <row r="323" spans="1:4" ht="18" hidden="1" x14ac:dyDescent="0.3">
      <c r="A323" s="10" t="s">
        <v>253</v>
      </c>
      <c r="B323" s="7"/>
      <c r="C323" s="7"/>
      <c r="D323" s="7">
        <f t="shared" si="4"/>
        <v>0</v>
      </c>
    </row>
    <row r="324" spans="1:4" ht="18" hidden="1" x14ac:dyDescent="0.3">
      <c r="A324" s="10" t="s">
        <v>176</v>
      </c>
      <c r="B324" s="7"/>
      <c r="C324" s="7"/>
      <c r="D324" s="7">
        <f t="shared" ref="D324:D387" si="5">B324*C324</f>
        <v>0</v>
      </c>
    </row>
    <row r="325" spans="1:4" ht="18" hidden="1" x14ac:dyDescent="0.3">
      <c r="A325" s="13" t="s">
        <v>254</v>
      </c>
      <c r="B325" s="7"/>
      <c r="C325" s="7"/>
      <c r="D325" s="7">
        <f t="shared" si="5"/>
        <v>0</v>
      </c>
    </row>
    <row r="326" spans="1:4" ht="18" hidden="1" x14ac:dyDescent="0.3">
      <c r="A326" s="13" t="s">
        <v>255</v>
      </c>
      <c r="B326" s="7"/>
      <c r="C326" s="7"/>
      <c r="D326" s="7">
        <f t="shared" si="5"/>
        <v>0</v>
      </c>
    </row>
    <row r="327" spans="1:4" ht="18" hidden="1" x14ac:dyDescent="0.3">
      <c r="A327" s="10" t="s">
        <v>256</v>
      </c>
      <c r="B327" s="7"/>
      <c r="C327" s="7"/>
      <c r="D327" s="7">
        <f t="shared" si="5"/>
        <v>0</v>
      </c>
    </row>
    <row r="328" spans="1:4" ht="18" hidden="1" x14ac:dyDescent="0.3">
      <c r="A328" s="10" t="s">
        <v>257</v>
      </c>
      <c r="B328" s="7"/>
      <c r="C328" s="7"/>
      <c r="D328" s="7">
        <f t="shared" si="5"/>
        <v>0</v>
      </c>
    </row>
    <row r="329" spans="1:4" ht="18" hidden="1" x14ac:dyDescent="0.3">
      <c r="A329" s="13" t="s">
        <v>258</v>
      </c>
      <c r="B329" s="7"/>
      <c r="C329" s="7"/>
      <c r="D329" s="7">
        <f t="shared" si="5"/>
        <v>0</v>
      </c>
    </row>
    <row r="330" spans="1:4" ht="18" hidden="1" x14ac:dyDescent="0.3">
      <c r="A330" s="10" t="s">
        <v>259</v>
      </c>
      <c r="B330" s="7"/>
      <c r="C330" s="7"/>
      <c r="D330" s="7">
        <f t="shared" si="5"/>
        <v>0</v>
      </c>
    </row>
    <row r="331" spans="1:4" ht="18" hidden="1" x14ac:dyDescent="0.3">
      <c r="A331" s="10" t="s">
        <v>260</v>
      </c>
      <c r="B331" s="7"/>
      <c r="C331" s="7"/>
      <c r="D331" s="7">
        <f t="shared" si="5"/>
        <v>0</v>
      </c>
    </row>
    <row r="332" spans="1:4" ht="18" hidden="1" x14ac:dyDescent="0.3">
      <c r="A332" s="10" t="s">
        <v>261</v>
      </c>
      <c r="B332" s="7"/>
      <c r="C332" s="7"/>
      <c r="D332" s="7">
        <f t="shared" si="5"/>
        <v>0</v>
      </c>
    </row>
    <row r="333" spans="1:4" ht="18" hidden="1" x14ac:dyDescent="0.3">
      <c r="A333" s="10" t="s">
        <v>262</v>
      </c>
      <c r="B333" s="7"/>
      <c r="C333" s="7"/>
      <c r="D333" s="7">
        <f t="shared" si="5"/>
        <v>0</v>
      </c>
    </row>
    <row r="334" spans="1:4" ht="18" hidden="1" x14ac:dyDescent="0.3">
      <c r="A334" s="10" t="s">
        <v>263</v>
      </c>
      <c r="B334" s="7"/>
      <c r="C334" s="7"/>
      <c r="D334" s="7">
        <f t="shared" si="5"/>
        <v>0</v>
      </c>
    </row>
    <row r="335" spans="1:4" ht="18" hidden="1" x14ac:dyDescent="0.3">
      <c r="A335" s="10" t="s">
        <v>264</v>
      </c>
      <c r="B335" s="7"/>
      <c r="C335" s="7"/>
      <c r="D335" s="7">
        <f t="shared" si="5"/>
        <v>0</v>
      </c>
    </row>
    <row r="336" spans="1:4" ht="18" hidden="1" x14ac:dyDescent="0.3">
      <c r="A336" s="10" t="s">
        <v>265</v>
      </c>
      <c r="B336" s="7"/>
      <c r="C336" s="7"/>
      <c r="D336" s="7">
        <f t="shared" si="5"/>
        <v>0</v>
      </c>
    </row>
    <row r="337" spans="1:4" ht="18" hidden="1" x14ac:dyDescent="0.3">
      <c r="A337" s="10" t="s">
        <v>266</v>
      </c>
      <c r="B337" s="7"/>
      <c r="C337" s="7"/>
      <c r="D337" s="7">
        <f t="shared" si="5"/>
        <v>0</v>
      </c>
    </row>
    <row r="338" spans="1:4" ht="18" hidden="1" x14ac:dyDescent="0.3">
      <c r="A338" s="8" t="s">
        <v>331</v>
      </c>
      <c r="B338" s="7"/>
      <c r="C338" s="7"/>
      <c r="D338" s="7">
        <f t="shared" si="5"/>
        <v>0</v>
      </c>
    </row>
    <row r="339" spans="1:4" ht="18" x14ac:dyDescent="0.3">
      <c r="A339" s="37"/>
      <c r="B339" s="39">
        <f>SUM(B3:B338)</f>
        <v>4397</v>
      </c>
      <c r="C339" s="39"/>
      <c r="D339" s="7">
        <f>SUM(D3:D310)</f>
        <v>71050400</v>
      </c>
    </row>
    <row r="340" spans="1:4" ht="18" hidden="1" x14ac:dyDescent="0.3">
      <c r="D340" s="7">
        <f t="shared" si="5"/>
        <v>0</v>
      </c>
    </row>
    <row r="341" spans="1:4" ht="18" x14ac:dyDescent="0.3">
      <c r="A341" s="1" t="s">
        <v>455</v>
      </c>
      <c r="B341" s="2"/>
      <c r="C341" s="2"/>
      <c r="D341" s="7"/>
    </row>
    <row r="342" spans="1:4" ht="26.4" x14ac:dyDescent="0.3">
      <c r="A342" s="198" t="s">
        <v>1</v>
      </c>
      <c r="B342" s="3" t="s">
        <v>2</v>
      </c>
      <c r="C342" s="3" t="s">
        <v>346</v>
      </c>
      <c r="D342" s="7" t="s">
        <v>345</v>
      </c>
    </row>
    <row r="343" spans="1:4" ht="18" hidden="1" x14ac:dyDescent="0.3">
      <c r="A343" s="199"/>
      <c r="B343" s="4"/>
      <c r="C343" s="4"/>
      <c r="D343" s="7">
        <f t="shared" si="5"/>
        <v>0</v>
      </c>
    </row>
    <row r="344" spans="1:4" ht="18" hidden="1" x14ac:dyDescent="0.3">
      <c r="A344" s="5" t="s">
        <v>3</v>
      </c>
      <c r="B344" s="7"/>
      <c r="C344" s="7"/>
      <c r="D344" s="7">
        <f t="shared" si="5"/>
        <v>0</v>
      </c>
    </row>
    <row r="345" spans="1:4" ht="18" hidden="1" x14ac:dyDescent="0.3">
      <c r="A345" s="8" t="s">
        <v>4</v>
      </c>
      <c r="B345" s="7"/>
      <c r="C345" s="7"/>
      <c r="D345" s="7">
        <f t="shared" si="5"/>
        <v>0</v>
      </c>
    </row>
    <row r="346" spans="1:4" ht="18" hidden="1" x14ac:dyDescent="0.3">
      <c r="A346" s="5" t="s">
        <v>5</v>
      </c>
      <c r="B346" s="7"/>
      <c r="C346" s="7"/>
      <c r="D346" s="7">
        <f t="shared" si="5"/>
        <v>0</v>
      </c>
    </row>
    <row r="347" spans="1:4" ht="18" hidden="1" x14ac:dyDescent="0.3">
      <c r="A347" s="5" t="s">
        <v>6</v>
      </c>
      <c r="B347" s="7"/>
      <c r="C347" s="7"/>
      <c r="D347" s="7">
        <f t="shared" si="5"/>
        <v>0</v>
      </c>
    </row>
    <row r="348" spans="1:4" ht="18" hidden="1" x14ac:dyDescent="0.3">
      <c r="A348" s="5" t="s">
        <v>7</v>
      </c>
      <c r="B348" s="7"/>
      <c r="C348" s="7"/>
      <c r="D348" s="7">
        <f t="shared" si="5"/>
        <v>0</v>
      </c>
    </row>
    <row r="349" spans="1:4" ht="18" hidden="1" x14ac:dyDescent="0.3">
      <c r="A349" s="9" t="s">
        <v>8</v>
      </c>
      <c r="B349" s="7"/>
      <c r="C349" s="7"/>
      <c r="D349" s="7">
        <f t="shared" si="5"/>
        <v>0</v>
      </c>
    </row>
    <row r="350" spans="1:4" ht="18" hidden="1" x14ac:dyDescent="0.3">
      <c r="A350" s="10" t="s">
        <v>9</v>
      </c>
      <c r="B350" s="7"/>
      <c r="C350" s="7"/>
      <c r="D350" s="7">
        <f t="shared" si="5"/>
        <v>0</v>
      </c>
    </row>
    <row r="351" spans="1:4" ht="18" hidden="1" x14ac:dyDescent="0.3">
      <c r="A351" s="5" t="s">
        <v>10</v>
      </c>
      <c r="B351" s="12"/>
      <c r="C351" s="12"/>
      <c r="D351" s="7">
        <f t="shared" si="5"/>
        <v>0</v>
      </c>
    </row>
    <row r="352" spans="1:4" ht="18" hidden="1" x14ac:dyDescent="0.3">
      <c r="A352" s="5" t="s">
        <v>11</v>
      </c>
      <c r="B352" s="12"/>
      <c r="C352" s="12"/>
      <c r="D352" s="7">
        <f t="shared" si="5"/>
        <v>0</v>
      </c>
    </row>
    <row r="353" spans="1:4" ht="18" hidden="1" x14ac:dyDescent="0.3">
      <c r="A353" s="5" t="s">
        <v>12</v>
      </c>
      <c r="B353" s="12"/>
      <c r="C353" s="12"/>
      <c r="D353" s="7">
        <f t="shared" si="5"/>
        <v>0</v>
      </c>
    </row>
    <row r="354" spans="1:4" ht="18" hidden="1" x14ac:dyDescent="0.3">
      <c r="A354" s="10" t="s">
        <v>13</v>
      </c>
      <c r="B354" s="7"/>
      <c r="C354" s="7"/>
      <c r="D354" s="7">
        <f t="shared" si="5"/>
        <v>0</v>
      </c>
    </row>
    <row r="355" spans="1:4" ht="18" hidden="1" x14ac:dyDescent="0.3">
      <c r="A355" s="10" t="s">
        <v>14</v>
      </c>
      <c r="B355" s="7"/>
      <c r="C355" s="7"/>
      <c r="D355" s="7">
        <f t="shared" si="5"/>
        <v>0</v>
      </c>
    </row>
    <row r="356" spans="1:4" ht="18" hidden="1" x14ac:dyDescent="0.3">
      <c r="A356" s="10" t="s">
        <v>15</v>
      </c>
      <c r="B356" s="12"/>
      <c r="C356" s="12"/>
      <c r="D356" s="7">
        <f t="shared" si="5"/>
        <v>0</v>
      </c>
    </row>
    <row r="357" spans="1:4" ht="18" hidden="1" x14ac:dyDescent="0.3">
      <c r="A357" s="13" t="s">
        <v>17</v>
      </c>
      <c r="B357" s="7"/>
      <c r="C357" s="7"/>
      <c r="D357" s="7">
        <f t="shared" si="5"/>
        <v>0</v>
      </c>
    </row>
    <row r="358" spans="1:4" ht="18" hidden="1" x14ac:dyDescent="0.3">
      <c r="A358" s="8" t="s">
        <v>18</v>
      </c>
      <c r="B358" s="7"/>
      <c r="C358" s="7"/>
      <c r="D358" s="7">
        <f t="shared" si="5"/>
        <v>0</v>
      </c>
    </row>
    <row r="359" spans="1:4" ht="18" hidden="1" x14ac:dyDescent="0.3">
      <c r="A359" s="13" t="s">
        <v>19</v>
      </c>
      <c r="B359" s="7"/>
      <c r="C359" s="7"/>
      <c r="D359" s="7">
        <f t="shared" si="5"/>
        <v>0</v>
      </c>
    </row>
    <row r="360" spans="1:4" ht="18" hidden="1" x14ac:dyDescent="0.3">
      <c r="A360" s="10" t="s">
        <v>20</v>
      </c>
      <c r="B360" s="7"/>
      <c r="C360" s="7"/>
      <c r="D360" s="7">
        <f t="shared" si="5"/>
        <v>0</v>
      </c>
    </row>
    <row r="361" spans="1:4" ht="18" hidden="1" x14ac:dyDescent="0.3">
      <c r="A361" s="10" t="s">
        <v>21</v>
      </c>
      <c r="B361" s="7"/>
      <c r="C361" s="7"/>
      <c r="D361" s="7">
        <f t="shared" si="5"/>
        <v>0</v>
      </c>
    </row>
    <row r="362" spans="1:4" ht="18" hidden="1" x14ac:dyDescent="0.3">
      <c r="A362" s="10" t="s">
        <v>22</v>
      </c>
      <c r="B362" s="7"/>
      <c r="C362" s="7"/>
      <c r="D362" s="7">
        <f t="shared" si="5"/>
        <v>0</v>
      </c>
    </row>
    <row r="363" spans="1:4" ht="18" hidden="1" x14ac:dyDescent="0.3">
      <c r="A363" s="8" t="s">
        <v>23</v>
      </c>
      <c r="B363" s="7"/>
      <c r="C363" s="7"/>
      <c r="D363" s="7">
        <f t="shared" si="5"/>
        <v>0</v>
      </c>
    </row>
    <row r="364" spans="1:4" ht="18" hidden="1" x14ac:dyDescent="0.3">
      <c r="A364" s="10" t="s">
        <v>24</v>
      </c>
      <c r="B364" s="7"/>
      <c r="C364" s="7"/>
      <c r="D364" s="7">
        <f t="shared" si="5"/>
        <v>0</v>
      </c>
    </row>
    <row r="365" spans="1:4" ht="18" hidden="1" x14ac:dyDescent="0.3">
      <c r="A365" s="10" t="s">
        <v>25</v>
      </c>
      <c r="B365" s="7"/>
      <c r="C365" s="7"/>
      <c r="D365" s="7">
        <f t="shared" si="5"/>
        <v>0</v>
      </c>
    </row>
    <row r="366" spans="1:4" ht="18" hidden="1" x14ac:dyDescent="0.3">
      <c r="A366" s="10" t="s">
        <v>26</v>
      </c>
      <c r="B366" s="7"/>
      <c r="C366" s="7"/>
      <c r="D366" s="7">
        <f t="shared" si="5"/>
        <v>0</v>
      </c>
    </row>
    <row r="367" spans="1:4" ht="18" hidden="1" x14ac:dyDescent="0.3">
      <c r="A367" s="10" t="s">
        <v>27</v>
      </c>
      <c r="B367" s="7"/>
      <c r="C367" s="7"/>
      <c r="D367" s="7">
        <f t="shared" si="5"/>
        <v>0</v>
      </c>
    </row>
    <row r="368" spans="1:4" ht="18" hidden="1" x14ac:dyDescent="0.3">
      <c r="A368" s="10" t="s">
        <v>28</v>
      </c>
      <c r="B368" s="7"/>
      <c r="C368" s="7"/>
      <c r="D368" s="7">
        <f t="shared" si="5"/>
        <v>0</v>
      </c>
    </row>
    <row r="369" spans="1:4" ht="18" hidden="1" x14ac:dyDescent="0.3">
      <c r="A369" s="10" t="s">
        <v>29</v>
      </c>
      <c r="B369" s="7"/>
      <c r="C369" s="7"/>
      <c r="D369" s="7">
        <f t="shared" si="5"/>
        <v>0</v>
      </c>
    </row>
    <row r="370" spans="1:4" ht="18" hidden="1" x14ac:dyDescent="0.3">
      <c r="A370" s="10" t="s">
        <v>30</v>
      </c>
      <c r="B370" s="7"/>
      <c r="C370" s="7"/>
      <c r="D370" s="7">
        <f t="shared" si="5"/>
        <v>0</v>
      </c>
    </row>
    <row r="371" spans="1:4" ht="18" hidden="1" x14ac:dyDescent="0.3">
      <c r="A371" s="10" t="s">
        <v>31</v>
      </c>
      <c r="B371" s="7"/>
      <c r="C371" s="7"/>
      <c r="D371" s="7">
        <f t="shared" si="5"/>
        <v>0</v>
      </c>
    </row>
    <row r="372" spans="1:4" ht="18" hidden="1" x14ac:dyDescent="0.3">
      <c r="A372" s="10" t="s">
        <v>32</v>
      </c>
      <c r="B372" s="7"/>
      <c r="C372" s="7"/>
      <c r="D372" s="7">
        <f t="shared" si="5"/>
        <v>0</v>
      </c>
    </row>
    <row r="373" spans="1:4" ht="18" hidden="1" x14ac:dyDescent="0.3">
      <c r="A373" s="10" t="s">
        <v>33</v>
      </c>
      <c r="B373" s="7"/>
      <c r="C373" s="7"/>
      <c r="D373" s="7">
        <f t="shared" si="5"/>
        <v>0</v>
      </c>
    </row>
    <row r="374" spans="1:4" ht="18" hidden="1" x14ac:dyDescent="0.3">
      <c r="A374" s="10" t="s">
        <v>34</v>
      </c>
      <c r="B374" s="7"/>
      <c r="C374" s="7"/>
      <c r="D374" s="7">
        <f t="shared" si="5"/>
        <v>0</v>
      </c>
    </row>
    <row r="375" spans="1:4" ht="18" hidden="1" x14ac:dyDescent="0.3">
      <c r="A375" s="10" t="s">
        <v>35</v>
      </c>
      <c r="B375" s="7"/>
      <c r="C375" s="7"/>
      <c r="D375" s="7">
        <f t="shared" si="5"/>
        <v>0</v>
      </c>
    </row>
    <row r="376" spans="1:4" ht="18" x14ac:dyDescent="0.3">
      <c r="A376" s="10" t="s">
        <v>36</v>
      </c>
      <c r="B376" s="7">
        <f>40+60+20+18</f>
        <v>138</v>
      </c>
      <c r="C376" s="7">
        <v>5500</v>
      </c>
      <c r="D376" s="7">
        <f t="shared" si="5"/>
        <v>759000</v>
      </c>
    </row>
    <row r="377" spans="1:4" ht="18" hidden="1" x14ac:dyDescent="0.3">
      <c r="A377" s="14" t="s">
        <v>37</v>
      </c>
      <c r="B377" s="7"/>
      <c r="C377" s="7"/>
      <c r="D377" s="7">
        <f t="shared" si="5"/>
        <v>0</v>
      </c>
    </row>
    <row r="378" spans="1:4" ht="18" hidden="1" x14ac:dyDescent="0.3">
      <c r="A378" s="10" t="s">
        <v>38</v>
      </c>
      <c r="B378" s="7"/>
      <c r="C378" s="7"/>
      <c r="D378" s="7">
        <f t="shared" si="5"/>
        <v>0</v>
      </c>
    </row>
    <row r="379" spans="1:4" ht="18" hidden="1" x14ac:dyDescent="0.3">
      <c r="A379" s="5" t="s">
        <v>39</v>
      </c>
      <c r="B379" s="7"/>
      <c r="C379" s="7"/>
      <c r="D379" s="7">
        <f t="shared" si="5"/>
        <v>0</v>
      </c>
    </row>
    <row r="380" spans="1:4" ht="18" hidden="1" x14ac:dyDescent="0.3">
      <c r="A380" s="10" t="s">
        <v>40</v>
      </c>
      <c r="B380" s="7"/>
      <c r="C380" s="7"/>
      <c r="D380" s="7">
        <f t="shared" si="5"/>
        <v>0</v>
      </c>
    </row>
    <row r="381" spans="1:4" ht="18" hidden="1" x14ac:dyDescent="0.3">
      <c r="A381" s="10" t="s">
        <v>41</v>
      </c>
      <c r="B381" s="7"/>
      <c r="C381" s="7"/>
      <c r="D381" s="7">
        <f t="shared" si="5"/>
        <v>0</v>
      </c>
    </row>
    <row r="382" spans="1:4" ht="18" hidden="1" x14ac:dyDescent="0.3">
      <c r="A382" s="15" t="s">
        <v>42</v>
      </c>
      <c r="B382" s="7"/>
      <c r="C382" s="7"/>
      <c r="D382" s="7">
        <f t="shared" si="5"/>
        <v>0</v>
      </c>
    </row>
    <row r="383" spans="1:4" ht="18" hidden="1" x14ac:dyDescent="0.3">
      <c r="A383" s="10" t="s">
        <v>43</v>
      </c>
      <c r="B383" s="7"/>
      <c r="C383" s="7"/>
      <c r="D383" s="7">
        <f t="shared" si="5"/>
        <v>0</v>
      </c>
    </row>
    <row r="384" spans="1:4" ht="18" x14ac:dyDescent="0.3">
      <c r="A384" s="10" t="s">
        <v>44</v>
      </c>
      <c r="B384" s="7">
        <f>170+15</f>
        <v>185</v>
      </c>
      <c r="C384" s="7">
        <v>14000</v>
      </c>
      <c r="D384" s="7">
        <f t="shared" si="5"/>
        <v>2590000</v>
      </c>
    </row>
    <row r="385" spans="1:4" ht="18" hidden="1" x14ac:dyDescent="0.3">
      <c r="A385" s="10" t="s">
        <v>45</v>
      </c>
      <c r="B385" s="7"/>
      <c r="C385" s="7"/>
      <c r="D385" s="7">
        <f t="shared" si="5"/>
        <v>0</v>
      </c>
    </row>
    <row r="386" spans="1:4" ht="18" hidden="1" x14ac:dyDescent="0.3">
      <c r="A386" s="10" t="s">
        <v>333</v>
      </c>
      <c r="B386" s="7"/>
      <c r="C386" s="7"/>
      <c r="D386" s="7">
        <f t="shared" si="5"/>
        <v>0</v>
      </c>
    </row>
    <row r="387" spans="1:4" ht="18" hidden="1" x14ac:dyDescent="0.3">
      <c r="A387" s="10" t="s">
        <v>46</v>
      </c>
      <c r="B387" s="7"/>
      <c r="C387" s="7"/>
      <c r="D387" s="7">
        <f t="shared" si="5"/>
        <v>0</v>
      </c>
    </row>
    <row r="388" spans="1:4" ht="18" x14ac:dyDescent="0.3">
      <c r="A388" s="10" t="s">
        <v>47</v>
      </c>
      <c r="B388" s="7">
        <f>45+30</f>
        <v>75</v>
      </c>
      <c r="C388" s="7">
        <v>8000</v>
      </c>
      <c r="D388" s="7">
        <f t="shared" ref="D388:D451" si="6">B388*C388</f>
        <v>600000</v>
      </c>
    </row>
    <row r="389" spans="1:4" ht="18" hidden="1" x14ac:dyDescent="0.3">
      <c r="A389" s="16" t="s">
        <v>48</v>
      </c>
      <c r="B389" s="7"/>
      <c r="C389" s="7"/>
      <c r="D389" s="7">
        <f t="shared" si="6"/>
        <v>0</v>
      </c>
    </row>
    <row r="390" spans="1:4" ht="18" hidden="1" x14ac:dyDescent="0.3">
      <c r="A390" s="8" t="s">
        <v>49</v>
      </c>
      <c r="B390" s="7"/>
      <c r="C390" s="7"/>
      <c r="D390" s="7">
        <f t="shared" si="6"/>
        <v>0</v>
      </c>
    </row>
    <row r="391" spans="1:4" ht="18" hidden="1" x14ac:dyDescent="0.3">
      <c r="A391" s="10" t="s">
        <v>50</v>
      </c>
      <c r="B391" s="7"/>
      <c r="C391" s="7"/>
      <c r="D391" s="7">
        <f t="shared" si="6"/>
        <v>0</v>
      </c>
    </row>
    <row r="392" spans="1:4" ht="18" hidden="1" x14ac:dyDescent="0.3">
      <c r="A392" s="10" t="s">
        <v>51</v>
      </c>
      <c r="B392" s="7"/>
      <c r="C392" s="7"/>
      <c r="D392" s="7">
        <f t="shared" si="6"/>
        <v>0</v>
      </c>
    </row>
    <row r="393" spans="1:4" ht="18" hidden="1" x14ac:dyDescent="0.3">
      <c r="A393" s="10" t="s">
        <v>52</v>
      </c>
      <c r="B393" s="7"/>
      <c r="C393" s="7"/>
      <c r="D393" s="7">
        <f t="shared" si="6"/>
        <v>0</v>
      </c>
    </row>
    <row r="394" spans="1:4" ht="18" hidden="1" x14ac:dyDescent="0.3">
      <c r="A394" s="5" t="s">
        <v>53</v>
      </c>
      <c r="B394" s="7"/>
      <c r="C394" s="7"/>
      <c r="D394" s="7">
        <f t="shared" si="6"/>
        <v>0</v>
      </c>
    </row>
    <row r="395" spans="1:4" ht="18" hidden="1" x14ac:dyDescent="0.3">
      <c r="A395" s="10" t="s">
        <v>54</v>
      </c>
      <c r="B395" s="7"/>
      <c r="C395" s="7"/>
      <c r="D395" s="7">
        <f t="shared" si="6"/>
        <v>0</v>
      </c>
    </row>
    <row r="396" spans="1:4" ht="18" hidden="1" x14ac:dyDescent="0.3">
      <c r="A396" s="14" t="s">
        <v>55</v>
      </c>
      <c r="B396" s="7"/>
      <c r="C396" s="7"/>
      <c r="D396" s="7">
        <f t="shared" si="6"/>
        <v>0</v>
      </c>
    </row>
    <row r="397" spans="1:4" ht="18" hidden="1" x14ac:dyDescent="0.3">
      <c r="A397" s="10" t="s">
        <v>56</v>
      </c>
      <c r="B397" s="7"/>
      <c r="C397" s="7"/>
      <c r="D397" s="7">
        <f t="shared" si="6"/>
        <v>0</v>
      </c>
    </row>
    <row r="398" spans="1:4" ht="18" hidden="1" x14ac:dyDescent="0.3">
      <c r="A398" s="17" t="s">
        <v>57</v>
      </c>
      <c r="B398" s="7"/>
      <c r="C398" s="7"/>
      <c r="D398" s="7">
        <f t="shared" si="6"/>
        <v>0</v>
      </c>
    </row>
    <row r="399" spans="1:4" ht="18" hidden="1" x14ac:dyDescent="0.3">
      <c r="A399" s="10" t="s">
        <v>58</v>
      </c>
      <c r="B399" s="7"/>
      <c r="C399" s="7"/>
      <c r="D399" s="7">
        <f t="shared" si="6"/>
        <v>0</v>
      </c>
    </row>
    <row r="400" spans="1:4" ht="18" hidden="1" x14ac:dyDescent="0.3">
      <c r="A400" s="10" t="s">
        <v>59</v>
      </c>
      <c r="B400" s="7"/>
      <c r="C400" s="7"/>
      <c r="D400" s="7">
        <f t="shared" si="6"/>
        <v>0</v>
      </c>
    </row>
    <row r="401" spans="1:4" ht="18" hidden="1" x14ac:dyDescent="0.3">
      <c r="A401" s="5" t="s">
        <v>60</v>
      </c>
      <c r="B401" s="7"/>
      <c r="C401" s="7"/>
      <c r="D401" s="7">
        <f t="shared" si="6"/>
        <v>0</v>
      </c>
    </row>
    <row r="402" spans="1:4" ht="18" hidden="1" x14ac:dyDescent="0.3">
      <c r="A402" s="5" t="s">
        <v>61</v>
      </c>
      <c r="B402" s="7"/>
      <c r="C402" s="7"/>
      <c r="D402" s="7">
        <f t="shared" si="6"/>
        <v>0</v>
      </c>
    </row>
    <row r="403" spans="1:4" ht="18" hidden="1" x14ac:dyDescent="0.3">
      <c r="A403" s="18" t="s">
        <v>62</v>
      </c>
      <c r="B403" s="7"/>
      <c r="C403" s="7"/>
      <c r="D403" s="7">
        <f t="shared" si="6"/>
        <v>0</v>
      </c>
    </row>
    <row r="404" spans="1:4" ht="18" hidden="1" x14ac:dyDescent="0.3">
      <c r="A404" s="19" t="s">
        <v>63</v>
      </c>
      <c r="B404" s="21"/>
      <c r="C404" s="21"/>
      <c r="D404" s="7">
        <f t="shared" si="6"/>
        <v>0</v>
      </c>
    </row>
    <row r="405" spans="1:4" ht="18" hidden="1" x14ac:dyDescent="0.3">
      <c r="A405" s="10" t="s">
        <v>64</v>
      </c>
      <c r="B405" s="7"/>
      <c r="C405" s="7"/>
      <c r="D405" s="7">
        <f t="shared" si="6"/>
        <v>0</v>
      </c>
    </row>
    <row r="406" spans="1:4" ht="18" hidden="1" x14ac:dyDescent="0.3">
      <c r="A406" s="5" t="s">
        <v>65</v>
      </c>
      <c r="B406" s="7"/>
      <c r="C406" s="7"/>
      <c r="D406" s="7">
        <f t="shared" si="6"/>
        <v>0</v>
      </c>
    </row>
    <row r="407" spans="1:4" ht="18" hidden="1" x14ac:dyDescent="0.3">
      <c r="A407" s="5" t="s">
        <v>66</v>
      </c>
      <c r="B407" s="7"/>
      <c r="C407" s="7"/>
      <c r="D407" s="7">
        <f t="shared" si="6"/>
        <v>0</v>
      </c>
    </row>
    <row r="408" spans="1:4" ht="18" hidden="1" x14ac:dyDescent="0.3">
      <c r="A408" s="10" t="s">
        <v>67</v>
      </c>
      <c r="B408" s="7"/>
      <c r="C408" s="7"/>
      <c r="D408" s="7">
        <f t="shared" si="6"/>
        <v>0</v>
      </c>
    </row>
    <row r="409" spans="1:4" ht="18" hidden="1" x14ac:dyDescent="0.3">
      <c r="A409" s="5" t="s">
        <v>68</v>
      </c>
      <c r="B409" s="7"/>
      <c r="C409" s="7"/>
      <c r="D409" s="7">
        <f t="shared" si="6"/>
        <v>0</v>
      </c>
    </row>
    <row r="410" spans="1:4" ht="18" hidden="1" x14ac:dyDescent="0.3">
      <c r="A410" s="10" t="s">
        <v>69</v>
      </c>
      <c r="B410" s="7"/>
      <c r="C410" s="7"/>
      <c r="D410" s="7">
        <f t="shared" si="6"/>
        <v>0</v>
      </c>
    </row>
    <row r="411" spans="1:4" ht="18" hidden="1" x14ac:dyDescent="0.3">
      <c r="A411" s="10" t="s">
        <v>70</v>
      </c>
      <c r="B411" s="7"/>
      <c r="C411" s="7"/>
      <c r="D411" s="7">
        <f t="shared" si="6"/>
        <v>0</v>
      </c>
    </row>
    <row r="412" spans="1:4" ht="18" x14ac:dyDescent="0.3">
      <c r="A412" s="10" t="s">
        <v>71</v>
      </c>
      <c r="B412" s="7">
        <v>5</v>
      </c>
      <c r="C412" s="7">
        <v>17000</v>
      </c>
      <c r="D412" s="7">
        <f t="shared" si="6"/>
        <v>85000</v>
      </c>
    </row>
    <row r="413" spans="1:4" ht="18" hidden="1" x14ac:dyDescent="0.3">
      <c r="A413" s="10" t="s">
        <v>72</v>
      </c>
      <c r="B413" s="7"/>
      <c r="C413" s="7"/>
      <c r="D413" s="7">
        <f t="shared" si="6"/>
        <v>0</v>
      </c>
    </row>
    <row r="414" spans="1:4" ht="18" hidden="1" x14ac:dyDescent="0.3">
      <c r="A414" s="22" t="s">
        <v>73</v>
      </c>
      <c r="B414" s="7"/>
      <c r="C414" s="7"/>
      <c r="D414" s="7">
        <f t="shared" si="6"/>
        <v>0</v>
      </c>
    </row>
    <row r="415" spans="1:4" ht="18" hidden="1" x14ac:dyDescent="0.3">
      <c r="A415" s="23" t="s">
        <v>74</v>
      </c>
      <c r="B415" s="7"/>
      <c r="C415" s="7"/>
      <c r="D415" s="7">
        <f t="shared" si="6"/>
        <v>0</v>
      </c>
    </row>
    <row r="416" spans="1:4" ht="18" hidden="1" x14ac:dyDescent="0.3">
      <c r="A416" s="22" t="s">
        <v>75</v>
      </c>
      <c r="B416" s="7"/>
      <c r="C416" s="7"/>
      <c r="D416" s="7">
        <f t="shared" si="6"/>
        <v>0</v>
      </c>
    </row>
    <row r="417" spans="1:4" ht="18" hidden="1" x14ac:dyDescent="0.3">
      <c r="A417" s="14" t="s">
        <v>76</v>
      </c>
      <c r="B417" s="7"/>
      <c r="C417" s="7"/>
      <c r="D417" s="7">
        <f t="shared" si="6"/>
        <v>0</v>
      </c>
    </row>
    <row r="418" spans="1:4" ht="18" hidden="1" x14ac:dyDescent="0.3">
      <c r="A418" s="24" t="s">
        <v>77</v>
      </c>
      <c r="B418" s="7"/>
      <c r="C418" s="7"/>
      <c r="D418" s="7">
        <f t="shared" si="6"/>
        <v>0</v>
      </c>
    </row>
    <row r="419" spans="1:4" ht="18" hidden="1" x14ac:dyDescent="0.3">
      <c r="A419" s="24" t="s">
        <v>78</v>
      </c>
      <c r="B419" s="7"/>
      <c r="C419" s="7"/>
      <c r="D419" s="7">
        <f t="shared" si="6"/>
        <v>0</v>
      </c>
    </row>
    <row r="420" spans="1:4" ht="18" hidden="1" x14ac:dyDescent="0.3">
      <c r="A420" s="24" t="s">
        <v>79</v>
      </c>
      <c r="B420" s="7"/>
      <c r="C420" s="7"/>
      <c r="D420" s="7">
        <f t="shared" si="6"/>
        <v>0</v>
      </c>
    </row>
    <row r="421" spans="1:4" ht="18" hidden="1" x14ac:dyDescent="0.3">
      <c r="A421" s="24" t="s">
        <v>80</v>
      </c>
      <c r="B421" s="7"/>
      <c r="C421" s="7"/>
      <c r="D421" s="7">
        <f t="shared" si="6"/>
        <v>0</v>
      </c>
    </row>
    <row r="422" spans="1:4" ht="18" hidden="1" x14ac:dyDescent="0.3">
      <c r="A422" s="10" t="s">
        <v>81</v>
      </c>
      <c r="B422" s="26"/>
      <c r="C422" s="26"/>
      <c r="D422" s="7">
        <f t="shared" si="6"/>
        <v>0</v>
      </c>
    </row>
    <row r="423" spans="1:4" ht="18" hidden="1" x14ac:dyDescent="0.3">
      <c r="A423" s="10" t="s">
        <v>82</v>
      </c>
      <c r="B423" s="7"/>
      <c r="C423" s="7"/>
      <c r="D423" s="7">
        <f t="shared" si="6"/>
        <v>0</v>
      </c>
    </row>
    <row r="424" spans="1:4" ht="18" hidden="1" x14ac:dyDescent="0.3">
      <c r="A424" s="10" t="s">
        <v>83</v>
      </c>
      <c r="B424" s="7"/>
      <c r="C424" s="7"/>
      <c r="D424" s="7">
        <f t="shared" si="6"/>
        <v>0</v>
      </c>
    </row>
    <row r="425" spans="1:4" ht="18" hidden="1" x14ac:dyDescent="0.3">
      <c r="A425" s="10" t="s">
        <v>84</v>
      </c>
      <c r="B425" s="7"/>
      <c r="C425" s="7"/>
      <c r="D425" s="7">
        <f t="shared" si="6"/>
        <v>0</v>
      </c>
    </row>
    <row r="426" spans="1:4" ht="18" hidden="1" x14ac:dyDescent="0.3">
      <c r="A426" s="10" t="s">
        <v>85</v>
      </c>
      <c r="B426" s="7"/>
      <c r="C426" s="7"/>
      <c r="D426" s="7">
        <f t="shared" si="6"/>
        <v>0</v>
      </c>
    </row>
    <row r="427" spans="1:4" ht="18" hidden="1" x14ac:dyDescent="0.3">
      <c r="A427" s="10" t="s">
        <v>86</v>
      </c>
      <c r="B427" s="7"/>
      <c r="C427" s="7"/>
      <c r="D427" s="7">
        <f t="shared" si="6"/>
        <v>0</v>
      </c>
    </row>
    <row r="428" spans="1:4" ht="18" hidden="1" x14ac:dyDescent="0.3">
      <c r="A428" s="10" t="s">
        <v>87</v>
      </c>
      <c r="B428" s="7"/>
      <c r="C428" s="7"/>
      <c r="D428" s="7">
        <f t="shared" si="6"/>
        <v>0</v>
      </c>
    </row>
    <row r="429" spans="1:4" ht="18" hidden="1" x14ac:dyDescent="0.3">
      <c r="A429" s="10" t="s">
        <v>89</v>
      </c>
      <c r="B429" s="7"/>
      <c r="C429" s="7"/>
      <c r="D429" s="7">
        <f t="shared" si="6"/>
        <v>0</v>
      </c>
    </row>
    <row r="430" spans="1:4" ht="18" hidden="1" x14ac:dyDescent="0.3">
      <c r="A430" s="10" t="s">
        <v>90</v>
      </c>
      <c r="B430" s="7"/>
      <c r="C430" s="7"/>
      <c r="D430" s="7">
        <f t="shared" si="6"/>
        <v>0</v>
      </c>
    </row>
    <row r="431" spans="1:4" ht="18" hidden="1" x14ac:dyDescent="0.3">
      <c r="A431" s="10" t="s">
        <v>91</v>
      </c>
      <c r="B431" s="12"/>
      <c r="C431" s="12"/>
      <c r="D431" s="7">
        <f t="shared" si="6"/>
        <v>0</v>
      </c>
    </row>
    <row r="432" spans="1:4" ht="18" hidden="1" x14ac:dyDescent="0.3">
      <c r="A432" s="24" t="s">
        <v>92</v>
      </c>
      <c r="B432" s="7"/>
      <c r="C432" s="7"/>
      <c r="D432" s="7">
        <f t="shared" si="6"/>
        <v>0</v>
      </c>
    </row>
    <row r="433" spans="1:4" ht="18" hidden="1" x14ac:dyDescent="0.3">
      <c r="A433" s="5" t="s">
        <v>93</v>
      </c>
      <c r="B433" s="7"/>
      <c r="C433" s="7"/>
      <c r="D433" s="7">
        <f t="shared" si="6"/>
        <v>0</v>
      </c>
    </row>
    <row r="434" spans="1:4" ht="18" hidden="1" x14ac:dyDescent="0.3">
      <c r="A434" s="14" t="s">
        <v>94</v>
      </c>
      <c r="B434" s="7"/>
      <c r="C434" s="7"/>
      <c r="D434" s="7">
        <f t="shared" si="6"/>
        <v>0</v>
      </c>
    </row>
    <row r="435" spans="1:4" ht="18" hidden="1" x14ac:dyDescent="0.3">
      <c r="A435" s="10" t="s">
        <v>95</v>
      </c>
      <c r="B435" s="7"/>
      <c r="C435" s="7"/>
      <c r="D435" s="7">
        <f t="shared" si="6"/>
        <v>0</v>
      </c>
    </row>
    <row r="436" spans="1:4" ht="18" hidden="1" x14ac:dyDescent="0.3">
      <c r="A436" s="14" t="s">
        <v>96</v>
      </c>
      <c r="B436" s="7"/>
      <c r="C436" s="7"/>
      <c r="D436" s="7">
        <f t="shared" si="6"/>
        <v>0</v>
      </c>
    </row>
    <row r="437" spans="1:4" ht="18" hidden="1" x14ac:dyDescent="0.3">
      <c r="A437" s="10" t="s">
        <v>97</v>
      </c>
      <c r="B437" s="7"/>
      <c r="C437" s="7"/>
      <c r="D437" s="7">
        <f t="shared" si="6"/>
        <v>0</v>
      </c>
    </row>
    <row r="438" spans="1:4" ht="18" hidden="1" x14ac:dyDescent="0.3">
      <c r="A438" s="10" t="s">
        <v>98</v>
      </c>
      <c r="B438" s="7"/>
      <c r="C438" s="7"/>
      <c r="D438" s="7">
        <f t="shared" si="6"/>
        <v>0</v>
      </c>
    </row>
    <row r="439" spans="1:4" ht="18" hidden="1" x14ac:dyDescent="0.3">
      <c r="A439" s="14" t="s">
        <v>99</v>
      </c>
      <c r="B439" s="7"/>
      <c r="C439" s="7"/>
      <c r="D439" s="7">
        <f t="shared" si="6"/>
        <v>0</v>
      </c>
    </row>
    <row r="440" spans="1:4" ht="18" hidden="1" x14ac:dyDescent="0.3">
      <c r="A440" s="14" t="s">
        <v>100</v>
      </c>
      <c r="B440" s="7"/>
      <c r="C440" s="7"/>
      <c r="D440" s="7">
        <f t="shared" si="6"/>
        <v>0</v>
      </c>
    </row>
    <row r="441" spans="1:4" ht="18" hidden="1" x14ac:dyDescent="0.3">
      <c r="A441" s="10" t="s">
        <v>101</v>
      </c>
      <c r="B441" s="12"/>
      <c r="C441" s="12"/>
      <c r="D441" s="7">
        <f t="shared" si="6"/>
        <v>0</v>
      </c>
    </row>
    <row r="442" spans="1:4" ht="18" hidden="1" x14ac:dyDescent="0.3">
      <c r="A442" s="10" t="s">
        <v>102</v>
      </c>
      <c r="B442" s="12"/>
      <c r="C442" s="12"/>
      <c r="D442" s="7">
        <f t="shared" si="6"/>
        <v>0</v>
      </c>
    </row>
    <row r="443" spans="1:4" ht="18" hidden="1" x14ac:dyDescent="0.3">
      <c r="A443" s="28" t="s">
        <v>103</v>
      </c>
      <c r="B443" s="12"/>
      <c r="C443" s="12"/>
      <c r="D443" s="7">
        <f t="shared" si="6"/>
        <v>0</v>
      </c>
    </row>
    <row r="444" spans="1:4" ht="18" hidden="1" x14ac:dyDescent="0.3">
      <c r="A444" s="28" t="s">
        <v>104</v>
      </c>
      <c r="B444" s="12"/>
      <c r="C444" s="12"/>
      <c r="D444" s="7">
        <f t="shared" si="6"/>
        <v>0</v>
      </c>
    </row>
    <row r="445" spans="1:4" ht="18" hidden="1" x14ac:dyDescent="0.3">
      <c r="A445" s="28" t="s">
        <v>105</v>
      </c>
      <c r="B445" s="12"/>
      <c r="C445" s="12"/>
      <c r="D445" s="7">
        <f t="shared" si="6"/>
        <v>0</v>
      </c>
    </row>
    <row r="446" spans="1:4" ht="18" hidden="1" x14ac:dyDescent="0.3">
      <c r="A446" s="10" t="s">
        <v>106</v>
      </c>
      <c r="B446" s="12"/>
      <c r="C446" s="12"/>
      <c r="D446" s="7">
        <f t="shared" si="6"/>
        <v>0</v>
      </c>
    </row>
    <row r="447" spans="1:4" ht="18" hidden="1" x14ac:dyDescent="0.3">
      <c r="A447" s="10" t="s">
        <v>107</v>
      </c>
      <c r="B447" s="12"/>
      <c r="C447" s="12"/>
      <c r="D447" s="7">
        <f t="shared" si="6"/>
        <v>0</v>
      </c>
    </row>
    <row r="448" spans="1:4" ht="18" hidden="1" x14ac:dyDescent="0.3">
      <c r="A448" s="10" t="s">
        <v>108</v>
      </c>
      <c r="B448" s="12"/>
      <c r="C448" s="12"/>
      <c r="D448" s="7">
        <f t="shared" si="6"/>
        <v>0</v>
      </c>
    </row>
    <row r="449" spans="1:4" ht="18" hidden="1" x14ac:dyDescent="0.3">
      <c r="A449" s="10" t="s">
        <v>109</v>
      </c>
      <c r="B449" s="12"/>
      <c r="C449" s="12"/>
      <c r="D449" s="7">
        <f t="shared" si="6"/>
        <v>0</v>
      </c>
    </row>
    <row r="450" spans="1:4" ht="18" hidden="1" x14ac:dyDescent="0.3">
      <c r="A450" s="10" t="s">
        <v>110</v>
      </c>
      <c r="B450" s="12"/>
      <c r="C450" s="12"/>
      <c r="D450" s="7">
        <f t="shared" si="6"/>
        <v>0</v>
      </c>
    </row>
    <row r="451" spans="1:4" ht="18" hidden="1" x14ac:dyDescent="0.3">
      <c r="A451" s="10" t="s">
        <v>111</v>
      </c>
      <c r="B451" s="12"/>
      <c r="C451" s="12"/>
      <c r="D451" s="7">
        <f t="shared" si="6"/>
        <v>0</v>
      </c>
    </row>
    <row r="452" spans="1:4" ht="18" hidden="1" x14ac:dyDescent="0.3">
      <c r="A452" s="10" t="s">
        <v>112</v>
      </c>
      <c r="B452" s="12"/>
      <c r="C452" s="12"/>
      <c r="D452" s="7">
        <f t="shared" ref="D452:D515" si="7">B452*C452</f>
        <v>0</v>
      </c>
    </row>
    <row r="453" spans="1:4" ht="18" x14ac:dyDescent="0.3">
      <c r="A453" s="5" t="s">
        <v>113</v>
      </c>
      <c r="B453" s="7">
        <f>30+50+100+120+160</f>
        <v>460</v>
      </c>
      <c r="C453" s="7">
        <v>21000</v>
      </c>
      <c r="D453" s="7">
        <f t="shared" si="7"/>
        <v>9660000</v>
      </c>
    </row>
    <row r="454" spans="1:4" ht="18" hidden="1" x14ac:dyDescent="0.3">
      <c r="A454" s="10" t="s">
        <v>114</v>
      </c>
      <c r="B454" s="7"/>
      <c r="C454" s="7"/>
      <c r="D454" s="7">
        <f t="shared" si="7"/>
        <v>0</v>
      </c>
    </row>
    <row r="455" spans="1:4" ht="18" hidden="1" x14ac:dyDescent="0.3">
      <c r="A455" s="10" t="s">
        <v>115</v>
      </c>
      <c r="B455" s="7"/>
      <c r="C455" s="7"/>
      <c r="D455" s="7">
        <f t="shared" si="7"/>
        <v>0</v>
      </c>
    </row>
    <row r="456" spans="1:4" ht="18" hidden="1" x14ac:dyDescent="0.3">
      <c r="A456" s="5" t="s">
        <v>116</v>
      </c>
      <c r="B456" s="7"/>
      <c r="C456" s="7"/>
      <c r="D456" s="7">
        <f t="shared" si="7"/>
        <v>0</v>
      </c>
    </row>
    <row r="457" spans="1:4" ht="18" hidden="1" x14ac:dyDescent="0.3">
      <c r="A457" s="10" t="s">
        <v>117</v>
      </c>
      <c r="B457" s="7"/>
      <c r="C457" s="7"/>
      <c r="D457" s="7">
        <f t="shared" si="7"/>
        <v>0</v>
      </c>
    </row>
    <row r="458" spans="1:4" ht="18" hidden="1" x14ac:dyDescent="0.3">
      <c r="A458" s="10" t="s">
        <v>118</v>
      </c>
      <c r="B458" s="7"/>
      <c r="C458" s="7"/>
      <c r="D458" s="7">
        <f t="shared" si="7"/>
        <v>0</v>
      </c>
    </row>
    <row r="459" spans="1:4" ht="18" hidden="1" x14ac:dyDescent="0.3">
      <c r="A459" s="10" t="s">
        <v>119</v>
      </c>
      <c r="B459" s="7"/>
      <c r="C459" s="7"/>
      <c r="D459" s="7">
        <f t="shared" si="7"/>
        <v>0</v>
      </c>
    </row>
    <row r="460" spans="1:4" ht="18" x14ac:dyDescent="0.3">
      <c r="A460" s="10" t="s">
        <v>120</v>
      </c>
      <c r="B460" s="7">
        <f>750+1680</f>
        <v>2430</v>
      </c>
      <c r="C460" s="46">
        <v>12000</v>
      </c>
      <c r="D460" s="7">
        <f t="shared" si="7"/>
        <v>29160000</v>
      </c>
    </row>
    <row r="461" spans="1:4" ht="18" hidden="1" x14ac:dyDescent="0.3">
      <c r="A461" s="10" t="s">
        <v>121</v>
      </c>
      <c r="B461" s="7"/>
      <c r="C461" s="7"/>
      <c r="D461" s="7">
        <f t="shared" si="7"/>
        <v>0</v>
      </c>
    </row>
    <row r="462" spans="1:4" ht="18" hidden="1" x14ac:dyDescent="0.3">
      <c r="A462" s="8" t="s">
        <v>122</v>
      </c>
      <c r="B462" s="7"/>
      <c r="C462" s="7"/>
      <c r="D462" s="7">
        <f t="shared" si="7"/>
        <v>0</v>
      </c>
    </row>
    <row r="463" spans="1:4" ht="18" hidden="1" x14ac:dyDescent="0.3">
      <c r="A463" s="24" t="s">
        <v>123</v>
      </c>
      <c r="B463" s="7"/>
      <c r="C463" s="7"/>
      <c r="D463" s="7">
        <f t="shared" si="7"/>
        <v>0</v>
      </c>
    </row>
    <row r="464" spans="1:4" ht="18" hidden="1" x14ac:dyDescent="0.3">
      <c r="A464" s="29" t="s">
        <v>124</v>
      </c>
      <c r="B464" s="7"/>
      <c r="C464" s="7"/>
      <c r="D464" s="7">
        <f t="shared" si="7"/>
        <v>0</v>
      </c>
    </row>
    <row r="465" spans="1:4" ht="18" hidden="1" x14ac:dyDescent="0.3">
      <c r="A465" s="24" t="s">
        <v>125</v>
      </c>
      <c r="B465" s="7"/>
      <c r="C465" s="7"/>
      <c r="D465" s="7">
        <f t="shared" si="7"/>
        <v>0</v>
      </c>
    </row>
    <row r="466" spans="1:4" ht="18" hidden="1" x14ac:dyDescent="0.3">
      <c r="A466" s="5" t="s">
        <v>126</v>
      </c>
      <c r="B466" s="12"/>
      <c r="C466" s="12"/>
      <c r="D466" s="7">
        <f t="shared" si="7"/>
        <v>0</v>
      </c>
    </row>
    <row r="467" spans="1:4" ht="18" hidden="1" x14ac:dyDescent="0.3">
      <c r="A467" s="5" t="s">
        <v>127</v>
      </c>
      <c r="B467" s="12"/>
      <c r="C467" s="12"/>
      <c r="D467" s="7">
        <f t="shared" si="7"/>
        <v>0</v>
      </c>
    </row>
    <row r="468" spans="1:4" ht="18" hidden="1" x14ac:dyDescent="0.3">
      <c r="A468" s="5" t="s">
        <v>128</v>
      </c>
      <c r="B468" s="12"/>
      <c r="C468" s="12"/>
      <c r="D468" s="7">
        <f t="shared" si="7"/>
        <v>0</v>
      </c>
    </row>
    <row r="469" spans="1:4" ht="18" hidden="1" x14ac:dyDescent="0.3">
      <c r="A469" s="5" t="s">
        <v>129</v>
      </c>
      <c r="B469" s="31"/>
      <c r="C469" s="31"/>
      <c r="D469" s="7">
        <f t="shared" si="7"/>
        <v>0</v>
      </c>
    </row>
    <row r="470" spans="1:4" ht="18" hidden="1" x14ac:dyDescent="0.3">
      <c r="A470" s="10" t="s">
        <v>130</v>
      </c>
      <c r="B470" s="12"/>
      <c r="C470" s="12"/>
      <c r="D470" s="7">
        <f t="shared" si="7"/>
        <v>0</v>
      </c>
    </row>
    <row r="471" spans="1:4" ht="18" hidden="1" x14ac:dyDescent="0.3">
      <c r="A471" s="14" t="s">
        <v>131</v>
      </c>
      <c r="B471" s="7"/>
      <c r="C471" s="7"/>
      <c r="D471" s="7">
        <f t="shared" si="7"/>
        <v>0</v>
      </c>
    </row>
    <row r="472" spans="1:4" ht="18" hidden="1" x14ac:dyDescent="0.3">
      <c r="A472" s="14" t="s">
        <v>132</v>
      </c>
      <c r="B472" s="7"/>
      <c r="C472" s="7"/>
      <c r="D472" s="7">
        <f t="shared" si="7"/>
        <v>0</v>
      </c>
    </row>
    <row r="473" spans="1:4" ht="18" hidden="1" x14ac:dyDescent="0.3">
      <c r="A473" s="14" t="s">
        <v>133</v>
      </c>
      <c r="B473" s="7"/>
      <c r="C473" s="7"/>
      <c r="D473" s="7">
        <f t="shared" si="7"/>
        <v>0</v>
      </c>
    </row>
    <row r="474" spans="1:4" ht="18" hidden="1" x14ac:dyDescent="0.3">
      <c r="A474" s="14" t="s">
        <v>134</v>
      </c>
      <c r="B474" s="7"/>
      <c r="C474" s="7"/>
      <c r="D474" s="7">
        <f t="shared" si="7"/>
        <v>0</v>
      </c>
    </row>
    <row r="475" spans="1:4" ht="18" hidden="1" x14ac:dyDescent="0.3">
      <c r="A475" s="10" t="s">
        <v>135</v>
      </c>
      <c r="B475" s="7"/>
      <c r="C475" s="7"/>
      <c r="D475" s="7">
        <f t="shared" si="7"/>
        <v>0</v>
      </c>
    </row>
    <row r="476" spans="1:4" ht="18" hidden="1" x14ac:dyDescent="0.3">
      <c r="A476" s="10" t="s">
        <v>136</v>
      </c>
      <c r="B476" s="7"/>
      <c r="C476" s="7"/>
      <c r="D476" s="7">
        <f t="shared" si="7"/>
        <v>0</v>
      </c>
    </row>
    <row r="477" spans="1:4" ht="18" hidden="1" x14ac:dyDescent="0.3">
      <c r="A477" s="14" t="s">
        <v>137</v>
      </c>
      <c r="B477" s="7"/>
      <c r="C477" s="7"/>
      <c r="D477" s="7">
        <f t="shared" si="7"/>
        <v>0</v>
      </c>
    </row>
    <row r="478" spans="1:4" ht="18" hidden="1" x14ac:dyDescent="0.3">
      <c r="A478" s="14" t="s">
        <v>138</v>
      </c>
      <c r="B478" s="7"/>
      <c r="C478" s="7"/>
      <c r="D478" s="7">
        <f t="shared" si="7"/>
        <v>0</v>
      </c>
    </row>
    <row r="479" spans="1:4" ht="18" hidden="1" x14ac:dyDescent="0.3">
      <c r="A479" s="10" t="s">
        <v>139</v>
      </c>
      <c r="B479" s="12"/>
      <c r="C479" s="12"/>
      <c r="D479" s="7">
        <f t="shared" si="7"/>
        <v>0</v>
      </c>
    </row>
    <row r="480" spans="1:4" ht="18" hidden="1" x14ac:dyDescent="0.3">
      <c r="A480" s="10" t="s">
        <v>140</v>
      </c>
      <c r="B480" s="12"/>
      <c r="C480" s="12"/>
      <c r="D480" s="7">
        <f t="shared" si="7"/>
        <v>0</v>
      </c>
    </row>
    <row r="481" spans="1:4" ht="18" hidden="1" x14ac:dyDescent="0.3">
      <c r="A481" s="5" t="s">
        <v>141</v>
      </c>
      <c r="B481" s="12"/>
      <c r="C481" s="12"/>
      <c r="D481" s="7">
        <f t="shared" si="7"/>
        <v>0</v>
      </c>
    </row>
    <row r="482" spans="1:4" ht="18" hidden="1" x14ac:dyDescent="0.3">
      <c r="A482" s="10" t="s">
        <v>143</v>
      </c>
      <c r="B482" s="7"/>
      <c r="C482" s="7"/>
      <c r="D482" s="7">
        <f t="shared" si="7"/>
        <v>0</v>
      </c>
    </row>
    <row r="483" spans="1:4" ht="18" hidden="1" x14ac:dyDescent="0.3">
      <c r="A483" s="24" t="s">
        <v>144</v>
      </c>
      <c r="B483" s="7"/>
      <c r="C483" s="7"/>
      <c r="D483" s="7">
        <f t="shared" si="7"/>
        <v>0</v>
      </c>
    </row>
    <row r="484" spans="1:4" ht="18" hidden="1" x14ac:dyDescent="0.3">
      <c r="A484" s="5" t="s">
        <v>145</v>
      </c>
      <c r="B484" s="7"/>
      <c r="C484" s="7"/>
      <c r="D484" s="7">
        <f t="shared" si="7"/>
        <v>0</v>
      </c>
    </row>
    <row r="485" spans="1:4" ht="18" x14ac:dyDescent="0.3">
      <c r="A485" s="10" t="s">
        <v>146</v>
      </c>
      <c r="B485" s="7">
        <f>200+60+400</f>
        <v>660</v>
      </c>
      <c r="C485" s="7">
        <v>7250</v>
      </c>
      <c r="D485" s="7">
        <f t="shared" si="7"/>
        <v>4785000</v>
      </c>
    </row>
    <row r="486" spans="1:4" ht="18" hidden="1" x14ac:dyDescent="0.3">
      <c r="A486" s="27" t="s">
        <v>147</v>
      </c>
      <c r="B486" s="7"/>
      <c r="C486" s="7"/>
      <c r="D486" s="7">
        <f t="shared" si="7"/>
        <v>0</v>
      </c>
    </row>
    <row r="487" spans="1:4" ht="18" hidden="1" x14ac:dyDescent="0.3">
      <c r="A487" s="27" t="s">
        <v>148</v>
      </c>
      <c r="B487" s="7"/>
      <c r="C487" s="7"/>
      <c r="D487" s="7">
        <f t="shared" si="7"/>
        <v>0</v>
      </c>
    </row>
    <row r="488" spans="1:4" ht="18" hidden="1" x14ac:dyDescent="0.3">
      <c r="A488" s="10" t="s">
        <v>149</v>
      </c>
      <c r="B488" s="7"/>
      <c r="C488" s="7"/>
      <c r="D488" s="7">
        <f t="shared" si="7"/>
        <v>0</v>
      </c>
    </row>
    <row r="489" spans="1:4" ht="18" hidden="1" x14ac:dyDescent="0.3">
      <c r="A489" s="10" t="s">
        <v>150</v>
      </c>
      <c r="B489" s="7"/>
      <c r="C489" s="7"/>
      <c r="D489" s="7">
        <f t="shared" si="7"/>
        <v>0</v>
      </c>
    </row>
    <row r="490" spans="1:4" ht="18" hidden="1" x14ac:dyDescent="0.3">
      <c r="A490" s="10" t="s">
        <v>151</v>
      </c>
      <c r="B490" s="7"/>
      <c r="C490" s="7"/>
      <c r="D490" s="7">
        <f t="shared" si="7"/>
        <v>0</v>
      </c>
    </row>
    <row r="491" spans="1:4" ht="18" hidden="1" x14ac:dyDescent="0.3">
      <c r="A491" s="14" t="s">
        <v>152</v>
      </c>
      <c r="B491" s="7"/>
      <c r="C491" s="7"/>
      <c r="D491" s="7">
        <f t="shared" si="7"/>
        <v>0</v>
      </c>
    </row>
    <row r="492" spans="1:4" ht="18" hidden="1" x14ac:dyDescent="0.3">
      <c r="A492" s="14" t="s">
        <v>153</v>
      </c>
      <c r="B492" s="7"/>
      <c r="C492" s="7"/>
      <c r="D492" s="7">
        <f t="shared" si="7"/>
        <v>0</v>
      </c>
    </row>
    <row r="493" spans="1:4" ht="18" hidden="1" x14ac:dyDescent="0.3">
      <c r="A493" s="14" t="s">
        <v>154</v>
      </c>
      <c r="B493" s="7"/>
      <c r="C493" s="7"/>
      <c r="D493" s="7">
        <f t="shared" si="7"/>
        <v>0</v>
      </c>
    </row>
    <row r="494" spans="1:4" ht="18" hidden="1" x14ac:dyDescent="0.3">
      <c r="A494" s="10" t="s">
        <v>155</v>
      </c>
      <c r="B494" s="7"/>
      <c r="C494" s="7"/>
      <c r="D494" s="7">
        <f t="shared" si="7"/>
        <v>0</v>
      </c>
    </row>
    <row r="495" spans="1:4" ht="18" hidden="1" x14ac:dyDescent="0.3">
      <c r="A495" s="8" t="s">
        <v>156</v>
      </c>
      <c r="B495" s="7"/>
      <c r="C495" s="7"/>
      <c r="D495" s="7">
        <f t="shared" si="7"/>
        <v>0</v>
      </c>
    </row>
    <row r="496" spans="1:4" ht="18" hidden="1" x14ac:dyDescent="0.3">
      <c r="A496" s="10" t="s">
        <v>157</v>
      </c>
      <c r="B496" s="7"/>
      <c r="C496" s="7"/>
      <c r="D496" s="7">
        <f t="shared" si="7"/>
        <v>0</v>
      </c>
    </row>
    <row r="497" spans="1:4" ht="18" hidden="1" x14ac:dyDescent="0.3">
      <c r="A497" s="10" t="s">
        <v>158</v>
      </c>
      <c r="B497" s="7"/>
      <c r="C497" s="7"/>
      <c r="D497" s="7">
        <f t="shared" si="7"/>
        <v>0</v>
      </c>
    </row>
    <row r="498" spans="1:4" ht="18" hidden="1" x14ac:dyDescent="0.3">
      <c r="A498" s="10" t="s">
        <v>159</v>
      </c>
      <c r="B498" s="7"/>
      <c r="C498" s="7"/>
      <c r="D498" s="7">
        <f t="shared" si="7"/>
        <v>0</v>
      </c>
    </row>
    <row r="499" spans="1:4" ht="18" hidden="1" x14ac:dyDescent="0.3">
      <c r="A499" s="18" t="s">
        <v>160</v>
      </c>
      <c r="B499" s="7"/>
      <c r="C499" s="7"/>
      <c r="D499" s="7">
        <f t="shared" si="7"/>
        <v>0</v>
      </c>
    </row>
    <row r="500" spans="1:4" ht="18" hidden="1" x14ac:dyDescent="0.3">
      <c r="A500" s="9" t="s">
        <v>161</v>
      </c>
      <c r="B500" s="7"/>
      <c r="C500" s="7"/>
      <c r="D500" s="7">
        <f t="shared" si="7"/>
        <v>0</v>
      </c>
    </row>
    <row r="501" spans="1:4" ht="18" hidden="1" x14ac:dyDescent="0.3">
      <c r="A501" s="10" t="s">
        <v>162</v>
      </c>
      <c r="B501" s="7"/>
      <c r="C501" s="7"/>
      <c r="D501" s="7">
        <f t="shared" si="7"/>
        <v>0</v>
      </c>
    </row>
    <row r="502" spans="1:4" ht="18" hidden="1" x14ac:dyDescent="0.3">
      <c r="A502" s="10" t="s">
        <v>163</v>
      </c>
      <c r="B502" s="7"/>
      <c r="C502" s="7"/>
      <c r="D502" s="7">
        <f t="shared" si="7"/>
        <v>0</v>
      </c>
    </row>
    <row r="503" spans="1:4" ht="18" hidden="1" x14ac:dyDescent="0.3">
      <c r="A503" s="10" t="s">
        <v>164</v>
      </c>
      <c r="B503" s="7"/>
      <c r="C503" s="7"/>
      <c r="D503" s="7">
        <f t="shared" si="7"/>
        <v>0</v>
      </c>
    </row>
    <row r="504" spans="1:4" ht="18" x14ac:dyDescent="0.3">
      <c r="A504" s="10" t="s">
        <v>165</v>
      </c>
      <c r="B504" s="7">
        <v>13</v>
      </c>
      <c r="C504" s="7">
        <v>7000</v>
      </c>
      <c r="D504" s="7">
        <f t="shared" si="7"/>
        <v>91000</v>
      </c>
    </row>
    <row r="505" spans="1:4" ht="18" hidden="1" x14ac:dyDescent="0.3">
      <c r="A505" s="10" t="s">
        <v>166</v>
      </c>
      <c r="B505" s="7"/>
      <c r="C505" s="7"/>
      <c r="D505" s="7">
        <f t="shared" si="7"/>
        <v>0</v>
      </c>
    </row>
    <row r="506" spans="1:4" ht="18" hidden="1" x14ac:dyDescent="0.3">
      <c r="A506" s="14" t="s">
        <v>167</v>
      </c>
      <c r="B506" s="7"/>
      <c r="C506" s="7"/>
      <c r="D506" s="7">
        <f t="shared" si="7"/>
        <v>0</v>
      </c>
    </row>
    <row r="507" spans="1:4" ht="18" x14ac:dyDescent="0.3">
      <c r="A507" s="10" t="s">
        <v>168</v>
      </c>
      <c r="B507" s="7">
        <v>55</v>
      </c>
      <c r="C507" s="7">
        <v>30000</v>
      </c>
      <c r="D507" s="7">
        <f t="shared" si="7"/>
        <v>1650000</v>
      </c>
    </row>
    <row r="508" spans="1:4" ht="18" hidden="1" x14ac:dyDescent="0.3">
      <c r="A508" s="24" t="s">
        <v>169</v>
      </c>
      <c r="B508" s="7"/>
      <c r="C508" s="7"/>
      <c r="D508" s="7">
        <f t="shared" si="7"/>
        <v>0</v>
      </c>
    </row>
    <row r="509" spans="1:4" ht="18" hidden="1" x14ac:dyDescent="0.3">
      <c r="A509" s="10" t="s">
        <v>170</v>
      </c>
      <c r="B509" s="7"/>
      <c r="C509" s="7"/>
      <c r="D509" s="7">
        <f t="shared" si="7"/>
        <v>0</v>
      </c>
    </row>
    <row r="510" spans="1:4" ht="18" hidden="1" x14ac:dyDescent="0.3">
      <c r="A510" s="10" t="s">
        <v>171</v>
      </c>
      <c r="B510" s="7"/>
      <c r="C510" s="7"/>
      <c r="D510" s="7">
        <f t="shared" si="7"/>
        <v>0</v>
      </c>
    </row>
    <row r="511" spans="1:4" ht="18" hidden="1" x14ac:dyDescent="0.3">
      <c r="A511" s="10" t="s">
        <v>172</v>
      </c>
      <c r="B511" s="7"/>
      <c r="C511" s="7"/>
      <c r="D511" s="7">
        <f t="shared" si="7"/>
        <v>0</v>
      </c>
    </row>
    <row r="512" spans="1:4" ht="18" hidden="1" x14ac:dyDescent="0.3">
      <c r="A512" s="24" t="s">
        <v>173</v>
      </c>
      <c r="B512" s="7"/>
      <c r="C512" s="7"/>
      <c r="D512" s="7">
        <f t="shared" si="7"/>
        <v>0</v>
      </c>
    </row>
    <row r="513" spans="1:4" ht="18" hidden="1" x14ac:dyDescent="0.3">
      <c r="A513" s="10" t="s">
        <v>174</v>
      </c>
      <c r="B513" s="7"/>
      <c r="C513" s="7"/>
      <c r="D513" s="7">
        <f t="shared" si="7"/>
        <v>0</v>
      </c>
    </row>
    <row r="514" spans="1:4" ht="18" hidden="1" x14ac:dyDescent="0.3">
      <c r="A514" s="5" t="s">
        <v>175</v>
      </c>
      <c r="B514" s="7"/>
      <c r="C514" s="7"/>
      <c r="D514" s="7">
        <f t="shared" si="7"/>
        <v>0</v>
      </c>
    </row>
    <row r="515" spans="1:4" ht="18" hidden="1" x14ac:dyDescent="0.3">
      <c r="A515" s="10" t="s">
        <v>176</v>
      </c>
      <c r="B515" s="7"/>
      <c r="C515" s="7"/>
      <c r="D515" s="7">
        <f t="shared" si="7"/>
        <v>0</v>
      </c>
    </row>
    <row r="516" spans="1:4" ht="18" hidden="1" x14ac:dyDescent="0.3">
      <c r="A516" s="13" t="s">
        <v>177</v>
      </c>
      <c r="B516" s="7"/>
      <c r="C516" s="7"/>
      <c r="D516" s="7">
        <f t="shared" ref="D516:D579" si="8">B516*C516</f>
        <v>0</v>
      </c>
    </row>
    <row r="517" spans="1:4" ht="18" hidden="1" x14ac:dyDescent="0.3">
      <c r="A517" s="13" t="s">
        <v>178</v>
      </c>
      <c r="B517" s="7"/>
      <c r="C517" s="7"/>
      <c r="D517" s="7">
        <f t="shared" si="8"/>
        <v>0</v>
      </c>
    </row>
    <row r="518" spans="1:4" ht="18" hidden="1" x14ac:dyDescent="0.3">
      <c r="A518" s="8" t="s">
        <v>179</v>
      </c>
      <c r="B518" s="7"/>
      <c r="C518" s="7"/>
      <c r="D518" s="7">
        <f t="shared" si="8"/>
        <v>0</v>
      </c>
    </row>
    <row r="519" spans="1:4" ht="18" hidden="1" x14ac:dyDescent="0.3">
      <c r="A519" s="5" t="s">
        <v>180</v>
      </c>
      <c r="B519" s="7"/>
      <c r="C519" s="7"/>
      <c r="D519" s="7">
        <f t="shared" si="8"/>
        <v>0</v>
      </c>
    </row>
    <row r="520" spans="1:4" ht="18" hidden="1" x14ac:dyDescent="0.3">
      <c r="A520" s="5" t="s">
        <v>181</v>
      </c>
      <c r="B520" s="7"/>
      <c r="C520" s="7"/>
      <c r="D520" s="7">
        <f t="shared" si="8"/>
        <v>0</v>
      </c>
    </row>
    <row r="521" spans="1:4" ht="18" x14ac:dyDescent="0.3">
      <c r="A521" s="5" t="s">
        <v>182</v>
      </c>
      <c r="B521" s="7">
        <v>15</v>
      </c>
      <c r="C521" s="7">
        <v>8000</v>
      </c>
      <c r="D521" s="7">
        <f t="shared" si="8"/>
        <v>120000</v>
      </c>
    </row>
    <row r="522" spans="1:4" ht="18" hidden="1" x14ac:dyDescent="0.3">
      <c r="A522" s="10" t="s">
        <v>183</v>
      </c>
      <c r="B522" s="7"/>
      <c r="C522" s="7"/>
      <c r="D522" s="7">
        <f t="shared" si="8"/>
        <v>0</v>
      </c>
    </row>
    <row r="523" spans="1:4" ht="18" hidden="1" x14ac:dyDescent="0.3">
      <c r="A523" s="5" t="s">
        <v>184</v>
      </c>
      <c r="B523" s="7"/>
      <c r="C523" s="7"/>
      <c r="D523" s="7">
        <f t="shared" si="8"/>
        <v>0</v>
      </c>
    </row>
    <row r="524" spans="1:4" ht="18" hidden="1" x14ac:dyDescent="0.3">
      <c r="A524" s="5" t="s">
        <v>185</v>
      </c>
      <c r="B524" s="7"/>
      <c r="C524" s="7"/>
      <c r="D524" s="7">
        <f t="shared" si="8"/>
        <v>0</v>
      </c>
    </row>
    <row r="525" spans="1:4" ht="18" hidden="1" x14ac:dyDescent="0.3">
      <c r="A525" s="5" t="s">
        <v>186</v>
      </c>
      <c r="B525" s="7"/>
      <c r="C525" s="7"/>
      <c r="D525" s="7">
        <f t="shared" si="8"/>
        <v>0</v>
      </c>
    </row>
    <row r="526" spans="1:4" ht="18" hidden="1" x14ac:dyDescent="0.3">
      <c r="A526" s="10" t="s">
        <v>187</v>
      </c>
      <c r="B526" s="7"/>
      <c r="C526" s="7"/>
      <c r="D526" s="7">
        <f t="shared" si="8"/>
        <v>0</v>
      </c>
    </row>
    <row r="527" spans="1:4" ht="18" hidden="1" x14ac:dyDescent="0.3">
      <c r="A527" s="10" t="s">
        <v>188</v>
      </c>
      <c r="B527" s="7"/>
      <c r="C527" s="7"/>
      <c r="D527" s="7">
        <f t="shared" si="8"/>
        <v>0</v>
      </c>
    </row>
    <row r="528" spans="1:4" ht="18" hidden="1" x14ac:dyDescent="0.3">
      <c r="A528" s="10" t="s">
        <v>189</v>
      </c>
      <c r="B528" s="7"/>
      <c r="C528" s="7"/>
      <c r="D528" s="7">
        <f t="shared" si="8"/>
        <v>0</v>
      </c>
    </row>
    <row r="529" spans="1:4" ht="18" hidden="1" x14ac:dyDescent="0.3">
      <c r="A529" s="10" t="s">
        <v>190</v>
      </c>
      <c r="B529" s="7"/>
      <c r="C529" s="7"/>
      <c r="D529" s="7">
        <f t="shared" si="8"/>
        <v>0</v>
      </c>
    </row>
    <row r="530" spans="1:4" ht="18" hidden="1" x14ac:dyDescent="0.3">
      <c r="A530" s="10" t="s">
        <v>191</v>
      </c>
      <c r="B530" s="7"/>
      <c r="C530" s="7"/>
      <c r="D530" s="7">
        <f t="shared" si="8"/>
        <v>0</v>
      </c>
    </row>
    <row r="531" spans="1:4" ht="18" hidden="1" x14ac:dyDescent="0.3">
      <c r="A531" s="10" t="s">
        <v>192</v>
      </c>
      <c r="B531" s="7"/>
      <c r="C531" s="7"/>
      <c r="D531" s="7">
        <f t="shared" si="8"/>
        <v>0</v>
      </c>
    </row>
    <row r="532" spans="1:4" ht="18" hidden="1" x14ac:dyDescent="0.3">
      <c r="A532" s="10" t="s">
        <v>193</v>
      </c>
      <c r="B532" s="7"/>
      <c r="C532" s="7"/>
      <c r="D532" s="7">
        <f t="shared" si="8"/>
        <v>0</v>
      </c>
    </row>
    <row r="533" spans="1:4" ht="18" hidden="1" x14ac:dyDescent="0.3">
      <c r="A533" s="10" t="s">
        <v>194</v>
      </c>
      <c r="B533" s="7"/>
      <c r="C533" s="7"/>
      <c r="D533" s="7">
        <f t="shared" si="8"/>
        <v>0</v>
      </c>
    </row>
    <row r="534" spans="1:4" ht="18" hidden="1" x14ac:dyDescent="0.3">
      <c r="A534" s="13" t="s">
        <v>195</v>
      </c>
      <c r="B534" s="7"/>
      <c r="C534" s="7"/>
      <c r="D534" s="7">
        <f t="shared" si="8"/>
        <v>0</v>
      </c>
    </row>
    <row r="535" spans="1:4" ht="18" x14ac:dyDescent="0.3">
      <c r="A535" s="22" t="s">
        <v>196</v>
      </c>
      <c r="B535" s="7">
        <v>80</v>
      </c>
      <c r="C535" s="7">
        <v>8500</v>
      </c>
      <c r="D535" s="7">
        <f t="shared" si="8"/>
        <v>680000</v>
      </c>
    </row>
    <row r="536" spans="1:4" ht="18" hidden="1" x14ac:dyDescent="0.3">
      <c r="A536" s="10" t="s">
        <v>197</v>
      </c>
      <c r="B536" s="7"/>
      <c r="C536" s="7"/>
      <c r="D536" s="7">
        <f t="shared" si="8"/>
        <v>0</v>
      </c>
    </row>
    <row r="537" spans="1:4" ht="18" hidden="1" x14ac:dyDescent="0.3">
      <c r="A537" s="22" t="s">
        <v>198</v>
      </c>
      <c r="B537" s="7"/>
      <c r="C537" s="7"/>
      <c r="D537" s="7">
        <f t="shared" si="8"/>
        <v>0</v>
      </c>
    </row>
    <row r="538" spans="1:4" ht="18" x14ac:dyDescent="0.3">
      <c r="A538" s="10" t="s">
        <v>334</v>
      </c>
      <c r="B538" s="7">
        <f>237+12</f>
        <v>249</v>
      </c>
      <c r="C538" s="46">
        <v>6500</v>
      </c>
      <c r="D538" s="7">
        <f t="shared" si="8"/>
        <v>1618500</v>
      </c>
    </row>
    <row r="539" spans="1:4" ht="18" hidden="1" x14ac:dyDescent="0.3">
      <c r="A539" s="5" t="s">
        <v>199</v>
      </c>
      <c r="B539" s="7"/>
      <c r="C539" s="7"/>
      <c r="D539" s="7">
        <f t="shared" si="8"/>
        <v>0</v>
      </c>
    </row>
    <row r="540" spans="1:4" ht="18" hidden="1" x14ac:dyDescent="0.3">
      <c r="A540" s="10" t="s">
        <v>200</v>
      </c>
      <c r="B540" s="7"/>
      <c r="C540" s="7"/>
      <c r="D540" s="7">
        <f t="shared" si="8"/>
        <v>0</v>
      </c>
    </row>
    <row r="541" spans="1:4" ht="18" hidden="1" x14ac:dyDescent="0.3">
      <c r="A541" s="10" t="s">
        <v>202</v>
      </c>
      <c r="B541" s="7"/>
      <c r="C541" s="7"/>
      <c r="D541" s="7">
        <f t="shared" si="8"/>
        <v>0</v>
      </c>
    </row>
    <row r="542" spans="1:4" ht="18" hidden="1" x14ac:dyDescent="0.3">
      <c r="A542" s="10" t="s">
        <v>203</v>
      </c>
      <c r="B542" s="7"/>
      <c r="C542" s="7"/>
      <c r="D542" s="7">
        <f t="shared" si="8"/>
        <v>0</v>
      </c>
    </row>
    <row r="543" spans="1:4" ht="18" hidden="1" x14ac:dyDescent="0.3">
      <c r="A543" s="9" t="s">
        <v>204</v>
      </c>
      <c r="B543" s="7"/>
      <c r="C543" s="7"/>
      <c r="D543" s="7">
        <f t="shared" si="8"/>
        <v>0</v>
      </c>
    </row>
    <row r="544" spans="1:4" ht="18" hidden="1" x14ac:dyDescent="0.3">
      <c r="A544" s="5" t="s">
        <v>205</v>
      </c>
      <c r="B544" s="7"/>
      <c r="C544" s="7"/>
      <c r="D544" s="7">
        <f t="shared" si="8"/>
        <v>0</v>
      </c>
    </row>
    <row r="545" spans="1:4" ht="18" hidden="1" x14ac:dyDescent="0.3">
      <c r="A545" s="5" t="s">
        <v>206</v>
      </c>
      <c r="B545" s="7"/>
      <c r="C545" s="7"/>
      <c r="D545" s="7">
        <f t="shared" si="8"/>
        <v>0</v>
      </c>
    </row>
    <row r="546" spans="1:4" ht="18" hidden="1" x14ac:dyDescent="0.3">
      <c r="A546" s="8" t="s">
        <v>335</v>
      </c>
      <c r="B546" s="7"/>
      <c r="C546" s="7"/>
      <c r="D546" s="7">
        <f t="shared" si="8"/>
        <v>0</v>
      </c>
    </row>
    <row r="547" spans="1:4" ht="18" hidden="1" x14ac:dyDescent="0.3">
      <c r="A547" s="8" t="s">
        <v>336</v>
      </c>
      <c r="B547" s="7"/>
      <c r="C547" s="7"/>
      <c r="D547" s="7">
        <f t="shared" si="8"/>
        <v>0</v>
      </c>
    </row>
    <row r="548" spans="1:4" ht="18" hidden="1" x14ac:dyDescent="0.3">
      <c r="A548" s="8" t="s">
        <v>207</v>
      </c>
      <c r="B548" s="7"/>
      <c r="C548" s="7"/>
      <c r="D548" s="7">
        <f t="shared" si="8"/>
        <v>0</v>
      </c>
    </row>
    <row r="549" spans="1:4" ht="18" hidden="1" x14ac:dyDescent="0.3">
      <c r="A549" s="8" t="s">
        <v>337</v>
      </c>
      <c r="B549" s="7"/>
      <c r="C549" s="7"/>
      <c r="D549" s="7">
        <f t="shared" si="8"/>
        <v>0</v>
      </c>
    </row>
    <row r="550" spans="1:4" ht="18" hidden="1" x14ac:dyDescent="0.3">
      <c r="A550" s="10" t="s">
        <v>209</v>
      </c>
      <c r="B550" s="7"/>
      <c r="C550" s="7"/>
      <c r="D550" s="7">
        <f t="shared" si="8"/>
        <v>0</v>
      </c>
    </row>
    <row r="551" spans="1:4" ht="18" hidden="1" x14ac:dyDescent="0.3">
      <c r="A551" s="10" t="s">
        <v>210</v>
      </c>
      <c r="B551" s="7"/>
      <c r="C551" s="7"/>
      <c r="D551" s="7">
        <f t="shared" si="8"/>
        <v>0</v>
      </c>
    </row>
    <row r="552" spans="1:4" ht="18" hidden="1" x14ac:dyDescent="0.3">
      <c r="A552" s="10" t="s">
        <v>338</v>
      </c>
      <c r="B552" s="7"/>
      <c r="C552" s="7"/>
      <c r="D552" s="7">
        <f t="shared" si="8"/>
        <v>0</v>
      </c>
    </row>
    <row r="553" spans="1:4" ht="18" hidden="1" x14ac:dyDescent="0.3">
      <c r="A553" s="10" t="s">
        <v>211</v>
      </c>
      <c r="B553" s="7"/>
      <c r="C553" s="7"/>
      <c r="D553" s="7">
        <f t="shared" si="8"/>
        <v>0</v>
      </c>
    </row>
    <row r="554" spans="1:4" ht="18" hidden="1" x14ac:dyDescent="0.3">
      <c r="A554" s="5" t="s">
        <v>214</v>
      </c>
      <c r="B554" s="7"/>
      <c r="C554" s="7"/>
      <c r="D554" s="7">
        <f t="shared" si="8"/>
        <v>0</v>
      </c>
    </row>
    <row r="555" spans="1:4" ht="18" hidden="1" x14ac:dyDescent="0.3">
      <c r="A555" s="5" t="s">
        <v>215</v>
      </c>
      <c r="B555" s="7"/>
      <c r="C555" s="7"/>
      <c r="D555" s="7">
        <f t="shared" si="8"/>
        <v>0</v>
      </c>
    </row>
    <row r="556" spans="1:4" ht="18" hidden="1" x14ac:dyDescent="0.3">
      <c r="A556" s="10" t="s">
        <v>216</v>
      </c>
      <c r="B556" s="7"/>
      <c r="C556" s="7"/>
      <c r="D556" s="7">
        <f t="shared" si="8"/>
        <v>0</v>
      </c>
    </row>
    <row r="557" spans="1:4" ht="18" hidden="1" x14ac:dyDescent="0.3">
      <c r="A557" s="10" t="s">
        <v>339</v>
      </c>
      <c r="B557" s="7"/>
      <c r="C557" s="7"/>
      <c r="D557" s="7">
        <f t="shared" si="8"/>
        <v>0</v>
      </c>
    </row>
    <row r="558" spans="1:4" ht="18" hidden="1" x14ac:dyDescent="0.3">
      <c r="A558" s="10" t="s">
        <v>217</v>
      </c>
      <c r="B558" s="7"/>
      <c r="C558" s="7"/>
      <c r="D558" s="7">
        <f t="shared" si="8"/>
        <v>0</v>
      </c>
    </row>
    <row r="559" spans="1:4" ht="18" hidden="1" x14ac:dyDescent="0.3">
      <c r="A559" s="8" t="s">
        <v>218</v>
      </c>
      <c r="B559" s="7"/>
      <c r="C559" s="7"/>
      <c r="D559" s="7">
        <f t="shared" si="8"/>
        <v>0</v>
      </c>
    </row>
    <row r="560" spans="1:4" ht="18" hidden="1" x14ac:dyDescent="0.3">
      <c r="A560" s="10" t="s">
        <v>219</v>
      </c>
      <c r="B560" s="7"/>
      <c r="C560" s="7"/>
      <c r="D560" s="7">
        <f t="shared" si="8"/>
        <v>0</v>
      </c>
    </row>
    <row r="561" spans="1:4" ht="18" hidden="1" x14ac:dyDescent="0.3">
      <c r="A561" s="8" t="s">
        <v>340</v>
      </c>
      <c r="B561" s="7"/>
      <c r="C561" s="7"/>
      <c r="D561" s="7">
        <f t="shared" si="8"/>
        <v>0</v>
      </c>
    </row>
    <row r="562" spans="1:4" ht="18" hidden="1" x14ac:dyDescent="0.3">
      <c r="A562" s="10" t="s">
        <v>220</v>
      </c>
      <c r="B562" s="7"/>
      <c r="C562" s="7"/>
      <c r="D562" s="7">
        <f t="shared" si="8"/>
        <v>0</v>
      </c>
    </row>
    <row r="563" spans="1:4" ht="18" hidden="1" x14ac:dyDescent="0.3">
      <c r="A563" s="10" t="s">
        <v>222</v>
      </c>
      <c r="B563" s="7"/>
      <c r="C563" s="7"/>
      <c r="D563" s="7">
        <f t="shared" si="8"/>
        <v>0</v>
      </c>
    </row>
    <row r="564" spans="1:4" ht="18" hidden="1" x14ac:dyDescent="0.3">
      <c r="A564" s="10" t="s">
        <v>223</v>
      </c>
      <c r="B564" s="7"/>
      <c r="C564" s="7"/>
      <c r="D564" s="7">
        <f t="shared" si="8"/>
        <v>0</v>
      </c>
    </row>
    <row r="565" spans="1:4" ht="18" hidden="1" x14ac:dyDescent="0.3">
      <c r="A565" s="10" t="s">
        <v>225</v>
      </c>
      <c r="B565" s="7"/>
      <c r="C565" s="7"/>
      <c r="D565" s="7">
        <f t="shared" si="8"/>
        <v>0</v>
      </c>
    </row>
    <row r="566" spans="1:4" ht="18" hidden="1" x14ac:dyDescent="0.3">
      <c r="A566" s="14" t="s">
        <v>226</v>
      </c>
      <c r="B566" s="7"/>
      <c r="C566" s="7"/>
      <c r="D566" s="7">
        <f t="shared" si="8"/>
        <v>0</v>
      </c>
    </row>
    <row r="567" spans="1:4" ht="18" hidden="1" x14ac:dyDescent="0.3">
      <c r="A567" s="5" t="s">
        <v>341</v>
      </c>
      <c r="B567" s="7"/>
      <c r="C567" s="7"/>
      <c r="D567" s="7">
        <f t="shared" si="8"/>
        <v>0</v>
      </c>
    </row>
    <row r="568" spans="1:4" ht="18" hidden="1" x14ac:dyDescent="0.3">
      <c r="A568" s="8" t="s">
        <v>227</v>
      </c>
      <c r="B568" s="7"/>
      <c r="C568" s="7"/>
      <c r="D568" s="7">
        <f t="shared" si="8"/>
        <v>0</v>
      </c>
    </row>
    <row r="569" spans="1:4" ht="18" hidden="1" x14ac:dyDescent="0.3">
      <c r="A569" s="10" t="s">
        <v>228</v>
      </c>
      <c r="B569" s="7"/>
      <c r="C569" s="7"/>
      <c r="D569" s="7">
        <f t="shared" si="8"/>
        <v>0</v>
      </c>
    </row>
    <row r="570" spans="1:4" ht="18" hidden="1" x14ac:dyDescent="0.3">
      <c r="A570" s="10" t="s">
        <v>229</v>
      </c>
      <c r="B570" s="7"/>
      <c r="C570" s="7"/>
      <c r="D570" s="7">
        <f t="shared" si="8"/>
        <v>0</v>
      </c>
    </row>
    <row r="571" spans="1:4" ht="18" hidden="1" x14ac:dyDescent="0.3">
      <c r="A571" s="8" t="s">
        <v>230</v>
      </c>
      <c r="B571" s="12"/>
      <c r="C571" s="12"/>
      <c r="D571" s="7">
        <f t="shared" si="8"/>
        <v>0</v>
      </c>
    </row>
    <row r="572" spans="1:4" ht="18" hidden="1" x14ac:dyDescent="0.3">
      <c r="A572" s="8" t="s">
        <v>231</v>
      </c>
      <c r="B572" s="12"/>
      <c r="C572" s="12"/>
      <c r="D572" s="7">
        <f t="shared" si="8"/>
        <v>0</v>
      </c>
    </row>
    <row r="573" spans="1:4" ht="18" hidden="1" x14ac:dyDescent="0.3">
      <c r="A573" s="14" t="s">
        <v>232</v>
      </c>
      <c r="B573" s="7"/>
      <c r="C573" s="7"/>
      <c r="D573" s="7">
        <f t="shared" si="8"/>
        <v>0</v>
      </c>
    </row>
    <row r="574" spans="1:4" ht="18" hidden="1" x14ac:dyDescent="0.3">
      <c r="A574" s="13" t="s">
        <v>233</v>
      </c>
      <c r="B574" s="7"/>
      <c r="C574" s="7"/>
      <c r="D574" s="7">
        <f t="shared" si="8"/>
        <v>0</v>
      </c>
    </row>
    <row r="575" spans="1:4" ht="18" hidden="1" x14ac:dyDescent="0.3">
      <c r="A575" s="13" t="s">
        <v>234</v>
      </c>
      <c r="B575" s="7"/>
      <c r="C575" s="7"/>
      <c r="D575" s="7">
        <f t="shared" si="8"/>
        <v>0</v>
      </c>
    </row>
    <row r="576" spans="1:4" ht="18" hidden="1" x14ac:dyDescent="0.3">
      <c r="A576" s="8" t="s">
        <v>235</v>
      </c>
      <c r="B576" s="7"/>
      <c r="C576" s="7"/>
      <c r="D576" s="7">
        <f t="shared" si="8"/>
        <v>0</v>
      </c>
    </row>
    <row r="577" spans="1:4" ht="18" hidden="1" x14ac:dyDescent="0.3">
      <c r="A577" s="8" t="s">
        <v>236</v>
      </c>
      <c r="B577" s="7"/>
      <c r="C577" s="7"/>
      <c r="D577" s="7">
        <f t="shared" si="8"/>
        <v>0</v>
      </c>
    </row>
    <row r="578" spans="1:4" ht="18" hidden="1" x14ac:dyDescent="0.3">
      <c r="A578" s="10" t="s">
        <v>237</v>
      </c>
      <c r="B578" s="7"/>
      <c r="C578" s="7"/>
      <c r="D578" s="7">
        <f t="shared" si="8"/>
        <v>0</v>
      </c>
    </row>
    <row r="579" spans="1:4" ht="18" hidden="1" x14ac:dyDescent="0.3">
      <c r="A579" s="10" t="s">
        <v>342</v>
      </c>
      <c r="B579" s="7"/>
      <c r="C579" s="7"/>
      <c r="D579" s="7">
        <f t="shared" si="8"/>
        <v>0</v>
      </c>
    </row>
    <row r="580" spans="1:4" ht="18" hidden="1" x14ac:dyDescent="0.3">
      <c r="A580" s="10" t="s">
        <v>238</v>
      </c>
      <c r="B580" s="7"/>
      <c r="C580" s="7"/>
      <c r="D580" s="7">
        <f t="shared" ref="D580:D643" si="9">B580*C580</f>
        <v>0</v>
      </c>
    </row>
    <row r="581" spans="1:4" ht="18" hidden="1" x14ac:dyDescent="0.3">
      <c r="A581" s="14" t="s">
        <v>239</v>
      </c>
      <c r="B581" s="7"/>
      <c r="C581" s="7"/>
      <c r="D581" s="7">
        <f t="shared" si="9"/>
        <v>0</v>
      </c>
    </row>
    <row r="582" spans="1:4" ht="18" hidden="1" x14ac:dyDescent="0.3">
      <c r="A582" s="5" t="s">
        <v>240</v>
      </c>
      <c r="B582" s="7"/>
      <c r="C582" s="7"/>
      <c r="D582" s="7">
        <f t="shared" si="9"/>
        <v>0</v>
      </c>
    </row>
    <row r="583" spans="1:4" ht="18" hidden="1" x14ac:dyDescent="0.3">
      <c r="A583" s="10" t="s">
        <v>241</v>
      </c>
      <c r="B583" s="7"/>
      <c r="C583" s="7"/>
      <c r="D583" s="7">
        <f t="shared" si="9"/>
        <v>0</v>
      </c>
    </row>
    <row r="584" spans="1:4" ht="18" hidden="1" x14ac:dyDescent="0.3">
      <c r="A584" s="10" t="s">
        <v>242</v>
      </c>
      <c r="B584" s="7"/>
      <c r="C584" s="7"/>
      <c r="D584" s="7">
        <f t="shared" si="9"/>
        <v>0</v>
      </c>
    </row>
    <row r="585" spans="1:4" ht="18" hidden="1" x14ac:dyDescent="0.3">
      <c r="A585" s="5" t="s">
        <v>243</v>
      </c>
      <c r="B585" s="7"/>
      <c r="C585" s="7"/>
      <c r="D585" s="7">
        <f t="shared" si="9"/>
        <v>0</v>
      </c>
    </row>
    <row r="586" spans="1:4" ht="18" hidden="1" x14ac:dyDescent="0.3">
      <c r="A586" s="10" t="s">
        <v>244</v>
      </c>
      <c r="B586" s="7"/>
      <c r="C586" s="7"/>
      <c r="D586" s="7">
        <f t="shared" si="9"/>
        <v>0</v>
      </c>
    </row>
    <row r="587" spans="1:4" ht="18" hidden="1" x14ac:dyDescent="0.3">
      <c r="A587" s="10" t="s">
        <v>245</v>
      </c>
      <c r="B587" s="7"/>
      <c r="C587" s="7"/>
      <c r="D587" s="7">
        <f t="shared" si="9"/>
        <v>0</v>
      </c>
    </row>
    <row r="588" spans="1:4" ht="18" hidden="1" x14ac:dyDescent="0.3">
      <c r="A588" s="13" t="s">
        <v>246</v>
      </c>
      <c r="B588" s="7"/>
      <c r="C588" s="7"/>
      <c r="D588" s="7">
        <f t="shared" si="9"/>
        <v>0</v>
      </c>
    </row>
    <row r="589" spans="1:4" ht="18" hidden="1" x14ac:dyDescent="0.3">
      <c r="A589" s="10" t="s">
        <v>247</v>
      </c>
      <c r="B589" s="7"/>
      <c r="C589" s="7"/>
      <c r="D589" s="7">
        <f t="shared" si="9"/>
        <v>0</v>
      </c>
    </row>
    <row r="590" spans="1:4" ht="18" hidden="1" x14ac:dyDescent="0.3">
      <c r="A590" s="10" t="s">
        <v>248</v>
      </c>
      <c r="B590" s="7"/>
      <c r="C590" s="7"/>
      <c r="D590" s="7">
        <f t="shared" si="9"/>
        <v>0</v>
      </c>
    </row>
    <row r="591" spans="1:4" ht="18" hidden="1" x14ac:dyDescent="0.3">
      <c r="A591" s="10" t="s">
        <v>249</v>
      </c>
      <c r="B591" s="7"/>
      <c r="C591" s="7"/>
      <c r="D591" s="7">
        <f t="shared" si="9"/>
        <v>0</v>
      </c>
    </row>
    <row r="592" spans="1:4" ht="18" hidden="1" x14ac:dyDescent="0.3">
      <c r="A592" s="10" t="s">
        <v>250</v>
      </c>
      <c r="B592" s="7"/>
      <c r="C592" s="7"/>
      <c r="D592" s="7">
        <f t="shared" si="9"/>
        <v>0</v>
      </c>
    </row>
    <row r="593" spans="1:4" ht="18" hidden="1" x14ac:dyDescent="0.3">
      <c r="A593" s="13" t="s">
        <v>251</v>
      </c>
      <c r="B593" s="7"/>
      <c r="C593" s="7"/>
      <c r="D593" s="7">
        <f t="shared" si="9"/>
        <v>0</v>
      </c>
    </row>
    <row r="594" spans="1:4" ht="18" hidden="1" x14ac:dyDescent="0.3">
      <c r="A594" s="10" t="s">
        <v>252</v>
      </c>
      <c r="B594" s="7"/>
      <c r="C594" s="7"/>
      <c r="D594" s="7">
        <f t="shared" si="9"/>
        <v>0</v>
      </c>
    </row>
    <row r="595" spans="1:4" ht="18" hidden="1" x14ac:dyDescent="0.3">
      <c r="A595" s="10" t="s">
        <v>253</v>
      </c>
      <c r="B595" s="7"/>
      <c r="C595" s="7"/>
      <c r="D595" s="7">
        <f t="shared" si="9"/>
        <v>0</v>
      </c>
    </row>
    <row r="596" spans="1:4" ht="18" hidden="1" x14ac:dyDescent="0.3">
      <c r="A596" s="13" t="s">
        <v>254</v>
      </c>
      <c r="B596" s="7"/>
      <c r="C596" s="7"/>
      <c r="D596" s="7">
        <f t="shared" si="9"/>
        <v>0</v>
      </c>
    </row>
    <row r="597" spans="1:4" ht="18" hidden="1" x14ac:dyDescent="0.3">
      <c r="A597" s="13" t="s">
        <v>255</v>
      </c>
      <c r="B597" s="7"/>
      <c r="C597" s="7"/>
      <c r="D597" s="7">
        <f t="shared" si="9"/>
        <v>0</v>
      </c>
    </row>
    <row r="598" spans="1:4" ht="18" hidden="1" x14ac:dyDescent="0.3">
      <c r="A598" s="10" t="s">
        <v>256</v>
      </c>
      <c r="B598" s="7"/>
      <c r="C598" s="7"/>
      <c r="D598" s="7">
        <f t="shared" si="9"/>
        <v>0</v>
      </c>
    </row>
    <row r="599" spans="1:4" ht="18" hidden="1" x14ac:dyDescent="0.3">
      <c r="A599" s="10" t="s">
        <v>257</v>
      </c>
      <c r="B599" s="7"/>
      <c r="C599" s="7"/>
      <c r="D599" s="7">
        <f t="shared" si="9"/>
        <v>0</v>
      </c>
    </row>
    <row r="600" spans="1:4" ht="18" hidden="1" x14ac:dyDescent="0.3">
      <c r="A600" s="13" t="s">
        <v>258</v>
      </c>
      <c r="B600" s="7"/>
      <c r="C600" s="7"/>
      <c r="D600" s="7">
        <f t="shared" si="9"/>
        <v>0</v>
      </c>
    </row>
    <row r="601" spans="1:4" ht="18" hidden="1" x14ac:dyDescent="0.3">
      <c r="A601" s="10" t="s">
        <v>259</v>
      </c>
      <c r="B601" s="7"/>
      <c r="C601" s="7"/>
      <c r="D601" s="7">
        <f t="shared" si="9"/>
        <v>0</v>
      </c>
    </row>
    <row r="602" spans="1:4" ht="18" hidden="1" x14ac:dyDescent="0.3">
      <c r="A602" s="10" t="s">
        <v>260</v>
      </c>
      <c r="B602" s="7"/>
      <c r="C602" s="7"/>
      <c r="D602" s="7">
        <f t="shared" si="9"/>
        <v>0</v>
      </c>
    </row>
    <row r="603" spans="1:4" ht="18" hidden="1" x14ac:dyDescent="0.3">
      <c r="A603" s="10" t="s">
        <v>261</v>
      </c>
      <c r="B603" s="7"/>
      <c r="C603" s="7"/>
      <c r="D603" s="7">
        <f t="shared" si="9"/>
        <v>0</v>
      </c>
    </row>
    <row r="604" spans="1:4" ht="18" hidden="1" x14ac:dyDescent="0.3">
      <c r="A604" s="10" t="s">
        <v>262</v>
      </c>
      <c r="B604" s="7"/>
      <c r="C604" s="7"/>
      <c r="D604" s="7">
        <f t="shared" si="9"/>
        <v>0</v>
      </c>
    </row>
    <row r="605" spans="1:4" ht="18" hidden="1" x14ac:dyDescent="0.3">
      <c r="A605" s="10" t="s">
        <v>263</v>
      </c>
      <c r="B605" s="7"/>
      <c r="C605" s="7"/>
      <c r="D605" s="7">
        <f t="shared" si="9"/>
        <v>0</v>
      </c>
    </row>
    <row r="606" spans="1:4" ht="18" hidden="1" x14ac:dyDescent="0.3">
      <c r="A606" s="10" t="s">
        <v>264</v>
      </c>
      <c r="B606" s="7"/>
      <c r="C606" s="7"/>
      <c r="D606" s="7">
        <f t="shared" si="9"/>
        <v>0</v>
      </c>
    </row>
    <row r="607" spans="1:4" ht="18" hidden="1" x14ac:dyDescent="0.3">
      <c r="A607" s="10" t="s">
        <v>265</v>
      </c>
      <c r="B607" s="7"/>
      <c r="C607" s="7"/>
      <c r="D607" s="7">
        <f t="shared" si="9"/>
        <v>0</v>
      </c>
    </row>
    <row r="608" spans="1:4" ht="18" hidden="1" x14ac:dyDescent="0.3">
      <c r="A608" s="10" t="s">
        <v>266</v>
      </c>
      <c r="B608" s="7"/>
      <c r="C608" s="7"/>
      <c r="D608" s="7">
        <f t="shared" si="9"/>
        <v>0</v>
      </c>
    </row>
    <row r="609" spans="1:4" ht="18" hidden="1" x14ac:dyDescent="0.3">
      <c r="A609" s="10" t="s">
        <v>267</v>
      </c>
      <c r="B609" s="7"/>
      <c r="C609" s="7"/>
      <c r="D609" s="7">
        <f t="shared" si="9"/>
        <v>0</v>
      </c>
    </row>
    <row r="610" spans="1:4" ht="18" hidden="1" x14ac:dyDescent="0.3">
      <c r="A610" s="14" t="s">
        <v>268</v>
      </c>
      <c r="B610" s="7"/>
      <c r="C610" s="7"/>
      <c r="D610" s="7">
        <f t="shared" si="9"/>
        <v>0</v>
      </c>
    </row>
    <row r="611" spans="1:4" ht="18" hidden="1" x14ac:dyDescent="0.3">
      <c r="A611" s="10" t="s">
        <v>269</v>
      </c>
      <c r="B611" s="7"/>
      <c r="C611" s="7"/>
      <c r="D611" s="7">
        <f t="shared" si="9"/>
        <v>0</v>
      </c>
    </row>
    <row r="612" spans="1:4" ht="18" hidden="1" x14ac:dyDescent="0.3">
      <c r="A612" s="10" t="s">
        <v>270</v>
      </c>
      <c r="B612" s="7"/>
      <c r="C612" s="7"/>
      <c r="D612" s="7">
        <f t="shared" si="9"/>
        <v>0</v>
      </c>
    </row>
    <row r="613" spans="1:4" ht="18" hidden="1" x14ac:dyDescent="0.3">
      <c r="A613" s="10" t="s">
        <v>271</v>
      </c>
      <c r="B613" s="7"/>
      <c r="C613" s="7"/>
      <c r="D613" s="7">
        <f t="shared" si="9"/>
        <v>0</v>
      </c>
    </row>
    <row r="614" spans="1:4" ht="18" hidden="1" x14ac:dyDescent="0.3">
      <c r="A614" s="10" t="s">
        <v>272</v>
      </c>
      <c r="B614" s="7"/>
      <c r="C614" s="7"/>
      <c r="D614" s="7">
        <f t="shared" si="9"/>
        <v>0</v>
      </c>
    </row>
    <row r="615" spans="1:4" ht="18" hidden="1" x14ac:dyDescent="0.3">
      <c r="A615" s="10" t="s">
        <v>273</v>
      </c>
      <c r="B615" s="7"/>
      <c r="C615" s="7"/>
      <c r="D615" s="7">
        <f t="shared" si="9"/>
        <v>0</v>
      </c>
    </row>
    <row r="616" spans="1:4" ht="18" hidden="1" x14ac:dyDescent="0.3">
      <c r="A616" s="10" t="s">
        <v>274</v>
      </c>
      <c r="B616" s="7"/>
      <c r="C616" s="7"/>
      <c r="D616" s="7">
        <f t="shared" si="9"/>
        <v>0</v>
      </c>
    </row>
    <row r="617" spans="1:4" ht="18" hidden="1" x14ac:dyDescent="0.3">
      <c r="A617" s="10" t="s">
        <v>275</v>
      </c>
      <c r="B617" s="7"/>
      <c r="C617" s="7"/>
      <c r="D617" s="7">
        <f t="shared" si="9"/>
        <v>0</v>
      </c>
    </row>
    <row r="618" spans="1:4" ht="18" hidden="1" x14ac:dyDescent="0.3">
      <c r="A618" s="10" t="s">
        <v>276</v>
      </c>
      <c r="B618" s="7"/>
      <c r="C618" s="7"/>
      <c r="D618" s="7">
        <f t="shared" si="9"/>
        <v>0</v>
      </c>
    </row>
    <row r="619" spans="1:4" ht="18" hidden="1" x14ac:dyDescent="0.3">
      <c r="A619" s="24" t="s">
        <v>277</v>
      </c>
      <c r="B619" s="7"/>
      <c r="C619" s="7"/>
      <c r="D619" s="7">
        <f t="shared" si="9"/>
        <v>0</v>
      </c>
    </row>
    <row r="620" spans="1:4" ht="18" hidden="1" x14ac:dyDescent="0.3">
      <c r="A620" s="10" t="s">
        <v>278</v>
      </c>
      <c r="B620" s="7"/>
      <c r="C620" s="7"/>
      <c r="D620" s="7">
        <f t="shared" si="9"/>
        <v>0</v>
      </c>
    </row>
    <row r="621" spans="1:4" ht="18" hidden="1" x14ac:dyDescent="0.3">
      <c r="A621" s="10" t="s">
        <v>279</v>
      </c>
      <c r="B621" s="7"/>
      <c r="C621" s="7"/>
      <c r="D621" s="7">
        <f t="shared" si="9"/>
        <v>0</v>
      </c>
    </row>
    <row r="622" spans="1:4" ht="18" hidden="1" x14ac:dyDescent="0.3">
      <c r="A622" s="33" t="s">
        <v>280</v>
      </c>
      <c r="B622" s="7"/>
      <c r="C622" s="7"/>
      <c r="D622" s="7">
        <f t="shared" si="9"/>
        <v>0</v>
      </c>
    </row>
    <row r="623" spans="1:4" ht="18" hidden="1" x14ac:dyDescent="0.3">
      <c r="A623" s="5" t="s">
        <v>281</v>
      </c>
      <c r="B623" s="12"/>
      <c r="C623" s="12"/>
      <c r="D623" s="7">
        <f t="shared" si="9"/>
        <v>0</v>
      </c>
    </row>
    <row r="624" spans="1:4" ht="18" hidden="1" x14ac:dyDescent="0.3">
      <c r="A624" s="10" t="s">
        <v>282</v>
      </c>
      <c r="B624" s="7"/>
      <c r="C624" s="7"/>
      <c r="D624" s="7">
        <f t="shared" si="9"/>
        <v>0</v>
      </c>
    </row>
    <row r="625" spans="1:4" ht="18" hidden="1" x14ac:dyDescent="0.3">
      <c r="A625" s="10" t="s">
        <v>283</v>
      </c>
      <c r="B625" s="7"/>
      <c r="C625" s="7"/>
      <c r="D625" s="7">
        <f t="shared" si="9"/>
        <v>0</v>
      </c>
    </row>
    <row r="626" spans="1:4" ht="18" x14ac:dyDescent="0.3">
      <c r="A626" s="10" t="s">
        <v>284</v>
      </c>
      <c r="B626" s="7">
        <f>15+25+27</f>
        <v>67</v>
      </c>
      <c r="C626" s="7">
        <v>14000</v>
      </c>
      <c r="D626" s="7">
        <f t="shared" si="9"/>
        <v>938000</v>
      </c>
    </row>
    <row r="627" spans="1:4" ht="18" hidden="1" x14ac:dyDescent="0.3">
      <c r="A627" s="14" t="s">
        <v>285</v>
      </c>
      <c r="B627" s="7"/>
      <c r="C627" s="7"/>
      <c r="D627" s="7">
        <f t="shared" si="9"/>
        <v>0</v>
      </c>
    </row>
    <row r="628" spans="1:4" ht="18" hidden="1" x14ac:dyDescent="0.3">
      <c r="A628" s="10" t="s">
        <v>286</v>
      </c>
      <c r="B628" s="7"/>
      <c r="C628" s="7"/>
      <c r="D628" s="7">
        <f t="shared" si="9"/>
        <v>0</v>
      </c>
    </row>
    <row r="629" spans="1:4" ht="18" hidden="1" x14ac:dyDescent="0.3">
      <c r="A629" s="24" t="s">
        <v>287</v>
      </c>
      <c r="B629" s="7"/>
      <c r="C629" s="7"/>
      <c r="D629" s="7">
        <f t="shared" si="9"/>
        <v>0</v>
      </c>
    </row>
    <row r="630" spans="1:4" ht="18" hidden="1" x14ac:dyDescent="0.3">
      <c r="A630" s="8" t="s">
        <v>288</v>
      </c>
      <c r="B630" s="7"/>
      <c r="C630" s="7"/>
      <c r="D630" s="7">
        <f t="shared" si="9"/>
        <v>0</v>
      </c>
    </row>
    <row r="631" spans="1:4" ht="18" hidden="1" x14ac:dyDescent="0.3">
      <c r="A631" s="10" t="s">
        <v>289</v>
      </c>
      <c r="B631" s="7"/>
      <c r="C631" s="7"/>
      <c r="D631" s="7">
        <f t="shared" si="9"/>
        <v>0</v>
      </c>
    </row>
    <row r="632" spans="1:4" ht="18" hidden="1" x14ac:dyDescent="0.3">
      <c r="A632" s="10" t="s">
        <v>290</v>
      </c>
      <c r="B632" s="7"/>
      <c r="C632" s="7"/>
      <c r="D632" s="7">
        <f t="shared" si="9"/>
        <v>0</v>
      </c>
    </row>
    <row r="633" spans="1:4" ht="18" hidden="1" x14ac:dyDescent="0.3">
      <c r="A633" s="10" t="s">
        <v>291</v>
      </c>
      <c r="B633" s="7"/>
      <c r="C633" s="7"/>
      <c r="D633" s="7">
        <f t="shared" si="9"/>
        <v>0</v>
      </c>
    </row>
    <row r="634" spans="1:4" ht="18" hidden="1" x14ac:dyDescent="0.3">
      <c r="A634" s="10" t="s">
        <v>292</v>
      </c>
      <c r="B634" s="7"/>
      <c r="C634" s="7"/>
      <c r="D634" s="7">
        <f t="shared" si="9"/>
        <v>0</v>
      </c>
    </row>
    <row r="635" spans="1:4" ht="18" hidden="1" x14ac:dyDescent="0.3">
      <c r="A635" s="29" t="s">
        <v>293</v>
      </c>
      <c r="B635" s="7"/>
      <c r="C635" s="7"/>
      <c r="D635" s="7">
        <f t="shared" si="9"/>
        <v>0</v>
      </c>
    </row>
    <row r="636" spans="1:4" ht="18" hidden="1" x14ac:dyDescent="0.3">
      <c r="A636" s="22" t="s">
        <v>294</v>
      </c>
      <c r="B636" s="7"/>
      <c r="C636" s="7"/>
      <c r="D636" s="7">
        <f t="shared" si="9"/>
        <v>0</v>
      </c>
    </row>
    <row r="637" spans="1:4" ht="18" hidden="1" x14ac:dyDescent="0.3">
      <c r="A637" s="34" t="s">
        <v>295</v>
      </c>
      <c r="B637" s="7"/>
      <c r="C637" s="7"/>
      <c r="D637" s="7">
        <f t="shared" si="9"/>
        <v>0</v>
      </c>
    </row>
    <row r="638" spans="1:4" ht="18" hidden="1" x14ac:dyDescent="0.3">
      <c r="A638" s="5" t="s">
        <v>296</v>
      </c>
      <c r="B638" s="7"/>
      <c r="C638" s="7"/>
      <c r="D638" s="7">
        <f t="shared" si="9"/>
        <v>0</v>
      </c>
    </row>
    <row r="639" spans="1:4" ht="18" hidden="1" x14ac:dyDescent="0.3">
      <c r="A639" s="8" t="s">
        <v>297</v>
      </c>
      <c r="B639" s="7"/>
      <c r="C639" s="7"/>
      <c r="D639" s="7">
        <f t="shared" si="9"/>
        <v>0</v>
      </c>
    </row>
    <row r="640" spans="1:4" ht="18" hidden="1" x14ac:dyDescent="0.3">
      <c r="A640" s="35" t="s">
        <v>298</v>
      </c>
      <c r="B640" s="7"/>
      <c r="C640" s="7"/>
      <c r="D640" s="7">
        <f t="shared" si="9"/>
        <v>0</v>
      </c>
    </row>
    <row r="641" spans="1:4" ht="18" hidden="1" x14ac:dyDescent="0.3">
      <c r="A641" s="10" t="s">
        <v>299</v>
      </c>
      <c r="B641" s="7"/>
      <c r="C641" s="7"/>
      <c r="D641" s="7">
        <f t="shared" si="9"/>
        <v>0</v>
      </c>
    </row>
    <row r="642" spans="1:4" ht="18" hidden="1" x14ac:dyDescent="0.3">
      <c r="A642" s="8" t="s">
        <v>300</v>
      </c>
      <c r="B642" s="7"/>
      <c r="C642" s="7"/>
      <c r="D642" s="7">
        <f t="shared" si="9"/>
        <v>0</v>
      </c>
    </row>
    <row r="643" spans="1:4" ht="18" hidden="1" x14ac:dyDescent="0.3">
      <c r="A643" s="8" t="s">
        <v>301</v>
      </c>
      <c r="B643" s="7"/>
      <c r="C643" s="7"/>
      <c r="D643" s="7">
        <f t="shared" si="9"/>
        <v>0</v>
      </c>
    </row>
    <row r="644" spans="1:4" ht="18" hidden="1" x14ac:dyDescent="0.3">
      <c r="A644" s="10" t="s">
        <v>302</v>
      </c>
      <c r="B644" s="7"/>
      <c r="C644" s="7"/>
      <c r="D644" s="7">
        <f t="shared" ref="D644:D670" si="10">B644*C644</f>
        <v>0</v>
      </c>
    </row>
    <row r="645" spans="1:4" ht="18" hidden="1" x14ac:dyDescent="0.3">
      <c r="A645" s="8" t="s">
        <v>304</v>
      </c>
      <c r="B645" s="7"/>
      <c r="C645" s="7"/>
      <c r="D645" s="7">
        <f t="shared" si="10"/>
        <v>0</v>
      </c>
    </row>
    <row r="646" spans="1:4" ht="18" hidden="1" x14ac:dyDescent="0.3">
      <c r="A646" s="14" t="s">
        <v>305</v>
      </c>
      <c r="B646" s="7"/>
      <c r="C646" s="7"/>
      <c r="D646" s="7">
        <f t="shared" si="10"/>
        <v>0</v>
      </c>
    </row>
    <row r="647" spans="1:4" ht="18" hidden="1" x14ac:dyDescent="0.3">
      <c r="A647" s="14" t="s">
        <v>306</v>
      </c>
      <c r="B647" s="7"/>
      <c r="C647" s="7"/>
      <c r="D647" s="7">
        <f t="shared" si="10"/>
        <v>0</v>
      </c>
    </row>
    <row r="648" spans="1:4" ht="18" hidden="1" x14ac:dyDescent="0.3">
      <c r="A648" s="14" t="s">
        <v>307</v>
      </c>
      <c r="B648" s="7"/>
      <c r="C648" s="7"/>
      <c r="D648" s="7">
        <f t="shared" si="10"/>
        <v>0</v>
      </c>
    </row>
    <row r="649" spans="1:4" ht="18" hidden="1" x14ac:dyDescent="0.3">
      <c r="A649" s="14" t="s">
        <v>308</v>
      </c>
      <c r="B649" s="7"/>
      <c r="C649" s="7"/>
      <c r="D649" s="7">
        <f t="shared" si="10"/>
        <v>0</v>
      </c>
    </row>
    <row r="650" spans="1:4" ht="18" hidden="1" x14ac:dyDescent="0.3">
      <c r="A650" s="10" t="s">
        <v>309</v>
      </c>
      <c r="B650" s="7"/>
      <c r="C650" s="7"/>
      <c r="D650" s="7">
        <f t="shared" si="10"/>
        <v>0</v>
      </c>
    </row>
    <row r="651" spans="1:4" ht="18" hidden="1" x14ac:dyDescent="0.3">
      <c r="A651" s="36" t="s">
        <v>310</v>
      </c>
      <c r="B651" s="7"/>
      <c r="C651" s="7"/>
      <c r="D651" s="7">
        <f t="shared" si="10"/>
        <v>0</v>
      </c>
    </row>
    <row r="652" spans="1:4" ht="18" hidden="1" x14ac:dyDescent="0.3">
      <c r="A652" s="36" t="s">
        <v>311</v>
      </c>
      <c r="B652" s="7"/>
      <c r="C652" s="7"/>
      <c r="D652" s="7">
        <f t="shared" si="10"/>
        <v>0</v>
      </c>
    </row>
    <row r="653" spans="1:4" ht="18" hidden="1" x14ac:dyDescent="0.3">
      <c r="A653" s="36" t="s">
        <v>312</v>
      </c>
      <c r="B653" s="7"/>
      <c r="C653" s="7"/>
      <c r="D653" s="7">
        <f t="shared" si="10"/>
        <v>0</v>
      </c>
    </row>
    <row r="654" spans="1:4" ht="18" hidden="1" x14ac:dyDescent="0.3">
      <c r="A654" s="36" t="s">
        <v>313</v>
      </c>
      <c r="B654" s="7"/>
      <c r="C654" s="7"/>
      <c r="D654" s="7">
        <f t="shared" si="10"/>
        <v>0</v>
      </c>
    </row>
    <row r="655" spans="1:4" ht="18" hidden="1" x14ac:dyDescent="0.3">
      <c r="A655" s="8" t="s">
        <v>314</v>
      </c>
      <c r="B655" s="7"/>
      <c r="C655" s="7"/>
      <c r="D655" s="7">
        <f t="shared" si="10"/>
        <v>0</v>
      </c>
    </row>
    <row r="656" spans="1:4" ht="18" hidden="1" x14ac:dyDescent="0.3">
      <c r="A656" s="13" t="s">
        <v>397</v>
      </c>
      <c r="B656" s="7"/>
      <c r="C656" s="7"/>
      <c r="D656" s="7">
        <f t="shared" si="10"/>
        <v>0</v>
      </c>
    </row>
    <row r="657" spans="1:4" ht="18" x14ac:dyDescent="0.3">
      <c r="A657" s="13" t="s">
        <v>439</v>
      </c>
      <c r="B657" s="7">
        <v>780</v>
      </c>
      <c r="C657" s="7">
        <v>17000</v>
      </c>
      <c r="D657" s="7">
        <f t="shared" si="10"/>
        <v>13260000</v>
      </c>
    </row>
    <row r="658" spans="1:4" ht="18" hidden="1" x14ac:dyDescent="0.3">
      <c r="A658" s="8" t="s">
        <v>317</v>
      </c>
      <c r="B658" s="7"/>
      <c r="C658" s="7"/>
      <c r="D658" s="7">
        <f t="shared" si="10"/>
        <v>0</v>
      </c>
    </row>
    <row r="659" spans="1:4" ht="18" hidden="1" x14ac:dyDescent="0.3">
      <c r="A659" s="24" t="s">
        <v>321</v>
      </c>
      <c r="B659" s="7"/>
      <c r="C659" s="7"/>
      <c r="D659" s="7">
        <f t="shared" si="10"/>
        <v>0</v>
      </c>
    </row>
    <row r="660" spans="1:4" ht="18" hidden="1" x14ac:dyDescent="0.3">
      <c r="A660" s="24" t="s">
        <v>322</v>
      </c>
      <c r="B660" s="7"/>
      <c r="C660" s="7"/>
      <c r="D660" s="7">
        <f t="shared" si="10"/>
        <v>0</v>
      </c>
    </row>
    <row r="661" spans="1:4" ht="18" hidden="1" x14ac:dyDescent="0.3">
      <c r="A661" s="36" t="s">
        <v>323</v>
      </c>
      <c r="B661" s="7"/>
      <c r="C661" s="7"/>
      <c r="D661" s="7">
        <f t="shared" si="10"/>
        <v>0</v>
      </c>
    </row>
    <row r="662" spans="1:4" ht="18" hidden="1" x14ac:dyDescent="0.3">
      <c r="A662" s="36" t="s">
        <v>324</v>
      </c>
      <c r="B662" s="7"/>
      <c r="C662" s="7"/>
      <c r="D662" s="7">
        <f t="shared" si="10"/>
        <v>0</v>
      </c>
    </row>
    <row r="663" spans="1:4" ht="18" hidden="1" x14ac:dyDescent="0.3">
      <c r="A663" s="36" t="s">
        <v>325</v>
      </c>
      <c r="B663" s="7"/>
      <c r="C663" s="7"/>
      <c r="D663" s="7">
        <f t="shared" si="10"/>
        <v>0</v>
      </c>
    </row>
    <row r="664" spans="1:4" ht="18" hidden="1" x14ac:dyDescent="0.3">
      <c r="A664" s="36" t="s">
        <v>326</v>
      </c>
      <c r="B664" s="7"/>
      <c r="C664" s="7"/>
      <c r="D664" s="7">
        <f t="shared" si="10"/>
        <v>0</v>
      </c>
    </row>
    <row r="665" spans="1:4" ht="18" hidden="1" x14ac:dyDescent="0.3">
      <c r="A665" s="8" t="s">
        <v>343</v>
      </c>
      <c r="B665" s="7"/>
      <c r="C665" s="7"/>
      <c r="D665" s="7">
        <f t="shared" si="10"/>
        <v>0</v>
      </c>
    </row>
    <row r="666" spans="1:4" ht="18" hidden="1" x14ac:dyDescent="0.3">
      <c r="A666" s="36" t="s">
        <v>327</v>
      </c>
      <c r="B666" s="7"/>
      <c r="C666" s="7"/>
      <c r="D666" s="7">
        <f t="shared" si="10"/>
        <v>0</v>
      </c>
    </row>
    <row r="667" spans="1:4" ht="18" hidden="1" x14ac:dyDescent="0.3">
      <c r="A667" s="35" t="s">
        <v>328</v>
      </c>
      <c r="B667" s="7"/>
      <c r="C667" s="7"/>
      <c r="D667" s="7">
        <f t="shared" si="10"/>
        <v>0</v>
      </c>
    </row>
    <row r="668" spans="1:4" ht="18" hidden="1" x14ac:dyDescent="0.3">
      <c r="A668" s="10" t="s">
        <v>399</v>
      </c>
      <c r="B668" s="7"/>
      <c r="C668" s="7"/>
      <c r="D668" s="7">
        <f t="shared" si="10"/>
        <v>0</v>
      </c>
    </row>
    <row r="669" spans="1:4" ht="18" hidden="1" x14ac:dyDescent="0.3">
      <c r="A669" s="8" t="s">
        <v>330</v>
      </c>
      <c r="B669" s="7"/>
      <c r="C669" s="7"/>
      <c r="D669" s="7">
        <f t="shared" si="10"/>
        <v>0</v>
      </c>
    </row>
    <row r="670" spans="1:4" ht="18" hidden="1" x14ac:dyDescent="0.3">
      <c r="A670" s="8" t="s">
        <v>332</v>
      </c>
      <c r="B670" s="7"/>
      <c r="C670" s="7"/>
      <c r="D670" s="7">
        <f t="shared" si="10"/>
        <v>0</v>
      </c>
    </row>
    <row r="671" spans="1:4" ht="17.399999999999999" x14ac:dyDescent="0.3">
      <c r="A671" s="37"/>
      <c r="B671" s="39">
        <f>SUM(B344:B670)</f>
        <v>5212</v>
      </c>
      <c r="C671" s="39"/>
      <c r="D671" s="39">
        <f t="shared" ref="D671" si="11">SUM(D344:D670)</f>
        <v>65996500</v>
      </c>
    </row>
    <row r="673" spans="4:15" x14ac:dyDescent="0.3">
      <c r="H673" s="196" t="s">
        <v>463</v>
      </c>
      <c r="I673" s="196" t="s">
        <v>464</v>
      </c>
    </row>
    <row r="674" spans="4:15" x14ac:dyDescent="0.3">
      <c r="D674" s="55">
        <f>D671+D339</f>
        <v>137046900</v>
      </c>
      <c r="G674" t="s">
        <v>474</v>
      </c>
      <c r="H674" s="197">
        <v>60617125</v>
      </c>
      <c r="I674" s="197">
        <v>146696000</v>
      </c>
      <c r="J674" s="70"/>
      <c r="K674" s="70"/>
      <c r="L674" s="70"/>
      <c r="M674" s="70"/>
      <c r="N674" s="70"/>
      <c r="O674" s="70"/>
    </row>
    <row r="675" spans="4:15" x14ac:dyDescent="0.3">
      <c r="D675">
        <v>137046900</v>
      </c>
      <c r="G675" t="s">
        <v>465</v>
      </c>
      <c r="H675" s="197"/>
      <c r="I675" s="197">
        <v>8496638621</v>
      </c>
      <c r="J675" s="70"/>
      <c r="K675" s="70" t="s">
        <v>466</v>
      </c>
      <c r="L675" s="70"/>
      <c r="M675" s="70"/>
      <c r="N675" s="70"/>
      <c r="O675" s="70"/>
    </row>
    <row r="676" spans="4:15" x14ac:dyDescent="0.3">
      <c r="G676" t="s">
        <v>475</v>
      </c>
      <c r="H676" s="197">
        <v>69505934</v>
      </c>
      <c r="I676" s="197">
        <v>137046900</v>
      </c>
      <c r="J676" s="70"/>
      <c r="K676" s="70"/>
      <c r="L676" s="70" t="s">
        <v>467</v>
      </c>
      <c r="M676" s="70" t="s">
        <v>468</v>
      </c>
      <c r="N676" s="70"/>
      <c r="O676" s="70"/>
    </row>
    <row r="677" spans="4:15" x14ac:dyDescent="0.3">
      <c r="G677" t="s">
        <v>469</v>
      </c>
      <c r="H677" s="197"/>
      <c r="I677" s="197">
        <f>+H674+I674+I675-H676-I676</f>
        <v>8497398912</v>
      </c>
      <c r="J677" s="70"/>
      <c r="K677" s="70" t="s">
        <v>470</v>
      </c>
      <c r="L677" s="70">
        <v>3078334850</v>
      </c>
      <c r="M677" s="70">
        <v>1907041882.7607987</v>
      </c>
      <c r="N677" s="70"/>
      <c r="O677" s="70">
        <v>1907041882.7607987</v>
      </c>
    </row>
    <row r="678" spans="4:15" x14ac:dyDescent="0.3">
      <c r="H678" s="70"/>
      <c r="I678" s="70"/>
      <c r="J678" s="70"/>
      <c r="K678" s="70" t="s">
        <v>471</v>
      </c>
      <c r="L678" s="70">
        <v>6308047757</v>
      </c>
      <c r="M678" s="70">
        <v>3907863132.9058671</v>
      </c>
      <c r="N678" s="70"/>
      <c r="O678" s="70">
        <v>3907863132.9058671</v>
      </c>
    </row>
    <row r="679" spans="4:15" x14ac:dyDescent="0.3">
      <c r="I679" s="70"/>
      <c r="J679" s="70"/>
      <c r="K679" s="70"/>
      <c r="L679" s="70"/>
      <c r="M679" s="70"/>
      <c r="N679" s="70"/>
      <c r="O679" s="70"/>
    </row>
    <row r="680" spans="4:15" x14ac:dyDescent="0.3">
      <c r="H680" s="70"/>
      <c r="I680" s="70"/>
      <c r="J680" s="70" t="s">
        <v>472</v>
      </c>
      <c r="K680" s="70" t="s">
        <v>473</v>
      </c>
      <c r="L680" s="70"/>
      <c r="M680" s="70"/>
      <c r="N680" s="70"/>
      <c r="O680" s="70"/>
    </row>
  </sheetData>
  <protectedRanges>
    <protectedRange password="CF71" sqref="B3:C338 B1:D2" name="tho"/>
    <protectedRange password="CF71" sqref="D3:D670" name="tho_2"/>
    <protectedRange password="CF71" sqref="B341:C670" name="tho_1"/>
  </protectedRanges>
  <autoFilter ref="A2:D671" xr:uid="{00000000-0009-0000-0000-00001F000000}">
    <filterColumn colId="1">
      <customFilters>
        <customFilter operator="notEqual" val=" "/>
      </customFilters>
    </filterColumn>
  </autoFilter>
  <mergeCells count="1">
    <mergeCell ref="A342:A3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1.5</vt:lpstr>
      <vt:lpstr>2.5</vt:lpstr>
      <vt:lpstr>3.5</vt:lpstr>
      <vt:lpstr>4.5</vt:lpstr>
      <vt:lpstr>5.5</vt:lpstr>
      <vt:lpstr>6.5</vt:lpstr>
      <vt:lpstr>7.5</vt:lpstr>
      <vt:lpstr>8.5</vt:lpstr>
      <vt:lpstr>9.5</vt:lpstr>
      <vt:lpstr>10.5</vt:lpstr>
      <vt:lpstr>11.5</vt:lpstr>
      <vt:lpstr>12.5</vt:lpstr>
      <vt:lpstr>13.5</vt:lpstr>
      <vt:lpstr>14.5</vt:lpstr>
      <vt:lpstr>15.5</vt:lpstr>
      <vt:lpstr>16.5</vt:lpstr>
      <vt:lpstr>17.5</vt:lpstr>
      <vt:lpstr>18.5</vt:lpstr>
      <vt:lpstr>19.5 </vt:lpstr>
      <vt:lpstr>20.5</vt:lpstr>
      <vt:lpstr>21.5</vt:lpstr>
      <vt:lpstr>22.5</vt:lpstr>
      <vt:lpstr>23.5</vt:lpstr>
      <vt:lpstr>24.5</vt:lpstr>
      <vt:lpstr>25.5</vt:lpstr>
      <vt:lpstr>HÀNH TÂY</vt:lpstr>
      <vt:lpstr>26.5</vt:lpstr>
      <vt:lpstr>27.5</vt:lpstr>
      <vt:lpstr>28.5</vt:lpstr>
      <vt:lpstr>29.5</vt:lpstr>
      <vt:lpstr>30.5</vt:lpstr>
      <vt:lpstr>31.5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VuonRau</cp:lastModifiedBy>
  <cp:lastPrinted>2024-06-25T03:22:48Z</cp:lastPrinted>
  <dcterms:created xsi:type="dcterms:W3CDTF">2024-05-02T03:59:56Z</dcterms:created>
  <dcterms:modified xsi:type="dcterms:W3CDTF">2024-06-29T01:51:25Z</dcterms:modified>
</cp:coreProperties>
</file>